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827"/>
  <workbookPr/>
  <bookViews>
    <workbookView xWindow="0" yWindow="0" windowWidth="21570" windowHeight="10890" activeTab="2"/>
  </bookViews>
  <sheets>
    <sheet name="Rekapitulace stavby" sheetId="1" r:id="rId1"/>
    <sheet name="01 - Výtahová šachta" sheetId="2" r:id="rId2"/>
    <sheet name="02 - Sociální zařízení" sheetId="3" r:id="rId3"/>
    <sheet name="03 - Úpravy učeben" sheetId="4" r:id="rId4"/>
    <sheet name="04 - Elektroinstalace" sheetId="5" r:id="rId5"/>
    <sheet name="05 - VRN" sheetId="6" r:id="rId6"/>
  </sheets>
  <definedNames>
    <definedName name="_xlnm.Print_Area" localSheetId="1">'01 - Výtahová šachta'!$C$4:$Q$70,'01 - Výtahová šachta'!$C$76:$Q$118,'01 - Výtahová šachta'!$C$124:$Q$412</definedName>
    <definedName name="_xlnm.Print_Area" localSheetId="2">'02 - Sociální zařízení'!$C$4:$Q$70,'02 - Sociální zařízení'!$C$76:$Q$117,'02 - Sociální zařízení'!$C$123:$Q$277</definedName>
    <definedName name="_xlnm.Print_Area" localSheetId="3">'03 - Úpravy učeben'!$C$4:$Q$70,'03 - Úpravy učeben'!$C$76:$Q$110,'03 - Úpravy učeben'!$C$116:$Q$177</definedName>
    <definedName name="_xlnm.Print_Area" localSheetId="4">'04 - Elektroinstalace'!$C$4:$Q$70,'04 - Elektroinstalace'!$C$76:$Q$105,'04 - Elektroinstalace'!$C$111:$Q$166</definedName>
    <definedName name="_xlnm.Print_Area" localSheetId="5">'05 - VRN'!$C$4:$Q$70,'05 - VRN'!$C$76:$Q$105,'05 - VRN'!$C$111:$Q$140</definedName>
    <definedName name="_xlnm.Print_Area" localSheetId="0">'Rekapitulace stavby'!$C$4:$AP$70,'Rekapitulace stavby'!$C$76:$AP$100</definedName>
    <definedName name="_xlnm.Print_Titles" localSheetId="0">'Rekapitulace stavby'!$85:$85</definedName>
    <definedName name="_xlnm.Print_Titles" localSheetId="1">'01 - Výtahová šachta'!$134:$134</definedName>
    <definedName name="_xlnm.Print_Titles" localSheetId="2">'02 - Sociální zařízení'!$133:$133</definedName>
    <definedName name="_xlnm.Print_Titles" localSheetId="3">'03 - Úpravy učeben'!$126:$126</definedName>
    <definedName name="_xlnm.Print_Titles" localSheetId="4">'04 - Elektroinstalace'!$121:$121</definedName>
    <definedName name="_xlnm.Print_Titles" localSheetId="5">'05 - VRN'!$121:$121</definedName>
  </definedNames>
  <calcPr calcId="179021"/>
  <extLst/>
</workbook>
</file>

<file path=xl/sharedStrings.xml><?xml version="1.0" encoding="utf-8"?>
<sst xmlns="http://schemas.openxmlformats.org/spreadsheetml/2006/main" count="6615" uniqueCount="1091">
  <si>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</si>
  <si>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</si>
  <si>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</si>
  <si>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</si>
  <si>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</si>
  <si>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</si>
  <si>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</si>
  <si>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</si>
  <si>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</si>
  <si>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</si>
  <si>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</si>
  <si>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</si>
  <si>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</si>
  <si>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</si>
  <si>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</si>
  <si>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</si>
  <si>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</si>
  <si>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2018-060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</si>
  <si>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</si>
  <si>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</si>
  <si>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Přístavba a stavební úpravy - Gymnázium Václava Beneše Třebízského</t>
  </si>
  <si>
    <t>JKSO:</t>
  </si>
  <si>
    <t>CC-CZ:</t>
  </si>
  <si>
    <t>Místo:</t>
  </si>
  <si>
    <t>Smetanovo náměstí 1310, Slaný</t>
  </si>
  <si>
    <t>Datum:</t>
  </si>
  <si>
    <t>24. 9. 2018</t>
  </si>
  <si>
    <t>Objednatel:</t>
  </si>
  <si>
    <t>IČ:</t>
  </si>
  <si>
    <t>Město Slaný</t>
  </si>
  <si>
    <t>DIČ:</t>
  </si>
  <si>
    <t>Zhotovitel:</t>
  </si>
  <si>
    <t>Vyplň údaj</t>
  </si>
  <si>
    <t>Projektant:</t>
  </si>
  <si>
    <t>PlanPoint s.r.o.</t>
  </si>
  <si>
    <t>True</t>
  </si>
  <si>
    <t>Zpracovatel:</t>
  </si>
  <si>
    <t xml:space="preserve"> 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</si>
  <si>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</si>
  <si>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</si>
  <si>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</si>
  <si>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</si>
  <si>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</si>
  <si>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</si>
  <si>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</si>
  <si>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</si>
  <si>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</si>
  <si>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</si>
  <si>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</si>
  <si>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</si>
  <si>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</si>
  <si>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</si>
  <si>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</si>
  <si>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</si>
  <si>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</si>
  <si>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</si>
  <si>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</si>
  <si>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</si>
  <si>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</si>
  <si>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</si>
  <si>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</si>
  <si>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</si>
  <si>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</si>
  <si>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</si>
  <si>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</si>
  <si>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</si>
  <si>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</si>
  <si>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</si>
  <si>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</si>
  <si>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</si>
  <si>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</si>
  <si>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</si>
  <si>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</si>
  <si>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</si>
  <si>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</si>
  <si>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</si>
  <si>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</si>
  <si>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</si>
  <si>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</si>
  <si>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</si>
  <si>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</si>
  <si>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{32ce9f63-bd42-4829-ab38-4a72c6e35918}</t>
  </si>
  <si>
    <t>{00000000-0000-0000-0000-000000000000}</t>
  </si>
  <si>
    <t>/</t>
  </si>
  <si>
    <t>01</t>
  </si>
  <si>
    <t>Výtahová šachta</t>
  </si>
  <si>
    <t>1</t>
  </si>
  <si>
    <t>{8a1a6203-fd75-4669-ab82-710ad0a3ad20}</t>
  </si>
  <si>
    <t>02</t>
  </si>
  <si>
    <t>Sociální zařízení</t>
  </si>
  <si>
    <t>{fba4263f-8ddc-4a7f-9751-9cfd2bcd3c45}</t>
  </si>
  <si>
    <t>03</t>
  </si>
  <si>
    <t>Úpravy učeben</t>
  </si>
  <si>
    <t>{dbcd310b-69b2-4f00-b065-5dd137a84fa0}</t>
  </si>
  <si>
    <t>04</t>
  </si>
  <si>
    <t>Elektroinstalace</t>
  </si>
  <si>
    <t>{f367209e-be6a-466e-8fa9-f0a0bdfbb918}</t>
  </si>
  <si>
    <t>05</t>
  </si>
  <si>
    <t>VRN</t>
  </si>
  <si>
    <t>{e564daae-f135-4d71-8638-a71b5ba8f357}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</si>
  <si>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</si>
  <si>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</si>
  <si>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</si>
  <si>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</si>
  <si>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</si>
  <si>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</si>
  <si>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</si>
  <si>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</si>
  <si>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</si>
  <si>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</si>
  <si>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</si>
  <si>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</si>
  <si>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</si>
  <si>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</si>
  <si>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F1</t>
  </si>
  <si>
    <t>plocha výkopu</t>
  </si>
  <si>
    <t>m2</t>
  </si>
  <si>
    <t>15,696</t>
  </si>
  <si>
    <t>3</t>
  </si>
  <si>
    <t>2</t>
  </si>
  <si>
    <t>KRYCÍ LIST ROZPOČTU</t>
  </si>
  <si>
    <t>Objekt:</t>
  </si>
  <si>
    <t>01 - Výtahová šachta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</si>
  <si>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</si>
  <si>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</si>
  <si>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</si>
  <si>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</si>
  <si>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</si>
  <si>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</si>
  <si>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</si>
  <si>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</si>
  <si>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</si>
  <si>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</si>
  <si>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</si>
  <si>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</si>
  <si>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</si>
  <si>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</si>
  <si>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</si>
  <si>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</si>
  <si>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</si>
  <si>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</si>
  <si>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764 - Konstrukce klempířské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</si>
  <si>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</si>
  <si>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</si>
  <si>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</si>
  <si>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</si>
  <si>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</si>
  <si>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OST - Ostatní</t>
  </si>
  <si>
    <t>VP -   Vícepráce</t>
  </si>
  <si>
    <t>2) Ostatní náklady</t>
  </si>
  <si>
    <t>Zařízení staveniště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</si>
  <si>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</si>
  <si>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</si>
  <si>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</si>
  <si>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</si>
  <si>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</si>
  <si>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</si>
  <si>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</si>
  <si>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</si>
  <si>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</si>
  <si>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</si>
  <si>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</si>
  <si>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</si>
  <si>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</si>
  <si>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</si>
  <si>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</si>
  <si>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</si>
  <si>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</si>
  <si>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</si>
  <si>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</si>
  <si>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</si>
  <si>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</si>
  <si>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</si>
  <si>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113107161</t>
  </si>
  <si>
    <t>Odstranění podkladu pl přes 50 do 200 m2 z kameniva drceného tl 100 mm</t>
  </si>
  <si>
    <t>4</t>
  </si>
  <si>
    <t>478239100</t>
  </si>
  <si>
    <t>okapový chodník</t>
  </si>
  <si>
    <t>VV</t>
  </si>
  <si>
    <t>65</t>
  </si>
  <si>
    <t>113152111</t>
  </si>
  <si>
    <t>Odstranění podkladů zpevněných ploch z kameniva těženého</t>
  </si>
  <si>
    <t>m3</t>
  </si>
  <si>
    <t>-2049659223</t>
  </si>
  <si>
    <t>F1*0,4</t>
  </si>
  <si>
    <t>3,32*0,5*0,4</t>
  </si>
  <si>
    <t>Součet</t>
  </si>
  <si>
    <t>121112112</t>
  </si>
  <si>
    <t>Sejmutí ornice tl vrstvy přes 150 mm ručně s vodorovným přemístěním do 50 m</t>
  </si>
  <si>
    <t>358247873</t>
  </si>
  <si>
    <t>chodníky</t>
  </si>
  <si>
    <t>12,23*1,5*0,2</t>
  </si>
  <si>
    <t>20,7*1,5*0,2</t>
  </si>
  <si>
    <t>11,59*3,0*0,2</t>
  </si>
  <si>
    <t>31,23*1,5*0,2</t>
  </si>
  <si>
    <t>13,08*1,5*0,2</t>
  </si>
  <si>
    <t>15,09*1,5*0,2</t>
  </si>
  <si>
    <t>131201101</t>
  </si>
  <si>
    <t>Hloubení jam nezapažených v hornině tř. 3 objemu do 100 m3</t>
  </si>
  <si>
    <t>-1504474547</t>
  </si>
  <si>
    <t>F1*2,6</t>
  </si>
  <si>
    <t>2,57*4,2*0,5</t>
  </si>
  <si>
    <t>"odpočet - základ" -0,495*0,5*(3,32+0,88+0,85)</t>
  </si>
  <si>
    <t>5</t>
  </si>
  <si>
    <t>131201109</t>
  </si>
  <si>
    <t>Příplatek za lepivost u hloubení jam nezapažených v hornině tř. 3</t>
  </si>
  <si>
    <t>276207057</t>
  </si>
  <si>
    <t>6</t>
  </si>
  <si>
    <t>151711111</t>
  </si>
  <si>
    <t>Osazení zápor ocelových dl do 8 m</t>
  </si>
  <si>
    <t>m</t>
  </si>
  <si>
    <t>1300195227</t>
  </si>
  <si>
    <t>3,75*10</t>
  </si>
  <si>
    <t>7</t>
  </si>
  <si>
    <t>M</t>
  </si>
  <si>
    <t>130107180</t>
  </si>
  <si>
    <t>ocel profilová IPN, v jakosti 11 375, h=160 mm</t>
  </si>
  <si>
    <t>t</t>
  </si>
  <si>
    <t>8</t>
  </si>
  <si>
    <t>-1079756162</t>
  </si>
  <si>
    <t>37,5*17,9*0,001</t>
  </si>
  <si>
    <t>151711131</t>
  </si>
  <si>
    <t>Vytažení zápor ocelových dl do 8 m</t>
  </si>
  <si>
    <t>-773550718</t>
  </si>
  <si>
    <t>9</t>
  </si>
  <si>
    <t>151721111</t>
  </si>
  <si>
    <t>Zřízení pažení do ocelových zápor hl výkopu do 4 m s jeho následným odstraněním</t>
  </si>
  <si>
    <t>-1656233065</t>
  </si>
  <si>
    <t>(2,67+4,2+4,02)*3,7</t>
  </si>
  <si>
    <t>10</t>
  </si>
  <si>
    <t>162701105</t>
  </si>
  <si>
    <t>Vodorovné přemístění do 10000 m výkopku/sypaniny z horniny tř. 1 až 4</t>
  </si>
  <si>
    <t>1433365061</t>
  </si>
  <si>
    <t>11</t>
  </si>
  <si>
    <t>171201201</t>
  </si>
  <si>
    <t>Uložení sypaniny na skládky</t>
  </si>
  <si>
    <t>-1848118998</t>
  </si>
  <si>
    <t>12</t>
  </si>
  <si>
    <t>171201211</t>
  </si>
  <si>
    <t>Poplatek za uložení odpadu ze sypaniny na skládce (skládkovné)</t>
  </si>
  <si>
    <t>-426209511</t>
  </si>
  <si>
    <t>13</t>
  </si>
  <si>
    <t>174101101</t>
  </si>
  <si>
    <t>Zásyp jam, šachet rýh nebo kolem objektů sypaninou se zhutněním</t>
  </si>
  <si>
    <t>1616417871</t>
  </si>
  <si>
    <t>2,67*0,8*3,11</t>
  </si>
  <si>
    <t>2,6*0,8*3,11</t>
  </si>
  <si>
    <t>3,22*0,8*3,11</t>
  </si>
  <si>
    <t>14</t>
  </si>
  <si>
    <t>27300R001</t>
  </si>
  <si>
    <t>Postupné podezdění základů</t>
  </si>
  <si>
    <t>459166126</t>
  </si>
  <si>
    <t>0,55*0,85*(3,32+1,35+0,88)</t>
  </si>
  <si>
    <t>16</t>
  </si>
  <si>
    <t>273313611</t>
  </si>
  <si>
    <t>Základové desky z betonu tř. C 16/20</t>
  </si>
  <si>
    <t>-1922322461</t>
  </si>
  <si>
    <t>skladba D</t>
  </si>
  <si>
    <t>podkladní beton</t>
  </si>
  <si>
    <t>(1,9+0,3*2)*(2,55+0,3*2)*0,1</t>
  </si>
  <si>
    <t>17</t>
  </si>
  <si>
    <t>273322611.1</t>
  </si>
  <si>
    <t>Základové desky ze ŽB se zvýšenými nároky na prostředí tř. C 30/37 - vodostavební beton</t>
  </si>
  <si>
    <t>188252190</t>
  </si>
  <si>
    <t>(1,9+0,3*2)*(2,55+0,3*2)*0,3</t>
  </si>
  <si>
    <t>18</t>
  </si>
  <si>
    <t>273351121</t>
  </si>
  <si>
    <t>Zřízení bednění základových desek</t>
  </si>
  <si>
    <t>524247758</t>
  </si>
  <si>
    <t>(2,5+3,15)*2*0,1</t>
  </si>
  <si>
    <t>(2,5+3,15)*2*0,3</t>
  </si>
  <si>
    <t>19</t>
  </si>
  <si>
    <t>273351122</t>
  </si>
  <si>
    <t>Odstranění bednění základových desek</t>
  </si>
  <si>
    <t>-1649272438</t>
  </si>
  <si>
    <t>20</t>
  </si>
  <si>
    <t>273361821</t>
  </si>
  <si>
    <t>Výztuž základových desek betonářskou ocelí 10 505 (R)</t>
  </si>
  <si>
    <t>-809687905</t>
  </si>
  <si>
    <t>statika - výkres výztuže</t>
  </si>
  <si>
    <t>532,4*0,001</t>
  </si>
  <si>
    <t>279322512.1</t>
  </si>
  <si>
    <t>Základová zeď ze ŽB odolného proti agresivnímu prostředí tř. C 30/37 bez výztuže - vodostavební beton</t>
  </si>
  <si>
    <t>-794679316</t>
  </si>
  <si>
    <t>1.PP</t>
  </si>
  <si>
    <t>2,5*3,29*0,3*2</t>
  </si>
  <si>
    <t>2,55*3,29*0,3*2</t>
  </si>
  <si>
    <t>"odpočty" -1,28*2,15*0,3</t>
  </si>
  <si>
    <t>22</t>
  </si>
  <si>
    <t>279351121</t>
  </si>
  <si>
    <t>Zřízení oboustranného bednění základových zdí</t>
  </si>
  <si>
    <t>-169251416</t>
  </si>
  <si>
    <t>(1,9+2,55)*2*3,29</t>
  </si>
  <si>
    <t>(2,5+1,82+3,23)*3,29</t>
  </si>
  <si>
    <t>"dveře" -((1,28*2,15)+(2,15*0,3*2)+(1,28*0,3))</t>
  </si>
  <si>
    <t>23</t>
  </si>
  <si>
    <t>279351122</t>
  </si>
  <si>
    <t>Odstranění oboustranného bednění základových zdí</t>
  </si>
  <si>
    <t>-1976047209</t>
  </si>
  <si>
    <t>24</t>
  </si>
  <si>
    <t>279361821</t>
  </si>
  <si>
    <t>Výztuž základových zdí nosných betonářskou ocelí 10 505</t>
  </si>
  <si>
    <t>-786486428</t>
  </si>
  <si>
    <t>"1.PP" 1136,9*0,001</t>
  </si>
  <si>
    <t>25</t>
  </si>
  <si>
    <t>310238211</t>
  </si>
  <si>
    <t>Zazdívka otvorů pl do 1 m2 ve zdivu nadzákladovém cihlami pálenými na MVC</t>
  </si>
  <si>
    <t>1326085754</t>
  </si>
  <si>
    <t>0,37*0,3*0,45</t>
  </si>
  <si>
    <t>0,35*0,3*0,45</t>
  </si>
  <si>
    <t>26</t>
  </si>
  <si>
    <t>310239211</t>
  </si>
  <si>
    <t>Zazdívka otvorů pl do 4 m2 ve zdivu nadzákladovém cihlami pálenými na MVC</t>
  </si>
  <si>
    <t>2146828772</t>
  </si>
  <si>
    <t>1.NP-4.NP</t>
  </si>
  <si>
    <t>2,55*1,25*0,45*4</t>
  </si>
  <si>
    <t>0,650*2,35*0,45*4</t>
  </si>
  <si>
    <t>0,520*2,35*0,45*4</t>
  </si>
  <si>
    <t>27</t>
  </si>
  <si>
    <t>317944321</t>
  </si>
  <si>
    <t>Válcované nosníky do č.12 dodatečně osazované do připravených otvorů</t>
  </si>
  <si>
    <t>1458695645</t>
  </si>
  <si>
    <t>IPE 100 - 8,10kg/m, prořez 15%</t>
  </si>
  <si>
    <t>1,7*4*8,1*0,001*4*1,15</t>
  </si>
  <si>
    <t>2,3*4*8,1*0,001*1,15</t>
  </si>
  <si>
    <t>28</t>
  </si>
  <si>
    <t>346244381</t>
  </si>
  <si>
    <t>Plentování jednostranné v do 200 mm válcovaných nosníků cihlami</t>
  </si>
  <si>
    <t>110699311</t>
  </si>
  <si>
    <t>1,7*0,1*4*2</t>
  </si>
  <si>
    <t>2,3*0,1*2</t>
  </si>
  <si>
    <t>29</t>
  </si>
  <si>
    <t>564231111</t>
  </si>
  <si>
    <t>Podklad nebo podsyp ze štěrkopísku ŠP tl 100 mm</t>
  </si>
  <si>
    <t>-26723672</t>
  </si>
  <si>
    <t>skladba F</t>
  </si>
  <si>
    <t>1,62*1,0</t>
  </si>
  <si>
    <t>3,07*1,0</t>
  </si>
  <si>
    <t>(2,5+1,0+1,0)*1,0</t>
  </si>
  <si>
    <t>30</t>
  </si>
  <si>
    <t>564730011</t>
  </si>
  <si>
    <t>Podklad z kameniva hrubého drceného vel. 8-16 mm tl 100 mm</t>
  </si>
  <si>
    <t>-990665985</t>
  </si>
  <si>
    <t>31</t>
  </si>
  <si>
    <t>564750011</t>
  </si>
  <si>
    <t>Podklad z kameniva hrubého drceného vel. 8-16 mm tl 150 mm</t>
  </si>
  <si>
    <t>-532617477</t>
  </si>
  <si>
    <t>12,23*1,5</t>
  </si>
  <si>
    <t>20,7*1,5</t>
  </si>
  <si>
    <t>11,59*3,0</t>
  </si>
  <si>
    <t>31,23*1,5</t>
  </si>
  <si>
    <t>13,08*1,5</t>
  </si>
  <si>
    <t>15,09*1,5</t>
  </si>
  <si>
    <t>32</t>
  </si>
  <si>
    <t>564760111</t>
  </si>
  <si>
    <t>Podklad z kameniva hrubého drceného vel. 16-32 mm tl 200 mm</t>
  </si>
  <si>
    <t>26899657</t>
  </si>
  <si>
    <t>33</t>
  </si>
  <si>
    <t>564801111</t>
  </si>
  <si>
    <t>Podklad ze štěrkodrtě ŠD tl 30 mm</t>
  </si>
  <si>
    <t>-1361522250</t>
  </si>
  <si>
    <t>34</t>
  </si>
  <si>
    <t>581124120</t>
  </si>
  <si>
    <t>Kryt z betonu komunikace pro pěší tl. 200 mm</t>
  </si>
  <si>
    <t>-600529472</t>
  </si>
  <si>
    <t>9,19</t>
  </si>
  <si>
    <t>35</t>
  </si>
  <si>
    <t>596211122</t>
  </si>
  <si>
    <t>Kladení zámkové dlažby komunikací pro pěší tl 60 mm skupiny B pl do 300 m2</t>
  </si>
  <si>
    <t>1904526850</t>
  </si>
  <si>
    <t>36</t>
  </si>
  <si>
    <t>592450385</t>
  </si>
  <si>
    <t>dlažba zámková betonová 20x16,5x6 cm přírodní</t>
  </si>
  <si>
    <t>-386686737</t>
  </si>
  <si>
    <t>37</t>
  </si>
  <si>
    <t>612131111</t>
  </si>
  <si>
    <t>Polymercementový spojovací můstek vnitřních stěn nanášený ručně</t>
  </si>
  <si>
    <t>277511163</t>
  </si>
  <si>
    <t>"1.PP" 2,4*2,65-(1,28*2,15)</t>
  </si>
  <si>
    <t>"1.NP-4.NP" (2,79*3,8-(1,28*2,15))*4</t>
  </si>
  <si>
    <t>"ostění" (1,39+2,15*2)*0,45*5</t>
  </si>
  <si>
    <t>38</t>
  </si>
  <si>
    <t>612321141</t>
  </si>
  <si>
    <t>Vápenocementová omítka štuková dvouvrstvá vnitřních stěn nanášená ručně</t>
  </si>
  <si>
    <t>-1272379021</t>
  </si>
  <si>
    <t>39</t>
  </si>
  <si>
    <t>612325222</t>
  </si>
  <si>
    <t>Vápenocementová štuková omítka malých ploch do 0,25 m2 na stěnách</t>
  </si>
  <si>
    <t>kus</t>
  </si>
  <si>
    <t>-290809210</t>
  </si>
  <si>
    <t>40</t>
  </si>
  <si>
    <t>612325223</t>
  </si>
  <si>
    <t>Vápenocementová štuková omítka malých ploch do 1,0 m2 na stěnách</t>
  </si>
  <si>
    <t>374374201</t>
  </si>
  <si>
    <t>41</t>
  </si>
  <si>
    <t>612325302</t>
  </si>
  <si>
    <t>Vápenocementová štuková omítka ostění nebo nadpraží</t>
  </si>
  <si>
    <t>1340195631</t>
  </si>
  <si>
    <t>(1,28+2,15*2)*0,45*5</t>
  </si>
  <si>
    <t>42</t>
  </si>
  <si>
    <t>622211021</t>
  </si>
  <si>
    <t>Montáž kontaktního zateplení vnějších stěn z polystyrénových desek tl do 120 mm</t>
  </si>
  <si>
    <t>1056749213</t>
  </si>
  <si>
    <t>16,7*1,04</t>
  </si>
  <si>
    <t>(1,62+2,5+3,07)*0,36</t>
  </si>
  <si>
    <t>43</t>
  </si>
  <si>
    <t>283760370</t>
  </si>
  <si>
    <t>-1884399073</t>
  </si>
  <si>
    <t>44</t>
  </si>
  <si>
    <t>622521011</t>
  </si>
  <si>
    <t>Tenkovrstvá silikátová zrnitá omítka tl. 1,5 mm včetně penetrace vnějších stěn</t>
  </si>
  <si>
    <t>-849447911</t>
  </si>
  <si>
    <t>45</t>
  </si>
  <si>
    <t>916231213</t>
  </si>
  <si>
    <t>Osazení chodníkového obrubníku betonového stojatého s boční opěrou do lože z betonu prostého</t>
  </si>
  <si>
    <t>764115384</t>
  </si>
  <si>
    <t>12,23+25,26+62,91-7,0+14,44+15,09</t>
  </si>
  <si>
    <t>2,62+4,5+4,07</t>
  </si>
  <si>
    <t>46</t>
  </si>
  <si>
    <t>592174160</t>
  </si>
  <si>
    <t>obrubník betonový chodníkový 100x10x25 cm</t>
  </si>
  <si>
    <t>1078567203</t>
  </si>
  <si>
    <t>47</t>
  </si>
  <si>
    <t>919735124</t>
  </si>
  <si>
    <t>Řezání stávajícího betonového krytu hl do 200 mm</t>
  </si>
  <si>
    <t>236366077</t>
  </si>
  <si>
    <t>2,67+4,2+4,02</t>
  </si>
  <si>
    <t>48</t>
  </si>
  <si>
    <t>941111112</t>
  </si>
  <si>
    <t>Montáž lešení řadového trubkového lehkého s podlahami zatížení do 200 kg/m2 š do 0,9 m v do 25 m</t>
  </si>
  <si>
    <t>1448239857</t>
  </si>
  <si>
    <t>1,67*17,4</t>
  </si>
  <si>
    <t>3,02*17,4</t>
  </si>
  <si>
    <t>4,4*17,4</t>
  </si>
  <si>
    <t>49</t>
  </si>
  <si>
    <t>941111212</t>
  </si>
  <si>
    <t>Příplatek k lešení řadovému trubkovému lehkému s podlahami š 0,9 m v 25 m za první a ZKD den použití</t>
  </si>
  <si>
    <t>-182379275</t>
  </si>
  <si>
    <t>50</t>
  </si>
  <si>
    <t>941111812</t>
  </si>
  <si>
    <t>Demontáž lešení řadového trubkového lehkého s podlahami zatížení do 200 kg/m2 š do 0,9 m v do 25 m</t>
  </si>
  <si>
    <t>2073320705</t>
  </si>
  <si>
    <t>51</t>
  </si>
  <si>
    <t>949111112</t>
  </si>
  <si>
    <t>Montáž lešení lehkého kozového trubkového v do 1,9 m</t>
  </si>
  <si>
    <t>sada</t>
  </si>
  <si>
    <t>1254185900</t>
  </si>
  <si>
    <t>52</t>
  </si>
  <si>
    <t>949111212</t>
  </si>
  <si>
    <t>Příplatek k lešení lehkému kozovému trubkovému v do 1,9 m za první a ZKD den použití</t>
  </si>
  <si>
    <t>-1856898203</t>
  </si>
  <si>
    <t>53</t>
  </si>
  <si>
    <t>949111812</t>
  </si>
  <si>
    <t>Demontáž lešení lehkého kozového trubkového v do 1,9 m</t>
  </si>
  <si>
    <t>1841264716</t>
  </si>
  <si>
    <t>54</t>
  </si>
  <si>
    <t>953965145.1</t>
  </si>
  <si>
    <t>Kotevní šroub pro chemické kotvy M 20 dl 700 mm</t>
  </si>
  <si>
    <t>-370697476</t>
  </si>
  <si>
    <t>55</t>
  </si>
  <si>
    <t>961044111</t>
  </si>
  <si>
    <t>Bourání základů z betonu prostého</t>
  </si>
  <si>
    <t>2010097767</t>
  </si>
  <si>
    <t>B14</t>
  </si>
  <si>
    <t>0,495*0,5*(3,32+0,88+0,85)</t>
  </si>
  <si>
    <t>B12</t>
  </si>
  <si>
    <t>F1*0,2</t>
  </si>
  <si>
    <t>3,32*0,5*0,2</t>
  </si>
  <si>
    <t>56</t>
  </si>
  <si>
    <t>962031132</t>
  </si>
  <si>
    <t>Bourání příček z cihel pálených na MVC tl do 100 mm</t>
  </si>
  <si>
    <t>-1513916176</t>
  </si>
  <si>
    <t>B13</t>
  </si>
  <si>
    <t>6,1*2,65</t>
  </si>
  <si>
    <t>"dveře" -0,9*2,02</t>
  </si>
  <si>
    <t>57</t>
  </si>
  <si>
    <t>962032241</t>
  </si>
  <si>
    <t>Bourání zdiva z cihel pálených nebo vápenopískových na MC přes 1 m3</t>
  </si>
  <si>
    <t>-1736524737</t>
  </si>
  <si>
    <t>2,43*1,9*0,45</t>
  </si>
  <si>
    <t>2,55*1,85*0,45*4</t>
  </si>
  <si>
    <t>58</t>
  </si>
  <si>
    <t>966080103</t>
  </si>
  <si>
    <t>Bourání kontaktního zateplení z polystyrenových desek tloušťky do 120 mm</t>
  </si>
  <si>
    <t>1943905129</t>
  </si>
  <si>
    <t>16,7*(3,36+1,35)</t>
  </si>
  <si>
    <t>"okna" -2,55*1,75*4</t>
  </si>
  <si>
    <t>59</t>
  </si>
  <si>
    <t>968072455</t>
  </si>
  <si>
    <t>Vybourání kovových dveřních zárubní pl do 2 m2</t>
  </si>
  <si>
    <t>1042733885</t>
  </si>
  <si>
    <t>0,9*2,02</t>
  </si>
  <si>
    <t>60</t>
  </si>
  <si>
    <t>968082015</t>
  </si>
  <si>
    <t>Vybourání plastových rámů oken včetně křídel plochy do 1 m2</t>
  </si>
  <si>
    <t>-146373710</t>
  </si>
  <si>
    <t>2,43*0,3</t>
  </si>
  <si>
    <t>61</t>
  </si>
  <si>
    <t>968082017</t>
  </si>
  <si>
    <t>Vybourání plastových rámů oken včetně křídel plochy přes 2 do 4 m2</t>
  </si>
  <si>
    <t>1508860053</t>
  </si>
  <si>
    <t>2,55*1,75*4</t>
  </si>
  <si>
    <t>62</t>
  </si>
  <si>
    <t>97700R001</t>
  </si>
  <si>
    <t>Dodávka a montáž větrací otvor - požární klapka EI 30DP1, 500x500mm - VO</t>
  </si>
  <si>
    <t>170685085</t>
  </si>
  <si>
    <t>63</t>
  </si>
  <si>
    <t>97700R002</t>
  </si>
  <si>
    <t>Dodávka a montáž fasádní dilatace</t>
  </si>
  <si>
    <t>soubor</t>
  </si>
  <si>
    <t>-1953086491</t>
  </si>
  <si>
    <t>64</t>
  </si>
  <si>
    <t>97700R003</t>
  </si>
  <si>
    <t>Dodávka a montáž šatní klece - dle stávajícího provedení</t>
  </si>
  <si>
    <t>-1718918427</t>
  </si>
  <si>
    <t>(1,34+3,51+1,34)*4</t>
  </si>
  <si>
    <t>97700R004</t>
  </si>
  <si>
    <t>Dodávka a montáž přeložení dešťové kanaliazce (cca 5,0m KG potrubí)</t>
  </si>
  <si>
    <t>-1003989453</t>
  </si>
  <si>
    <t>66</t>
  </si>
  <si>
    <t>97700R005</t>
  </si>
  <si>
    <t>Dodávka a montáž utěsnění vnitřních dilatačních spár včetně zakrývacích lišt</t>
  </si>
  <si>
    <t>-770710526</t>
  </si>
  <si>
    <t>16,4*3</t>
  </si>
  <si>
    <t>67</t>
  </si>
  <si>
    <t>97700R006</t>
  </si>
  <si>
    <t>Demontáž a opětovná montáž hromosvodu</t>
  </si>
  <si>
    <t>1354895509</t>
  </si>
  <si>
    <t>68</t>
  </si>
  <si>
    <t>97700R007</t>
  </si>
  <si>
    <t>Dodávka a montáž stříška nad vchodem - ozn. SV</t>
  </si>
  <si>
    <t>1655372235</t>
  </si>
  <si>
    <t>69</t>
  </si>
  <si>
    <t>997013155</t>
  </si>
  <si>
    <t>Vnitrostaveništní doprava suti a vybouraných hmot pro budovy v do 18 m s omezením mechanizace</t>
  </si>
  <si>
    <t>571828587</t>
  </si>
  <si>
    <t>70</t>
  </si>
  <si>
    <t>997013501</t>
  </si>
  <si>
    <t>Odvoz suti a vybouraných hmot na skládku nebo meziskládku do 1 km se složením</t>
  </si>
  <si>
    <t>-2092728869</t>
  </si>
  <si>
    <t>71</t>
  </si>
  <si>
    <t>997013509</t>
  </si>
  <si>
    <t>Příplatek k odvozu suti a vybouraných hmot na skládku ZKD 1 km přes 1 km</t>
  </si>
  <si>
    <t>-1945575409</t>
  </si>
  <si>
    <t>72</t>
  </si>
  <si>
    <t>997013831</t>
  </si>
  <si>
    <t>Poplatek za uložení stavebního směsného odpadu na skládce (skládkovné)</t>
  </si>
  <si>
    <t>-271219366</t>
  </si>
  <si>
    <t>73</t>
  </si>
  <si>
    <t>998011003</t>
  </si>
  <si>
    <t>Přesun hmot pro budovy zděné v do 24 m</t>
  </si>
  <si>
    <t>959037425</t>
  </si>
  <si>
    <t>74</t>
  </si>
  <si>
    <t>711161307</t>
  </si>
  <si>
    <t>Izolace proti zemní vlhkosti stěn foliemi nopovými pro běžné podmínky  tl. 0,5 mm šířky 1,5 m</t>
  </si>
  <si>
    <t>-905145163</t>
  </si>
  <si>
    <t>(1,9+2,66+3,25)*3,6</t>
  </si>
  <si>
    <t>75</t>
  </si>
  <si>
    <t>711161381</t>
  </si>
  <si>
    <t>Izolace proti zemní vlhkosti foliemi nopovými ukončené horní lištou</t>
  </si>
  <si>
    <t>470992985</t>
  </si>
  <si>
    <t>1,9+2,66+3,25</t>
  </si>
  <si>
    <t>76</t>
  </si>
  <si>
    <t>711193131.1</t>
  </si>
  <si>
    <t>Izolace proti zemní vlhkosti těsnicí kaší AQUAFIN 2K</t>
  </si>
  <si>
    <t>1985943998</t>
  </si>
  <si>
    <t>(2,5+1,35)*3,6</t>
  </si>
  <si>
    <t>-(1,28*2,15)</t>
  </si>
  <si>
    <t>(1,28+2,15*2)*0,45</t>
  </si>
  <si>
    <t>77</t>
  </si>
  <si>
    <t>998711103</t>
  </si>
  <si>
    <t>Přesun hmot tonážní pro izolace proti vodě, vlhkosti a plynům v objektech výšky do 60 m</t>
  </si>
  <si>
    <t>-345319442</t>
  </si>
  <si>
    <t>78</t>
  </si>
  <si>
    <t>713131141</t>
  </si>
  <si>
    <t>Montáž izolace tepelné stěn a základů lepením celoplošně rohoží, pásů, dílců, desek</t>
  </si>
  <si>
    <t>-1950696458</t>
  </si>
  <si>
    <t>"skladba C" (1,9+2,66+3,25)*3,6</t>
  </si>
  <si>
    <t>79</t>
  </si>
  <si>
    <t>283760170</t>
  </si>
  <si>
    <t>deska fasádní polystyrénová soklová EPS SOKL 3000 1250 x 600 x 100 mm</t>
  </si>
  <si>
    <t>-1890213939</t>
  </si>
  <si>
    <t>80</t>
  </si>
  <si>
    <t>-1508718586</t>
  </si>
  <si>
    <t>81</t>
  </si>
  <si>
    <t>82</t>
  </si>
  <si>
    <t>998713103</t>
  </si>
  <si>
    <t>Přesun hmot tonážní pro izolace tepelné v objektech v do 24 m</t>
  </si>
  <si>
    <t>1660305845</t>
  </si>
  <si>
    <t>83</t>
  </si>
  <si>
    <t>764002851</t>
  </si>
  <si>
    <t>Demontáž oplechování parapetů do suti</t>
  </si>
  <si>
    <t>-1040065667</t>
  </si>
  <si>
    <t>2,55*4</t>
  </si>
  <si>
    <t>2,43*1</t>
  </si>
  <si>
    <t>84</t>
  </si>
  <si>
    <t>90</t>
  </si>
  <si>
    <t>766441822</t>
  </si>
  <si>
    <t>Demontáž parapetních desek dřevěných nebo plastových šířky přes 30 cm délky přes 1,0 m</t>
  </si>
  <si>
    <t>-1923892525</t>
  </si>
  <si>
    <t>91</t>
  </si>
  <si>
    <t>771553911</t>
  </si>
  <si>
    <t>Oprava podlah z teracových dlaždic lepených do 6 ks/m2</t>
  </si>
  <si>
    <t>-723475160</t>
  </si>
  <si>
    <t>oprava podlah</t>
  </si>
  <si>
    <t>92</t>
  </si>
  <si>
    <t>592472400</t>
  </si>
  <si>
    <t>dlaždice teracová - dle výběru investora</t>
  </si>
  <si>
    <t>1973957938</t>
  </si>
  <si>
    <t>93</t>
  </si>
  <si>
    <t>998771103</t>
  </si>
  <si>
    <t>Přesun hmot tonážní pro podlahy z dlaždic v objektech v do 24 m</t>
  </si>
  <si>
    <t>-1468050229</t>
  </si>
  <si>
    <t>94</t>
  </si>
  <si>
    <t>781471810</t>
  </si>
  <si>
    <t>Demontáž obkladů z obkladaček keramických kladených do malty</t>
  </si>
  <si>
    <t>-887673840</t>
  </si>
  <si>
    <t>(3,32+1,35+0,85)*1,0</t>
  </si>
  <si>
    <t>"okno" -2,43*0,3</t>
  </si>
  <si>
    <t>95</t>
  </si>
  <si>
    <t>783913161</t>
  </si>
  <si>
    <t>Penetrační syntetický nátěr pórovitých betonových podlah</t>
  </si>
  <si>
    <t>1907343204</t>
  </si>
  <si>
    <t>"podlaha" 2,55*1,9</t>
  </si>
  <si>
    <t>"sokl" (2,55+1,9)*2*0,1</t>
  </si>
  <si>
    <t>"dveře" -1,28*0,1</t>
  </si>
  <si>
    <t>96</t>
  </si>
  <si>
    <t>783917151</t>
  </si>
  <si>
    <t>Krycí jednonásobný syntetický nátěr betonové podlahy</t>
  </si>
  <si>
    <t>1009034392</t>
  </si>
  <si>
    <t>97</t>
  </si>
  <si>
    <t>783933161</t>
  </si>
  <si>
    <t>Penetrační epoxidový nátěr pórovitých betonových podlah</t>
  </si>
  <si>
    <t>-1541808069</t>
  </si>
  <si>
    <t>oprava podlahy 1.PP</t>
  </si>
  <si>
    <t>1,28*0,45</t>
  </si>
  <si>
    <t>1,28*0,3</t>
  </si>
  <si>
    <t>98</t>
  </si>
  <si>
    <t>783937161</t>
  </si>
  <si>
    <t>Krycí dvojnásobný epoxidový vodou ředitelný nátěr betonové podlahy</t>
  </si>
  <si>
    <t>-1739615836</t>
  </si>
  <si>
    <t>99</t>
  </si>
  <si>
    <t>783997151</t>
  </si>
  <si>
    <t>Příplatek k cenám krycího nátěru betonové podlahy za protiskluznou úpravu</t>
  </si>
  <si>
    <t>-242976098</t>
  </si>
  <si>
    <t>5,607+10,15</t>
  </si>
  <si>
    <t>100</t>
  </si>
  <si>
    <t>784171101</t>
  </si>
  <si>
    <t>Zakrytí vnitřních podlah včetně pozdějšího odkrytí</t>
  </si>
  <si>
    <t>1293247919</t>
  </si>
  <si>
    <t>101</t>
  </si>
  <si>
    <t>581248440</t>
  </si>
  <si>
    <t>fólie pro malířské potřeby zakrývací, PG 4021-20, 25µ,  4 x 5 m</t>
  </si>
  <si>
    <t>-1955428372</t>
  </si>
  <si>
    <t>102</t>
  </si>
  <si>
    <t>784171111</t>
  </si>
  <si>
    <t>Zakrytí vnitřních ploch stěn v místnostech výšky do 3,80 m</t>
  </si>
  <si>
    <t>1719314366</t>
  </si>
  <si>
    <t>1,39*2,15*5</t>
  </si>
  <si>
    <t>103</t>
  </si>
  <si>
    <t>581248420</t>
  </si>
  <si>
    <t>fólie pro malířské potřeby zakrývací, PG 4020-20, 7µ,  4 x 5 m</t>
  </si>
  <si>
    <t>539007094</t>
  </si>
  <si>
    <t>104</t>
  </si>
  <si>
    <t>784171121</t>
  </si>
  <si>
    <t>Zakrytí vnitřních ploch  konstrukcí nebo prvků  v místnostech výšky do 3,80 m</t>
  </si>
  <si>
    <t>-1700100831</t>
  </si>
  <si>
    <t>105</t>
  </si>
  <si>
    <t>1588678572</t>
  </si>
  <si>
    <t>106</t>
  </si>
  <si>
    <t>784181101</t>
  </si>
  <si>
    <t>Základní akrylátová jednonásobná penetrace podkladu v místnostech výšky do 3,80m</t>
  </si>
  <si>
    <t>356849744</t>
  </si>
  <si>
    <t>"omítky" 39,281</t>
  </si>
  <si>
    <t>"rezerva" 20,0</t>
  </si>
  <si>
    <t>107</t>
  </si>
  <si>
    <t>784211001</t>
  </si>
  <si>
    <t>Jednonásobné bílé malby ze směsí za mokra výborně otěruvzdorných v místnostech výšky do 3,80 m</t>
  </si>
  <si>
    <t>1773986567</t>
  </si>
  <si>
    <t>108</t>
  </si>
  <si>
    <t>OST001</t>
  </si>
  <si>
    <t>512</t>
  </si>
  <si>
    <t>956363910</t>
  </si>
  <si>
    <t>109</t>
  </si>
  <si>
    <t>OST002</t>
  </si>
  <si>
    <t>266194939</t>
  </si>
  <si>
    <t>VP - Vícepráce</t>
  </si>
  <si>
    <t>PN</t>
  </si>
  <si>
    <t>02 - Sociální zařízení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</si>
  <si>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</si>
  <si>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</si>
  <si>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</si>
  <si>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</si>
  <si>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730 - Ústřední vytápění </t>
  </si>
  <si>
    <t xml:space="preserve">    763 - Konstrukce suché výstavby</t>
  </si>
  <si>
    <t>611325222</t>
  </si>
  <si>
    <t>Vápenocementová štuková omítka malých ploch do 0,25 m2 na stropech</t>
  </si>
  <si>
    <t>-2047464731</t>
  </si>
  <si>
    <t>611325223</t>
  </si>
  <si>
    <t>Vápenocementová štuková omítka malých ploch do 1,0 m2 na stropech</t>
  </si>
  <si>
    <t>-1273509155</t>
  </si>
  <si>
    <t>612321121</t>
  </si>
  <si>
    <t>Vápenocementová omítka hladká jednovrstvá vnitřních stěn nanášená ručně</t>
  </si>
  <si>
    <t>175670285</t>
  </si>
  <si>
    <t>pod obklad</t>
  </si>
  <si>
    <t>1,5*2,1</t>
  </si>
  <si>
    <t>2,84*1,8</t>
  </si>
  <si>
    <t>1879114844</t>
  </si>
  <si>
    <t>1,5*(3,7-2,1)</t>
  </si>
  <si>
    <t>2,84*(3,7-1,8)</t>
  </si>
  <si>
    <t>-(2,55*1,75)</t>
  </si>
  <si>
    <t>615288904</t>
  </si>
  <si>
    <t>819010032</t>
  </si>
  <si>
    <t>949101111</t>
  </si>
  <si>
    <t>Lešení pomocné pro objekty pozemních staveb s lešeňovou podlahou v do 1,9 m zatížení do 150 kg/m2</t>
  </si>
  <si>
    <t>-248650236</t>
  </si>
  <si>
    <t>952901111</t>
  </si>
  <si>
    <t>Vyčištění budov bytové a občanské výstavby při výšce podlaží do 4 m</t>
  </si>
  <si>
    <t>1203684603</t>
  </si>
  <si>
    <t>"122" 4,23</t>
  </si>
  <si>
    <t>"okolí" 10,0</t>
  </si>
  <si>
    <t>962031133</t>
  </si>
  <si>
    <t>Bourání příček z cihel pálených na MVC tl do 150 mm</t>
  </si>
  <si>
    <t>2043394051</t>
  </si>
  <si>
    <t>2,79*3,7</t>
  </si>
  <si>
    <t>(1,24+0,15)*3,7</t>
  </si>
  <si>
    <t>965043331</t>
  </si>
  <si>
    <t>Bourání podkladů pod dlažby betonových s potěrem nebo teracem tl do 100 mm pl do 4 m2</t>
  </si>
  <si>
    <t>-5034820</t>
  </si>
  <si>
    <t>4,0*0,01</t>
  </si>
  <si>
    <t>-858496824</t>
  </si>
  <si>
    <t>0,8*1,97</t>
  </si>
  <si>
    <t>978013191</t>
  </si>
  <si>
    <t>Otlučení (osekání) vnitřní vápenné nebo vápenocementové omítky stěn v rozsahu do 100 %</t>
  </si>
  <si>
    <t>-1424200087</t>
  </si>
  <si>
    <t>1,5*3,7</t>
  </si>
  <si>
    <t>2,84*3,7-(2,55-1,75)</t>
  </si>
  <si>
    <t>1049687966</t>
  </si>
  <si>
    <t>-698683304</t>
  </si>
  <si>
    <t>-1683195922</t>
  </si>
  <si>
    <t>-447428040</t>
  </si>
  <si>
    <t>-994716725</t>
  </si>
  <si>
    <t>711113117</t>
  </si>
  <si>
    <t>Izolace proti zemní vlhkosti vodorovná za studena SCHOMBURG těsnicí stěrkou AQUAFIN-1K</t>
  </si>
  <si>
    <t>-1948849326</t>
  </si>
  <si>
    <t>"122 - nový" 4,23</t>
  </si>
  <si>
    <t>1469943883</t>
  </si>
  <si>
    <t>72100R101</t>
  </si>
  <si>
    <t>Nové rozvody kanalizace pro WC a umyvadlo (m.č. 122) včetně kotvení potrubí</t>
  </si>
  <si>
    <t>567114302</t>
  </si>
  <si>
    <t>72100R102</t>
  </si>
  <si>
    <t>Napojení do stávajícího stoupačky kanalizace</t>
  </si>
  <si>
    <t>-22153374</t>
  </si>
  <si>
    <t>72100R103</t>
  </si>
  <si>
    <t>Stavební přípomoce</t>
  </si>
  <si>
    <t>-1732323504</t>
  </si>
  <si>
    <t>72100R104</t>
  </si>
  <si>
    <t>Zkoušky</t>
  </si>
  <si>
    <t>1990213650</t>
  </si>
  <si>
    <t>72200R101</t>
  </si>
  <si>
    <t>Nové rozvody TUV a SV pro umyvadlovou baterii a WC (m.č. 122) včetně izolace potrubí a kotvení</t>
  </si>
  <si>
    <t>994082268</t>
  </si>
  <si>
    <t>72200R102</t>
  </si>
  <si>
    <t>Napojení do stávající stoupačky TUV a SV</t>
  </si>
  <si>
    <t>1533747601</t>
  </si>
  <si>
    <t>72200R103</t>
  </si>
  <si>
    <t>981904734</t>
  </si>
  <si>
    <t>72200R104</t>
  </si>
  <si>
    <t>2091564266</t>
  </si>
  <si>
    <t>725119125.1</t>
  </si>
  <si>
    <t xml:space="preserve">Montáž klozetových mís závěsných </t>
  </si>
  <si>
    <t>-1636036445</t>
  </si>
  <si>
    <t>6420001</t>
  </si>
  <si>
    <t>klozet keramický závěsný handicap - ozn. Z1</t>
  </si>
  <si>
    <t>-904911250</t>
  </si>
  <si>
    <t>725219102</t>
  </si>
  <si>
    <t>Montáž umyvadla připevněného na šrouby do zdiva</t>
  </si>
  <si>
    <t>-59445720</t>
  </si>
  <si>
    <t>6420002</t>
  </si>
  <si>
    <t>umyvadlo keramické závěsné bezbariérové - ozn. Z2</t>
  </si>
  <si>
    <t>-279616939</t>
  </si>
  <si>
    <t>725829131</t>
  </si>
  <si>
    <t>Montáž baterie umyvadlové stojánkové</t>
  </si>
  <si>
    <t>-1870452447</t>
  </si>
  <si>
    <t>5511002</t>
  </si>
  <si>
    <t>baterie umyvadlová páková - ozn. K</t>
  </si>
  <si>
    <t>152251638</t>
  </si>
  <si>
    <t>72590R001</t>
  </si>
  <si>
    <t>Dodávka a montáž nástěnné sklopné madlo - ozn. A</t>
  </si>
  <si>
    <t>-2006203551</t>
  </si>
  <si>
    <t>72590R002</t>
  </si>
  <si>
    <t>Dodávka a montáž nástěnné pevné madlo - ozn. B</t>
  </si>
  <si>
    <t>-2008500030</t>
  </si>
  <si>
    <t>72590R003</t>
  </si>
  <si>
    <t>Dodávka a montáž madlo umyvadla - ozn. C</t>
  </si>
  <si>
    <t>1688860206</t>
  </si>
  <si>
    <t>72590R004</t>
  </si>
  <si>
    <t>Dodávka a montáž toaletní kartáč - ozn. F</t>
  </si>
  <si>
    <t>1578617311</t>
  </si>
  <si>
    <t>72590R005</t>
  </si>
  <si>
    <t>Dodávka a montáž držák toaletního papíru - ozn. G</t>
  </si>
  <si>
    <t>1898305825</t>
  </si>
  <si>
    <t>72590R006</t>
  </si>
  <si>
    <t>Dodávka a montáž zásobník na papírové ručníky - ozn. H</t>
  </si>
  <si>
    <t>-403604704</t>
  </si>
  <si>
    <t>72590R007</t>
  </si>
  <si>
    <t>Dodávka a montáž koš na papírové ručníky - ozn. I</t>
  </si>
  <si>
    <t>763560507</t>
  </si>
  <si>
    <t>72590R008</t>
  </si>
  <si>
    <t>Dodávka a montáž zásobník na mýdlo - ozn. J</t>
  </si>
  <si>
    <t>-818440670</t>
  </si>
  <si>
    <t>72590R009</t>
  </si>
  <si>
    <t>Dodávka a montáž zrcadlo - ozn. L</t>
  </si>
  <si>
    <t>836354991</t>
  </si>
  <si>
    <t>72590R010</t>
  </si>
  <si>
    <t>Dodávka a montáž odadkový koš - ozn. M</t>
  </si>
  <si>
    <t>14081360</t>
  </si>
  <si>
    <t>72590R011</t>
  </si>
  <si>
    <t>Dodávka a montáž odkládací skleněná polička - ozn. N</t>
  </si>
  <si>
    <t>271833085</t>
  </si>
  <si>
    <t>72590R012</t>
  </si>
  <si>
    <t>Dodávka a montáž háček na ručník - ozn. P</t>
  </si>
  <si>
    <t>1761798422</t>
  </si>
  <si>
    <t>72590R013</t>
  </si>
  <si>
    <t>Dodávka a montáž spínač signalizačního systému nouzového volání včetně připojení - ozn. E</t>
  </si>
  <si>
    <t>-1757331117</t>
  </si>
  <si>
    <t>72590R014</t>
  </si>
  <si>
    <t>Dodávka a montáž vypínač signalizačního systému nouzového volání včetně připojení - ozn. O</t>
  </si>
  <si>
    <t>1852567909</t>
  </si>
  <si>
    <t>998725203</t>
  </si>
  <si>
    <t>Přesun hmot procentní pro zařizovací předměty v objektech v do 24 m</t>
  </si>
  <si>
    <t>%</t>
  </si>
  <si>
    <t>-614053279</t>
  </si>
  <si>
    <t>726131043</t>
  </si>
  <si>
    <t>Instalační předstěna - klozet závěsný v 1120 mm s ovládáním zepředu pro postižené do stěn s kov kcí</t>
  </si>
  <si>
    <t>-1343810925</t>
  </si>
  <si>
    <t>998726113</t>
  </si>
  <si>
    <t>Přesun hmot tonážní pro instalační prefabrikáty v objektech v do 24 m</t>
  </si>
  <si>
    <t>369256220</t>
  </si>
  <si>
    <t>Pol24</t>
  </si>
  <si>
    <t>RADIK Klasik 20/600/600 (587 W)</t>
  </si>
  <si>
    <t>ks</t>
  </si>
  <si>
    <t>465648354</t>
  </si>
  <si>
    <t>Pol25</t>
  </si>
  <si>
    <t>Termostatická hlavice</t>
  </si>
  <si>
    <t>1908345149</t>
  </si>
  <si>
    <t>Pol26</t>
  </si>
  <si>
    <t>Termostatický ventil</t>
  </si>
  <si>
    <t>1031591414</t>
  </si>
  <si>
    <t>Pol27</t>
  </si>
  <si>
    <t>Vypouštěcí kohout</t>
  </si>
  <si>
    <t>1649851730</t>
  </si>
  <si>
    <t>Pol28</t>
  </si>
  <si>
    <t>Odvzdušňovací ventil</t>
  </si>
  <si>
    <t>1106903876</t>
  </si>
  <si>
    <t>Pol29</t>
  </si>
  <si>
    <t>Tlakové zkoušky</t>
  </si>
  <si>
    <t>1064951788</t>
  </si>
  <si>
    <t>Pol30</t>
  </si>
  <si>
    <t>Potrubí měděné měkké spojované lisovanými tvarovkami</t>
  </si>
  <si>
    <t>1037792536</t>
  </si>
  <si>
    <t>Pol31</t>
  </si>
  <si>
    <t>Zkouška těsnosti topného systému</t>
  </si>
  <si>
    <t>bm</t>
  </si>
  <si>
    <t>24108382</t>
  </si>
  <si>
    <t>Pol32</t>
  </si>
  <si>
    <t>Přeložení ležatého rozvodu topení včetně instalace nových vypouštěcích ventilů a uzávěrů - výtah</t>
  </si>
  <si>
    <t>-1270090896</t>
  </si>
  <si>
    <t>763111431</t>
  </si>
  <si>
    <t>SDK příčka tl 100 mm profil CW+UW 50 desky 2xH2 12,5 TI 50 mm EI 60 Rw 50 dB</t>
  </si>
  <si>
    <t>-1191528867</t>
  </si>
  <si>
    <t>2,84*3,7</t>
  </si>
  <si>
    <t>1,29*3,7</t>
  </si>
  <si>
    <t>-(0,9*1,97)</t>
  </si>
  <si>
    <t>763111717</t>
  </si>
  <si>
    <t>SDK příčka základní penetrační nátěr</t>
  </si>
  <si>
    <t>1108034808</t>
  </si>
  <si>
    <t>13,508*2</t>
  </si>
  <si>
    <t>763181311</t>
  </si>
  <si>
    <t>Montáž jednokřídlové kovové zárubně v do 2,75 m SDK příčka</t>
  </si>
  <si>
    <t>484326707</t>
  </si>
  <si>
    <t>553315230</t>
  </si>
  <si>
    <t>zárubeň ocelová pro sádrokarton S 100 900 L/P</t>
  </si>
  <si>
    <t>1956487779</t>
  </si>
  <si>
    <t>998763303</t>
  </si>
  <si>
    <t>Přesun hmot tonážní pro sádrokartonové konstrukce v objektech v do 24 m</t>
  </si>
  <si>
    <t>-1873278912</t>
  </si>
  <si>
    <t>766660002</t>
  </si>
  <si>
    <t>Montáž dveřních křídel otvíravých 1křídlových š přes 0,8 m do ocelové zárubně</t>
  </si>
  <si>
    <t>-2002142836</t>
  </si>
  <si>
    <t>611001</t>
  </si>
  <si>
    <t>dveře vnitřní hladké CPL plné 1křídlové 90x197 cm včetně kování a madla - ozn. D1/L (podrobnější specifikace - tabulka dveří PD)</t>
  </si>
  <si>
    <t>1387978831</t>
  </si>
  <si>
    <t>998766103</t>
  </si>
  <si>
    <t>Přesun hmot tonážní pro konstrukce truhlářské v objektech v do 24 m</t>
  </si>
  <si>
    <t>636203319</t>
  </si>
  <si>
    <t>771573810</t>
  </si>
  <si>
    <t>Demontáž podlah z dlaždic keramických lepených</t>
  </si>
  <si>
    <t>-239528856</t>
  </si>
  <si>
    <t>"122 - bourání" 4,0</t>
  </si>
  <si>
    <t>771574131</t>
  </si>
  <si>
    <t>Montáž podlah keramických režných protiskluzných lepených flexibilním lepidlem do 50 ks/m2</t>
  </si>
  <si>
    <t>-1158796197</t>
  </si>
  <si>
    <t>"122 - nová" 4,23</t>
  </si>
  <si>
    <t>597611185</t>
  </si>
  <si>
    <t>18075574</t>
  </si>
  <si>
    <t>771591111</t>
  </si>
  <si>
    <t>Podlahy penetrace podkladu</t>
  </si>
  <si>
    <t>-1955024980</t>
  </si>
  <si>
    <t>771990111</t>
  </si>
  <si>
    <t>Vyrovnání podkladu samonivelační stěrkou tl 4 mm pevnosti 15 Mpa</t>
  </si>
  <si>
    <t>1636444916</t>
  </si>
  <si>
    <t>466660896</t>
  </si>
  <si>
    <t>781474114</t>
  </si>
  <si>
    <t>Montáž obkladů vnitřních keramických hladkých do 22 ks/m2 lepených flexibilním lepidlem</t>
  </si>
  <si>
    <t>1425588200</t>
  </si>
  <si>
    <t>"122 - nový" (2,84*1,8)+(1,5*2,1*2)+(2,84*2,1)-(0,9*1,97)</t>
  </si>
  <si>
    <t>597610405</t>
  </si>
  <si>
    <t>262439188</t>
  </si>
  <si>
    <t>781495111</t>
  </si>
  <si>
    <t>Penetrace podkladu vnitřních obkladů</t>
  </si>
  <si>
    <t>-546452546</t>
  </si>
  <si>
    <t>998781103</t>
  </si>
  <si>
    <t>Přesun hmot tonážní pro obklady keramické v objektech v do 24 m</t>
  </si>
  <si>
    <t>869160836</t>
  </si>
  <si>
    <t>78300R001</t>
  </si>
  <si>
    <t>Nátěry ocelových zárubní</t>
  </si>
  <si>
    <t>373268980</t>
  </si>
  <si>
    <t>-365789503</t>
  </si>
  <si>
    <t>-1833411391</t>
  </si>
  <si>
    <t>835269243</t>
  </si>
  <si>
    <t>2,55*1,75</t>
  </si>
  <si>
    <t>0,9*1,97*2</t>
  </si>
  <si>
    <t>-707809752</t>
  </si>
  <si>
    <t>942805877</t>
  </si>
  <si>
    <t>"omítky strop" 4,23</t>
  </si>
  <si>
    <t>"omítky stěny" ((2,84+1,5)*2*3,7)-(2,55*1,75+0,9*1,97)-(15,603)</t>
  </si>
  <si>
    <t>278864843</t>
  </si>
  <si>
    <t>03 - Úpravy učeben</t>
  </si>
  <si>
    <t>317168132</t>
  </si>
  <si>
    <t>Překlad keramický vysoký v 23,8 cm dl 150 cm</t>
  </si>
  <si>
    <t>-1600567494</t>
  </si>
  <si>
    <t>-297993728</t>
  </si>
  <si>
    <t>540361851</t>
  </si>
  <si>
    <t>642942111</t>
  </si>
  <si>
    <t>Osazování zárubní nebo rámů dveřních kovových do 2,5 m2 na MC</t>
  </si>
  <si>
    <t>1339296232</t>
  </si>
  <si>
    <t>553311065</t>
  </si>
  <si>
    <t>zárubeň ocelová pro běžné zdění H 95 900/2150 L/P</t>
  </si>
  <si>
    <t>-774356140</t>
  </si>
  <si>
    <t>964011211</t>
  </si>
  <si>
    <t>Vybourání ŽB překladů prefabrikovaných dl do 3 m hmotnosti do 50 kg/m</t>
  </si>
  <si>
    <t>920683473</t>
  </si>
  <si>
    <t>1,5*0,25*0,07*7</t>
  </si>
  <si>
    <t>340657837</t>
  </si>
  <si>
    <t>0,8*2,2*2</t>
  </si>
  <si>
    <t>971033521</t>
  </si>
  <si>
    <t>Vybourání otvorů ve zdivu cihelném pl do 1 m2 na MVC nebo MV tl do 100 mm</t>
  </si>
  <si>
    <t>-1866714586</t>
  </si>
  <si>
    <t>zvětšení otvoru pro dveře</t>
  </si>
  <si>
    <t>0,1*2,2*4</t>
  </si>
  <si>
    <t>1975936242</t>
  </si>
  <si>
    <t>605408844</t>
  </si>
  <si>
    <t>-407147904</t>
  </si>
  <si>
    <t>-1239686251</t>
  </si>
  <si>
    <t>-2143647904</t>
  </si>
  <si>
    <t>-1536689937</t>
  </si>
  <si>
    <t>6110006</t>
  </si>
  <si>
    <t>dveře vnitřní hladké CPL plné 1křídlé 90x215 cm včetně kování - ozn. D6/P (podrobnější specifikace - tabulka dveří PD)</t>
  </si>
  <si>
    <t>-206173571</t>
  </si>
  <si>
    <t>6110007</t>
  </si>
  <si>
    <t>dveře vnitřní hladké CPL plné 1křídlé 90x215 cm včetně kování - ozn. D7/L (podrobnější specifikace - tabulka dveří PD)</t>
  </si>
  <si>
    <t>689465280</t>
  </si>
  <si>
    <t>-187275192</t>
  </si>
  <si>
    <t>-655655967</t>
  </si>
  <si>
    <t>691012445</t>
  </si>
  <si>
    <t>1785821225</t>
  </si>
  <si>
    <t>-1808612351</t>
  </si>
  <si>
    <t>0,9*2,15*4</t>
  </si>
  <si>
    <t>1970728325</t>
  </si>
  <si>
    <t>-1937461391</t>
  </si>
  <si>
    <t>998561661</t>
  </si>
  <si>
    <t>Dodávka a montáž klimatizace Biologie I. a III.</t>
  </si>
  <si>
    <t>-1078272266</t>
  </si>
  <si>
    <t>Dodávka a montáž klimatizace Biologie II.</t>
  </si>
  <si>
    <t>-1100691529</t>
  </si>
  <si>
    <t>OST003</t>
  </si>
  <si>
    <t>Dodávka a montáž el. zásobníkový ohřívač vody, objem 125l</t>
  </si>
  <si>
    <t>-2011916937</t>
  </si>
  <si>
    <t>OST004</t>
  </si>
  <si>
    <t>Dodavatelská dokumentace - klima</t>
  </si>
  <si>
    <t>1954270962</t>
  </si>
  <si>
    <t>04 - Elektroinstalace</t>
  </si>
  <si>
    <t>M21 - Elektromontáže</t>
  </si>
  <si>
    <t>M600VD - Rozvaděče</t>
  </si>
  <si>
    <t>M900VD - Svítidla</t>
  </si>
  <si>
    <t>100VD - ost. náklady</t>
  </si>
  <si>
    <t>97 - Prorážení otvorů a ostatní bourací práce</t>
  </si>
  <si>
    <t>D1 - Ostatní materiál</t>
  </si>
  <si>
    <t>210010311R00</t>
  </si>
  <si>
    <t>Krabice univerzální KU, bez zapojení, kruhová</t>
  </si>
  <si>
    <t>210010321R00</t>
  </si>
  <si>
    <t>Krabice univerzální KU a odbočná KO se zapoj.,kruh</t>
  </si>
  <si>
    <t>210800526R00</t>
  </si>
  <si>
    <t>Vodič nn a vn CY 4 mm2 uložený volně</t>
  </si>
  <si>
    <t>210800527R00</t>
  </si>
  <si>
    <t>Vodič nn a vn CY 6 mm2 uložený volně</t>
  </si>
  <si>
    <t>210800105R00</t>
  </si>
  <si>
    <t>Kabel CYKY 750 V 3x1,5 mm2 uložený pod omítkou</t>
  </si>
  <si>
    <t>210800106R00</t>
  </si>
  <si>
    <t>Kabel CYKY 750 V 3x2,5 mm2 uložený pod omítkou</t>
  </si>
  <si>
    <t>210800107R00</t>
  </si>
  <si>
    <t>Kabel CYKY 750 V 3x4 mm2 uložený pod omítkou</t>
  </si>
  <si>
    <t>210800117R00</t>
  </si>
  <si>
    <t>Kabel CYKY 750 V 5x4 mm2 uložený pod omítkou</t>
  </si>
  <si>
    <t>210110041R00</t>
  </si>
  <si>
    <t>Spínač zapuštěný jednopólový, řazení 1</t>
  </si>
  <si>
    <t>210010105R00</t>
  </si>
  <si>
    <t>Lišta elektroinstalační PVC š.do 40 mm,šroubováním</t>
  </si>
  <si>
    <t>210110081R00</t>
  </si>
  <si>
    <t>Spínač sporákový nástěnný 39563 - 13C</t>
  </si>
  <si>
    <t>600500VD</t>
  </si>
  <si>
    <t>úprava stávajícíc rozvaděčů</t>
  </si>
  <si>
    <t>95201450VD</t>
  </si>
  <si>
    <t>svítidlo Plafoniera 275 1x60W IP44</t>
  </si>
  <si>
    <t>9006VD</t>
  </si>
  <si>
    <t>Montáž svítidel žárovkových</t>
  </si>
  <si>
    <t>95200015VD</t>
  </si>
  <si>
    <t>žáriovka LED 10W</t>
  </si>
  <si>
    <t>100200VD</t>
  </si>
  <si>
    <t>Revize elektrického zařízení</t>
  </si>
  <si>
    <t>hod</t>
  </si>
  <si>
    <t>100300VD</t>
  </si>
  <si>
    <t>Bourání, výseky</t>
  </si>
  <si>
    <t>34571518</t>
  </si>
  <si>
    <t>Krabice univerzální z PH  KU 68- 1901</t>
  </si>
  <si>
    <t>34571521</t>
  </si>
  <si>
    <t>Krabice univerzální z PH  KU 68-1903</t>
  </si>
  <si>
    <t>34140842</t>
  </si>
  <si>
    <t>Vodič izolovaný s Cu jádrem H07V-R 4mm2</t>
  </si>
  <si>
    <t>34140844</t>
  </si>
  <si>
    <t>Vodič izolovaný s Cu jádrem H07V-R 6mm2</t>
  </si>
  <si>
    <t>34111030</t>
  </si>
  <si>
    <t>Kabel silový s Cu jádrem 750 V CYKY 3 x 1,5 mm2</t>
  </si>
  <si>
    <t>34111036</t>
  </si>
  <si>
    <t>Kabel silový s Cu jádrem 750 V CYKY 3 x 2,5 mm2</t>
  </si>
  <si>
    <t>34111044</t>
  </si>
  <si>
    <t>Kabel silový s Cu jádrem 750 V CYKY 3 C x 4 mm2</t>
  </si>
  <si>
    <t>34111098</t>
  </si>
  <si>
    <t>Kabel silový s Cu jádrem 750 V CYKY 5 x 4 mm2</t>
  </si>
  <si>
    <t>34535400</t>
  </si>
  <si>
    <t>Strojek spínače 1pólového Tango 3558-A01340 řaz.1</t>
  </si>
  <si>
    <t>34536490</t>
  </si>
  <si>
    <t>Kryt spínače Tango 3558A-A651</t>
  </si>
  <si>
    <t>34536700</t>
  </si>
  <si>
    <t>Rámeček pro spínače a zásuvky Tango 3901A-B10</t>
  </si>
  <si>
    <t>34572172</t>
  </si>
  <si>
    <t>Lišta hranatá LHD 20x20, délka 3m</t>
  </si>
  <si>
    <t>34572177</t>
  </si>
  <si>
    <t>Lišta hranatá LHD 40x40, délka 3m</t>
  </si>
  <si>
    <t>34563101</t>
  </si>
  <si>
    <t>Svorkovnice pětipólová s krytem 3938A-A106B</t>
  </si>
  <si>
    <t>05 -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</si>
  <si>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</si>
  <si>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</si>
  <si>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</si>
  <si>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</si>
  <si>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</si>
  <si>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</si>
  <si>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>012002000</t>
  </si>
  <si>
    <t>Geodetické práce</t>
  </si>
  <si>
    <t>1024</t>
  </si>
  <si>
    <t>1951774054</t>
  </si>
  <si>
    <t>030001000</t>
  </si>
  <si>
    <t>-2015162521</t>
  </si>
  <si>
    <t>043002000</t>
  </si>
  <si>
    <t>Zkoušky a ostatní měření</t>
  </si>
  <si>
    <t>1353061977</t>
  </si>
  <si>
    <t>045002000</t>
  </si>
  <si>
    <t>Kompletační a koordinační činnost</t>
  </si>
  <si>
    <t>2002708277</t>
  </si>
  <si>
    <t>060001000</t>
  </si>
  <si>
    <t>-619057975</t>
  </si>
  <si>
    <t>070001000</t>
  </si>
  <si>
    <t>1044145867</t>
  </si>
  <si>
    <t>44,957-21,123+34,653</t>
  </si>
  <si>
    <t>Dodávka a montáž výtahu dle specifikace - technologie, kabina, dveře, dodavatelská dokumentace atd (kompletní dodávka)</t>
  </si>
  <si>
    <t>Dodávka a montáž nadzemní části konstrukce výtahové šachty - včetně opláštění, povrchů, klempířských prvků apod., dodavatelské dokumentace (kompletní dodávka)</t>
  </si>
  <si>
    <t>deska fasádní polystyrénová EPS  1000 x 500 x 100 mm</t>
  </si>
  <si>
    <t>dlaždice keramické</t>
  </si>
  <si>
    <t>obkládačky keramické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</si>
</sst>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sz val="8"/>
      <color rgb="FF000000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1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8" fillId="0" borderId="0" xfId="0" applyFont="1" applyAlignment="1">
      <alignment horizontal="left" vertical="center"/>
    </xf>
    <xf numFmtId="0" fontId="0" fillId="0" borderId="0" xfId="0" applyBorder="1"/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21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2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4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4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4" fontId="26" fillId="0" borderId="13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32" fillId="0" borderId="13" xfId="0" applyNumberFormat="1" applyFont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4" fontId="32" fillId="0" borderId="1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2" fillId="0" borderId="15" xfId="0" applyNumberFormat="1" applyFont="1" applyBorder="1" applyAlignment="1">
      <alignment vertical="center"/>
    </xf>
    <xf numFmtId="4" fontId="32" fillId="0" borderId="16" xfId="0" applyNumberFormat="1" applyFont="1" applyBorder="1" applyAlignment="1">
      <alignment vertical="center"/>
    </xf>
    <xf numFmtId="166" fontId="32" fillId="0" borderId="16" xfId="0" applyNumberFormat="1" applyFont="1" applyBorder="1" applyAlignment="1">
      <alignment vertical="center"/>
    </xf>
    <xf numFmtId="4" fontId="32" fillId="0" borderId="17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64" fontId="24" fillId="3" borderId="10" xfId="0" applyNumberFormat="1" applyFont="1" applyFill="1" applyBorder="1" applyAlignment="1" applyProtection="1">
      <alignment horizontal="center"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4" fontId="24" fillId="0" borderId="12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4" fillId="3" borderId="13" xfId="0" applyNumberFormat="1" applyFont="1" applyFill="1" applyBorder="1" applyAlignment="1" applyProtection="1">
      <alignment horizontal="center"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4" fontId="24" fillId="0" borderId="14" xfId="0" applyNumberFormat="1" applyFont="1" applyBorder="1" applyAlignment="1">
      <alignment vertical="center"/>
    </xf>
    <xf numFmtId="164" fontId="24" fillId="3" borderId="15" xfId="0" applyNumberFormat="1" applyFont="1" applyFill="1" applyBorder="1" applyAlignment="1" applyProtection="1">
      <alignment horizontal="center" vertical="center"/>
      <protection locked="0"/>
    </xf>
    <xf numFmtId="0" fontId="24" fillId="3" borderId="16" xfId="0" applyFont="1" applyFill="1" applyBorder="1" applyAlignment="1" applyProtection="1">
      <alignment horizontal="center" vertical="center"/>
      <protection locked="0"/>
    </xf>
    <xf numFmtId="4" fontId="24" fillId="0" borderId="17" xfId="0" applyNumberFormat="1" applyFont="1" applyBorder="1" applyAlignment="1">
      <alignment vertical="center"/>
    </xf>
    <xf numFmtId="0" fontId="27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33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9" fillId="0" borderId="24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24" fillId="0" borderId="1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24" fillId="0" borderId="17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6" fillId="0" borderId="11" xfId="0" applyNumberFormat="1" applyFont="1" applyBorder="1" applyAlignment="1">
      <alignment/>
    </xf>
    <xf numFmtId="166" fontId="36" fillId="0" borderId="12" xfId="0" applyNumberFormat="1" applyFont="1" applyBorder="1" applyAlignment="1">
      <alignment/>
    </xf>
    <xf numFmtId="4" fontId="37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67" fontId="10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167" fontId="11" fillId="0" borderId="0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38" fillId="0" borderId="24" xfId="0" applyFont="1" applyBorder="1" applyAlignment="1" applyProtection="1">
      <alignment horizontal="center" vertical="center"/>
      <protection locked="0"/>
    </xf>
    <xf numFmtId="49" fontId="38" fillId="0" borderId="24" xfId="0" applyNumberFormat="1" applyFont="1" applyBorder="1" applyAlignment="1" applyProtection="1">
      <alignment horizontal="left" vertical="center" wrapText="1"/>
      <protection locked="0"/>
    </xf>
    <xf numFmtId="0" fontId="38" fillId="0" borderId="24" xfId="0" applyFont="1" applyBorder="1" applyAlignment="1" applyProtection="1">
      <alignment horizontal="center" vertical="center" wrapText="1"/>
      <protection locked="0"/>
    </xf>
    <xf numFmtId="167" fontId="38" fillId="0" borderId="24" xfId="0" applyNumberFormat="1" applyFont="1" applyBorder="1" applyAlignment="1" applyProtection="1">
      <alignment vertical="center"/>
      <protection locked="0"/>
    </xf>
    <xf numFmtId="0" fontId="0" fillId="0" borderId="13" xfId="0" applyFont="1" applyBorder="1" applyAlignment="1">
      <alignment vertical="center"/>
    </xf>
    <xf numFmtId="0" fontId="0" fillId="3" borderId="24" xfId="0" applyFont="1" applyFill="1" applyBorder="1" applyAlignment="1" applyProtection="1">
      <alignment horizontal="center" vertical="center"/>
      <protection locked="0"/>
    </xf>
    <xf numFmtId="49" fontId="0" fillId="3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4" xfId="0" applyFont="1" applyFill="1" applyBorder="1" applyAlignment="1" applyProtection="1">
      <alignment horizontal="center" vertical="center" wrapText="1"/>
      <protection locked="0"/>
    </xf>
    <xf numFmtId="167" fontId="0" fillId="3" borderId="24" xfId="0" applyNumberFormat="1" applyFont="1" applyFill="1" applyBorder="1" applyAlignment="1" applyProtection="1">
      <alignment vertical="center"/>
      <protection locked="0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13" fillId="0" borderId="0" xfId="0" applyNumberFormat="1" applyFont="1" applyBorder="1" applyAlignment="1">
      <alignment vertical="center"/>
    </xf>
    <xf numFmtId="0" fontId="0" fillId="0" borderId="0" xfId="0" applyBorder="1"/>
    <xf numFmtId="4" fontId="22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6" fillId="6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Border="1" applyAlignment="1">
      <alignment horizontal="left" vertical="center"/>
    </xf>
    <xf numFmtId="4" fontId="7" fillId="3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4" fontId="27" fillId="5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25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25" xfId="0" applyFont="1" applyFill="1" applyBorder="1" applyAlignment="1">
      <alignment horizontal="left" vertical="center"/>
    </xf>
    <xf numFmtId="4" fontId="27" fillId="0" borderId="0" xfId="0" applyNumberFormat="1" applyFont="1" applyBorder="1" applyAlignment="1">
      <alignment horizontal="right" vertical="center"/>
    </xf>
    <xf numFmtId="0" fontId="0" fillId="3" borderId="24" xfId="0" applyFont="1" applyFill="1" applyBorder="1" applyAlignment="1" applyProtection="1">
      <alignment horizontal="left" vertical="center" wrapText="1"/>
      <protection locked="0"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0" borderId="24" xfId="0" applyNumberFormat="1" applyFont="1" applyBorder="1" applyAlignment="1">
      <alignment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4" fontId="0" fillId="0" borderId="24" xfId="0" applyNumberFormat="1" applyFont="1" applyBorder="1" applyAlignment="1" applyProtection="1">
      <alignment vertical="center"/>
      <protection locked="0"/>
    </xf>
    <xf numFmtId="4" fontId="38" fillId="3" borderId="24" xfId="0" applyNumberFormat="1" applyFont="1" applyFill="1" applyBorder="1" applyAlignment="1" applyProtection="1">
      <alignment vertical="center"/>
      <protection locked="0"/>
    </xf>
    <xf numFmtId="4" fontId="38" fillId="0" borderId="24" xfId="0" applyNumberFormat="1" applyFont="1" applyBorder="1" applyAlignment="1" applyProtection="1">
      <alignment vertical="center"/>
      <protection locked="0"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  <xf numFmtId="0" fontId="0" fillId="0" borderId="24" xfId="0" applyFont="1" applyBorder="1" applyAlignment="1" applyProtection="1">
      <alignment horizontal="left" vertical="center" wrapText="1"/>
      <protection locked="0"/>
    </xf>
    <xf numFmtId="0" fontId="38" fillId="0" borderId="24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4" fontId="6" fillId="0" borderId="22" xfId="0" applyNumberFormat="1" applyFont="1" applyBorder="1" applyAlignment="1">
      <alignment/>
    </xf>
    <xf numFmtId="4" fontId="6" fillId="0" borderId="22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" fontId="4" fillId="5" borderId="9" xfId="0" applyNumberFormat="1" applyFont="1" applyFill="1" applyBorder="1" applyAlignment="1">
      <alignment vertical="center"/>
    </xf>
    <xf numFmtId="4" fontId="4" fillId="5" borderId="25" xfId="0" applyNumberFormat="1" applyFont="1" applyFill="1" applyBorder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165" fontId="3" fillId="0" borderId="0" xfId="0" applyNumberFormat="1" applyFont="1" applyBorder="1" applyAlignment="1">
      <alignment horizontal="left" vertical="center"/>
    </xf>
    <xf numFmtId="0" fontId="3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34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4" fontId="35" fillId="0" borderId="0" xfId="0" applyNumberFormat="1" applyFont="1" applyBorder="1" applyAlignment="1">
      <alignment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4" fontId="7" fillId="0" borderId="0" xfId="0" applyNumberFormat="1" applyFont="1" applyBorder="1" applyAlignment="1" applyProtection="1">
      <alignment vertical="center"/>
      <protection locked="0"/>
    </xf>
    <xf numFmtId="0" fontId="3" fillId="5" borderId="22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4" fontId="27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/>
    </xf>
    <xf numFmtId="0" fontId="15" fillId="2" borderId="0" xfId="20" applyFont="1" applyFill="1" applyAlignment="1" applyProtection="1">
      <alignment horizontal="center" vertical="center"/>
      <protection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4" fontId="7" fillId="0" borderId="22" xfId="0" applyNumberFormat="1" applyFont="1" applyBorder="1" applyAlignment="1">
      <alignment/>
    </xf>
    <xf numFmtId="4" fontId="7" fillId="0" borderId="22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 vertical="center"/>
    </xf>
    <xf numFmtId="4" fontId="6" fillId="0" borderId="16" xfId="0" applyNumberFormat="1" applyFont="1" applyBorder="1" applyAlignment="1">
      <alignment/>
    </xf>
    <xf numFmtId="4" fontId="6" fillId="0" borderId="16" xfId="0" applyNumberFormat="1" applyFont="1" applyBorder="1" applyAlignment="1">
      <alignment vertical="center"/>
    </xf>
    <xf numFmtId="4" fontId="0" fillId="0" borderId="21" xfId="0" applyNumberFormat="1" applyFont="1" applyBorder="1" applyAlignment="1">
      <alignment vertical="center"/>
    </xf>
    <xf numFmtId="4" fontId="0" fillId="0" borderId="22" xfId="0" applyNumberFormat="1" applyFont="1" applyBorder="1" applyAlignment="1">
      <alignment vertical="center"/>
    </xf>
    <xf numFmtId="4" fontId="0" fillId="0" borderId="23" xfId="0" applyNumberFormat="1" applyFont="1" applyBorder="1" applyAlignment="1">
      <alignment vertical="center"/>
    </xf>
    <xf numFmtId="4" fontId="0" fillId="3" borderId="21" xfId="0" applyNumberFormat="1" applyFont="1" applyFill="1" applyBorder="1" applyAlignment="1" applyProtection="1">
      <alignment vertical="center"/>
      <protection locked="0"/>
    </xf>
    <xf numFmtId="4" fontId="0" fillId="3" borderId="23" xfId="0" applyNumberFormat="1" applyFont="1" applyFill="1" applyBorder="1" applyAlignment="1" applyProtection="1">
      <alignment vertical="center"/>
      <protection locked="0"/>
    </xf>
    <xf numFmtId="0" fontId="0" fillId="3" borderId="21" xfId="0" applyFont="1" applyFill="1" applyBorder="1" applyAlignment="1" applyProtection="1">
      <alignment horizontal="left" vertical="center" wrapText="1"/>
      <protection locked="0"/>
    </xf>
    <xf numFmtId="0" fontId="0" fillId="3" borderId="22" xfId="0" applyFont="1" applyFill="1" applyBorder="1" applyAlignment="1" applyProtection="1">
      <alignment horizontal="left" vertical="center" wrapText="1"/>
      <protection locked="0"/>
    </xf>
    <xf numFmtId="0" fontId="0" fillId="3" borderId="23" xfId="0" applyFont="1" applyFill="1" applyBorder="1" applyAlignment="1" applyProtection="1">
      <alignment horizontal="left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101"/>
  <sheetViews>
    <sheetView showGridLines="0" workbookViewId="0" topLeftCell="A1">
      <pane ySplit="1" topLeftCell="A198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33" width="2.16015625" style="0" customWidth="1"/>
    <col min="34" max="34" width="2.83203125" style="0" customWidth="1"/>
    <col min="35" max="37" width="2.16015625" style="0" customWidth="1"/>
    <col min="38" max="38" width="7.16015625" style="0" customWidth="1"/>
    <col min="39" max="39" width="2.83203125" style="0" customWidth="1"/>
    <col min="40" max="40" width="11.5" style="0" customWidth="1"/>
    <col min="41" max="41" width="6.5" style="0" customWidth="1"/>
    <col min="42" max="42" width="3.5" style="0" customWidth="1"/>
    <col min="43" max="43" width="1.5" style="0" customWidth="1"/>
    <col min="44" max="44" width="11.66015625" style="0" customWidth="1"/>
    <col min="45" max="46" width="22.16015625" style="0" hidden="1" customWidth="1"/>
    <col min="47" max="47" width="21.5" style="0" hidden="1" customWidth="1"/>
    <col min="48" max="52" width="18.5" style="0" hidden="1" customWidth="1"/>
    <col min="53" max="53" width="16.5" style="0" hidden="1" customWidth="1"/>
    <col min="54" max="54" width="21.5" style="0" hidden="1" customWidth="1"/>
    <col min="55" max="56" width="16.5" style="0" hidden="1" customWidth="1"/>
    <col min="57" max="57" width="57" style="0" customWidth="1"/>
    <col min="71" max="89" width="9.16015625" style="0" hidden="1" customWidth="1"/>
  </cols>
  <sheetData>
    <row r="1" spans="1:73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spans="3:72" ht="36.95" customHeight="1">
      <c r="C2" s="216" t="s">
        <v>7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R2" s="220" t="s">
        <v>8</v>
      </c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S2" s="21" t="s">
        <v>9</v>
      </c>
      <c r="BT2" s="21" t="s">
        <v>10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11</v>
      </c>
    </row>
    <row r="4" spans="2:71" ht="36.95" customHeight="1">
      <c r="B4" s="25"/>
      <c r="C4" s="218" t="s">
        <v>12</v>
      </c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6"/>
      <c r="AS4" s="20" t="s">
        <v>13</v>
      </c>
      <c r="BE4" s="27" t="s">
        <v>14</v>
      </c>
      <c r="BS4" s="21" t="s">
        <v>15</v>
      </c>
    </row>
    <row r="5" spans="2:71" ht="14.45" customHeight="1">
      <c r="B5" s="25"/>
      <c r="C5" s="28"/>
      <c r="D5" s="29" t="s">
        <v>16</v>
      </c>
      <c r="E5" s="28"/>
      <c r="F5" s="28"/>
      <c r="G5" s="28"/>
      <c r="H5" s="28"/>
      <c r="I5" s="28"/>
      <c r="J5" s="28"/>
      <c r="K5" s="222" t="s">
        <v>17</v>
      </c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8"/>
      <c r="AQ5" s="26"/>
      <c r="BE5" s="206" t="s">
        <v>18</v>
      </c>
      <c r="BS5" s="21" t="s">
        <v>9</v>
      </c>
    </row>
    <row r="6" spans="2:71" ht="36.95" customHeight="1">
      <c r="B6" s="25"/>
      <c r="C6" s="28"/>
      <c r="D6" s="31" t="s">
        <v>19</v>
      </c>
      <c r="E6" s="28"/>
      <c r="F6" s="28"/>
      <c r="G6" s="28"/>
      <c r="H6" s="28"/>
      <c r="I6" s="28"/>
      <c r="J6" s="28"/>
      <c r="K6" s="229" t="s">
        <v>20</v>
      </c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8"/>
      <c r="AQ6" s="26"/>
      <c r="BE6" s="207"/>
      <c r="BS6" s="21" t="s">
        <v>9</v>
      </c>
    </row>
    <row r="7" spans="2:71" ht="14.45" customHeight="1">
      <c r="B7" s="25"/>
      <c r="C7" s="28"/>
      <c r="D7" s="32" t="s">
        <v>21</v>
      </c>
      <c r="E7" s="28"/>
      <c r="F7" s="28"/>
      <c r="G7" s="28"/>
      <c r="H7" s="28"/>
      <c r="I7" s="28"/>
      <c r="J7" s="28"/>
      <c r="K7" s="30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2" t="s">
        <v>22</v>
      </c>
      <c r="AL7" s="28"/>
      <c r="AM7" s="28"/>
      <c r="AN7" s="30" t="s">
        <v>5</v>
      </c>
      <c r="AO7" s="28"/>
      <c r="AP7" s="28"/>
      <c r="AQ7" s="26"/>
      <c r="BE7" s="207"/>
      <c r="BS7" s="21" t="s">
        <v>9</v>
      </c>
    </row>
    <row r="8" spans="2:71" ht="14.45" customHeight="1">
      <c r="B8" s="25"/>
      <c r="C8" s="28"/>
      <c r="D8" s="32" t="s">
        <v>23</v>
      </c>
      <c r="E8" s="28"/>
      <c r="F8" s="28"/>
      <c r="G8" s="28"/>
      <c r="H8" s="28"/>
      <c r="I8" s="28"/>
      <c r="J8" s="28"/>
      <c r="K8" s="30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2" t="s">
        <v>25</v>
      </c>
      <c r="AL8" s="28"/>
      <c r="AM8" s="28"/>
      <c r="AN8" s="33" t="s">
        <v>26</v>
      </c>
      <c r="AO8" s="28"/>
      <c r="AP8" s="28"/>
      <c r="AQ8" s="26"/>
      <c r="BE8" s="207"/>
      <c r="BS8" s="21" t="s">
        <v>9</v>
      </c>
    </row>
    <row r="9" spans="2:71" ht="14.45" customHeight="1">
      <c r="B9" s="25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6"/>
      <c r="BE9" s="207"/>
      <c r="BS9" s="21" t="s">
        <v>9</v>
      </c>
    </row>
    <row r="10" spans="2:71" ht="14.45" customHeight="1">
      <c r="B10" s="25"/>
      <c r="C10" s="28"/>
      <c r="D10" s="32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2" t="s">
        <v>28</v>
      </c>
      <c r="AL10" s="28"/>
      <c r="AM10" s="28"/>
      <c r="AN10" s="30" t="s">
        <v>5</v>
      </c>
      <c r="AO10" s="28"/>
      <c r="AP10" s="28"/>
      <c r="AQ10" s="26"/>
      <c r="BE10" s="207"/>
      <c r="BS10" s="21" t="s">
        <v>9</v>
      </c>
    </row>
    <row r="11" spans="2:71" ht="18.4" customHeight="1">
      <c r="B11" s="25"/>
      <c r="C11" s="28"/>
      <c r="D11" s="28"/>
      <c r="E11" s="30" t="s">
        <v>29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2" t="s">
        <v>30</v>
      </c>
      <c r="AL11" s="28"/>
      <c r="AM11" s="28"/>
      <c r="AN11" s="30" t="s">
        <v>5</v>
      </c>
      <c r="AO11" s="28"/>
      <c r="AP11" s="28"/>
      <c r="AQ11" s="26"/>
      <c r="BE11" s="207"/>
      <c r="BS11" s="21" t="s">
        <v>9</v>
      </c>
    </row>
    <row r="12" spans="2:71" ht="6.95" customHeight="1">
      <c r="B12" s="25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6"/>
      <c r="BE12" s="207"/>
      <c r="BS12" s="21" t="s">
        <v>9</v>
      </c>
    </row>
    <row r="13" spans="2:71" ht="14.45" customHeight="1">
      <c r="B13" s="25"/>
      <c r="C13" s="28"/>
      <c r="D13" s="32" t="s">
        <v>31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2" t="s">
        <v>28</v>
      </c>
      <c r="AL13" s="28"/>
      <c r="AM13" s="28"/>
      <c r="AN13" s="34" t="s">
        <v>32</v>
      </c>
      <c r="AO13" s="28"/>
      <c r="AP13" s="28"/>
      <c r="AQ13" s="26"/>
      <c r="BE13" s="207"/>
      <c r="BS13" s="21" t="s">
        <v>9</v>
      </c>
    </row>
    <row r="14" spans="2:71" ht="15">
      <c r="B14" s="25"/>
      <c r="C14" s="28"/>
      <c r="D14" s="28"/>
      <c r="E14" s="208" t="s">
        <v>32</v>
      </c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32" t="s">
        <v>30</v>
      </c>
      <c r="AL14" s="28"/>
      <c r="AM14" s="28"/>
      <c r="AN14" s="34" t="s">
        <v>32</v>
      </c>
      <c r="AO14" s="28"/>
      <c r="AP14" s="28"/>
      <c r="AQ14" s="26"/>
      <c r="BE14" s="207"/>
      <c r="BS14" s="21" t="s">
        <v>9</v>
      </c>
    </row>
    <row r="15" spans="2:71" ht="6.95" customHeight="1">
      <c r="B15" s="25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6"/>
      <c r="BE15" s="207"/>
      <c r="BS15" s="21" t="s">
        <v>6</v>
      </c>
    </row>
    <row r="16" spans="2:71" ht="14.45" customHeight="1">
      <c r="B16" s="25"/>
      <c r="C16" s="28"/>
      <c r="D16" s="32" t="s">
        <v>33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2" t="s">
        <v>28</v>
      </c>
      <c r="AL16" s="28"/>
      <c r="AM16" s="28"/>
      <c r="AN16" s="30" t="s">
        <v>5</v>
      </c>
      <c r="AO16" s="28"/>
      <c r="AP16" s="28"/>
      <c r="AQ16" s="26"/>
      <c r="BE16" s="207"/>
      <c r="BS16" s="21" t="s">
        <v>6</v>
      </c>
    </row>
    <row r="17" spans="2:71" ht="18.4" customHeight="1">
      <c r="B17" s="25"/>
      <c r="C17" s="28"/>
      <c r="D17" s="28"/>
      <c r="E17" s="30" t="s">
        <v>34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2" t="s">
        <v>30</v>
      </c>
      <c r="AL17" s="28"/>
      <c r="AM17" s="28"/>
      <c r="AN17" s="30" t="s">
        <v>5</v>
      </c>
      <c r="AO17" s="28"/>
      <c r="AP17" s="28"/>
      <c r="AQ17" s="26"/>
      <c r="BE17" s="207"/>
      <c r="BS17" s="21" t="s">
        <v>35</v>
      </c>
    </row>
    <row r="18" spans="2:71" ht="6.95" customHeight="1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6"/>
      <c r="BE18" s="207"/>
      <c r="BS18" s="21" t="s">
        <v>9</v>
      </c>
    </row>
    <row r="19" spans="2:71" ht="14.45" customHeight="1">
      <c r="B19" s="25"/>
      <c r="C19" s="28"/>
      <c r="D19" s="32" t="s">
        <v>36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32" t="s">
        <v>28</v>
      </c>
      <c r="AL19" s="28"/>
      <c r="AM19" s="28"/>
      <c r="AN19" s="30" t="s">
        <v>5</v>
      </c>
      <c r="AO19" s="28"/>
      <c r="AP19" s="28"/>
      <c r="AQ19" s="26"/>
      <c r="BE19" s="207"/>
      <c r="BS19" s="21" t="s">
        <v>9</v>
      </c>
    </row>
    <row r="20" spans="2:57" ht="18.4" customHeight="1">
      <c r="B20" s="25"/>
      <c r="C20" s="28"/>
      <c r="D20" s="28"/>
      <c r="E20" s="30" t="s">
        <v>37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32" t="s">
        <v>30</v>
      </c>
      <c r="AL20" s="28"/>
      <c r="AM20" s="28"/>
      <c r="AN20" s="30" t="s">
        <v>5</v>
      </c>
      <c r="AO20" s="28"/>
      <c r="AP20" s="28"/>
      <c r="AQ20" s="26"/>
      <c r="BE20" s="207"/>
    </row>
    <row r="21" spans="2:57" ht="6.95" customHeight="1">
      <c r="B21" s="25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6"/>
      <c r="BE21" s="207"/>
    </row>
    <row r="22" spans="2:57" ht="15">
      <c r="B22" s="25"/>
      <c r="C22" s="28"/>
      <c r="D22" s="32" t="s">
        <v>38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6"/>
      <c r="BE22" s="207"/>
    </row>
    <row r="23" spans="2:57" ht="14.45" customHeight="1">
      <c r="B23" s="25"/>
      <c r="C23" s="28"/>
      <c r="D23" s="28"/>
      <c r="E23" s="210" t="s">
        <v>5</v>
      </c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8"/>
      <c r="AP23" s="28"/>
      <c r="AQ23" s="26"/>
      <c r="BE23" s="207"/>
    </row>
    <row r="24" spans="2:57" ht="6.95" customHeight="1">
      <c r="B24" s="2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6"/>
      <c r="BE24" s="207"/>
    </row>
    <row r="25" spans="2:57" ht="6.95" customHeight="1">
      <c r="B25" s="25"/>
      <c r="C25" s="28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8"/>
      <c r="AQ25" s="26"/>
      <c r="BE25" s="207"/>
    </row>
    <row r="26" spans="2:57" ht="14.45" customHeight="1">
      <c r="B26" s="25"/>
      <c r="C26" s="28"/>
      <c r="D26" s="36" t="s">
        <v>39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11">
        <f>ROUND(AG87,2)</f>
        <v>0</v>
      </c>
      <c r="AL26" s="212"/>
      <c r="AM26" s="212"/>
      <c r="AN26" s="212"/>
      <c r="AO26" s="212"/>
      <c r="AP26" s="28"/>
      <c r="AQ26" s="26"/>
      <c r="BE26" s="207"/>
    </row>
    <row r="27" spans="2:57" ht="14.45" customHeight="1">
      <c r="B27" s="25"/>
      <c r="C27" s="28"/>
      <c r="D27" s="36" t="s">
        <v>40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11">
        <f>ROUND(AG94,2)</f>
        <v>0</v>
      </c>
      <c r="AL27" s="211"/>
      <c r="AM27" s="211"/>
      <c r="AN27" s="211"/>
      <c r="AO27" s="211"/>
      <c r="AP27" s="28"/>
      <c r="AQ27" s="26"/>
      <c r="BE27" s="207"/>
    </row>
    <row r="28" spans="2:57" s="1" customFormat="1" ht="6.95" customHeigh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9"/>
      <c r="BE28" s="207"/>
    </row>
    <row r="29" spans="2:57" s="1" customFormat="1" ht="25.9" customHeight="1">
      <c r="B29" s="37"/>
      <c r="C29" s="38"/>
      <c r="D29" s="40" t="s">
        <v>41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213">
        <f>ROUND(AK26+AK27,2)</f>
        <v>0</v>
      </c>
      <c r="AL29" s="214"/>
      <c r="AM29" s="214"/>
      <c r="AN29" s="214"/>
      <c r="AO29" s="214"/>
      <c r="AP29" s="38"/>
      <c r="AQ29" s="39"/>
      <c r="BE29" s="207"/>
    </row>
    <row r="30" spans="2:57" s="1" customFormat="1" ht="6.95" customHeight="1"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9"/>
      <c r="BE30" s="207"/>
    </row>
    <row r="31" spans="2:57" s="2" customFormat="1" ht="14.45" customHeight="1">
      <c r="B31" s="42"/>
      <c r="C31" s="43"/>
      <c r="D31" s="44" t="s">
        <v>42</v>
      </c>
      <c r="E31" s="43"/>
      <c r="F31" s="44" t="s">
        <v>43</v>
      </c>
      <c r="G31" s="43"/>
      <c r="H31" s="43"/>
      <c r="I31" s="43"/>
      <c r="J31" s="43"/>
      <c r="K31" s="43"/>
      <c r="L31" s="204">
        <v>0.21</v>
      </c>
      <c r="M31" s="205"/>
      <c r="N31" s="205"/>
      <c r="O31" s="205"/>
      <c r="P31" s="43"/>
      <c r="Q31" s="43"/>
      <c r="R31" s="43"/>
      <c r="S31" s="43"/>
      <c r="T31" s="46" t="s">
        <v>44</v>
      </c>
      <c r="U31" s="43"/>
      <c r="V31" s="43"/>
      <c r="W31" s="215">
        <f>ROUND(AZ87+SUM(CD95:CD99),2)</f>
        <v>0</v>
      </c>
      <c r="X31" s="205"/>
      <c r="Y31" s="205"/>
      <c r="Z31" s="205"/>
      <c r="AA31" s="205"/>
      <c r="AB31" s="205"/>
      <c r="AC31" s="205"/>
      <c r="AD31" s="205"/>
      <c r="AE31" s="205"/>
      <c r="AF31" s="43"/>
      <c r="AG31" s="43"/>
      <c r="AH31" s="43"/>
      <c r="AI31" s="43"/>
      <c r="AJ31" s="43"/>
      <c r="AK31" s="215">
        <f>ROUND(AV87+SUM(BY95:BY99),2)</f>
        <v>0</v>
      </c>
      <c r="AL31" s="205"/>
      <c r="AM31" s="205"/>
      <c r="AN31" s="205"/>
      <c r="AO31" s="205"/>
      <c r="AP31" s="43"/>
      <c r="AQ31" s="47"/>
      <c r="BE31" s="207"/>
    </row>
    <row r="32" spans="2:57" s="2" customFormat="1" ht="14.45" customHeight="1">
      <c r="B32" s="42"/>
      <c r="C32" s="43"/>
      <c r="D32" s="43"/>
      <c r="E32" s="43"/>
      <c r="F32" s="44" t="s">
        <v>45</v>
      </c>
      <c r="G32" s="43"/>
      <c r="H32" s="43"/>
      <c r="I32" s="43"/>
      <c r="J32" s="43"/>
      <c r="K32" s="43"/>
      <c r="L32" s="204">
        <v>0.15</v>
      </c>
      <c r="M32" s="205"/>
      <c r="N32" s="205"/>
      <c r="O32" s="205"/>
      <c r="P32" s="43"/>
      <c r="Q32" s="43"/>
      <c r="R32" s="43"/>
      <c r="S32" s="43"/>
      <c r="T32" s="46" t="s">
        <v>44</v>
      </c>
      <c r="U32" s="43"/>
      <c r="V32" s="43"/>
      <c r="W32" s="215">
        <f>ROUND(BA87+SUM(CE95:CE99),2)</f>
        <v>0</v>
      </c>
      <c r="X32" s="205"/>
      <c r="Y32" s="205"/>
      <c r="Z32" s="205"/>
      <c r="AA32" s="205"/>
      <c r="AB32" s="205"/>
      <c r="AC32" s="205"/>
      <c r="AD32" s="205"/>
      <c r="AE32" s="205"/>
      <c r="AF32" s="43"/>
      <c r="AG32" s="43"/>
      <c r="AH32" s="43"/>
      <c r="AI32" s="43"/>
      <c r="AJ32" s="43"/>
      <c r="AK32" s="215">
        <f>ROUND(AW87+SUM(BZ95:BZ99),2)</f>
        <v>0</v>
      </c>
      <c r="AL32" s="205"/>
      <c r="AM32" s="205"/>
      <c r="AN32" s="205"/>
      <c r="AO32" s="205"/>
      <c r="AP32" s="43"/>
      <c r="AQ32" s="47"/>
      <c r="BE32" s="207"/>
    </row>
    <row r="33" spans="2:57" s="2" customFormat="1" ht="14.45" customHeight="1" hidden="1">
      <c r="B33" s="42"/>
      <c r="C33" s="43"/>
      <c r="D33" s="43"/>
      <c r="E33" s="43"/>
      <c r="F33" s="44" t="s">
        <v>46</v>
      </c>
      <c r="G33" s="43"/>
      <c r="H33" s="43"/>
      <c r="I33" s="43"/>
      <c r="J33" s="43"/>
      <c r="K33" s="43"/>
      <c r="L33" s="204">
        <v>0.21</v>
      </c>
      <c r="M33" s="205"/>
      <c r="N33" s="205"/>
      <c r="O33" s="205"/>
      <c r="P33" s="43"/>
      <c r="Q33" s="43"/>
      <c r="R33" s="43"/>
      <c r="S33" s="43"/>
      <c r="T33" s="46" t="s">
        <v>44</v>
      </c>
      <c r="U33" s="43"/>
      <c r="V33" s="43"/>
      <c r="W33" s="215">
        <f>ROUND(BB87+SUM(CF95:CF99),2)</f>
        <v>0</v>
      </c>
      <c r="X33" s="205"/>
      <c r="Y33" s="205"/>
      <c r="Z33" s="205"/>
      <c r="AA33" s="205"/>
      <c r="AB33" s="205"/>
      <c r="AC33" s="205"/>
      <c r="AD33" s="205"/>
      <c r="AE33" s="205"/>
      <c r="AF33" s="43"/>
      <c r="AG33" s="43"/>
      <c r="AH33" s="43"/>
      <c r="AI33" s="43"/>
      <c r="AJ33" s="43"/>
      <c r="AK33" s="215">
        <v>0</v>
      </c>
      <c r="AL33" s="205"/>
      <c r="AM33" s="205"/>
      <c r="AN33" s="205"/>
      <c r="AO33" s="205"/>
      <c r="AP33" s="43"/>
      <c r="AQ33" s="47"/>
      <c r="BE33" s="207"/>
    </row>
    <row r="34" spans="2:57" s="2" customFormat="1" ht="14.45" customHeight="1" hidden="1">
      <c r="B34" s="42"/>
      <c r="C34" s="43"/>
      <c r="D34" s="43"/>
      <c r="E34" s="43"/>
      <c r="F34" s="44" t="s">
        <v>47</v>
      </c>
      <c r="G34" s="43"/>
      <c r="H34" s="43"/>
      <c r="I34" s="43"/>
      <c r="J34" s="43"/>
      <c r="K34" s="43"/>
      <c r="L34" s="204">
        <v>0.15</v>
      </c>
      <c r="M34" s="205"/>
      <c r="N34" s="205"/>
      <c r="O34" s="205"/>
      <c r="P34" s="43"/>
      <c r="Q34" s="43"/>
      <c r="R34" s="43"/>
      <c r="S34" s="43"/>
      <c r="T34" s="46" t="s">
        <v>44</v>
      </c>
      <c r="U34" s="43"/>
      <c r="V34" s="43"/>
      <c r="W34" s="215">
        <f>ROUND(BC87+SUM(CG95:CG99),2)</f>
        <v>0</v>
      </c>
      <c r="X34" s="205"/>
      <c r="Y34" s="205"/>
      <c r="Z34" s="205"/>
      <c r="AA34" s="205"/>
      <c r="AB34" s="205"/>
      <c r="AC34" s="205"/>
      <c r="AD34" s="205"/>
      <c r="AE34" s="205"/>
      <c r="AF34" s="43"/>
      <c r="AG34" s="43"/>
      <c r="AH34" s="43"/>
      <c r="AI34" s="43"/>
      <c r="AJ34" s="43"/>
      <c r="AK34" s="215">
        <v>0</v>
      </c>
      <c r="AL34" s="205"/>
      <c r="AM34" s="205"/>
      <c r="AN34" s="205"/>
      <c r="AO34" s="205"/>
      <c r="AP34" s="43"/>
      <c r="AQ34" s="47"/>
      <c r="BE34" s="207"/>
    </row>
    <row r="35" spans="2:43" s="2" customFormat="1" ht="14.45" customHeight="1" hidden="1">
      <c r="B35" s="42"/>
      <c r="C35" s="43"/>
      <c r="D35" s="43"/>
      <c r="E35" s="43"/>
      <c r="F35" s="44" t="s">
        <v>48</v>
      </c>
      <c r="G35" s="43"/>
      <c r="H35" s="43"/>
      <c r="I35" s="43"/>
      <c r="J35" s="43"/>
      <c r="K35" s="43"/>
      <c r="L35" s="204">
        <v>0</v>
      </c>
      <c r="M35" s="205"/>
      <c r="N35" s="205"/>
      <c r="O35" s="205"/>
      <c r="P35" s="43"/>
      <c r="Q35" s="43"/>
      <c r="R35" s="43"/>
      <c r="S35" s="43"/>
      <c r="T35" s="46" t="s">
        <v>44</v>
      </c>
      <c r="U35" s="43"/>
      <c r="V35" s="43"/>
      <c r="W35" s="215">
        <f>ROUND(BD87+SUM(CH95:CH99),2)</f>
        <v>0</v>
      </c>
      <c r="X35" s="205"/>
      <c r="Y35" s="205"/>
      <c r="Z35" s="205"/>
      <c r="AA35" s="205"/>
      <c r="AB35" s="205"/>
      <c r="AC35" s="205"/>
      <c r="AD35" s="205"/>
      <c r="AE35" s="205"/>
      <c r="AF35" s="43"/>
      <c r="AG35" s="43"/>
      <c r="AH35" s="43"/>
      <c r="AI35" s="43"/>
      <c r="AJ35" s="43"/>
      <c r="AK35" s="215">
        <v>0</v>
      </c>
      <c r="AL35" s="205"/>
      <c r="AM35" s="205"/>
      <c r="AN35" s="205"/>
      <c r="AO35" s="205"/>
      <c r="AP35" s="43"/>
      <c r="AQ35" s="47"/>
    </row>
    <row r="36" spans="2:43" s="1" customFormat="1" ht="6.9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9"/>
    </row>
    <row r="37" spans="2:43" s="1" customFormat="1" ht="25.9" customHeight="1">
      <c r="B37" s="37"/>
      <c r="C37" s="48"/>
      <c r="D37" s="49" t="s">
        <v>49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1" t="s">
        <v>50</v>
      </c>
      <c r="U37" s="50"/>
      <c r="V37" s="50"/>
      <c r="W37" s="50"/>
      <c r="X37" s="230" t="s">
        <v>51</v>
      </c>
      <c r="Y37" s="231"/>
      <c r="Z37" s="231"/>
      <c r="AA37" s="231"/>
      <c r="AB37" s="231"/>
      <c r="AC37" s="50"/>
      <c r="AD37" s="50"/>
      <c r="AE37" s="50"/>
      <c r="AF37" s="50"/>
      <c r="AG37" s="50"/>
      <c r="AH37" s="50"/>
      <c r="AI37" s="50"/>
      <c r="AJ37" s="50"/>
      <c r="AK37" s="232">
        <f>SUM(AK29:AK35)</f>
        <v>0</v>
      </c>
      <c r="AL37" s="231"/>
      <c r="AM37" s="231"/>
      <c r="AN37" s="231"/>
      <c r="AO37" s="233"/>
      <c r="AP37" s="48"/>
      <c r="AQ37" s="39"/>
    </row>
    <row r="38" spans="2:43" s="1" customFormat="1" ht="14.4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9"/>
    </row>
    <row r="39" spans="2:43" ht="13.5">
      <c r="B39" s="25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6"/>
    </row>
    <row r="40" spans="2:43" ht="13.5">
      <c r="B40" s="25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6"/>
    </row>
    <row r="41" spans="2:43" ht="13.5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6"/>
    </row>
    <row r="42" spans="2:43" ht="13.5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6"/>
    </row>
    <row r="43" spans="2:43" ht="13.5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6"/>
    </row>
    <row r="44" spans="2:43" ht="13.5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6"/>
    </row>
    <row r="45" spans="2:43" ht="13.5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6"/>
    </row>
    <row r="46" spans="2:43" ht="13.5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6"/>
    </row>
    <row r="47" spans="2:43" ht="13.5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6"/>
    </row>
    <row r="48" spans="2:43" ht="13.5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6"/>
    </row>
    <row r="49" spans="2:43" s="1" customFormat="1" ht="15">
      <c r="B49" s="37"/>
      <c r="C49" s="38"/>
      <c r="D49" s="52" t="s">
        <v>52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4"/>
      <c r="AA49" s="38"/>
      <c r="AB49" s="38"/>
      <c r="AC49" s="52" t="s">
        <v>53</v>
      </c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4"/>
      <c r="AP49" s="38"/>
      <c r="AQ49" s="39"/>
    </row>
    <row r="50" spans="2:43" ht="13.5">
      <c r="B50" s="25"/>
      <c r="C50" s="28"/>
      <c r="D50" s="55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56"/>
      <c r="AA50" s="28"/>
      <c r="AB50" s="28"/>
      <c r="AC50" s="55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56"/>
      <c r="AP50" s="28"/>
      <c r="AQ50" s="26"/>
    </row>
    <row r="51" spans="2:43" ht="13.5">
      <c r="B51" s="25"/>
      <c r="C51" s="28"/>
      <c r="D51" s="55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56"/>
      <c r="AA51" s="28"/>
      <c r="AB51" s="28"/>
      <c r="AC51" s="55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56"/>
      <c r="AP51" s="28"/>
      <c r="AQ51" s="26"/>
    </row>
    <row r="52" spans="2:43" ht="13.5">
      <c r="B52" s="25"/>
      <c r="C52" s="28"/>
      <c r="D52" s="55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56"/>
      <c r="AA52" s="28"/>
      <c r="AB52" s="28"/>
      <c r="AC52" s="55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56"/>
      <c r="AP52" s="28"/>
      <c r="AQ52" s="26"/>
    </row>
    <row r="53" spans="2:43" ht="13.5">
      <c r="B53" s="25"/>
      <c r="C53" s="28"/>
      <c r="D53" s="55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56"/>
      <c r="AA53" s="28"/>
      <c r="AB53" s="28"/>
      <c r="AC53" s="55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56"/>
      <c r="AP53" s="28"/>
      <c r="AQ53" s="26"/>
    </row>
    <row r="54" spans="2:43" ht="13.5">
      <c r="B54" s="25"/>
      <c r="C54" s="28"/>
      <c r="D54" s="55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56"/>
      <c r="AA54" s="28"/>
      <c r="AB54" s="28"/>
      <c r="AC54" s="55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56"/>
      <c r="AP54" s="28"/>
      <c r="AQ54" s="26"/>
    </row>
    <row r="55" spans="2:43" ht="13.5">
      <c r="B55" s="25"/>
      <c r="C55" s="28"/>
      <c r="D55" s="55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56"/>
      <c r="AA55" s="28"/>
      <c r="AB55" s="28"/>
      <c r="AC55" s="55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56"/>
      <c r="AP55" s="28"/>
      <c r="AQ55" s="26"/>
    </row>
    <row r="56" spans="2:43" ht="13.5">
      <c r="B56" s="25"/>
      <c r="C56" s="28"/>
      <c r="D56" s="55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56"/>
      <c r="AA56" s="28"/>
      <c r="AB56" s="28"/>
      <c r="AC56" s="55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56"/>
      <c r="AP56" s="28"/>
      <c r="AQ56" s="26"/>
    </row>
    <row r="57" spans="2:43" ht="13.5">
      <c r="B57" s="25"/>
      <c r="C57" s="28"/>
      <c r="D57" s="55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56"/>
      <c r="AA57" s="28"/>
      <c r="AB57" s="28"/>
      <c r="AC57" s="55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56"/>
      <c r="AP57" s="28"/>
      <c r="AQ57" s="26"/>
    </row>
    <row r="58" spans="2:43" s="1" customFormat="1" ht="15">
      <c r="B58" s="37"/>
      <c r="C58" s="38"/>
      <c r="D58" s="57" t="s">
        <v>54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9" t="s">
        <v>55</v>
      </c>
      <c r="S58" s="58"/>
      <c r="T58" s="58"/>
      <c r="U58" s="58"/>
      <c r="V58" s="58"/>
      <c r="W58" s="58"/>
      <c r="X58" s="58"/>
      <c r="Y58" s="58"/>
      <c r="Z58" s="60"/>
      <c r="AA58" s="38"/>
      <c r="AB58" s="38"/>
      <c r="AC58" s="57" t="s">
        <v>54</v>
      </c>
      <c r="AD58" s="58"/>
      <c r="AE58" s="58"/>
      <c r="AF58" s="58"/>
      <c r="AG58" s="58"/>
      <c r="AH58" s="58"/>
      <c r="AI58" s="58"/>
      <c r="AJ58" s="58"/>
      <c r="AK58" s="58"/>
      <c r="AL58" s="58"/>
      <c r="AM58" s="59" t="s">
        <v>55</v>
      </c>
      <c r="AN58" s="58"/>
      <c r="AO58" s="60"/>
      <c r="AP58" s="38"/>
      <c r="AQ58" s="39"/>
    </row>
    <row r="59" spans="2:43" ht="13.5">
      <c r="B59" s="25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6"/>
    </row>
    <row r="60" spans="2:43" s="1" customFormat="1" ht="15">
      <c r="B60" s="37"/>
      <c r="C60" s="38"/>
      <c r="D60" s="52" t="s">
        <v>56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4"/>
      <c r="AA60" s="38"/>
      <c r="AB60" s="38"/>
      <c r="AC60" s="52" t="s">
        <v>57</v>
      </c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4"/>
      <c r="AP60" s="38"/>
      <c r="AQ60" s="39"/>
    </row>
    <row r="61" spans="2:43" ht="13.5">
      <c r="B61" s="25"/>
      <c r="C61" s="28"/>
      <c r="D61" s="55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56"/>
      <c r="AA61" s="28"/>
      <c r="AB61" s="28"/>
      <c r="AC61" s="55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56"/>
      <c r="AP61" s="28"/>
      <c r="AQ61" s="26"/>
    </row>
    <row r="62" spans="2:43" ht="13.5">
      <c r="B62" s="25"/>
      <c r="C62" s="28"/>
      <c r="D62" s="55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56"/>
      <c r="AA62" s="28"/>
      <c r="AB62" s="28"/>
      <c r="AC62" s="55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56"/>
      <c r="AP62" s="28"/>
      <c r="AQ62" s="26"/>
    </row>
    <row r="63" spans="2:43" ht="13.5">
      <c r="B63" s="25"/>
      <c r="C63" s="28"/>
      <c r="D63" s="55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56"/>
      <c r="AA63" s="28"/>
      <c r="AB63" s="28"/>
      <c r="AC63" s="55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56"/>
      <c r="AP63" s="28"/>
      <c r="AQ63" s="26"/>
    </row>
    <row r="64" spans="2:43" ht="13.5">
      <c r="B64" s="25"/>
      <c r="C64" s="28"/>
      <c r="D64" s="55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56"/>
      <c r="AA64" s="28"/>
      <c r="AB64" s="28"/>
      <c r="AC64" s="55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56"/>
      <c r="AP64" s="28"/>
      <c r="AQ64" s="26"/>
    </row>
    <row r="65" spans="2:43" ht="13.5">
      <c r="B65" s="25"/>
      <c r="C65" s="28"/>
      <c r="D65" s="55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56"/>
      <c r="AA65" s="28"/>
      <c r="AB65" s="28"/>
      <c r="AC65" s="55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56"/>
      <c r="AP65" s="28"/>
      <c r="AQ65" s="26"/>
    </row>
    <row r="66" spans="2:43" ht="13.5">
      <c r="B66" s="25"/>
      <c r="C66" s="28"/>
      <c r="D66" s="55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56"/>
      <c r="AA66" s="28"/>
      <c r="AB66" s="28"/>
      <c r="AC66" s="55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56"/>
      <c r="AP66" s="28"/>
      <c r="AQ66" s="26"/>
    </row>
    <row r="67" spans="2:43" ht="13.5">
      <c r="B67" s="25"/>
      <c r="C67" s="28"/>
      <c r="D67" s="55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56"/>
      <c r="AA67" s="28"/>
      <c r="AB67" s="28"/>
      <c r="AC67" s="55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56"/>
      <c r="AP67" s="28"/>
      <c r="AQ67" s="26"/>
    </row>
    <row r="68" spans="2:43" ht="13.5">
      <c r="B68" s="25"/>
      <c r="C68" s="28"/>
      <c r="D68" s="55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56"/>
      <c r="AA68" s="28"/>
      <c r="AB68" s="28"/>
      <c r="AC68" s="55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56"/>
      <c r="AP68" s="28"/>
      <c r="AQ68" s="26"/>
    </row>
    <row r="69" spans="2:43" s="1" customFormat="1" ht="15">
      <c r="B69" s="37"/>
      <c r="C69" s="38"/>
      <c r="D69" s="57" t="s">
        <v>54</v>
      </c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9" t="s">
        <v>55</v>
      </c>
      <c r="S69" s="58"/>
      <c r="T69" s="58"/>
      <c r="U69" s="58"/>
      <c r="V69" s="58"/>
      <c r="W69" s="58"/>
      <c r="X69" s="58"/>
      <c r="Y69" s="58"/>
      <c r="Z69" s="60"/>
      <c r="AA69" s="38"/>
      <c r="AB69" s="38"/>
      <c r="AC69" s="57" t="s">
        <v>54</v>
      </c>
      <c r="AD69" s="58"/>
      <c r="AE69" s="58"/>
      <c r="AF69" s="58"/>
      <c r="AG69" s="58"/>
      <c r="AH69" s="58"/>
      <c r="AI69" s="58"/>
      <c r="AJ69" s="58"/>
      <c r="AK69" s="58"/>
      <c r="AL69" s="58"/>
      <c r="AM69" s="59" t="s">
        <v>55</v>
      </c>
      <c r="AN69" s="58"/>
      <c r="AO69" s="60"/>
      <c r="AP69" s="38"/>
      <c r="AQ69" s="39"/>
    </row>
    <row r="70" spans="2:43" s="1" customFormat="1" ht="6.95" customHeight="1"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9"/>
    </row>
    <row r="71" spans="2:43" s="1" customFormat="1" ht="6.9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3"/>
    </row>
    <row r="75" spans="2:43" s="1" customFormat="1" ht="6.95" customHeight="1"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6"/>
    </row>
    <row r="76" spans="2:43" s="1" customFormat="1" ht="36.95" customHeight="1">
      <c r="B76" s="37"/>
      <c r="C76" s="218" t="s">
        <v>58</v>
      </c>
      <c r="D76" s="219"/>
      <c r="E76" s="219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219"/>
      <c r="S76" s="219"/>
      <c r="T76" s="219"/>
      <c r="U76" s="219"/>
      <c r="V76" s="219"/>
      <c r="W76" s="219"/>
      <c r="X76" s="219"/>
      <c r="Y76" s="219"/>
      <c r="Z76" s="219"/>
      <c r="AA76" s="219"/>
      <c r="AB76" s="219"/>
      <c r="AC76" s="219"/>
      <c r="AD76" s="219"/>
      <c r="AE76" s="219"/>
      <c r="AF76" s="219"/>
      <c r="AG76" s="219"/>
      <c r="AH76" s="219"/>
      <c r="AI76" s="219"/>
      <c r="AJ76" s="219"/>
      <c r="AK76" s="219"/>
      <c r="AL76" s="219"/>
      <c r="AM76" s="219"/>
      <c r="AN76" s="219"/>
      <c r="AO76" s="219"/>
      <c r="AP76" s="219"/>
      <c r="AQ76" s="39"/>
    </row>
    <row r="77" spans="2:43" s="3" customFormat="1" ht="14.45" customHeight="1">
      <c r="B77" s="67"/>
      <c r="C77" s="32" t="s">
        <v>16</v>
      </c>
      <c r="D77" s="68"/>
      <c r="E77" s="68"/>
      <c r="F77" s="68"/>
      <c r="G77" s="68"/>
      <c r="H77" s="68"/>
      <c r="I77" s="68"/>
      <c r="J77" s="68"/>
      <c r="K77" s="68"/>
      <c r="L77" s="68" t="str">
        <f>K5</f>
        <v>2018-060</v>
      </c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9"/>
    </row>
    <row r="78" spans="2:43" s="4" customFormat="1" ht="36.95" customHeight="1">
      <c r="B78" s="70"/>
      <c r="C78" s="71" t="s">
        <v>19</v>
      </c>
      <c r="D78" s="72"/>
      <c r="E78" s="72"/>
      <c r="F78" s="72"/>
      <c r="G78" s="72"/>
      <c r="H78" s="72"/>
      <c r="I78" s="72"/>
      <c r="J78" s="72"/>
      <c r="K78" s="72"/>
      <c r="L78" s="234" t="str">
        <f>K6</f>
        <v>Přístavba a stavební úpravy - Gymnázium Václava Beneše Třebízského</v>
      </c>
      <c r="M78" s="235"/>
      <c r="N78" s="235"/>
      <c r="O78" s="235"/>
      <c r="P78" s="235"/>
      <c r="Q78" s="235"/>
      <c r="R78" s="235"/>
      <c r="S78" s="235"/>
      <c r="T78" s="235"/>
      <c r="U78" s="235"/>
      <c r="V78" s="235"/>
      <c r="W78" s="235"/>
      <c r="X78" s="235"/>
      <c r="Y78" s="235"/>
      <c r="Z78" s="235"/>
      <c r="AA78" s="235"/>
      <c r="AB78" s="235"/>
      <c r="AC78" s="235"/>
      <c r="AD78" s="235"/>
      <c r="AE78" s="235"/>
      <c r="AF78" s="235"/>
      <c r="AG78" s="235"/>
      <c r="AH78" s="235"/>
      <c r="AI78" s="235"/>
      <c r="AJ78" s="235"/>
      <c r="AK78" s="235"/>
      <c r="AL78" s="235"/>
      <c r="AM78" s="235"/>
      <c r="AN78" s="235"/>
      <c r="AO78" s="235"/>
      <c r="AP78" s="72"/>
      <c r="AQ78" s="73"/>
    </row>
    <row r="79" spans="2:43" s="1" customFormat="1" ht="6.95" customHeight="1"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9"/>
    </row>
    <row r="80" spans="2:43" s="1" customFormat="1" ht="15">
      <c r="B80" s="37"/>
      <c r="C80" s="32" t="s">
        <v>23</v>
      </c>
      <c r="D80" s="38"/>
      <c r="E80" s="38"/>
      <c r="F80" s="38"/>
      <c r="G80" s="38"/>
      <c r="H80" s="38"/>
      <c r="I80" s="38"/>
      <c r="J80" s="38"/>
      <c r="K80" s="38"/>
      <c r="L80" s="74" t="str">
        <f>IF(K8="","",K8)</f>
        <v>Smetanovo náměstí 1310, Slaný</v>
      </c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2" t="s">
        <v>25</v>
      </c>
      <c r="AJ80" s="38"/>
      <c r="AK80" s="38"/>
      <c r="AL80" s="38"/>
      <c r="AM80" s="75" t="str">
        <f>IF(AN8="","",AN8)</f>
        <v>24. 9. 2018</v>
      </c>
      <c r="AN80" s="38"/>
      <c r="AO80" s="38"/>
      <c r="AP80" s="38"/>
      <c r="AQ80" s="39"/>
    </row>
    <row r="81" spans="2:43" s="1" customFormat="1" ht="6.95" customHeight="1"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9"/>
    </row>
    <row r="82" spans="2:56" s="1" customFormat="1" ht="15">
      <c r="B82" s="37"/>
      <c r="C82" s="32" t="s">
        <v>27</v>
      </c>
      <c r="D82" s="38"/>
      <c r="E82" s="38"/>
      <c r="F82" s="38"/>
      <c r="G82" s="38"/>
      <c r="H82" s="38"/>
      <c r="I82" s="38"/>
      <c r="J82" s="38"/>
      <c r="K82" s="38"/>
      <c r="L82" s="68" t="str">
        <f>IF(E11="","",E11)</f>
        <v>Město Slaný</v>
      </c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2" t="s">
        <v>33</v>
      </c>
      <c r="AJ82" s="38"/>
      <c r="AK82" s="38"/>
      <c r="AL82" s="38"/>
      <c r="AM82" s="238" t="str">
        <f>IF(E17="","",E17)</f>
        <v>PlanPoint s.r.o.</v>
      </c>
      <c r="AN82" s="238"/>
      <c r="AO82" s="238"/>
      <c r="AP82" s="238"/>
      <c r="AQ82" s="39"/>
      <c r="AS82" s="243" t="s">
        <v>59</v>
      </c>
      <c r="AT82" s="244"/>
      <c r="AU82" s="53"/>
      <c r="AV82" s="53"/>
      <c r="AW82" s="53"/>
      <c r="AX82" s="53"/>
      <c r="AY82" s="53"/>
      <c r="AZ82" s="53"/>
      <c r="BA82" s="53"/>
      <c r="BB82" s="53"/>
      <c r="BC82" s="53"/>
      <c r="BD82" s="54"/>
    </row>
    <row r="83" spans="2:56" s="1" customFormat="1" ht="15">
      <c r="B83" s="37"/>
      <c r="C83" s="32" t="s">
        <v>31</v>
      </c>
      <c r="D83" s="38"/>
      <c r="E83" s="38"/>
      <c r="F83" s="38"/>
      <c r="G83" s="38"/>
      <c r="H83" s="38"/>
      <c r="I83" s="38"/>
      <c r="J83" s="38"/>
      <c r="K83" s="38"/>
      <c r="L83" s="68" t="str">
        <f>IF(E14="Vyplň údaj","",E14)</f>
        <v/>
      </c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2" t="s">
        <v>36</v>
      </c>
      <c r="AJ83" s="38"/>
      <c r="AK83" s="38"/>
      <c r="AL83" s="38"/>
      <c r="AM83" s="238" t="str">
        <f>IF(E20="","",E20)</f>
        <v xml:space="preserve"> </v>
      </c>
      <c r="AN83" s="238"/>
      <c r="AO83" s="238"/>
      <c r="AP83" s="238"/>
      <c r="AQ83" s="39"/>
      <c r="AS83" s="245"/>
      <c r="AT83" s="246"/>
      <c r="AU83" s="38"/>
      <c r="AV83" s="38"/>
      <c r="AW83" s="38"/>
      <c r="AX83" s="38"/>
      <c r="AY83" s="38"/>
      <c r="AZ83" s="38"/>
      <c r="BA83" s="38"/>
      <c r="BB83" s="38"/>
      <c r="BC83" s="38"/>
      <c r="BD83" s="76"/>
    </row>
    <row r="84" spans="2:56" s="1" customFormat="1" ht="10.9" customHeight="1"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9"/>
      <c r="AS84" s="245"/>
      <c r="AT84" s="246"/>
      <c r="AU84" s="38"/>
      <c r="AV84" s="38"/>
      <c r="AW84" s="38"/>
      <c r="AX84" s="38"/>
      <c r="AY84" s="38"/>
      <c r="AZ84" s="38"/>
      <c r="BA84" s="38"/>
      <c r="BB84" s="38"/>
      <c r="BC84" s="38"/>
      <c r="BD84" s="76"/>
    </row>
    <row r="85" spans="2:56" s="1" customFormat="1" ht="29.25" customHeight="1">
      <c r="B85" s="37"/>
      <c r="C85" s="239" t="s">
        <v>60</v>
      </c>
      <c r="D85" s="240"/>
      <c r="E85" s="240"/>
      <c r="F85" s="240"/>
      <c r="G85" s="240"/>
      <c r="H85" s="77"/>
      <c r="I85" s="241" t="s">
        <v>61</v>
      </c>
      <c r="J85" s="240"/>
      <c r="K85" s="240"/>
      <c r="L85" s="240"/>
      <c r="M85" s="240"/>
      <c r="N85" s="240"/>
      <c r="O85" s="240"/>
      <c r="P85" s="240"/>
      <c r="Q85" s="240"/>
      <c r="R85" s="240"/>
      <c r="S85" s="240"/>
      <c r="T85" s="240"/>
      <c r="U85" s="240"/>
      <c r="V85" s="240"/>
      <c r="W85" s="240"/>
      <c r="X85" s="240"/>
      <c r="Y85" s="240"/>
      <c r="Z85" s="240"/>
      <c r="AA85" s="240"/>
      <c r="AB85" s="240"/>
      <c r="AC85" s="240"/>
      <c r="AD85" s="240"/>
      <c r="AE85" s="240"/>
      <c r="AF85" s="240"/>
      <c r="AG85" s="241" t="s">
        <v>62</v>
      </c>
      <c r="AH85" s="240"/>
      <c r="AI85" s="240"/>
      <c r="AJ85" s="240"/>
      <c r="AK85" s="240"/>
      <c r="AL85" s="240"/>
      <c r="AM85" s="240"/>
      <c r="AN85" s="241" t="s">
        <v>63</v>
      </c>
      <c r="AO85" s="240"/>
      <c r="AP85" s="247"/>
      <c r="AQ85" s="39"/>
      <c r="AS85" s="78" t="s">
        <v>64</v>
      </c>
      <c r="AT85" s="79" t="s">
        <v>65</v>
      </c>
      <c r="AU85" s="79" t="s">
        <v>66</v>
      </c>
      <c r="AV85" s="79" t="s">
        <v>67</v>
      </c>
      <c r="AW85" s="79" t="s">
        <v>68</v>
      </c>
      <c r="AX85" s="79" t="s">
        <v>69</v>
      </c>
      <c r="AY85" s="79" t="s">
        <v>70</v>
      </c>
      <c r="AZ85" s="79" t="s">
        <v>71</v>
      </c>
      <c r="BA85" s="79" t="s">
        <v>72</v>
      </c>
      <c r="BB85" s="79" t="s">
        <v>73</v>
      </c>
      <c r="BC85" s="79" t="s">
        <v>74</v>
      </c>
      <c r="BD85" s="80" t="s">
        <v>75</v>
      </c>
    </row>
    <row r="86" spans="2:56" s="1" customFormat="1" ht="10.9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9"/>
      <c r="AS86" s="81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4"/>
    </row>
    <row r="87" spans="2:76" s="4" customFormat="1" ht="32.45" customHeight="1">
      <c r="B87" s="70"/>
      <c r="C87" s="82" t="s">
        <v>76</v>
      </c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248">
        <f>ROUND(SUM(AG88:AG92),2)</f>
        <v>0</v>
      </c>
      <c r="AH87" s="248"/>
      <c r="AI87" s="248"/>
      <c r="AJ87" s="248"/>
      <c r="AK87" s="248"/>
      <c r="AL87" s="248"/>
      <c r="AM87" s="248"/>
      <c r="AN87" s="227">
        <f aca="true" t="shared" si="0" ref="AN87:AN92">SUM(AG87,AT87)</f>
        <v>0</v>
      </c>
      <c r="AO87" s="227"/>
      <c r="AP87" s="227"/>
      <c r="AQ87" s="73"/>
      <c r="AS87" s="84">
        <f>ROUND(SUM(AS88:AS92),2)</f>
        <v>0</v>
      </c>
      <c r="AT87" s="85">
        <f aca="true" t="shared" si="1" ref="AT87:AT92">ROUND(SUM(AV87:AW87),2)</f>
        <v>0</v>
      </c>
      <c r="AU87" s="86">
        <f>ROUND(SUM(AU88:AU92),5)</f>
        <v>0</v>
      </c>
      <c r="AV87" s="85">
        <f>ROUND(AZ87*L31,2)</f>
        <v>0</v>
      </c>
      <c r="AW87" s="85">
        <f>ROUND(BA87*L32,2)</f>
        <v>0</v>
      </c>
      <c r="AX87" s="85">
        <f>ROUND(BB87*L31,2)</f>
        <v>0</v>
      </c>
      <c r="AY87" s="85">
        <f>ROUND(BC87*L32,2)</f>
        <v>0</v>
      </c>
      <c r="AZ87" s="85">
        <f>ROUND(SUM(AZ88:AZ92),2)</f>
        <v>0</v>
      </c>
      <c r="BA87" s="85">
        <f>ROUND(SUM(BA88:BA92),2)</f>
        <v>0</v>
      </c>
      <c r="BB87" s="85">
        <f>ROUND(SUM(BB88:BB92),2)</f>
        <v>0</v>
      </c>
      <c r="BC87" s="85">
        <f>ROUND(SUM(BC88:BC92),2)</f>
        <v>0</v>
      </c>
      <c r="BD87" s="87">
        <f>ROUND(SUM(BD88:BD92),2)</f>
        <v>0</v>
      </c>
      <c r="BS87" s="88" t="s">
        <v>77</v>
      </c>
      <c r="BT87" s="88" t="s">
        <v>78</v>
      </c>
      <c r="BU87" s="89" t="s">
        <v>79</v>
      </c>
      <c r="BV87" s="88" t="s">
        <v>80</v>
      </c>
      <c r="BW87" s="88" t="s">
        <v>81</v>
      </c>
      <c r="BX87" s="88" t="s">
        <v>82</v>
      </c>
    </row>
    <row r="88" spans="1:76" s="5" customFormat="1" ht="14.45" customHeight="1">
      <c r="A88" s="90" t="s">
        <v>83</v>
      </c>
      <c r="B88" s="91"/>
      <c r="C88" s="92"/>
      <c r="D88" s="242" t="s">
        <v>84</v>
      </c>
      <c r="E88" s="242"/>
      <c r="F88" s="242"/>
      <c r="G88" s="242"/>
      <c r="H88" s="242"/>
      <c r="I88" s="93"/>
      <c r="J88" s="242" t="s">
        <v>85</v>
      </c>
      <c r="K88" s="242"/>
      <c r="L88" s="242"/>
      <c r="M88" s="242"/>
      <c r="N88" s="242"/>
      <c r="O88" s="242"/>
      <c r="P88" s="242"/>
      <c r="Q88" s="242"/>
      <c r="R88" s="242"/>
      <c r="S88" s="242"/>
      <c r="T88" s="242"/>
      <c r="U88" s="242"/>
      <c r="V88" s="242"/>
      <c r="W88" s="242"/>
      <c r="X88" s="242"/>
      <c r="Y88" s="242"/>
      <c r="Z88" s="242"/>
      <c r="AA88" s="242"/>
      <c r="AB88" s="242"/>
      <c r="AC88" s="242"/>
      <c r="AD88" s="242"/>
      <c r="AE88" s="242"/>
      <c r="AF88" s="242"/>
      <c r="AG88" s="225">
        <f>'01 - Výtahová šachta'!M30</f>
        <v>0</v>
      </c>
      <c r="AH88" s="226"/>
      <c r="AI88" s="226"/>
      <c r="AJ88" s="226"/>
      <c r="AK88" s="226"/>
      <c r="AL88" s="226"/>
      <c r="AM88" s="226"/>
      <c r="AN88" s="225">
        <f t="shared" si="0"/>
        <v>0</v>
      </c>
      <c r="AO88" s="226"/>
      <c r="AP88" s="226"/>
      <c r="AQ88" s="94"/>
      <c r="AS88" s="95">
        <f>'01 - Výtahová šachta'!M28</f>
        <v>0</v>
      </c>
      <c r="AT88" s="96">
        <f t="shared" si="1"/>
        <v>0</v>
      </c>
      <c r="AU88" s="97">
        <f>'01 - Výtahová šachta'!W135</f>
        <v>0</v>
      </c>
      <c r="AV88" s="96">
        <f>'01 - Výtahová šachta'!M32</f>
        <v>0</v>
      </c>
      <c r="AW88" s="96">
        <f>'01 - Výtahová šachta'!M33</f>
        <v>0</v>
      </c>
      <c r="AX88" s="96">
        <f>'01 - Výtahová šachta'!M34</f>
        <v>0</v>
      </c>
      <c r="AY88" s="96">
        <f>'01 - Výtahová šachta'!M35</f>
        <v>0</v>
      </c>
      <c r="AZ88" s="96">
        <f>'01 - Výtahová šachta'!H32</f>
        <v>0</v>
      </c>
      <c r="BA88" s="96">
        <f>'01 - Výtahová šachta'!H33</f>
        <v>0</v>
      </c>
      <c r="BB88" s="96">
        <f>'01 - Výtahová šachta'!H34</f>
        <v>0</v>
      </c>
      <c r="BC88" s="96">
        <f>'01 - Výtahová šachta'!H35</f>
        <v>0</v>
      </c>
      <c r="BD88" s="98">
        <f>'01 - Výtahová šachta'!H36</f>
        <v>0</v>
      </c>
      <c r="BT88" s="99" t="s">
        <v>86</v>
      </c>
      <c r="BV88" s="99" t="s">
        <v>80</v>
      </c>
      <c r="BW88" s="99" t="s">
        <v>87</v>
      </c>
      <c r="BX88" s="99" t="s">
        <v>81</v>
      </c>
    </row>
    <row r="89" spans="1:76" s="5" customFormat="1" ht="14.45" customHeight="1">
      <c r="A89" s="90" t="s">
        <v>83</v>
      </c>
      <c r="B89" s="91"/>
      <c r="C89" s="92"/>
      <c r="D89" s="242" t="s">
        <v>88</v>
      </c>
      <c r="E89" s="242"/>
      <c r="F89" s="242"/>
      <c r="G89" s="242"/>
      <c r="H89" s="242"/>
      <c r="I89" s="93"/>
      <c r="J89" s="242" t="s">
        <v>89</v>
      </c>
      <c r="K89" s="242"/>
      <c r="L89" s="242"/>
      <c r="M89" s="242"/>
      <c r="N89" s="242"/>
      <c r="O89" s="242"/>
      <c r="P89" s="242"/>
      <c r="Q89" s="242"/>
      <c r="R89" s="242"/>
      <c r="S89" s="242"/>
      <c r="T89" s="242"/>
      <c r="U89" s="242"/>
      <c r="V89" s="242"/>
      <c r="W89" s="242"/>
      <c r="X89" s="242"/>
      <c r="Y89" s="242"/>
      <c r="Z89" s="242"/>
      <c r="AA89" s="242"/>
      <c r="AB89" s="242"/>
      <c r="AC89" s="242"/>
      <c r="AD89" s="242"/>
      <c r="AE89" s="242"/>
      <c r="AF89" s="242"/>
      <c r="AG89" s="225">
        <f>'02 - Sociální zařízení'!M30</f>
        <v>0</v>
      </c>
      <c r="AH89" s="226"/>
      <c r="AI89" s="226"/>
      <c r="AJ89" s="226"/>
      <c r="AK89" s="226"/>
      <c r="AL89" s="226"/>
      <c r="AM89" s="226"/>
      <c r="AN89" s="225">
        <f t="shared" si="0"/>
        <v>0</v>
      </c>
      <c r="AO89" s="226"/>
      <c r="AP89" s="226"/>
      <c r="AQ89" s="94"/>
      <c r="AS89" s="95">
        <f>'02 - Sociální zařízení'!M28</f>
        <v>0</v>
      </c>
      <c r="AT89" s="96">
        <f t="shared" si="1"/>
        <v>0</v>
      </c>
      <c r="AU89" s="97">
        <f>'02 - Sociální zařízení'!W134</f>
        <v>0</v>
      </c>
      <c r="AV89" s="96">
        <f>'02 - Sociální zařízení'!M32</f>
        <v>0</v>
      </c>
      <c r="AW89" s="96">
        <f>'02 - Sociální zařízení'!M33</f>
        <v>0</v>
      </c>
      <c r="AX89" s="96">
        <f>'02 - Sociální zařízení'!M34</f>
        <v>0</v>
      </c>
      <c r="AY89" s="96">
        <f>'02 - Sociální zařízení'!M35</f>
        <v>0</v>
      </c>
      <c r="AZ89" s="96">
        <f>'02 - Sociální zařízení'!H32</f>
        <v>0</v>
      </c>
      <c r="BA89" s="96">
        <f>'02 - Sociální zařízení'!H33</f>
        <v>0</v>
      </c>
      <c r="BB89" s="96">
        <f>'02 - Sociální zařízení'!H34</f>
        <v>0</v>
      </c>
      <c r="BC89" s="96">
        <f>'02 - Sociální zařízení'!H35</f>
        <v>0</v>
      </c>
      <c r="BD89" s="98">
        <f>'02 - Sociální zařízení'!H36</f>
        <v>0</v>
      </c>
      <c r="BT89" s="99" t="s">
        <v>86</v>
      </c>
      <c r="BV89" s="99" t="s">
        <v>80</v>
      </c>
      <c r="BW89" s="99" t="s">
        <v>90</v>
      </c>
      <c r="BX89" s="99" t="s">
        <v>81</v>
      </c>
    </row>
    <row r="90" spans="1:76" s="5" customFormat="1" ht="14.45" customHeight="1">
      <c r="A90" s="90" t="s">
        <v>83</v>
      </c>
      <c r="B90" s="91"/>
      <c r="C90" s="92"/>
      <c r="D90" s="242" t="s">
        <v>91</v>
      </c>
      <c r="E90" s="242"/>
      <c r="F90" s="242"/>
      <c r="G90" s="242"/>
      <c r="H90" s="242"/>
      <c r="I90" s="93"/>
      <c r="J90" s="242" t="s">
        <v>92</v>
      </c>
      <c r="K90" s="242"/>
      <c r="L90" s="242"/>
      <c r="M90" s="242"/>
      <c r="N90" s="242"/>
      <c r="O90" s="242"/>
      <c r="P90" s="242"/>
      <c r="Q90" s="242"/>
      <c r="R90" s="242"/>
      <c r="S90" s="242"/>
      <c r="T90" s="242"/>
      <c r="U90" s="242"/>
      <c r="V90" s="242"/>
      <c r="W90" s="242"/>
      <c r="X90" s="242"/>
      <c r="Y90" s="242"/>
      <c r="Z90" s="242"/>
      <c r="AA90" s="242"/>
      <c r="AB90" s="242"/>
      <c r="AC90" s="242"/>
      <c r="AD90" s="242"/>
      <c r="AE90" s="242"/>
      <c r="AF90" s="242"/>
      <c r="AG90" s="225">
        <f>'03 - Úpravy učeben'!M30</f>
        <v>0</v>
      </c>
      <c r="AH90" s="226"/>
      <c r="AI90" s="226"/>
      <c r="AJ90" s="226"/>
      <c r="AK90" s="226"/>
      <c r="AL90" s="226"/>
      <c r="AM90" s="226"/>
      <c r="AN90" s="225">
        <f t="shared" si="0"/>
        <v>0</v>
      </c>
      <c r="AO90" s="226"/>
      <c r="AP90" s="226"/>
      <c r="AQ90" s="94"/>
      <c r="AS90" s="95">
        <f>'03 - Úpravy učeben'!M28</f>
        <v>0</v>
      </c>
      <c r="AT90" s="96">
        <f t="shared" si="1"/>
        <v>0</v>
      </c>
      <c r="AU90" s="97">
        <f>'03 - Úpravy učeben'!W127</f>
        <v>0</v>
      </c>
      <c r="AV90" s="96">
        <f>'03 - Úpravy učeben'!M32</f>
        <v>0</v>
      </c>
      <c r="AW90" s="96">
        <f>'03 - Úpravy učeben'!M33</f>
        <v>0</v>
      </c>
      <c r="AX90" s="96">
        <f>'03 - Úpravy učeben'!M34</f>
        <v>0</v>
      </c>
      <c r="AY90" s="96">
        <f>'03 - Úpravy učeben'!M35</f>
        <v>0</v>
      </c>
      <c r="AZ90" s="96">
        <f>'03 - Úpravy učeben'!H32</f>
        <v>0</v>
      </c>
      <c r="BA90" s="96">
        <f>'03 - Úpravy učeben'!H33</f>
        <v>0</v>
      </c>
      <c r="BB90" s="96">
        <f>'03 - Úpravy učeben'!H34</f>
        <v>0</v>
      </c>
      <c r="BC90" s="96">
        <f>'03 - Úpravy učeben'!H35</f>
        <v>0</v>
      </c>
      <c r="BD90" s="98">
        <f>'03 - Úpravy učeben'!H36</f>
        <v>0</v>
      </c>
      <c r="BT90" s="99" t="s">
        <v>86</v>
      </c>
      <c r="BV90" s="99" t="s">
        <v>80</v>
      </c>
      <c r="BW90" s="99" t="s">
        <v>93</v>
      </c>
      <c r="BX90" s="99" t="s">
        <v>81</v>
      </c>
    </row>
    <row r="91" spans="1:76" s="5" customFormat="1" ht="14.45" customHeight="1">
      <c r="A91" s="90" t="s">
        <v>83</v>
      </c>
      <c r="B91" s="91"/>
      <c r="C91" s="92"/>
      <c r="D91" s="242" t="s">
        <v>94</v>
      </c>
      <c r="E91" s="242"/>
      <c r="F91" s="242"/>
      <c r="G91" s="242"/>
      <c r="H91" s="242"/>
      <c r="I91" s="93"/>
      <c r="J91" s="242" t="s">
        <v>95</v>
      </c>
      <c r="K91" s="242"/>
      <c r="L91" s="242"/>
      <c r="M91" s="242"/>
      <c r="N91" s="242"/>
      <c r="O91" s="242"/>
      <c r="P91" s="242"/>
      <c r="Q91" s="242"/>
      <c r="R91" s="242"/>
      <c r="S91" s="242"/>
      <c r="T91" s="242"/>
      <c r="U91" s="242"/>
      <c r="V91" s="242"/>
      <c r="W91" s="242"/>
      <c r="X91" s="242"/>
      <c r="Y91" s="242"/>
      <c r="Z91" s="242"/>
      <c r="AA91" s="242"/>
      <c r="AB91" s="242"/>
      <c r="AC91" s="242"/>
      <c r="AD91" s="242"/>
      <c r="AE91" s="242"/>
      <c r="AF91" s="242"/>
      <c r="AG91" s="225">
        <f>'04 - Elektroinstalace'!M30</f>
        <v>0</v>
      </c>
      <c r="AH91" s="226"/>
      <c r="AI91" s="226"/>
      <c r="AJ91" s="226"/>
      <c r="AK91" s="226"/>
      <c r="AL91" s="226"/>
      <c r="AM91" s="226"/>
      <c r="AN91" s="225">
        <f t="shared" si="0"/>
        <v>0</v>
      </c>
      <c r="AO91" s="226"/>
      <c r="AP91" s="226"/>
      <c r="AQ91" s="94"/>
      <c r="AS91" s="95">
        <f>'04 - Elektroinstalace'!M28</f>
        <v>0</v>
      </c>
      <c r="AT91" s="96">
        <f t="shared" si="1"/>
        <v>0</v>
      </c>
      <c r="AU91" s="97">
        <f>'04 - Elektroinstalace'!W122</f>
        <v>0</v>
      </c>
      <c r="AV91" s="96">
        <f>'04 - Elektroinstalace'!M32</f>
        <v>0</v>
      </c>
      <c r="AW91" s="96">
        <f>'04 - Elektroinstalace'!M33</f>
        <v>0</v>
      </c>
      <c r="AX91" s="96">
        <f>'04 - Elektroinstalace'!M34</f>
        <v>0</v>
      </c>
      <c r="AY91" s="96">
        <f>'04 - Elektroinstalace'!M35</f>
        <v>0</v>
      </c>
      <c r="AZ91" s="96">
        <f>'04 - Elektroinstalace'!H32</f>
        <v>0</v>
      </c>
      <c r="BA91" s="96">
        <f>'04 - Elektroinstalace'!H33</f>
        <v>0</v>
      </c>
      <c r="BB91" s="96">
        <f>'04 - Elektroinstalace'!H34</f>
        <v>0</v>
      </c>
      <c r="BC91" s="96">
        <f>'04 - Elektroinstalace'!H35</f>
        <v>0</v>
      </c>
      <c r="BD91" s="98">
        <f>'04 - Elektroinstalace'!H36</f>
        <v>0</v>
      </c>
      <c r="BT91" s="99" t="s">
        <v>86</v>
      </c>
      <c r="BV91" s="99" t="s">
        <v>80</v>
      </c>
      <c r="BW91" s="99" t="s">
        <v>96</v>
      </c>
      <c r="BX91" s="99" t="s">
        <v>81</v>
      </c>
    </row>
    <row r="92" spans="1:76" s="5" customFormat="1" ht="14.45" customHeight="1">
      <c r="A92" s="90" t="s">
        <v>83</v>
      </c>
      <c r="B92" s="91"/>
      <c r="C92" s="92"/>
      <c r="D92" s="242" t="s">
        <v>97</v>
      </c>
      <c r="E92" s="242"/>
      <c r="F92" s="242"/>
      <c r="G92" s="242"/>
      <c r="H92" s="242"/>
      <c r="I92" s="93"/>
      <c r="J92" s="242" t="s">
        <v>98</v>
      </c>
      <c r="K92" s="242"/>
      <c r="L92" s="242"/>
      <c r="M92" s="242"/>
      <c r="N92" s="242"/>
      <c r="O92" s="242"/>
      <c r="P92" s="242"/>
      <c r="Q92" s="242"/>
      <c r="R92" s="242"/>
      <c r="S92" s="242"/>
      <c r="T92" s="242"/>
      <c r="U92" s="242"/>
      <c r="V92" s="242"/>
      <c r="W92" s="242"/>
      <c r="X92" s="242"/>
      <c r="Y92" s="242"/>
      <c r="Z92" s="242"/>
      <c r="AA92" s="242"/>
      <c r="AB92" s="242"/>
      <c r="AC92" s="242"/>
      <c r="AD92" s="242"/>
      <c r="AE92" s="242"/>
      <c r="AF92" s="242"/>
      <c r="AG92" s="225">
        <f>'05 - VRN'!M30</f>
        <v>0</v>
      </c>
      <c r="AH92" s="226"/>
      <c r="AI92" s="226"/>
      <c r="AJ92" s="226"/>
      <c r="AK92" s="226"/>
      <c r="AL92" s="226"/>
      <c r="AM92" s="226"/>
      <c r="AN92" s="225">
        <f t="shared" si="0"/>
        <v>0</v>
      </c>
      <c r="AO92" s="226"/>
      <c r="AP92" s="226"/>
      <c r="AQ92" s="94"/>
      <c r="AS92" s="100">
        <f>'05 - VRN'!M28</f>
        <v>0</v>
      </c>
      <c r="AT92" s="101">
        <f t="shared" si="1"/>
        <v>0</v>
      </c>
      <c r="AU92" s="102">
        <f>'05 - VRN'!W122</f>
        <v>0</v>
      </c>
      <c r="AV92" s="101">
        <f>'05 - VRN'!M32</f>
        <v>0</v>
      </c>
      <c r="AW92" s="101">
        <f>'05 - VRN'!M33</f>
        <v>0</v>
      </c>
      <c r="AX92" s="101">
        <f>'05 - VRN'!M34</f>
        <v>0</v>
      </c>
      <c r="AY92" s="101">
        <f>'05 - VRN'!M35</f>
        <v>0</v>
      </c>
      <c r="AZ92" s="101">
        <f>'05 - VRN'!H32</f>
        <v>0</v>
      </c>
      <c r="BA92" s="101">
        <f>'05 - VRN'!H33</f>
        <v>0</v>
      </c>
      <c r="BB92" s="101">
        <f>'05 - VRN'!H34</f>
        <v>0</v>
      </c>
      <c r="BC92" s="101">
        <f>'05 - VRN'!H35</f>
        <v>0</v>
      </c>
      <c r="BD92" s="103">
        <f>'05 - VRN'!H36</f>
        <v>0</v>
      </c>
      <c r="BT92" s="99" t="s">
        <v>86</v>
      </c>
      <c r="BV92" s="99" t="s">
        <v>80</v>
      </c>
      <c r="BW92" s="99" t="s">
        <v>99</v>
      </c>
      <c r="BX92" s="99" t="s">
        <v>81</v>
      </c>
    </row>
    <row r="93" spans="2:43" ht="13.5">
      <c r="B93" s="25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6"/>
    </row>
    <row r="94" spans="2:48" s="1" customFormat="1" ht="30" customHeight="1">
      <c r="B94" s="37"/>
      <c r="C94" s="82" t="s">
        <v>100</v>
      </c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227">
        <f>ROUND(SUM(AG95:AG98),2)</f>
        <v>0</v>
      </c>
      <c r="AH94" s="227"/>
      <c r="AI94" s="227"/>
      <c r="AJ94" s="227"/>
      <c r="AK94" s="227"/>
      <c r="AL94" s="227"/>
      <c r="AM94" s="227"/>
      <c r="AN94" s="227">
        <f>ROUND(SUM(AN95:AN98),2)</f>
        <v>0</v>
      </c>
      <c r="AO94" s="227"/>
      <c r="AP94" s="227"/>
      <c r="AQ94" s="39"/>
      <c r="AS94" s="78" t="s">
        <v>101</v>
      </c>
      <c r="AT94" s="79" t="s">
        <v>102</v>
      </c>
      <c r="AU94" s="79" t="s">
        <v>42</v>
      </c>
      <c r="AV94" s="80" t="s">
        <v>65</v>
      </c>
    </row>
    <row r="95" spans="2:89" s="1" customFormat="1" ht="19.9" customHeight="1">
      <c r="B95" s="37"/>
      <c r="C95" s="38"/>
      <c r="D95" s="104" t="s">
        <v>103</v>
      </c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223">
        <f>ROUND(AG87*AS95,2)</f>
        <v>0</v>
      </c>
      <c r="AH95" s="224"/>
      <c r="AI95" s="224"/>
      <c r="AJ95" s="224"/>
      <c r="AK95" s="224"/>
      <c r="AL95" s="224"/>
      <c r="AM95" s="224"/>
      <c r="AN95" s="224">
        <f>ROUND(AG95+AV95,2)</f>
        <v>0</v>
      </c>
      <c r="AO95" s="224"/>
      <c r="AP95" s="224"/>
      <c r="AQ95" s="39"/>
      <c r="AS95" s="105">
        <v>0</v>
      </c>
      <c r="AT95" s="106" t="s">
        <v>104</v>
      </c>
      <c r="AU95" s="106" t="s">
        <v>43</v>
      </c>
      <c r="AV95" s="107">
        <f>ROUND(IF(AU95="základní",AG95*L31,IF(AU95="snížená",AG95*L32,0)),2)</f>
        <v>0</v>
      </c>
      <c r="BV95" s="21" t="s">
        <v>105</v>
      </c>
      <c r="BY95" s="108">
        <f>IF(AU95="základní",AV95,0)</f>
        <v>0</v>
      </c>
      <c r="BZ95" s="108">
        <f>IF(AU95="snížená",AV95,0)</f>
        <v>0</v>
      </c>
      <c r="CA95" s="108">
        <v>0</v>
      </c>
      <c r="CB95" s="108">
        <v>0</v>
      </c>
      <c r="CC95" s="108">
        <v>0</v>
      </c>
      <c r="CD95" s="108">
        <f>IF(AU95="základní",AG95,0)</f>
        <v>0</v>
      </c>
      <c r="CE95" s="108">
        <f>IF(AU95="snížená",AG95,0)</f>
        <v>0</v>
      </c>
      <c r="CF95" s="108">
        <f>IF(AU95="zákl. přenesená",AG95,0)</f>
        <v>0</v>
      </c>
      <c r="CG95" s="108">
        <f>IF(AU95="sníž. přenesená",AG95,0)</f>
        <v>0</v>
      </c>
      <c r="CH95" s="108">
        <f>IF(AU95="nulová",AG95,0)</f>
        <v>0</v>
      </c>
      <c r="CI95" s="21">
        <f>IF(AU95="základní",1,IF(AU95="snížená",2,IF(AU95="zákl. přenesená",4,IF(AU95="sníž. přenesená",5,3))))</f>
        <v>1</v>
      </c>
      <c r="CJ95" s="21">
        <f>IF(AT95="stavební čast",1,IF(8895="investiční čast",2,3))</f>
        <v>1</v>
      </c>
      <c r="CK95" s="21" t="str">
        <f>IF(D95="Vyplň vlastní","","x")</f>
        <v>x</v>
      </c>
    </row>
    <row r="96" spans="2:89" s="1" customFormat="1" ht="19.9" customHeight="1">
      <c r="B96" s="37"/>
      <c r="C96" s="38"/>
      <c r="D96" s="236" t="s">
        <v>106</v>
      </c>
      <c r="E96" s="237"/>
      <c r="F96" s="237"/>
      <c r="G96" s="237"/>
      <c r="H96" s="237"/>
      <c r="I96" s="237"/>
      <c r="J96" s="237"/>
      <c r="K96" s="237"/>
      <c r="L96" s="237"/>
      <c r="M96" s="237"/>
      <c r="N96" s="237"/>
      <c r="O96" s="237"/>
      <c r="P96" s="237"/>
      <c r="Q96" s="237"/>
      <c r="R96" s="237"/>
      <c r="S96" s="237"/>
      <c r="T96" s="237"/>
      <c r="U96" s="237"/>
      <c r="V96" s="237"/>
      <c r="W96" s="237"/>
      <c r="X96" s="237"/>
      <c r="Y96" s="237"/>
      <c r="Z96" s="237"/>
      <c r="AA96" s="237"/>
      <c r="AB96" s="237"/>
      <c r="AC96" s="38"/>
      <c r="AD96" s="38"/>
      <c r="AE96" s="38"/>
      <c r="AF96" s="38"/>
      <c r="AG96" s="223">
        <f>AG87*AS96</f>
        <v>0</v>
      </c>
      <c r="AH96" s="224"/>
      <c r="AI96" s="224"/>
      <c r="AJ96" s="224"/>
      <c r="AK96" s="224"/>
      <c r="AL96" s="224"/>
      <c r="AM96" s="224"/>
      <c r="AN96" s="224">
        <f>AG96+AV96</f>
        <v>0</v>
      </c>
      <c r="AO96" s="224"/>
      <c r="AP96" s="224"/>
      <c r="AQ96" s="39"/>
      <c r="AS96" s="109">
        <v>0</v>
      </c>
      <c r="AT96" s="110" t="s">
        <v>104</v>
      </c>
      <c r="AU96" s="110" t="s">
        <v>43</v>
      </c>
      <c r="AV96" s="111">
        <f>ROUND(IF(AU96="nulová",0,IF(OR(AU96="základní",AU96="zákl. přenesená"),AG96*L31,AG96*L32)),2)</f>
        <v>0</v>
      </c>
      <c r="BV96" s="21" t="s">
        <v>107</v>
      </c>
      <c r="BY96" s="108">
        <f>IF(AU96="základní",AV96,0)</f>
        <v>0</v>
      </c>
      <c r="BZ96" s="108">
        <f>IF(AU96="snížená",AV96,0)</f>
        <v>0</v>
      </c>
      <c r="CA96" s="108">
        <f>IF(AU96="zákl. přenesená",AV96,0)</f>
        <v>0</v>
      </c>
      <c r="CB96" s="108">
        <f>IF(AU96="sníž. přenesená",AV96,0)</f>
        <v>0</v>
      </c>
      <c r="CC96" s="108">
        <f>IF(AU96="nulová",AV96,0)</f>
        <v>0</v>
      </c>
      <c r="CD96" s="108">
        <f>IF(AU96="základní",AG96,0)</f>
        <v>0</v>
      </c>
      <c r="CE96" s="108">
        <f>IF(AU96="snížená",AG96,0)</f>
        <v>0</v>
      </c>
      <c r="CF96" s="108">
        <f>IF(AU96="zákl. přenesená",AG96,0)</f>
        <v>0</v>
      </c>
      <c r="CG96" s="108">
        <f>IF(AU96="sníž. přenesená",AG96,0)</f>
        <v>0</v>
      </c>
      <c r="CH96" s="108">
        <f>IF(AU96="nulová",AG96,0)</f>
        <v>0</v>
      </c>
      <c r="CI96" s="21">
        <f>IF(AU96="základní",1,IF(AU96="snížená",2,IF(AU96="zákl. přenesená",4,IF(AU96="sníž. přenesená",5,3))))</f>
        <v>1</v>
      </c>
      <c r="CJ96" s="21">
        <f>IF(AT96="stavební čast",1,IF(8896="investiční čast",2,3))</f>
        <v>1</v>
      </c>
      <c r="CK96" s="21" t="str">
        <f>IF(D96="Vyplň vlastní","","x")</f>
        <v/>
      </c>
    </row>
    <row r="97" spans="2:89" s="1" customFormat="1" ht="19.9" customHeight="1">
      <c r="B97" s="37"/>
      <c r="C97" s="38"/>
      <c r="D97" s="236" t="s">
        <v>106</v>
      </c>
      <c r="E97" s="237"/>
      <c r="F97" s="237"/>
      <c r="G97" s="237"/>
      <c r="H97" s="237"/>
      <c r="I97" s="237"/>
      <c r="J97" s="237"/>
      <c r="K97" s="237"/>
      <c r="L97" s="237"/>
      <c r="M97" s="237"/>
      <c r="N97" s="237"/>
      <c r="O97" s="237"/>
      <c r="P97" s="237"/>
      <c r="Q97" s="237"/>
      <c r="R97" s="237"/>
      <c r="S97" s="237"/>
      <c r="T97" s="237"/>
      <c r="U97" s="237"/>
      <c r="V97" s="237"/>
      <c r="W97" s="237"/>
      <c r="X97" s="237"/>
      <c r="Y97" s="237"/>
      <c r="Z97" s="237"/>
      <c r="AA97" s="237"/>
      <c r="AB97" s="237"/>
      <c r="AC97" s="38"/>
      <c r="AD97" s="38"/>
      <c r="AE97" s="38"/>
      <c r="AF97" s="38"/>
      <c r="AG97" s="223">
        <f>AG87*AS97</f>
        <v>0</v>
      </c>
      <c r="AH97" s="224"/>
      <c r="AI97" s="224"/>
      <c r="AJ97" s="224"/>
      <c r="AK97" s="224"/>
      <c r="AL97" s="224"/>
      <c r="AM97" s="224"/>
      <c r="AN97" s="224">
        <f>AG97+AV97</f>
        <v>0</v>
      </c>
      <c r="AO97" s="224"/>
      <c r="AP97" s="224"/>
      <c r="AQ97" s="39"/>
      <c r="AS97" s="109">
        <v>0</v>
      </c>
      <c r="AT97" s="110" t="s">
        <v>104</v>
      </c>
      <c r="AU97" s="110" t="s">
        <v>43</v>
      </c>
      <c r="AV97" s="111">
        <f>ROUND(IF(AU97="nulová",0,IF(OR(AU97="základní",AU97="zákl. přenesená"),AG97*L31,AG97*L32)),2)</f>
        <v>0</v>
      </c>
      <c r="BV97" s="21" t="s">
        <v>107</v>
      </c>
      <c r="BY97" s="108">
        <f>IF(AU97="základní",AV97,0)</f>
        <v>0</v>
      </c>
      <c r="BZ97" s="108">
        <f>IF(AU97="snížená",AV97,0)</f>
        <v>0</v>
      </c>
      <c r="CA97" s="108">
        <f>IF(AU97="zákl. přenesená",AV97,0)</f>
        <v>0</v>
      </c>
      <c r="CB97" s="108">
        <f>IF(AU97="sníž. přenesená",AV97,0)</f>
        <v>0</v>
      </c>
      <c r="CC97" s="108">
        <f>IF(AU97="nulová",AV97,0)</f>
        <v>0</v>
      </c>
      <c r="CD97" s="108">
        <f>IF(AU97="základní",AG97,0)</f>
        <v>0</v>
      </c>
      <c r="CE97" s="108">
        <f>IF(AU97="snížená",AG97,0)</f>
        <v>0</v>
      </c>
      <c r="CF97" s="108">
        <f>IF(AU97="zákl. přenesená",AG97,0)</f>
        <v>0</v>
      </c>
      <c r="CG97" s="108">
        <f>IF(AU97="sníž. přenesená",AG97,0)</f>
        <v>0</v>
      </c>
      <c r="CH97" s="108">
        <f>IF(AU97="nulová",AG97,0)</f>
        <v>0</v>
      </c>
      <c r="CI97" s="21">
        <f>IF(AU97="základní",1,IF(AU97="snížená",2,IF(AU97="zákl. přenesená",4,IF(AU97="sníž. přenesená",5,3))))</f>
        <v>1</v>
      </c>
      <c r="CJ97" s="21">
        <f>IF(AT97="stavební čast",1,IF(8897="investiční čast",2,3))</f>
        <v>1</v>
      </c>
      <c r="CK97" s="21" t="str">
        <f>IF(D97="Vyplň vlastní","","x")</f>
        <v/>
      </c>
    </row>
    <row r="98" spans="2:89" s="1" customFormat="1" ht="19.9" customHeight="1">
      <c r="B98" s="37"/>
      <c r="C98" s="38"/>
      <c r="D98" s="236" t="s">
        <v>106</v>
      </c>
      <c r="E98" s="237"/>
      <c r="F98" s="237"/>
      <c r="G98" s="237"/>
      <c r="H98" s="237"/>
      <c r="I98" s="237"/>
      <c r="J98" s="237"/>
      <c r="K98" s="237"/>
      <c r="L98" s="237"/>
      <c r="M98" s="237"/>
      <c r="N98" s="237"/>
      <c r="O98" s="237"/>
      <c r="P98" s="237"/>
      <c r="Q98" s="237"/>
      <c r="R98" s="237"/>
      <c r="S98" s="237"/>
      <c r="T98" s="237"/>
      <c r="U98" s="237"/>
      <c r="V98" s="237"/>
      <c r="W98" s="237"/>
      <c r="X98" s="237"/>
      <c r="Y98" s="237"/>
      <c r="Z98" s="237"/>
      <c r="AA98" s="237"/>
      <c r="AB98" s="237"/>
      <c r="AC98" s="38"/>
      <c r="AD98" s="38"/>
      <c r="AE98" s="38"/>
      <c r="AF98" s="38"/>
      <c r="AG98" s="223">
        <f>AG87*AS98</f>
        <v>0</v>
      </c>
      <c r="AH98" s="224"/>
      <c r="AI98" s="224"/>
      <c r="AJ98" s="224"/>
      <c r="AK98" s="224"/>
      <c r="AL98" s="224"/>
      <c r="AM98" s="224"/>
      <c r="AN98" s="224">
        <f>AG98+AV98</f>
        <v>0</v>
      </c>
      <c r="AO98" s="224"/>
      <c r="AP98" s="224"/>
      <c r="AQ98" s="39"/>
      <c r="AS98" s="112">
        <v>0</v>
      </c>
      <c r="AT98" s="113" t="s">
        <v>104</v>
      </c>
      <c r="AU98" s="113" t="s">
        <v>43</v>
      </c>
      <c r="AV98" s="114">
        <f>ROUND(IF(AU98="nulová",0,IF(OR(AU98="základní",AU98="zákl. přenesená"),AG98*L31,AG98*L32)),2)</f>
        <v>0</v>
      </c>
      <c r="BV98" s="21" t="s">
        <v>107</v>
      </c>
      <c r="BY98" s="108">
        <f>IF(AU98="základní",AV98,0)</f>
        <v>0</v>
      </c>
      <c r="BZ98" s="108">
        <f>IF(AU98="snížená",AV98,0)</f>
        <v>0</v>
      </c>
      <c r="CA98" s="108">
        <f>IF(AU98="zákl. přenesená",AV98,0)</f>
        <v>0</v>
      </c>
      <c r="CB98" s="108">
        <f>IF(AU98="sníž. přenesená",AV98,0)</f>
        <v>0</v>
      </c>
      <c r="CC98" s="108">
        <f>IF(AU98="nulová",AV98,0)</f>
        <v>0</v>
      </c>
      <c r="CD98" s="108">
        <f>IF(AU98="základní",AG98,0)</f>
        <v>0</v>
      </c>
      <c r="CE98" s="108">
        <f>IF(AU98="snížená",AG98,0)</f>
        <v>0</v>
      </c>
      <c r="CF98" s="108">
        <f>IF(AU98="zákl. přenesená",AG98,0)</f>
        <v>0</v>
      </c>
      <c r="CG98" s="108">
        <f>IF(AU98="sníž. přenesená",AG98,0)</f>
        <v>0</v>
      </c>
      <c r="CH98" s="108">
        <f>IF(AU98="nulová",AG98,0)</f>
        <v>0</v>
      </c>
      <c r="CI98" s="21">
        <f>IF(AU98="základní",1,IF(AU98="snížená",2,IF(AU98="zákl. přenesená",4,IF(AU98="sníž. přenesená",5,3))))</f>
        <v>1</v>
      </c>
      <c r="CJ98" s="21">
        <f>IF(AT98="stavební čast",1,IF(8898="investiční čast",2,3))</f>
        <v>1</v>
      </c>
      <c r="CK98" s="21" t="str">
        <f>IF(D98="Vyplň vlastní","","x")</f>
        <v/>
      </c>
    </row>
    <row r="99" spans="2:43" s="1" customFormat="1" ht="10.9" customHeight="1"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9"/>
    </row>
    <row r="100" spans="2:43" s="1" customFormat="1" ht="30" customHeight="1">
      <c r="B100" s="37"/>
      <c r="C100" s="115" t="s">
        <v>108</v>
      </c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228">
        <f>ROUND(AG87+AG94,2)</f>
        <v>0</v>
      </c>
      <c r="AH100" s="228"/>
      <c r="AI100" s="228"/>
      <c r="AJ100" s="228"/>
      <c r="AK100" s="228"/>
      <c r="AL100" s="228"/>
      <c r="AM100" s="228"/>
      <c r="AN100" s="228">
        <f>AN87+AN94</f>
        <v>0</v>
      </c>
      <c r="AO100" s="228"/>
      <c r="AP100" s="228"/>
      <c r="AQ100" s="39"/>
    </row>
    <row r="101" spans="2:43" s="1" customFormat="1" ht="6.95" customHeight="1">
      <c r="B101" s="61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3"/>
    </row>
  </sheetData>
  <mergeCells count="74">
    <mergeCell ref="D90:H90"/>
    <mergeCell ref="J90:AF90"/>
    <mergeCell ref="D91:H91"/>
    <mergeCell ref="J91:AF91"/>
    <mergeCell ref="D92:H92"/>
    <mergeCell ref="J92:AF92"/>
    <mergeCell ref="AS82:AT84"/>
    <mergeCell ref="AN89:AP89"/>
    <mergeCell ref="AM83:AP83"/>
    <mergeCell ref="AN85:AP85"/>
    <mergeCell ref="AN88:AP88"/>
    <mergeCell ref="AG88:AM88"/>
    <mergeCell ref="AG89:AM89"/>
    <mergeCell ref="AG87:AM87"/>
    <mergeCell ref="AN87:AP87"/>
    <mergeCell ref="AG85:AM85"/>
    <mergeCell ref="AN97:AP97"/>
    <mergeCell ref="D98:AB98"/>
    <mergeCell ref="AG98:AM98"/>
    <mergeCell ref="AN98:AP98"/>
    <mergeCell ref="AM82:AP82"/>
    <mergeCell ref="AN90:AP90"/>
    <mergeCell ref="AG90:AM90"/>
    <mergeCell ref="AN91:AP91"/>
    <mergeCell ref="AG91:AM91"/>
    <mergeCell ref="AN92:AP92"/>
    <mergeCell ref="C85:G85"/>
    <mergeCell ref="I85:AF85"/>
    <mergeCell ref="D88:H88"/>
    <mergeCell ref="J88:AF88"/>
    <mergeCell ref="D89:H89"/>
    <mergeCell ref="J89:AF89"/>
    <mergeCell ref="AG100:AM100"/>
    <mergeCell ref="AN100:AP100"/>
    <mergeCell ref="K6:AO6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D97:AB97"/>
    <mergeCell ref="D96:AB96"/>
    <mergeCell ref="AG96:AM96"/>
    <mergeCell ref="AG97:AM97"/>
    <mergeCell ref="AG95:AM95"/>
    <mergeCell ref="AG92:AM92"/>
    <mergeCell ref="AN95:AP95"/>
    <mergeCell ref="AN96:AP96"/>
    <mergeCell ref="AG94:AM94"/>
    <mergeCell ref="AN94:AP94"/>
    <mergeCell ref="C2:AP2"/>
    <mergeCell ref="C4:AP4"/>
    <mergeCell ref="AR2:BE2"/>
    <mergeCell ref="K5:AO5"/>
    <mergeCell ref="AK33:AO33"/>
    <mergeCell ref="L34:O34"/>
    <mergeCell ref="L33:O33"/>
    <mergeCell ref="BE5:BE34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W33:AE33"/>
  </mergeCells>
  <dataValidations count="2">
    <dataValidation type="list" allowBlank="1" showInputMessage="1" showErrorMessage="1" error="Povoleny jsou hodnoty základní, snížená, zákl. přenesená, sníž. přenesená, nulová." sqref="AU95:AU99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5:AT99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01 - Výtahová šachta'!C2" display="/"/>
    <hyperlink ref="A89" location="'02 - Sociální zařízení'!C2" display="/"/>
    <hyperlink ref="A90" location="'03 - Úpravy učeben'!C2" display="/"/>
    <hyperlink ref="A91" location="'04 - Elektroinstalace'!C2" display="/"/>
    <hyperlink ref="A92" location="'05 - VRN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413"/>
  <sheetViews>
    <sheetView showGridLines="0" workbookViewId="0" topLeftCell="A1">
      <pane ySplit="1" topLeftCell="A391" activePane="bottomLeft" state="frozen"/>
      <selection pane="bottomLeft" activeCell="B3" activeCellId="16" sqref="B408:B412 B407:Q407 N194:Q406 B194:K406 N145:Q193 B145:K193 N138:Q144 B138:K144 B117:Q137 B111:C116 B16:Q110 Q15 M15:N15 B15:D15 Q9:Q14 B9:N14 B3:Q8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7" width="9.5" style="0" customWidth="1"/>
    <col min="8" max="8" width="10.66015625" style="0" customWidth="1"/>
    <col min="9" max="9" width="6" style="0" customWidth="1"/>
    <col min="10" max="10" width="4.5" style="0" customWidth="1"/>
    <col min="11" max="11" width="9.83203125" style="0" customWidth="1"/>
    <col min="12" max="12" width="10.33203125" style="0" customWidth="1"/>
    <col min="13" max="14" width="5.16015625" style="0" customWidth="1"/>
    <col min="15" max="15" width="1.66796875" style="0" customWidth="1"/>
    <col min="16" max="16" width="10.66015625" style="0" customWidth="1"/>
    <col min="17" max="17" width="3.5" style="0" customWidth="1"/>
    <col min="18" max="18" width="1.5" style="0" customWidth="1"/>
    <col min="19" max="19" width="7" style="0" customWidth="1"/>
    <col min="20" max="20" width="25.5" style="0" hidden="1" customWidth="1"/>
    <col min="21" max="21" width="14" style="0" hidden="1" customWidth="1"/>
    <col min="22" max="22" width="10.5" style="0" hidden="1" customWidth="1"/>
    <col min="23" max="23" width="14" style="0" hidden="1" customWidth="1"/>
    <col min="24" max="24" width="10.5" style="0" hidden="1" customWidth="1"/>
    <col min="25" max="25" width="12.83203125" style="0" hidden="1" customWidth="1"/>
    <col min="26" max="26" width="9.5" style="0" hidden="1" customWidth="1"/>
    <col min="27" max="27" width="12.83203125" style="0" hidden="1" customWidth="1"/>
    <col min="28" max="28" width="14" style="0" hidden="1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66" ht="21.75" customHeight="1">
      <c r="A1" s="117"/>
      <c r="B1" s="14"/>
      <c r="C1" s="14"/>
      <c r="D1" s="15" t="s">
        <v>1</v>
      </c>
      <c r="E1" s="14"/>
      <c r="F1" s="16" t="s">
        <v>109</v>
      </c>
      <c r="G1" s="16"/>
      <c r="H1" s="291" t="s">
        <v>110</v>
      </c>
      <c r="I1" s="291"/>
      <c r="J1" s="291"/>
      <c r="K1" s="291"/>
      <c r="L1" s="16" t="s">
        <v>111</v>
      </c>
      <c r="M1" s="14"/>
      <c r="N1" s="14"/>
      <c r="O1" s="15" t="s">
        <v>112</v>
      </c>
      <c r="P1" s="14"/>
      <c r="Q1" s="14"/>
      <c r="R1" s="14"/>
      <c r="S1" s="16" t="s">
        <v>113</v>
      </c>
      <c r="T1" s="16"/>
      <c r="U1" s="117"/>
      <c r="V1" s="1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56" ht="36.95" customHeight="1">
      <c r="C2" s="216" t="s">
        <v>7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S2" s="220" t="s">
        <v>8</v>
      </c>
      <c r="T2" s="221"/>
      <c r="U2" s="221"/>
      <c r="V2" s="221"/>
      <c r="W2" s="221"/>
      <c r="X2" s="221"/>
      <c r="Y2" s="221"/>
      <c r="Z2" s="221"/>
      <c r="AA2" s="221"/>
      <c r="AB2" s="221"/>
      <c r="AC2" s="221"/>
      <c r="AT2" s="21" t="s">
        <v>87</v>
      </c>
      <c r="AZ2" s="118" t="s">
        <v>114</v>
      </c>
      <c r="BA2" s="118" t="s">
        <v>115</v>
      </c>
      <c r="BB2" s="118" t="s">
        <v>116</v>
      </c>
      <c r="BC2" s="118" t="s">
        <v>117</v>
      </c>
      <c r="BD2" s="118" t="s">
        <v>118</v>
      </c>
    </row>
    <row r="3" spans="2:4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119</v>
      </c>
    </row>
    <row r="4" spans="2:46" ht="36.95" customHeight="1">
      <c r="B4" s="25"/>
      <c r="C4" s="218" t="s">
        <v>120</v>
      </c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6"/>
      <c r="T4" s="20" t="s">
        <v>13</v>
      </c>
      <c r="AT4" s="21" t="s">
        <v>6</v>
      </c>
    </row>
    <row r="5" spans="2:18" ht="6.95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2:18" ht="25.35" customHeight="1">
      <c r="B6" s="25"/>
      <c r="C6" s="28"/>
      <c r="D6" s="32" t="s">
        <v>19</v>
      </c>
      <c r="E6" s="28"/>
      <c r="F6" s="271" t="str">
        <f>'Rekapitulace stavby'!K6</f>
        <v>Přístavba a stavební úpravy - Gymnázium Václava Beneše Třebízského</v>
      </c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8"/>
      <c r="R6" s="26"/>
    </row>
    <row r="7" spans="2:18" s="1" customFormat="1" ht="32.85" customHeight="1">
      <c r="B7" s="37"/>
      <c r="C7" s="38"/>
      <c r="D7" s="31" t="s">
        <v>121</v>
      </c>
      <c r="E7" s="38"/>
      <c r="F7" s="229" t="s">
        <v>122</v>
      </c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38"/>
      <c r="R7" s="39"/>
    </row>
    <row r="8" spans="2:18" s="1" customFormat="1" ht="14.45" customHeight="1">
      <c r="B8" s="37"/>
      <c r="C8" s="38"/>
      <c r="D8" s="32" t="s">
        <v>21</v>
      </c>
      <c r="E8" s="38"/>
      <c r="F8" s="30" t="s">
        <v>5</v>
      </c>
      <c r="G8" s="38"/>
      <c r="H8" s="38"/>
      <c r="I8" s="38"/>
      <c r="J8" s="38"/>
      <c r="K8" s="38"/>
      <c r="L8" s="38"/>
      <c r="M8" s="32" t="s">
        <v>22</v>
      </c>
      <c r="N8" s="38"/>
      <c r="O8" s="30" t="s">
        <v>5</v>
      </c>
      <c r="P8" s="38"/>
      <c r="Q8" s="38"/>
      <c r="R8" s="39"/>
    </row>
    <row r="9" spans="2:18" s="1" customFormat="1" ht="14.45" customHeight="1">
      <c r="B9" s="37"/>
      <c r="C9" s="38"/>
      <c r="D9" s="32" t="s">
        <v>23</v>
      </c>
      <c r="E9" s="38"/>
      <c r="F9" s="30" t="s">
        <v>24</v>
      </c>
      <c r="G9" s="38"/>
      <c r="H9" s="38"/>
      <c r="I9" s="38"/>
      <c r="J9" s="38"/>
      <c r="K9" s="38"/>
      <c r="L9" s="38"/>
      <c r="M9" s="32" t="s">
        <v>25</v>
      </c>
      <c r="N9" s="38"/>
      <c r="O9" s="292" t="str">
        <f>'Rekapitulace stavby'!AN8</f>
        <v>24. 9. 2018</v>
      </c>
      <c r="P9" s="273"/>
      <c r="Q9" s="38"/>
      <c r="R9" s="39"/>
    </row>
    <row r="10" spans="2:18" s="1" customFormat="1" ht="10.9" customHeight="1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9"/>
    </row>
    <row r="11" spans="2:18" s="1" customFormat="1" ht="14.45" customHeight="1">
      <c r="B11" s="37"/>
      <c r="C11" s="38"/>
      <c r="D11" s="32" t="s">
        <v>27</v>
      </c>
      <c r="E11" s="38"/>
      <c r="F11" s="38"/>
      <c r="G11" s="38"/>
      <c r="H11" s="38"/>
      <c r="I11" s="38"/>
      <c r="J11" s="38"/>
      <c r="K11" s="38"/>
      <c r="L11" s="38"/>
      <c r="M11" s="32" t="s">
        <v>28</v>
      </c>
      <c r="N11" s="38"/>
      <c r="O11" s="222" t="s">
        <v>5</v>
      </c>
      <c r="P11" s="222"/>
      <c r="Q11" s="38"/>
      <c r="R11" s="39"/>
    </row>
    <row r="12" spans="2:18" s="1" customFormat="1" ht="18" customHeight="1">
      <c r="B12" s="37"/>
      <c r="C12" s="38"/>
      <c r="D12" s="38"/>
      <c r="E12" s="30" t="s">
        <v>29</v>
      </c>
      <c r="F12" s="38"/>
      <c r="G12" s="38"/>
      <c r="H12" s="38"/>
      <c r="I12" s="38"/>
      <c r="J12" s="38"/>
      <c r="K12" s="38"/>
      <c r="L12" s="38"/>
      <c r="M12" s="32" t="s">
        <v>30</v>
      </c>
      <c r="N12" s="38"/>
      <c r="O12" s="222" t="s">
        <v>5</v>
      </c>
      <c r="P12" s="222"/>
      <c r="Q12" s="38"/>
      <c r="R12" s="39"/>
    </row>
    <row r="13" spans="2:18" s="1" customFormat="1" ht="6.95" customHeight="1"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9"/>
    </row>
    <row r="14" spans="2:18" s="1" customFormat="1" ht="14.45" customHeight="1">
      <c r="B14" s="37"/>
      <c r="C14" s="38"/>
      <c r="D14" s="32" t="s">
        <v>31</v>
      </c>
      <c r="E14" s="38"/>
      <c r="F14" s="38"/>
      <c r="G14" s="38"/>
      <c r="H14" s="38"/>
      <c r="I14" s="38"/>
      <c r="J14" s="38"/>
      <c r="K14" s="38"/>
      <c r="L14" s="38"/>
      <c r="M14" s="32" t="s">
        <v>28</v>
      </c>
      <c r="N14" s="38"/>
      <c r="O14" s="293" t="str">
        <f>IF('Rekapitulace stavby'!AN13="","",'Rekapitulace stavby'!AN13)</f>
        <v>Vyplň údaj</v>
      </c>
      <c r="P14" s="222"/>
      <c r="Q14" s="38"/>
      <c r="R14" s="39"/>
    </row>
    <row r="15" spans="2:18" s="1" customFormat="1" ht="18" customHeight="1">
      <c r="B15" s="37"/>
      <c r="C15" s="38"/>
      <c r="D15" s="38"/>
      <c r="E15" s="293" t="str">
        <f>IF('Rekapitulace stavby'!E14="","",'Rekapitulace stavby'!E14)</f>
        <v>Vyplň údaj</v>
      </c>
      <c r="F15" s="294"/>
      <c r="G15" s="294"/>
      <c r="H15" s="294"/>
      <c r="I15" s="294"/>
      <c r="J15" s="294"/>
      <c r="K15" s="294"/>
      <c r="L15" s="294"/>
      <c r="M15" s="32" t="s">
        <v>30</v>
      </c>
      <c r="N15" s="38"/>
      <c r="O15" s="293" t="str">
        <f>IF('Rekapitulace stavby'!AN14="","",'Rekapitulace stavby'!AN14)</f>
        <v>Vyplň údaj</v>
      </c>
      <c r="P15" s="222"/>
      <c r="Q15" s="38"/>
      <c r="R15" s="39"/>
    </row>
    <row r="16" spans="2:18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</row>
    <row r="17" spans="2:18" s="1" customFormat="1" ht="14.45" customHeight="1">
      <c r="B17" s="37"/>
      <c r="C17" s="38"/>
      <c r="D17" s="32" t="s">
        <v>33</v>
      </c>
      <c r="E17" s="38"/>
      <c r="F17" s="38"/>
      <c r="G17" s="38"/>
      <c r="H17" s="38"/>
      <c r="I17" s="38"/>
      <c r="J17" s="38"/>
      <c r="K17" s="38"/>
      <c r="L17" s="38"/>
      <c r="M17" s="32" t="s">
        <v>28</v>
      </c>
      <c r="N17" s="38"/>
      <c r="O17" s="222" t="s">
        <v>5</v>
      </c>
      <c r="P17" s="222"/>
      <c r="Q17" s="38"/>
      <c r="R17" s="39"/>
    </row>
    <row r="18" spans="2:18" s="1" customFormat="1" ht="18" customHeight="1">
      <c r="B18" s="37"/>
      <c r="C18" s="38"/>
      <c r="D18" s="38"/>
      <c r="E18" s="30" t="s">
        <v>34</v>
      </c>
      <c r="F18" s="38"/>
      <c r="G18" s="38"/>
      <c r="H18" s="38"/>
      <c r="I18" s="38"/>
      <c r="J18" s="38"/>
      <c r="K18" s="38"/>
      <c r="L18" s="38"/>
      <c r="M18" s="32" t="s">
        <v>30</v>
      </c>
      <c r="N18" s="38"/>
      <c r="O18" s="222" t="s">
        <v>5</v>
      </c>
      <c r="P18" s="222"/>
      <c r="Q18" s="38"/>
      <c r="R18" s="39"/>
    </row>
    <row r="19" spans="2:18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9"/>
    </row>
    <row r="20" spans="2:18" s="1" customFormat="1" ht="14.45" customHeight="1">
      <c r="B20" s="37"/>
      <c r="C20" s="38"/>
      <c r="D20" s="32" t="s">
        <v>36</v>
      </c>
      <c r="E20" s="38"/>
      <c r="F20" s="38"/>
      <c r="G20" s="38"/>
      <c r="H20" s="38"/>
      <c r="I20" s="38"/>
      <c r="J20" s="38"/>
      <c r="K20" s="38"/>
      <c r="L20" s="38"/>
      <c r="M20" s="32" t="s">
        <v>28</v>
      </c>
      <c r="N20" s="38"/>
      <c r="O20" s="222" t="str">
        <f>IF('Rekapitulace stavby'!AN19="","",'Rekapitulace stavby'!AN19)</f>
        <v/>
      </c>
      <c r="P20" s="222"/>
      <c r="Q20" s="38"/>
      <c r="R20" s="39"/>
    </row>
    <row r="21" spans="2:18" s="1" customFormat="1" ht="18" customHeight="1">
      <c r="B21" s="37"/>
      <c r="C21" s="38"/>
      <c r="D21" s="38"/>
      <c r="E21" s="30" t="str">
        <f>IF('Rekapitulace stavby'!E20="","",'Rekapitulace stavby'!E20)</f>
        <v xml:space="preserve"> </v>
      </c>
      <c r="F21" s="38"/>
      <c r="G21" s="38"/>
      <c r="H21" s="38"/>
      <c r="I21" s="38"/>
      <c r="J21" s="38"/>
      <c r="K21" s="38"/>
      <c r="L21" s="38"/>
      <c r="M21" s="32" t="s">
        <v>30</v>
      </c>
      <c r="N21" s="38"/>
      <c r="O21" s="222" t="str">
        <f>IF('Rekapitulace stavby'!AN20="","",'Rekapitulace stavby'!AN20)</f>
        <v/>
      </c>
      <c r="P21" s="222"/>
      <c r="Q21" s="38"/>
      <c r="R21" s="39"/>
    </row>
    <row r="22" spans="2:18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</row>
    <row r="23" spans="2:18" s="1" customFormat="1" ht="14.45" customHeight="1">
      <c r="B23" s="37"/>
      <c r="C23" s="38"/>
      <c r="D23" s="32" t="s">
        <v>38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</row>
    <row r="24" spans="2:18" s="1" customFormat="1" ht="14.45" customHeight="1">
      <c r="B24" s="37"/>
      <c r="C24" s="38"/>
      <c r="D24" s="38"/>
      <c r="E24" s="210" t="s">
        <v>5</v>
      </c>
      <c r="F24" s="210"/>
      <c r="G24" s="210"/>
      <c r="H24" s="210"/>
      <c r="I24" s="210"/>
      <c r="J24" s="210"/>
      <c r="K24" s="210"/>
      <c r="L24" s="210"/>
      <c r="M24" s="38"/>
      <c r="N24" s="38"/>
      <c r="O24" s="38"/>
      <c r="P24" s="38"/>
      <c r="Q24" s="38"/>
      <c r="R24" s="39"/>
    </row>
    <row r="25" spans="2:18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</row>
    <row r="26" spans="2:18" s="1" customFormat="1" ht="6.95" customHeight="1">
      <c r="B26" s="37"/>
      <c r="C26" s="38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38"/>
      <c r="R26" s="39"/>
    </row>
    <row r="27" spans="2:18" s="1" customFormat="1" ht="14.45" customHeight="1">
      <c r="B27" s="37"/>
      <c r="C27" s="38"/>
      <c r="D27" s="119" t="s">
        <v>123</v>
      </c>
      <c r="E27" s="38"/>
      <c r="F27" s="38"/>
      <c r="G27" s="38"/>
      <c r="H27" s="38"/>
      <c r="I27" s="38"/>
      <c r="J27" s="38"/>
      <c r="K27" s="38"/>
      <c r="L27" s="38"/>
      <c r="M27" s="211">
        <f>N88</f>
        <v>0</v>
      </c>
      <c r="N27" s="211"/>
      <c r="O27" s="211"/>
      <c r="P27" s="211"/>
      <c r="Q27" s="38"/>
      <c r="R27" s="39"/>
    </row>
    <row r="28" spans="2:18" s="1" customFormat="1" ht="14.45" customHeight="1">
      <c r="B28" s="37"/>
      <c r="C28" s="38"/>
      <c r="D28" s="36" t="s">
        <v>103</v>
      </c>
      <c r="E28" s="38"/>
      <c r="F28" s="38"/>
      <c r="G28" s="38"/>
      <c r="H28" s="38"/>
      <c r="I28" s="38"/>
      <c r="J28" s="38"/>
      <c r="K28" s="38"/>
      <c r="L28" s="38"/>
      <c r="M28" s="211">
        <f>N110</f>
        <v>0</v>
      </c>
      <c r="N28" s="211"/>
      <c r="O28" s="211"/>
      <c r="P28" s="211"/>
      <c r="Q28" s="38"/>
      <c r="R28" s="39"/>
    </row>
    <row r="29" spans="2:18" s="1" customFormat="1" ht="6.95" customHeight="1"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9"/>
    </row>
    <row r="30" spans="2:18" s="1" customFormat="1" ht="25.35" customHeight="1">
      <c r="B30" s="37"/>
      <c r="C30" s="38"/>
      <c r="D30" s="120" t="s">
        <v>41</v>
      </c>
      <c r="E30" s="38"/>
      <c r="F30" s="38"/>
      <c r="G30" s="38"/>
      <c r="H30" s="38"/>
      <c r="I30" s="38"/>
      <c r="J30" s="38"/>
      <c r="K30" s="38"/>
      <c r="L30" s="38"/>
      <c r="M30" s="279">
        <f>ROUND(M27+M28,2)</f>
        <v>0</v>
      </c>
      <c r="N30" s="268"/>
      <c r="O30" s="268"/>
      <c r="P30" s="268"/>
      <c r="Q30" s="38"/>
      <c r="R30" s="39"/>
    </row>
    <row r="31" spans="2:18" s="1" customFormat="1" ht="6.95" customHeight="1">
      <c r="B31" s="37"/>
      <c r="C31" s="38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38"/>
      <c r="R31" s="39"/>
    </row>
    <row r="32" spans="2:18" s="1" customFormat="1" ht="14.45" customHeight="1">
      <c r="B32" s="37"/>
      <c r="C32" s="38"/>
      <c r="D32" s="44" t="s">
        <v>42</v>
      </c>
      <c r="E32" s="44" t="s">
        <v>43</v>
      </c>
      <c r="F32" s="45">
        <v>0.21</v>
      </c>
      <c r="G32" s="121" t="s">
        <v>44</v>
      </c>
      <c r="H32" s="267">
        <f>ROUND((((SUM(BE110:BE117)+SUM(BE135:BE406))+SUM(BE408:BE412))),2)</f>
        <v>0</v>
      </c>
      <c r="I32" s="268"/>
      <c r="J32" s="268"/>
      <c r="K32" s="38"/>
      <c r="L32" s="38"/>
      <c r="M32" s="267">
        <f>ROUND(((ROUND((SUM(BE110:BE117)+SUM(BE135:BE406)),2)*F32)+SUM(BE408:BE412)*F32),2)</f>
        <v>0</v>
      </c>
      <c r="N32" s="268"/>
      <c r="O32" s="268"/>
      <c r="P32" s="268"/>
      <c r="Q32" s="38"/>
      <c r="R32" s="39"/>
    </row>
    <row r="33" spans="2:18" s="1" customFormat="1" ht="14.45" customHeight="1">
      <c r="B33" s="37"/>
      <c r="C33" s="38"/>
      <c r="D33" s="38"/>
      <c r="E33" s="44" t="s">
        <v>45</v>
      </c>
      <c r="F33" s="45">
        <v>0.15</v>
      </c>
      <c r="G33" s="121" t="s">
        <v>44</v>
      </c>
      <c r="H33" s="267">
        <f>ROUND((((SUM(BF110:BF117)+SUM(BF135:BF406))+SUM(BF408:BF412))),2)</f>
        <v>0</v>
      </c>
      <c r="I33" s="268"/>
      <c r="J33" s="268"/>
      <c r="K33" s="38"/>
      <c r="L33" s="38"/>
      <c r="M33" s="267">
        <f>ROUND(((ROUND((SUM(BF110:BF117)+SUM(BF135:BF406)),2)*F33)+SUM(BF408:BF412)*F33),2)</f>
        <v>0</v>
      </c>
      <c r="N33" s="268"/>
      <c r="O33" s="268"/>
      <c r="P33" s="268"/>
      <c r="Q33" s="38"/>
      <c r="R33" s="39"/>
    </row>
    <row r="34" spans="2:18" s="1" customFormat="1" ht="14.45" customHeight="1" hidden="1">
      <c r="B34" s="37"/>
      <c r="C34" s="38"/>
      <c r="D34" s="38"/>
      <c r="E34" s="44" t="s">
        <v>46</v>
      </c>
      <c r="F34" s="45">
        <v>0.21</v>
      </c>
      <c r="G34" s="121" t="s">
        <v>44</v>
      </c>
      <c r="H34" s="267">
        <f>ROUND((((SUM(BG110:BG117)+SUM(BG135:BG406))+SUM(BG408:BG412))),2)</f>
        <v>0</v>
      </c>
      <c r="I34" s="268"/>
      <c r="J34" s="268"/>
      <c r="K34" s="38"/>
      <c r="L34" s="38"/>
      <c r="M34" s="267">
        <v>0</v>
      </c>
      <c r="N34" s="268"/>
      <c r="O34" s="268"/>
      <c r="P34" s="268"/>
      <c r="Q34" s="38"/>
      <c r="R34" s="39"/>
    </row>
    <row r="35" spans="2:18" s="1" customFormat="1" ht="14.45" customHeight="1" hidden="1">
      <c r="B35" s="37"/>
      <c r="C35" s="38"/>
      <c r="D35" s="38"/>
      <c r="E35" s="44" t="s">
        <v>47</v>
      </c>
      <c r="F35" s="45">
        <v>0.15</v>
      </c>
      <c r="G35" s="121" t="s">
        <v>44</v>
      </c>
      <c r="H35" s="267">
        <f>ROUND((((SUM(BH110:BH117)+SUM(BH135:BH406))+SUM(BH408:BH412))),2)</f>
        <v>0</v>
      </c>
      <c r="I35" s="268"/>
      <c r="J35" s="268"/>
      <c r="K35" s="38"/>
      <c r="L35" s="38"/>
      <c r="M35" s="267">
        <v>0</v>
      </c>
      <c r="N35" s="268"/>
      <c r="O35" s="268"/>
      <c r="P35" s="268"/>
      <c r="Q35" s="38"/>
      <c r="R35" s="39"/>
    </row>
    <row r="36" spans="2:18" s="1" customFormat="1" ht="14.45" customHeight="1" hidden="1">
      <c r="B36" s="37"/>
      <c r="C36" s="38"/>
      <c r="D36" s="38"/>
      <c r="E36" s="44" t="s">
        <v>48</v>
      </c>
      <c r="F36" s="45">
        <v>0</v>
      </c>
      <c r="G36" s="121" t="s">
        <v>44</v>
      </c>
      <c r="H36" s="267">
        <f>ROUND((((SUM(BI110:BI117)+SUM(BI135:BI406))+SUM(BI408:BI412))),2)</f>
        <v>0</v>
      </c>
      <c r="I36" s="268"/>
      <c r="J36" s="268"/>
      <c r="K36" s="38"/>
      <c r="L36" s="38"/>
      <c r="M36" s="267">
        <v>0</v>
      </c>
      <c r="N36" s="268"/>
      <c r="O36" s="268"/>
      <c r="P36" s="268"/>
      <c r="Q36" s="38"/>
      <c r="R36" s="39"/>
    </row>
    <row r="37" spans="2:18" s="1" customFormat="1" ht="6.9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9"/>
    </row>
    <row r="38" spans="2:18" s="1" customFormat="1" ht="25.35" customHeight="1">
      <c r="B38" s="37"/>
      <c r="C38" s="116"/>
      <c r="D38" s="122" t="s">
        <v>49</v>
      </c>
      <c r="E38" s="77"/>
      <c r="F38" s="77"/>
      <c r="G38" s="123" t="s">
        <v>50</v>
      </c>
      <c r="H38" s="124" t="s">
        <v>51</v>
      </c>
      <c r="I38" s="77"/>
      <c r="J38" s="77"/>
      <c r="K38" s="77"/>
      <c r="L38" s="269">
        <f>SUM(M30:M36)</f>
        <v>0</v>
      </c>
      <c r="M38" s="269"/>
      <c r="N38" s="269"/>
      <c r="O38" s="269"/>
      <c r="P38" s="270"/>
      <c r="Q38" s="116"/>
      <c r="R38" s="39"/>
    </row>
    <row r="39" spans="2:18" s="1" customFormat="1" ht="14.45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</row>
    <row r="40" spans="2:18" s="1" customFormat="1" ht="14.45" customHeight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9"/>
    </row>
    <row r="41" spans="2:18" ht="13.5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 ht="13.5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 ht="13.5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 ht="13.5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 ht="13.5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 ht="13.5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 ht="13.5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 ht="13.5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 ht="13.5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5">
      <c r="B50" s="37"/>
      <c r="C50" s="38"/>
      <c r="D50" s="52" t="s">
        <v>52</v>
      </c>
      <c r="E50" s="53"/>
      <c r="F50" s="53"/>
      <c r="G50" s="53"/>
      <c r="H50" s="54"/>
      <c r="I50" s="38"/>
      <c r="J50" s="52" t="s">
        <v>53</v>
      </c>
      <c r="K50" s="53"/>
      <c r="L50" s="53"/>
      <c r="M50" s="53"/>
      <c r="N50" s="53"/>
      <c r="O50" s="53"/>
      <c r="P50" s="54"/>
      <c r="Q50" s="38"/>
      <c r="R50" s="39"/>
    </row>
    <row r="51" spans="2:18" ht="13.5">
      <c r="B51" s="25"/>
      <c r="C51" s="28"/>
      <c r="D51" s="55"/>
      <c r="E51" s="28"/>
      <c r="F51" s="28"/>
      <c r="G51" s="28"/>
      <c r="H51" s="56"/>
      <c r="I51" s="28"/>
      <c r="J51" s="55"/>
      <c r="K51" s="28"/>
      <c r="L51" s="28"/>
      <c r="M51" s="28"/>
      <c r="N51" s="28"/>
      <c r="O51" s="28"/>
      <c r="P51" s="56"/>
      <c r="Q51" s="28"/>
      <c r="R51" s="26"/>
    </row>
    <row r="52" spans="2:18" ht="13.5">
      <c r="B52" s="25"/>
      <c r="C52" s="28"/>
      <c r="D52" s="55"/>
      <c r="E52" s="28"/>
      <c r="F52" s="28"/>
      <c r="G52" s="28"/>
      <c r="H52" s="56"/>
      <c r="I52" s="28"/>
      <c r="J52" s="55"/>
      <c r="K52" s="28"/>
      <c r="L52" s="28"/>
      <c r="M52" s="28"/>
      <c r="N52" s="28"/>
      <c r="O52" s="28"/>
      <c r="P52" s="56"/>
      <c r="Q52" s="28"/>
      <c r="R52" s="26"/>
    </row>
    <row r="53" spans="2:18" ht="13.5">
      <c r="B53" s="25"/>
      <c r="C53" s="28"/>
      <c r="D53" s="55"/>
      <c r="E53" s="28"/>
      <c r="F53" s="28"/>
      <c r="G53" s="28"/>
      <c r="H53" s="56"/>
      <c r="I53" s="28"/>
      <c r="J53" s="55"/>
      <c r="K53" s="28"/>
      <c r="L53" s="28"/>
      <c r="M53" s="28"/>
      <c r="N53" s="28"/>
      <c r="O53" s="28"/>
      <c r="P53" s="56"/>
      <c r="Q53" s="28"/>
      <c r="R53" s="26"/>
    </row>
    <row r="54" spans="2:18" ht="13.5">
      <c r="B54" s="25"/>
      <c r="C54" s="28"/>
      <c r="D54" s="55"/>
      <c r="E54" s="28"/>
      <c r="F54" s="28"/>
      <c r="G54" s="28"/>
      <c r="H54" s="56"/>
      <c r="I54" s="28"/>
      <c r="J54" s="55"/>
      <c r="K54" s="28"/>
      <c r="L54" s="28"/>
      <c r="M54" s="28"/>
      <c r="N54" s="28"/>
      <c r="O54" s="28"/>
      <c r="P54" s="56"/>
      <c r="Q54" s="28"/>
      <c r="R54" s="26"/>
    </row>
    <row r="55" spans="2:18" ht="13.5">
      <c r="B55" s="25"/>
      <c r="C55" s="28"/>
      <c r="D55" s="55"/>
      <c r="E55" s="28"/>
      <c r="F55" s="28"/>
      <c r="G55" s="28"/>
      <c r="H55" s="56"/>
      <c r="I55" s="28"/>
      <c r="J55" s="55"/>
      <c r="K55" s="28"/>
      <c r="L55" s="28"/>
      <c r="M55" s="28"/>
      <c r="N55" s="28"/>
      <c r="O55" s="28"/>
      <c r="P55" s="56"/>
      <c r="Q55" s="28"/>
      <c r="R55" s="26"/>
    </row>
    <row r="56" spans="2:18" ht="13.5">
      <c r="B56" s="25"/>
      <c r="C56" s="28"/>
      <c r="D56" s="55"/>
      <c r="E56" s="28"/>
      <c r="F56" s="28"/>
      <c r="G56" s="28"/>
      <c r="H56" s="56"/>
      <c r="I56" s="28"/>
      <c r="J56" s="55"/>
      <c r="K56" s="28"/>
      <c r="L56" s="28"/>
      <c r="M56" s="28"/>
      <c r="N56" s="28"/>
      <c r="O56" s="28"/>
      <c r="P56" s="56"/>
      <c r="Q56" s="28"/>
      <c r="R56" s="26"/>
    </row>
    <row r="57" spans="2:18" ht="13.5">
      <c r="B57" s="25"/>
      <c r="C57" s="28"/>
      <c r="D57" s="55"/>
      <c r="E57" s="28"/>
      <c r="F57" s="28"/>
      <c r="G57" s="28"/>
      <c r="H57" s="56"/>
      <c r="I57" s="28"/>
      <c r="J57" s="55"/>
      <c r="K57" s="28"/>
      <c r="L57" s="28"/>
      <c r="M57" s="28"/>
      <c r="N57" s="28"/>
      <c r="O57" s="28"/>
      <c r="P57" s="56"/>
      <c r="Q57" s="28"/>
      <c r="R57" s="26"/>
    </row>
    <row r="58" spans="2:18" ht="13.5">
      <c r="B58" s="25"/>
      <c r="C58" s="28"/>
      <c r="D58" s="55"/>
      <c r="E58" s="28"/>
      <c r="F58" s="28"/>
      <c r="G58" s="28"/>
      <c r="H58" s="56"/>
      <c r="I58" s="28"/>
      <c r="J58" s="55"/>
      <c r="K58" s="28"/>
      <c r="L58" s="28"/>
      <c r="M58" s="28"/>
      <c r="N58" s="28"/>
      <c r="O58" s="28"/>
      <c r="P58" s="56"/>
      <c r="Q58" s="28"/>
      <c r="R58" s="26"/>
    </row>
    <row r="59" spans="2:18" s="1" customFormat="1" ht="15">
      <c r="B59" s="37"/>
      <c r="C59" s="38"/>
      <c r="D59" s="57" t="s">
        <v>54</v>
      </c>
      <c r="E59" s="58"/>
      <c r="F59" s="58"/>
      <c r="G59" s="59" t="s">
        <v>55</v>
      </c>
      <c r="H59" s="60"/>
      <c r="I59" s="38"/>
      <c r="J59" s="57" t="s">
        <v>54</v>
      </c>
      <c r="K59" s="58"/>
      <c r="L59" s="58"/>
      <c r="M59" s="58"/>
      <c r="N59" s="59" t="s">
        <v>55</v>
      </c>
      <c r="O59" s="58"/>
      <c r="P59" s="60"/>
      <c r="Q59" s="38"/>
      <c r="R59" s="39"/>
    </row>
    <row r="60" spans="2:18" ht="13.5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5">
      <c r="B61" s="37"/>
      <c r="C61" s="38"/>
      <c r="D61" s="52" t="s">
        <v>56</v>
      </c>
      <c r="E61" s="53"/>
      <c r="F61" s="53"/>
      <c r="G61" s="53"/>
      <c r="H61" s="54"/>
      <c r="I61" s="38"/>
      <c r="J61" s="52" t="s">
        <v>57</v>
      </c>
      <c r="K61" s="53"/>
      <c r="L61" s="53"/>
      <c r="M61" s="53"/>
      <c r="N61" s="53"/>
      <c r="O61" s="53"/>
      <c r="P61" s="54"/>
      <c r="Q61" s="38"/>
      <c r="R61" s="39"/>
    </row>
    <row r="62" spans="2:18" ht="13.5">
      <c r="B62" s="25"/>
      <c r="C62" s="28"/>
      <c r="D62" s="55"/>
      <c r="E62" s="28"/>
      <c r="F62" s="28"/>
      <c r="G62" s="28"/>
      <c r="H62" s="56"/>
      <c r="I62" s="28"/>
      <c r="J62" s="55"/>
      <c r="K62" s="28"/>
      <c r="L62" s="28"/>
      <c r="M62" s="28"/>
      <c r="N62" s="28"/>
      <c r="O62" s="28"/>
      <c r="P62" s="56"/>
      <c r="Q62" s="28"/>
      <c r="R62" s="26"/>
    </row>
    <row r="63" spans="2:18" ht="13.5">
      <c r="B63" s="25"/>
      <c r="C63" s="28"/>
      <c r="D63" s="55"/>
      <c r="E63" s="28"/>
      <c r="F63" s="28"/>
      <c r="G63" s="28"/>
      <c r="H63" s="56"/>
      <c r="I63" s="28"/>
      <c r="J63" s="55"/>
      <c r="K63" s="28"/>
      <c r="L63" s="28"/>
      <c r="M63" s="28"/>
      <c r="N63" s="28"/>
      <c r="O63" s="28"/>
      <c r="P63" s="56"/>
      <c r="Q63" s="28"/>
      <c r="R63" s="26"/>
    </row>
    <row r="64" spans="2:18" ht="13.5">
      <c r="B64" s="25"/>
      <c r="C64" s="28"/>
      <c r="D64" s="55"/>
      <c r="E64" s="28"/>
      <c r="F64" s="28"/>
      <c r="G64" s="28"/>
      <c r="H64" s="56"/>
      <c r="I64" s="28"/>
      <c r="J64" s="55"/>
      <c r="K64" s="28"/>
      <c r="L64" s="28"/>
      <c r="M64" s="28"/>
      <c r="N64" s="28"/>
      <c r="O64" s="28"/>
      <c r="P64" s="56"/>
      <c r="Q64" s="28"/>
      <c r="R64" s="26"/>
    </row>
    <row r="65" spans="2:18" ht="13.5">
      <c r="B65" s="25"/>
      <c r="C65" s="28"/>
      <c r="D65" s="55"/>
      <c r="E65" s="28"/>
      <c r="F65" s="28"/>
      <c r="G65" s="28"/>
      <c r="H65" s="56"/>
      <c r="I65" s="28"/>
      <c r="J65" s="55"/>
      <c r="K65" s="28"/>
      <c r="L65" s="28"/>
      <c r="M65" s="28"/>
      <c r="N65" s="28"/>
      <c r="O65" s="28"/>
      <c r="P65" s="56"/>
      <c r="Q65" s="28"/>
      <c r="R65" s="26"/>
    </row>
    <row r="66" spans="2:18" ht="13.5">
      <c r="B66" s="25"/>
      <c r="C66" s="28"/>
      <c r="D66" s="55"/>
      <c r="E66" s="28"/>
      <c r="F66" s="28"/>
      <c r="G66" s="28"/>
      <c r="H66" s="56"/>
      <c r="I66" s="28"/>
      <c r="J66" s="55"/>
      <c r="K66" s="28"/>
      <c r="L66" s="28"/>
      <c r="M66" s="28"/>
      <c r="N66" s="28"/>
      <c r="O66" s="28"/>
      <c r="P66" s="56"/>
      <c r="Q66" s="28"/>
      <c r="R66" s="26"/>
    </row>
    <row r="67" spans="2:18" ht="13.5">
      <c r="B67" s="25"/>
      <c r="C67" s="28"/>
      <c r="D67" s="55"/>
      <c r="E67" s="28"/>
      <c r="F67" s="28"/>
      <c r="G67" s="28"/>
      <c r="H67" s="56"/>
      <c r="I67" s="28"/>
      <c r="J67" s="55"/>
      <c r="K67" s="28"/>
      <c r="L67" s="28"/>
      <c r="M67" s="28"/>
      <c r="N67" s="28"/>
      <c r="O67" s="28"/>
      <c r="P67" s="56"/>
      <c r="Q67" s="28"/>
      <c r="R67" s="26"/>
    </row>
    <row r="68" spans="2:18" ht="13.5">
      <c r="B68" s="25"/>
      <c r="C68" s="28"/>
      <c r="D68" s="55"/>
      <c r="E68" s="28"/>
      <c r="F68" s="28"/>
      <c r="G68" s="28"/>
      <c r="H68" s="56"/>
      <c r="I68" s="28"/>
      <c r="J68" s="55"/>
      <c r="K68" s="28"/>
      <c r="L68" s="28"/>
      <c r="M68" s="28"/>
      <c r="N68" s="28"/>
      <c r="O68" s="28"/>
      <c r="P68" s="56"/>
      <c r="Q68" s="28"/>
      <c r="R68" s="26"/>
    </row>
    <row r="69" spans="2:18" ht="13.5">
      <c r="B69" s="25"/>
      <c r="C69" s="28"/>
      <c r="D69" s="55"/>
      <c r="E69" s="28"/>
      <c r="F69" s="28"/>
      <c r="G69" s="28"/>
      <c r="H69" s="56"/>
      <c r="I69" s="28"/>
      <c r="J69" s="55"/>
      <c r="K69" s="28"/>
      <c r="L69" s="28"/>
      <c r="M69" s="28"/>
      <c r="N69" s="28"/>
      <c r="O69" s="28"/>
      <c r="P69" s="56"/>
      <c r="Q69" s="28"/>
      <c r="R69" s="26"/>
    </row>
    <row r="70" spans="2:18" s="1" customFormat="1" ht="15">
      <c r="B70" s="37"/>
      <c r="C70" s="38"/>
      <c r="D70" s="57" t="s">
        <v>54</v>
      </c>
      <c r="E70" s="58"/>
      <c r="F70" s="58"/>
      <c r="G70" s="59" t="s">
        <v>55</v>
      </c>
      <c r="H70" s="60"/>
      <c r="I70" s="38"/>
      <c r="J70" s="57" t="s">
        <v>54</v>
      </c>
      <c r="K70" s="58"/>
      <c r="L70" s="58"/>
      <c r="M70" s="58"/>
      <c r="N70" s="59" t="s">
        <v>55</v>
      </c>
      <c r="O70" s="58"/>
      <c r="P70" s="60"/>
      <c r="Q70" s="38"/>
      <c r="R70" s="39"/>
    </row>
    <row r="71" spans="2:18" s="1" customFormat="1" ht="14.4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5" spans="2:18" s="1" customFormat="1" ht="6.95" customHeight="1"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6"/>
    </row>
    <row r="76" spans="2:18" s="1" customFormat="1" ht="36.95" customHeight="1">
      <c r="B76" s="37"/>
      <c r="C76" s="218" t="s">
        <v>124</v>
      </c>
      <c r="D76" s="219"/>
      <c r="E76" s="219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39"/>
    </row>
    <row r="77" spans="2:18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9"/>
    </row>
    <row r="78" spans="2:18" s="1" customFormat="1" ht="30" customHeight="1">
      <c r="B78" s="37"/>
      <c r="C78" s="32" t="s">
        <v>19</v>
      </c>
      <c r="D78" s="38"/>
      <c r="E78" s="38"/>
      <c r="F78" s="271" t="str">
        <f>F6</f>
        <v>Přístavba a stavební úpravy - Gymnázium Václava Beneše Třebízského</v>
      </c>
      <c r="G78" s="272"/>
      <c r="H78" s="272"/>
      <c r="I78" s="272"/>
      <c r="J78" s="272"/>
      <c r="K78" s="272"/>
      <c r="L78" s="272"/>
      <c r="M78" s="272"/>
      <c r="N78" s="272"/>
      <c r="O78" s="272"/>
      <c r="P78" s="272"/>
      <c r="Q78" s="38"/>
      <c r="R78" s="39"/>
    </row>
    <row r="79" spans="2:18" s="1" customFormat="1" ht="36.95" customHeight="1">
      <c r="B79" s="37"/>
      <c r="C79" s="71" t="s">
        <v>121</v>
      </c>
      <c r="D79" s="38"/>
      <c r="E79" s="38"/>
      <c r="F79" s="234" t="str">
        <f>F7</f>
        <v>01 - Výtahová šachta</v>
      </c>
      <c r="G79" s="268"/>
      <c r="H79" s="268"/>
      <c r="I79" s="268"/>
      <c r="J79" s="268"/>
      <c r="K79" s="268"/>
      <c r="L79" s="268"/>
      <c r="M79" s="268"/>
      <c r="N79" s="268"/>
      <c r="O79" s="268"/>
      <c r="P79" s="268"/>
      <c r="Q79" s="38"/>
      <c r="R79" s="39"/>
    </row>
    <row r="80" spans="2:18" s="1" customFormat="1" ht="6.95" customHeight="1"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9"/>
    </row>
    <row r="81" spans="2:18" s="1" customFormat="1" ht="18" customHeight="1">
      <c r="B81" s="37"/>
      <c r="C81" s="32" t="s">
        <v>23</v>
      </c>
      <c r="D81" s="38"/>
      <c r="E81" s="38"/>
      <c r="F81" s="30" t="str">
        <f>F9</f>
        <v>Smetanovo náměstí 1310, Slaný</v>
      </c>
      <c r="G81" s="38"/>
      <c r="H81" s="38"/>
      <c r="I81" s="38"/>
      <c r="J81" s="38"/>
      <c r="K81" s="32" t="s">
        <v>25</v>
      </c>
      <c r="L81" s="38"/>
      <c r="M81" s="273" t="str">
        <f>IF(O9="","",O9)</f>
        <v>24. 9. 2018</v>
      </c>
      <c r="N81" s="273"/>
      <c r="O81" s="273"/>
      <c r="P81" s="273"/>
      <c r="Q81" s="38"/>
      <c r="R81" s="39"/>
    </row>
    <row r="82" spans="2:18" s="1" customFormat="1" ht="6.95" customHeight="1"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9"/>
    </row>
    <row r="83" spans="2:18" s="1" customFormat="1" ht="15">
      <c r="B83" s="37"/>
      <c r="C83" s="32" t="s">
        <v>27</v>
      </c>
      <c r="D83" s="38"/>
      <c r="E83" s="38"/>
      <c r="F83" s="30" t="str">
        <f>E12</f>
        <v>Město Slaný</v>
      </c>
      <c r="G83" s="38"/>
      <c r="H83" s="38"/>
      <c r="I83" s="38"/>
      <c r="J83" s="38"/>
      <c r="K83" s="32" t="s">
        <v>33</v>
      </c>
      <c r="L83" s="38"/>
      <c r="M83" s="222" t="str">
        <f>E18</f>
        <v>PlanPoint s.r.o.</v>
      </c>
      <c r="N83" s="222"/>
      <c r="O83" s="222"/>
      <c r="P83" s="222"/>
      <c r="Q83" s="222"/>
      <c r="R83" s="39"/>
    </row>
    <row r="84" spans="2:18" s="1" customFormat="1" ht="14.45" customHeight="1">
      <c r="B84" s="37"/>
      <c r="C84" s="32" t="s">
        <v>31</v>
      </c>
      <c r="D84" s="38"/>
      <c r="E84" s="38"/>
      <c r="F84" s="30" t="str">
        <f>IF(E15="","",E15)</f>
        <v>Vyplň údaj</v>
      </c>
      <c r="G84" s="38"/>
      <c r="H84" s="38"/>
      <c r="I84" s="38"/>
      <c r="J84" s="38"/>
      <c r="K84" s="32" t="s">
        <v>36</v>
      </c>
      <c r="L84" s="38"/>
      <c r="M84" s="222" t="str">
        <f>E21</f>
        <v xml:space="preserve"> </v>
      </c>
      <c r="N84" s="222"/>
      <c r="O84" s="222"/>
      <c r="P84" s="222"/>
      <c r="Q84" s="222"/>
      <c r="R84" s="39"/>
    </row>
    <row r="85" spans="2:18" s="1" customFormat="1" ht="10.35" customHeight="1"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9"/>
    </row>
    <row r="86" spans="2:18" s="1" customFormat="1" ht="29.25" customHeight="1">
      <c r="B86" s="37"/>
      <c r="C86" s="274" t="s">
        <v>125</v>
      </c>
      <c r="D86" s="275"/>
      <c r="E86" s="275"/>
      <c r="F86" s="275"/>
      <c r="G86" s="275"/>
      <c r="H86" s="116"/>
      <c r="I86" s="116"/>
      <c r="J86" s="116"/>
      <c r="K86" s="116"/>
      <c r="L86" s="116"/>
      <c r="M86" s="116"/>
      <c r="N86" s="274" t="s">
        <v>126</v>
      </c>
      <c r="O86" s="275"/>
      <c r="P86" s="275"/>
      <c r="Q86" s="275"/>
      <c r="R86" s="39"/>
    </row>
    <row r="87" spans="2:18" s="1" customFormat="1" ht="10.35" customHeight="1"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9"/>
    </row>
    <row r="88" spans="2:47" s="1" customFormat="1" ht="29.25" customHeight="1">
      <c r="B88" s="37"/>
      <c r="C88" s="125" t="s">
        <v>127</v>
      </c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227">
        <f>N135</f>
        <v>0</v>
      </c>
      <c r="O88" s="276"/>
      <c r="P88" s="276"/>
      <c r="Q88" s="276"/>
      <c r="R88" s="39"/>
      <c r="AU88" s="21" t="s">
        <v>128</v>
      </c>
    </row>
    <row r="89" spans="2:18" s="6" customFormat="1" ht="24.95" customHeight="1">
      <c r="B89" s="126"/>
      <c r="C89" s="127"/>
      <c r="D89" s="128" t="s">
        <v>129</v>
      </c>
      <c r="E89" s="127"/>
      <c r="F89" s="127"/>
      <c r="G89" s="127"/>
      <c r="H89" s="127"/>
      <c r="I89" s="127"/>
      <c r="J89" s="127"/>
      <c r="K89" s="127"/>
      <c r="L89" s="127"/>
      <c r="M89" s="127"/>
      <c r="N89" s="277">
        <f>N136</f>
        <v>0</v>
      </c>
      <c r="O89" s="278"/>
      <c r="P89" s="278"/>
      <c r="Q89" s="278"/>
      <c r="R89" s="129"/>
    </row>
    <row r="90" spans="2:18" s="7" customFormat="1" ht="19.9" customHeight="1">
      <c r="B90" s="130"/>
      <c r="C90" s="131"/>
      <c r="D90" s="104" t="s">
        <v>130</v>
      </c>
      <c r="E90" s="131"/>
      <c r="F90" s="131"/>
      <c r="G90" s="131"/>
      <c r="H90" s="131"/>
      <c r="I90" s="131"/>
      <c r="J90" s="131"/>
      <c r="K90" s="131"/>
      <c r="L90" s="131"/>
      <c r="M90" s="131"/>
      <c r="N90" s="224">
        <f>N137</f>
        <v>0</v>
      </c>
      <c r="O90" s="280"/>
      <c r="P90" s="280"/>
      <c r="Q90" s="280"/>
      <c r="R90" s="132"/>
    </row>
    <row r="91" spans="2:18" s="7" customFormat="1" ht="19.9" customHeight="1">
      <c r="B91" s="130"/>
      <c r="C91" s="131"/>
      <c r="D91" s="104" t="s">
        <v>131</v>
      </c>
      <c r="E91" s="131"/>
      <c r="F91" s="131"/>
      <c r="G91" s="131"/>
      <c r="H91" s="131"/>
      <c r="I91" s="131"/>
      <c r="J91" s="131"/>
      <c r="K91" s="131"/>
      <c r="L91" s="131"/>
      <c r="M91" s="131"/>
      <c r="N91" s="224">
        <f>N177</f>
        <v>0</v>
      </c>
      <c r="O91" s="280"/>
      <c r="P91" s="280"/>
      <c r="Q91" s="280"/>
      <c r="R91" s="132"/>
    </row>
    <row r="92" spans="2:18" s="7" customFormat="1" ht="19.9" customHeight="1">
      <c r="B92" s="130"/>
      <c r="C92" s="131"/>
      <c r="D92" s="104" t="s">
        <v>132</v>
      </c>
      <c r="E92" s="131"/>
      <c r="F92" s="131"/>
      <c r="G92" s="131"/>
      <c r="H92" s="131"/>
      <c r="I92" s="131"/>
      <c r="J92" s="131"/>
      <c r="K92" s="131"/>
      <c r="L92" s="131"/>
      <c r="M92" s="131"/>
      <c r="N92" s="224">
        <f>N210</f>
        <v>0</v>
      </c>
      <c r="O92" s="280"/>
      <c r="P92" s="280"/>
      <c r="Q92" s="280"/>
      <c r="R92" s="132"/>
    </row>
    <row r="93" spans="2:18" s="7" customFormat="1" ht="19.9" customHeight="1">
      <c r="B93" s="130"/>
      <c r="C93" s="131"/>
      <c r="D93" s="104" t="s">
        <v>133</v>
      </c>
      <c r="E93" s="131"/>
      <c r="F93" s="131"/>
      <c r="G93" s="131"/>
      <c r="H93" s="131"/>
      <c r="I93" s="131"/>
      <c r="J93" s="131"/>
      <c r="K93" s="131"/>
      <c r="L93" s="131"/>
      <c r="M93" s="131"/>
      <c r="N93" s="224">
        <f>N231</f>
        <v>0</v>
      </c>
      <c r="O93" s="280"/>
      <c r="P93" s="280"/>
      <c r="Q93" s="280"/>
      <c r="R93" s="132"/>
    </row>
    <row r="94" spans="2:18" s="7" customFormat="1" ht="19.9" customHeight="1">
      <c r="B94" s="130"/>
      <c r="C94" s="131"/>
      <c r="D94" s="104" t="s">
        <v>134</v>
      </c>
      <c r="E94" s="131"/>
      <c r="F94" s="131"/>
      <c r="G94" s="131"/>
      <c r="H94" s="131"/>
      <c r="I94" s="131"/>
      <c r="J94" s="131"/>
      <c r="K94" s="131"/>
      <c r="L94" s="131"/>
      <c r="M94" s="131"/>
      <c r="N94" s="224">
        <f>N255</f>
        <v>0</v>
      </c>
      <c r="O94" s="280"/>
      <c r="P94" s="280"/>
      <c r="Q94" s="280"/>
      <c r="R94" s="132"/>
    </row>
    <row r="95" spans="2:18" s="7" customFormat="1" ht="19.9" customHeight="1">
      <c r="B95" s="130"/>
      <c r="C95" s="131"/>
      <c r="D95" s="104" t="s">
        <v>135</v>
      </c>
      <c r="E95" s="131"/>
      <c r="F95" s="131"/>
      <c r="G95" s="131"/>
      <c r="H95" s="131"/>
      <c r="I95" s="131"/>
      <c r="J95" s="131"/>
      <c r="K95" s="131"/>
      <c r="L95" s="131"/>
      <c r="M95" s="131"/>
      <c r="N95" s="224">
        <f>N275</f>
        <v>0</v>
      </c>
      <c r="O95" s="280"/>
      <c r="P95" s="280"/>
      <c r="Q95" s="280"/>
      <c r="R95" s="132"/>
    </row>
    <row r="96" spans="2:18" s="7" customFormat="1" ht="19.9" customHeight="1">
      <c r="B96" s="130"/>
      <c r="C96" s="131"/>
      <c r="D96" s="104" t="s">
        <v>136</v>
      </c>
      <c r="E96" s="131"/>
      <c r="F96" s="131"/>
      <c r="G96" s="131"/>
      <c r="H96" s="131"/>
      <c r="I96" s="131"/>
      <c r="J96" s="131"/>
      <c r="K96" s="131"/>
      <c r="L96" s="131"/>
      <c r="M96" s="131"/>
      <c r="N96" s="224">
        <f>N331</f>
        <v>0</v>
      </c>
      <c r="O96" s="280"/>
      <c r="P96" s="280"/>
      <c r="Q96" s="280"/>
      <c r="R96" s="132"/>
    </row>
    <row r="97" spans="2:18" s="7" customFormat="1" ht="19.9" customHeight="1">
      <c r="B97" s="130"/>
      <c r="C97" s="131"/>
      <c r="D97" s="104" t="s">
        <v>137</v>
      </c>
      <c r="E97" s="131"/>
      <c r="F97" s="131"/>
      <c r="G97" s="131"/>
      <c r="H97" s="131"/>
      <c r="I97" s="131"/>
      <c r="J97" s="131"/>
      <c r="K97" s="131"/>
      <c r="L97" s="131"/>
      <c r="M97" s="131"/>
      <c r="N97" s="224">
        <f>N336</f>
        <v>0</v>
      </c>
      <c r="O97" s="280"/>
      <c r="P97" s="280"/>
      <c r="Q97" s="280"/>
      <c r="R97" s="132"/>
    </row>
    <row r="98" spans="2:18" s="6" customFormat="1" ht="24.95" customHeight="1">
      <c r="B98" s="126"/>
      <c r="C98" s="127"/>
      <c r="D98" s="128" t="s">
        <v>138</v>
      </c>
      <c r="E98" s="127"/>
      <c r="F98" s="127"/>
      <c r="G98" s="127"/>
      <c r="H98" s="127"/>
      <c r="I98" s="127"/>
      <c r="J98" s="127"/>
      <c r="K98" s="127"/>
      <c r="L98" s="127"/>
      <c r="M98" s="127"/>
      <c r="N98" s="277">
        <f>N338</f>
        <v>0</v>
      </c>
      <c r="O98" s="278"/>
      <c r="P98" s="278"/>
      <c r="Q98" s="278"/>
      <c r="R98" s="129"/>
    </row>
    <row r="99" spans="2:18" s="7" customFormat="1" ht="19.9" customHeight="1">
      <c r="B99" s="130"/>
      <c r="C99" s="131"/>
      <c r="D99" s="104" t="s">
        <v>139</v>
      </c>
      <c r="E99" s="131"/>
      <c r="F99" s="131"/>
      <c r="G99" s="131"/>
      <c r="H99" s="131"/>
      <c r="I99" s="131"/>
      <c r="J99" s="131"/>
      <c r="K99" s="131"/>
      <c r="L99" s="131"/>
      <c r="M99" s="131"/>
      <c r="N99" s="224">
        <f>N339</f>
        <v>0</v>
      </c>
      <c r="O99" s="280"/>
      <c r="P99" s="280"/>
      <c r="Q99" s="280"/>
      <c r="R99" s="132"/>
    </row>
    <row r="100" spans="2:18" s="7" customFormat="1" ht="19.9" customHeight="1">
      <c r="B100" s="130"/>
      <c r="C100" s="131"/>
      <c r="D100" s="104" t="s">
        <v>140</v>
      </c>
      <c r="E100" s="131"/>
      <c r="F100" s="131"/>
      <c r="G100" s="131"/>
      <c r="H100" s="131"/>
      <c r="I100" s="131"/>
      <c r="J100" s="131"/>
      <c r="K100" s="131"/>
      <c r="L100" s="131"/>
      <c r="M100" s="131"/>
      <c r="N100" s="224">
        <f>N350</f>
        <v>0</v>
      </c>
      <c r="O100" s="280"/>
      <c r="P100" s="280"/>
      <c r="Q100" s="280"/>
      <c r="R100" s="132"/>
    </row>
    <row r="101" spans="2:18" s="7" customFormat="1" ht="19.9" customHeight="1">
      <c r="B101" s="130"/>
      <c r="C101" s="131"/>
      <c r="D101" s="104" t="s">
        <v>141</v>
      </c>
      <c r="E101" s="131"/>
      <c r="F101" s="131"/>
      <c r="G101" s="131"/>
      <c r="H101" s="131"/>
      <c r="I101" s="131"/>
      <c r="J101" s="131"/>
      <c r="K101" s="131"/>
      <c r="L101" s="131"/>
      <c r="M101" s="131"/>
      <c r="N101" s="224">
        <f>N356</f>
        <v>0</v>
      </c>
      <c r="O101" s="280"/>
      <c r="P101" s="280"/>
      <c r="Q101" s="280"/>
      <c r="R101" s="132"/>
    </row>
    <row r="102" spans="2:18" s="7" customFormat="1" ht="19.9" customHeight="1">
      <c r="B102" s="130"/>
      <c r="C102" s="131"/>
      <c r="D102" s="104" t="s">
        <v>142</v>
      </c>
      <c r="E102" s="131"/>
      <c r="F102" s="131"/>
      <c r="G102" s="131"/>
      <c r="H102" s="131"/>
      <c r="I102" s="131"/>
      <c r="J102" s="131"/>
      <c r="K102" s="131"/>
      <c r="L102" s="131"/>
      <c r="M102" s="131"/>
      <c r="N102" s="224">
        <f>N361</f>
        <v>0</v>
      </c>
      <c r="O102" s="280"/>
      <c r="P102" s="280"/>
      <c r="Q102" s="280"/>
      <c r="R102" s="132"/>
    </row>
    <row r="103" spans="2:18" s="7" customFormat="1" ht="19.9" customHeight="1">
      <c r="B103" s="130"/>
      <c r="C103" s="131"/>
      <c r="D103" s="104" t="s">
        <v>143</v>
      </c>
      <c r="E103" s="131"/>
      <c r="F103" s="131"/>
      <c r="G103" s="131"/>
      <c r="H103" s="131"/>
      <c r="I103" s="131"/>
      <c r="J103" s="131"/>
      <c r="K103" s="131"/>
      <c r="L103" s="131"/>
      <c r="M103" s="131"/>
      <c r="N103" s="224">
        <f>N363</f>
        <v>0</v>
      </c>
      <c r="O103" s="280"/>
      <c r="P103" s="280"/>
      <c r="Q103" s="280"/>
      <c r="R103" s="132"/>
    </row>
    <row r="104" spans="2:18" s="7" customFormat="1" ht="19.9" customHeight="1">
      <c r="B104" s="130"/>
      <c r="C104" s="131"/>
      <c r="D104" s="104" t="s">
        <v>144</v>
      </c>
      <c r="E104" s="131"/>
      <c r="F104" s="131"/>
      <c r="G104" s="131"/>
      <c r="H104" s="131"/>
      <c r="I104" s="131"/>
      <c r="J104" s="131"/>
      <c r="K104" s="131"/>
      <c r="L104" s="131"/>
      <c r="M104" s="131"/>
      <c r="N104" s="224">
        <f>N369</f>
        <v>0</v>
      </c>
      <c r="O104" s="280"/>
      <c r="P104" s="280"/>
      <c r="Q104" s="280"/>
      <c r="R104" s="132"/>
    </row>
    <row r="105" spans="2:18" s="7" customFormat="1" ht="19.9" customHeight="1">
      <c r="B105" s="130"/>
      <c r="C105" s="131"/>
      <c r="D105" s="104" t="s">
        <v>145</v>
      </c>
      <c r="E105" s="131"/>
      <c r="F105" s="131"/>
      <c r="G105" s="131"/>
      <c r="H105" s="131"/>
      <c r="I105" s="131"/>
      <c r="J105" s="131"/>
      <c r="K105" s="131"/>
      <c r="L105" s="131"/>
      <c r="M105" s="131"/>
      <c r="N105" s="224">
        <f>N374</f>
        <v>0</v>
      </c>
      <c r="O105" s="280"/>
      <c r="P105" s="280"/>
      <c r="Q105" s="280"/>
      <c r="R105" s="132"/>
    </row>
    <row r="106" spans="2:18" s="7" customFormat="1" ht="19.9" customHeight="1">
      <c r="B106" s="130"/>
      <c r="C106" s="131"/>
      <c r="D106" s="104" t="s">
        <v>146</v>
      </c>
      <c r="E106" s="131"/>
      <c r="F106" s="131"/>
      <c r="G106" s="131"/>
      <c r="H106" s="131"/>
      <c r="I106" s="131"/>
      <c r="J106" s="131"/>
      <c r="K106" s="131"/>
      <c r="L106" s="131"/>
      <c r="M106" s="131"/>
      <c r="N106" s="224">
        <f>N391</f>
        <v>0</v>
      </c>
      <c r="O106" s="280"/>
      <c r="P106" s="280"/>
      <c r="Q106" s="280"/>
      <c r="R106" s="132"/>
    </row>
    <row r="107" spans="2:18" s="6" customFormat="1" ht="24.95" customHeight="1">
      <c r="B107" s="126"/>
      <c r="C107" s="127"/>
      <c r="D107" s="128" t="s">
        <v>147</v>
      </c>
      <c r="E107" s="127"/>
      <c r="F107" s="127"/>
      <c r="G107" s="127"/>
      <c r="H107" s="127"/>
      <c r="I107" s="127"/>
      <c r="J107" s="127"/>
      <c r="K107" s="127"/>
      <c r="L107" s="127"/>
      <c r="M107" s="127"/>
      <c r="N107" s="277">
        <f>N404</f>
        <v>0</v>
      </c>
      <c r="O107" s="278"/>
      <c r="P107" s="278"/>
      <c r="Q107" s="278"/>
      <c r="R107" s="129"/>
    </row>
    <row r="108" spans="2:18" s="6" customFormat="1" ht="21.75" customHeight="1">
      <c r="B108" s="126"/>
      <c r="C108" s="127"/>
      <c r="D108" s="128" t="s">
        <v>148</v>
      </c>
      <c r="E108" s="127"/>
      <c r="F108" s="127"/>
      <c r="G108" s="127"/>
      <c r="H108" s="127"/>
      <c r="I108" s="127"/>
      <c r="J108" s="127"/>
      <c r="K108" s="127"/>
      <c r="L108" s="127"/>
      <c r="M108" s="127"/>
      <c r="N108" s="281">
        <f>N407</f>
        <v>0</v>
      </c>
      <c r="O108" s="278"/>
      <c r="P108" s="278"/>
      <c r="Q108" s="278"/>
      <c r="R108" s="129"/>
    </row>
    <row r="109" spans="2:18" s="1" customFormat="1" ht="21.75" customHeight="1"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9"/>
    </row>
    <row r="110" spans="2:21" s="1" customFormat="1" ht="29.25" customHeight="1">
      <c r="B110" s="37"/>
      <c r="C110" s="125" t="s">
        <v>149</v>
      </c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276">
        <f>ROUND(N111+N112+N113+N114+N115+N116,2)</f>
        <v>0</v>
      </c>
      <c r="O110" s="282"/>
      <c r="P110" s="282"/>
      <c r="Q110" s="282"/>
      <c r="R110" s="39"/>
      <c r="T110" s="133"/>
      <c r="U110" s="134" t="s">
        <v>42</v>
      </c>
    </row>
    <row r="111" spans="2:65" s="1" customFormat="1" ht="18" customHeight="1">
      <c r="B111" s="135"/>
      <c r="C111" s="136"/>
      <c r="D111" s="236" t="s">
        <v>150</v>
      </c>
      <c r="E111" s="283"/>
      <c r="F111" s="283"/>
      <c r="G111" s="283"/>
      <c r="H111" s="283"/>
      <c r="I111" s="136"/>
      <c r="J111" s="136"/>
      <c r="K111" s="136"/>
      <c r="L111" s="136"/>
      <c r="M111" s="136"/>
      <c r="N111" s="223">
        <f>ROUND(N88*T111,2)</f>
        <v>0</v>
      </c>
      <c r="O111" s="284"/>
      <c r="P111" s="284"/>
      <c r="Q111" s="284"/>
      <c r="R111" s="138"/>
      <c r="S111" s="139"/>
      <c r="T111" s="140"/>
      <c r="U111" s="141" t="s">
        <v>43</v>
      </c>
      <c r="V111" s="139"/>
      <c r="W111" s="139"/>
      <c r="X111" s="139"/>
      <c r="Y111" s="139"/>
      <c r="Z111" s="139"/>
      <c r="AA111" s="139"/>
      <c r="AB111" s="139"/>
      <c r="AC111" s="139"/>
      <c r="AD111" s="139"/>
      <c r="AE111" s="139"/>
      <c r="AF111" s="139"/>
      <c r="AG111" s="139"/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139"/>
      <c r="AY111" s="142" t="s">
        <v>98</v>
      </c>
      <c r="AZ111" s="139"/>
      <c r="BA111" s="139"/>
      <c r="BB111" s="139"/>
      <c r="BC111" s="139"/>
      <c r="BD111" s="139"/>
      <c r="BE111" s="143">
        <f aca="true" t="shared" si="0" ref="BE111:BE116">IF(U111="základní",N111,0)</f>
        <v>0</v>
      </c>
      <c r="BF111" s="143">
        <f aca="true" t="shared" si="1" ref="BF111:BF116">IF(U111="snížená",N111,0)</f>
        <v>0</v>
      </c>
      <c r="BG111" s="143">
        <f aca="true" t="shared" si="2" ref="BG111:BG116">IF(U111="zákl. přenesená",N111,0)</f>
        <v>0</v>
      </c>
      <c r="BH111" s="143">
        <f aca="true" t="shared" si="3" ref="BH111:BH116">IF(U111="sníž. přenesená",N111,0)</f>
        <v>0</v>
      </c>
      <c r="BI111" s="143">
        <f aca="true" t="shared" si="4" ref="BI111:BI116">IF(U111="nulová",N111,0)</f>
        <v>0</v>
      </c>
      <c r="BJ111" s="142" t="s">
        <v>86</v>
      </c>
      <c r="BK111" s="139"/>
      <c r="BL111" s="139"/>
      <c r="BM111" s="139"/>
    </row>
    <row r="112" spans="2:65" s="1" customFormat="1" ht="18" customHeight="1">
      <c r="B112" s="135"/>
      <c r="C112" s="136"/>
      <c r="D112" s="236" t="s">
        <v>151</v>
      </c>
      <c r="E112" s="283"/>
      <c r="F112" s="283"/>
      <c r="G112" s="283"/>
      <c r="H112" s="283"/>
      <c r="I112" s="136"/>
      <c r="J112" s="136"/>
      <c r="K112" s="136"/>
      <c r="L112" s="136"/>
      <c r="M112" s="136"/>
      <c r="N112" s="223">
        <f>ROUND(N88*T112,2)</f>
        <v>0</v>
      </c>
      <c r="O112" s="284"/>
      <c r="P112" s="284"/>
      <c r="Q112" s="284"/>
      <c r="R112" s="138"/>
      <c r="S112" s="139"/>
      <c r="T112" s="140"/>
      <c r="U112" s="141" t="s">
        <v>43</v>
      </c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139"/>
      <c r="AL112" s="139"/>
      <c r="AM112" s="139"/>
      <c r="AN112" s="139"/>
      <c r="AO112" s="139"/>
      <c r="AP112" s="139"/>
      <c r="AQ112" s="139"/>
      <c r="AR112" s="139"/>
      <c r="AS112" s="139"/>
      <c r="AT112" s="139"/>
      <c r="AU112" s="139"/>
      <c r="AV112" s="139"/>
      <c r="AW112" s="139"/>
      <c r="AX112" s="139"/>
      <c r="AY112" s="142" t="s">
        <v>98</v>
      </c>
      <c r="AZ112" s="139"/>
      <c r="BA112" s="139"/>
      <c r="BB112" s="139"/>
      <c r="BC112" s="139"/>
      <c r="BD112" s="139"/>
      <c r="BE112" s="143">
        <f t="shared" si="0"/>
        <v>0</v>
      </c>
      <c r="BF112" s="143">
        <f t="shared" si="1"/>
        <v>0</v>
      </c>
      <c r="BG112" s="143">
        <f t="shared" si="2"/>
        <v>0</v>
      </c>
      <c r="BH112" s="143">
        <f t="shared" si="3"/>
        <v>0</v>
      </c>
      <c r="BI112" s="143">
        <f t="shared" si="4"/>
        <v>0</v>
      </c>
      <c r="BJ112" s="142" t="s">
        <v>86</v>
      </c>
      <c r="BK112" s="139"/>
      <c r="BL112" s="139"/>
      <c r="BM112" s="139"/>
    </row>
    <row r="113" spans="2:65" s="1" customFormat="1" ht="18" customHeight="1">
      <c r="B113" s="135"/>
      <c r="C113" s="136"/>
      <c r="D113" s="236" t="s">
        <v>152</v>
      </c>
      <c r="E113" s="283"/>
      <c r="F113" s="283"/>
      <c r="G113" s="283"/>
      <c r="H113" s="283"/>
      <c r="I113" s="136"/>
      <c r="J113" s="136"/>
      <c r="K113" s="136"/>
      <c r="L113" s="136"/>
      <c r="M113" s="136"/>
      <c r="N113" s="223">
        <f>ROUND(N88*T113,2)</f>
        <v>0</v>
      </c>
      <c r="O113" s="284"/>
      <c r="P113" s="284"/>
      <c r="Q113" s="284"/>
      <c r="R113" s="138"/>
      <c r="S113" s="139"/>
      <c r="T113" s="140"/>
      <c r="U113" s="141" t="s">
        <v>43</v>
      </c>
      <c r="V113" s="139"/>
      <c r="W113" s="139"/>
      <c r="X113" s="139"/>
      <c r="Y113" s="139"/>
      <c r="Z113" s="139"/>
      <c r="AA113" s="139"/>
      <c r="AB113" s="139"/>
      <c r="AC113" s="139"/>
      <c r="AD113" s="139"/>
      <c r="AE113" s="139"/>
      <c r="AF113" s="139"/>
      <c r="AG113" s="139"/>
      <c r="AH113" s="139"/>
      <c r="AI113" s="139"/>
      <c r="AJ113" s="139"/>
      <c r="AK113" s="139"/>
      <c r="AL113" s="139"/>
      <c r="AM113" s="139"/>
      <c r="AN113" s="139"/>
      <c r="AO113" s="139"/>
      <c r="AP113" s="139"/>
      <c r="AQ113" s="139"/>
      <c r="AR113" s="139"/>
      <c r="AS113" s="139"/>
      <c r="AT113" s="139"/>
      <c r="AU113" s="139"/>
      <c r="AV113" s="139"/>
      <c r="AW113" s="139"/>
      <c r="AX113" s="139"/>
      <c r="AY113" s="142" t="s">
        <v>98</v>
      </c>
      <c r="AZ113" s="139"/>
      <c r="BA113" s="139"/>
      <c r="BB113" s="139"/>
      <c r="BC113" s="139"/>
      <c r="BD113" s="139"/>
      <c r="BE113" s="143">
        <f t="shared" si="0"/>
        <v>0</v>
      </c>
      <c r="BF113" s="143">
        <f t="shared" si="1"/>
        <v>0</v>
      </c>
      <c r="BG113" s="143">
        <f t="shared" si="2"/>
        <v>0</v>
      </c>
      <c r="BH113" s="143">
        <f t="shared" si="3"/>
        <v>0</v>
      </c>
      <c r="BI113" s="143">
        <f t="shared" si="4"/>
        <v>0</v>
      </c>
      <c r="BJ113" s="142" t="s">
        <v>86</v>
      </c>
      <c r="BK113" s="139"/>
      <c r="BL113" s="139"/>
      <c r="BM113" s="139"/>
    </row>
    <row r="114" spans="2:65" s="1" customFormat="1" ht="18" customHeight="1">
      <c r="B114" s="135"/>
      <c r="C114" s="136"/>
      <c r="D114" s="236" t="s">
        <v>153</v>
      </c>
      <c r="E114" s="283"/>
      <c r="F114" s="283"/>
      <c r="G114" s="283"/>
      <c r="H114" s="283"/>
      <c r="I114" s="136"/>
      <c r="J114" s="136"/>
      <c r="K114" s="136"/>
      <c r="L114" s="136"/>
      <c r="M114" s="136"/>
      <c r="N114" s="223">
        <f>ROUND(N88*T114,2)</f>
        <v>0</v>
      </c>
      <c r="O114" s="284"/>
      <c r="P114" s="284"/>
      <c r="Q114" s="284"/>
      <c r="R114" s="138"/>
      <c r="S114" s="139"/>
      <c r="T114" s="140"/>
      <c r="U114" s="141" t="s">
        <v>43</v>
      </c>
      <c r="V114" s="139"/>
      <c r="W114" s="139"/>
      <c r="X114" s="139"/>
      <c r="Y114" s="139"/>
      <c r="Z114" s="139"/>
      <c r="AA114" s="139"/>
      <c r="AB114" s="139"/>
      <c r="AC114" s="139"/>
      <c r="AD114" s="139"/>
      <c r="AE114" s="139"/>
      <c r="AF114" s="139"/>
      <c r="AG114" s="139"/>
      <c r="AH114" s="139"/>
      <c r="AI114" s="139"/>
      <c r="AJ114" s="139"/>
      <c r="AK114" s="139"/>
      <c r="AL114" s="139"/>
      <c r="AM114" s="139"/>
      <c r="AN114" s="139"/>
      <c r="AO114" s="139"/>
      <c r="AP114" s="139"/>
      <c r="AQ114" s="139"/>
      <c r="AR114" s="139"/>
      <c r="AS114" s="139"/>
      <c r="AT114" s="139"/>
      <c r="AU114" s="139"/>
      <c r="AV114" s="139"/>
      <c r="AW114" s="139"/>
      <c r="AX114" s="139"/>
      <c r="AY114" s="142" t="s">
        <v>98</v>
      </c>
      <c r="AZ114" s="139"/>
      <c r="BA114" s="139"/>
      <c r="BB114" s="139"/>
      <c r="BC114" s="139"/>
      <c r="BD114" s="139"/>
      <c r="BE114" s="143">
        <f t="shared" si="0"/>
        <v>0</v>
      </c>
      <c r="BF114" s="143">
        <f t="shared" si="1"/>
        <v>0</v>
      </c>
      <c r="BG114" s="143">
        <f t="shared" si="2"/>
        <v>0</v>
      </c>
      <c r="BH114" s="143">
        <f t="shared" si="3"/>
        <v>0</v>
      </c>
      <c r="BI114" s="143">
        <f t="shared" si="4"/>
        <v>0</v>
      </c>
      <c r="BJ114" s="142" t="s">
        <v>86</v>
      </c>
      <c r="BK114" s="139"/>
      <c r="BL114" s="139"/>
      <c r="BM114" s="139"/>
    </row>
    <row r="115" spans="2:65" s="1" customFormat="1" ht="18" customHeight="1">
      <c r="B115" s="135"/>
      <c r="C115" s="136"/>
      <c r="D115" s="236" t="s">
        <v>154</v>
      </c>
      <c r="E115" s="283"/>
      <c r="F115" s="283"/>
      <c r="G115" s="283"/>
      <c r="H115" s="283"/>
      <c r="I115" s="136"/>
      <c r="J115" s="136"/>
      <c r="K115" s="136"/>
      <c r="L115" s="136"/>
      <c r="M115" s="136"/>
      <c r="N115" s="223">
        <f>ROUND(N88*T115,2)</f>
        <v>0</v>
      </c>
      <c r="O115" s="284"/>
      <c r="P115" s="284"/>
      <c r="Q115" s="284"/>
      <c r="R115" s="138"/>
      <c r="S115" s="139"/>
      <c r="T115" s="140"/>
      <c r="U115" s="141" t="s">
        <v>43</v>
      </c>
      <c r="V115" s="139"/>
      <c r="W115" s="139"/>
      <c r="X115" s="139"/>
      <c r="Y115" s="139"/>
      <c r="Z115" s="139"/>
      <c r="AA115" s="139"/>
      <c r="AB115" s="139"/>
      <c r="AC115" s="139"/>
      <c r="AD115" s="139"/>
      <c r="AE115" s="139"/>
      <c r="AF115" s="139"/>
      <c r="AG115" s="139"/>
      <c r="AH115" s="139"/>
      <c r="AI115" s="139"/>
      <c r="AJ115" s="139"/>
      <c r="AK115" s="139"/>
      <c r="AL115" s="139"/>
      <c r="AM115" s="139"/>
      <c r="AN115" s="139"/>
      <c r="AO115" s="139"/>
      <c r="AP115" s="139"/>
      <c r="AQ115" s="139"/>
      <c r="AR115" s="139"/>
      <c r="AS115" s="139"/>
      <c r="AT115" s="139"/>
      <c r="AU115" s="139"/>
      <c r="AV115" s="139"/>
      <c r="AW115" s="139"/>
      <c r="AX115" s="139"/>
      <c r="AY115" s="142" t="s">
        <v>98</v>
      </c>
      <c r="AZ115" s="139"/>
      <c r="BA115" s="139"/>
      <c r="BB115" s="139"/>
      <c r="BC115" s="139"/>
      <c r="BD115" s="139"/>
      <c r="BE115" s="143">
        <f t="shared" si="0"/>
        <v>0</v>
      </c>
      <c r="BF115" s="143">
        <f t="shared" si="1"/>
        <v>0</v>
      </c>
      <c r="BG115" s="143">
        <f t="shared" si="2"/>
        <v>0</v>
      </c>
      <c r="BH115" s="143">
        <f t="shared" si="3"/>
        <v>0</v>
      </c>
      <c r="BI115" s="143">
        <f t="shared" si="4"/>
        <v>0</v>
      </c>
      <c r="BJ115" s="142" t="s">
        <v>86</v>
      </c>
      <c r="BK115" s="139"/>
      <c r="BL115" s="139"/>
      <c r="BM115" s="139"/>
    </row>
    <row r="116" spans="2:65" s="1" customFormat="1" ht="18" customHeight="1">
      <c r="B116" s="135"/>
      <c r="C116" s="136"/>
      <c r="D116" s="137" t="s">
        <v>155</v>
      </c>
      <c r="E116" s="136"/>
      <c r="F116" s="136"/>
      <c r="G116" s="136"/>
      <c r="H116" s="136"/>
      <c r="I116" s="136"/>
      <c r="J116" s="136"/>
      <c r="K116" s="136"/>
      <c r="L116" s="136"/>
      <c r="M116" s="136"/>
      <c r="N116" s="223">
        <f>ROUND(N88*T116,2)</f>
        <v>0</v>
      </c>
      <c r="O116" s="284"/>
      <c r="P116" s="284"/>
      <c r="Q116" s="284"/>
      <c r="R116" s="138"/>
      <c r="S116" s="139"/>
      <c r="T116" s="144"/>
      <c r="U116" s="145" t="s">
        <v>43</v>
      </c>
      <c r="V116" s="139"/>
      <c r="W116" s="139"/>
      <c r="X116" s="139"/>
      <c r="Y116" s="139"/>
      <c r="Z116" s="139"/>
      <c r="AA116" s="139"/>
      <c r="AB116" s="139"/>
      <c r="AC116" s="139"/>
      <c r="AD116" s="139"/>
      <c r="AE116" s="139"/>
      <c r="AF116" s="139"/>
      <c r="AG116" s="139"/>
      <c r="AH116" s="139"/>
      <c r="AI116" s="139"/>
      <c r="AJ116" s="139"/>
      <c r="AK116" s="139"/>
      <c r="AL116" s="139"/>
      <c r="AM116" s="139"/>
      <c r="AN116" s="139"/>
      <c r="AO116" s="139"/>
      <c r="AP116" s="139"/>
      <c r="AQ116" s="139"/>
      <c r="AR116" s="139"/>
      <c r="AS116" s="139"/>
      <c r="AT116" s="139"/>
      <c r="AU116" s="139"/>
      <c r="AV116" s="139"/>
      <c r="AW116" s="139"/>
      <c r="AX116" s="139"/>
      <c r="AY116" s="142" t="s">
        <v>156</v>
      </c>
      <c r="AZ116" s="139"/>
      <c r="BA116" s="139"/>
      <c r="BB116" s="139"/>
      <c r="BC116" s="139"/>
      <c r="BD116" s="139"/>
      <c r="BE116" s="143">
        <f t="shared" si="0"/>
        <v>0</v>
      </c>
      <c r="BF116" s="143">
        <f t="shared" si="1"/>
        <v>0</v>
      </c>
      <c r="BG116" s="143">
        <f t="shared" si="2"/>
        <v>0</v>
      </c>
      <c r="BH116" s="143">
        <f t="shared" si="3"/>
        <v>0</v>
      </c>
      <c r="BI116" s="143">
        <f t="shared" si="4"/>
        <v>0</v>
      </c>
      <c r="BJ116" s="142" t="s">
        <v>86</v>
      </c>
      <c r="BK116" s="139"/>
      <c r="BL116" s="139"/>
      <c r="BM116" s="139"/>
    </row>
    <row r="117" spans="2:18" s="1" customFormat="1" ht="13.5"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9"/>
    </row>
    <row r="118" spans="2:18" s="1" customFormat="1" ht="29.25" customHeight="1">
      <c r="B118" s="37"/>
      <c r="C118" s="115" t="s">
        <v>108</v>
      </c>
      <c r="D118" s="116"/>
      <c r="E118" s="116"/>
      <c r="F118" s="116"/>
      <c r="G118" s="116"/>
      <c r="H118" s="116"/>
      <c r="I118" s="116"/>
      <c r="J118" s="116"/>
      <c r="K118" s="116"/>
      <c r="L118" s="228">
        <f>ROUND(SUM(N88+N110),2)</f>
        <v>0</v>
      </c>
      <c r="M118" s="228"/>
      <c r="N118" s="228"/>
      <c r="O118" s="228"/>
      <c r="P118" s="228"/>
      <c r="Q118" s="228"/>
      <c r="R118" s="39"/>
    </row>
    <row r="119" spans="2:18" s="1" customFormat="1" ht="6.95" customHeight="1">
      <c r="B119" s="61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3"/>
    </row>
    <row r="123" spans="2:18" s="1" customFormat="1" ht="6.95" customHeight="1">
      <c r="B123" s="64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6"/>
    </row>
    <row r="124" spans="2:18" s="1" customFormat="1" ht="36.95" customHeight="1">
      <c r="B124" s="37"/>
      <c r="C124" s="218" t="s">
        <v>157</v>
      </c>
      <c r="D124" s="268"/>
      <c r="E124" s="268"/>
      <c r="F124" s="268"/>
      <c r="G124" s="268"/>
      <c r="H124" s="268"/>
      <c r="I124" s="268"/>
      <c r="J124" s="268"/>
      <c r="K124" s="268"/>
      <c r="L124" s="268"/>
      <c r="M124" s="268"/>
      <c r="N124" s="268"/>
      <c r="O124" s="268"/>
      <c r="P124" s="268"/>
      <c r="Q124" s="268"/>
      <c r="R124" s="39"/>
    </row>
    <row r="125" spans="2:18" s="1" customFormat="1" ht="6.95" customHeight="1">
      <c r="B125" s="37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9"/>
    </row>
    <row r="126" spans="2:18" s="1" customFormat="1" ht="30" customHeight="1">
      <c r="B126" s="37"/>
      <c r="C126" s="32" t="s">
        <v>19</v>
      </c>
      <c r="D126" s="38"/>
      <c r="E126" s="38"/>
      <c r="F126" s="271" t="str">
        <f>F6</f>
        <v>Přístavba a stavební úpravy - Gymnázium Václava Beneše Třebízského</v>
      </c>
      <c r="G126" s="272"/>
      <c r="H126" s="272"/>
      <c r="I126" s="272"/>
      <c r="J126" s="272"/>
      <c r="K126" s="272"/>
      <c r="L126" s="272"/>
      <c r="M126" s="272"/>
      <c r="N126" s="272"/>
      <c r="O126" s="272"/>
      <c r="P126" s="272"/>
      <c r="Q126" s="38"/>
      <c r="R126" s="39"/>
    </row>
    <row r="127" spans="2:18" s="1" customFormat="1" ht="36.95" customHeight="1">
      <c r="B127" s="37"/>
      <c r="C127" s="71" t="s">
        <v>121</v>
      </c>
      <c r="D127" s="38"/>
      <c r="E127" s="38"/>
      <c r="F127" s="234" t="str">
        <f>F7</f>
        <v>01 - Výtahová šachta</v>
      </c>
      <c r="G127" s="268"/>
      <c r="H127" s="268"/>
      <c r="I127" s="268"/>
      <c r="J127" s="268"/>
      <c r="K127" s="268"/>
      <c r="L127" s="268"/>
      <c r="M127" s="268"/>
      <c r="N127" s="268"/>
      <c r="O127" s="268"/>
      <c r="P127" s="268"/>
      <c r="Q127" s="38"/>
      <c r="R127" s="39"/>
    </row>
    <row r="128" spans="2:18" s="1" customFormat="1" ht="6.95" customHeight="1">
      <c r="B128" s="37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9"/>
    </row>
    <row r="129" spans="2:18" s="1" customFormat="1" ht="18" customHeight="1">
      <c r="B129" s="37"/>
      <c r="C129" s="32" t="s">
        <v>23</v>
      </c>
      <c r="D129" s="38"/>
      <c r="E129" s="38"/>
      <c r="F129" s="30" t="str">
        <f>F9</f>
        <v>Smetanovo náměstí 1310, Slaný</v>
      </c>
      <c r="G129" s="38"/>
      <c r="H129" s="38"/>
      <c r="I129" s="38"/>
      <c r="J129" s="38"/>
      <c r="K129" s="32" t="s">
        <v>25</v>
      </c>
      <c r="L129" s="38"/>
      <c r="M129" s="273" t="str">
        <f>IF(O9="","",O9)</f>
        <v>24. 9. 2018</v>
      </c>
      <c r="N129" s="273"/>
      <c r="O129" s="273"/>
      <c r="P129" s="273"/>
      <c r="Q129" s="38"/>
      <c r="R129" s="39"/>
    </row>
    <row r="130" spans="2:18" s="1" customFormat="1" ht="6.95" customHeight="1">
      <c r="B130" s="37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9"/>
    </row>
    <row r="131" spans="2:18" s="1" customFormat="1" ht="15">
      <c r="B131" s="37"/>
      <c r="C131" s="32" t="s">
        <v>27</v>
      </c>
      <c r="D131" s="38"/>
      <c r="E131" s="38"/>
      <c r="F131" s="30" t="str">
        <f>E12</f>
        <v>Město Slaný</v>
      </c>
      <c r="G131" s="38"/>
      <c r="H131" s="38"/>
      <c r="I131" s="38"/>
      <c r="J131" s="38"/>
      <c r="K131" s="32" t="s">
        <v>33</v>
      </c>
      <c r="L131" s="38"/>
      <c r="M131" s="222" t="str">
        <f>E18</f>
        <v>PlanPoint s.r.o.</v>
      </c>
      <c r="N131" s="222"/>
      <c r="O131" s="222"/>
      <c r="P131" s="222"/>
      <c r="Q131" s="222"/>
      <c r="R131" s="39"/>
    </row>
    <row r="132" spans="2:18" s="1" customFormat="1" ht="14.45" customHeight="1">
      <c r="B132" s="37"/>
      <c r="C132" s="32" t="s">
        <v>31</v>
      </c>
      <c r="D132" s="38"/>
      <c r="E132" s="38"/>
      <c r="F132" s="30" t="str">
        <f>IF(E15="","",E15)</f>
        <v>Vyplň údaj</v>
      </c>
      <c r="G132" s="38"/>
      <c r="H132" s="38"/>
      <c r="I132" s="38"/>
      <c r="J132" s="38"/>
      <c r="K132" s="32" t="s">
        <v>36</v>
      </c>
      <c r="L132" s="38"/>
      <c r="M132" s="222" t="str">
        <f>E21</f>
        <v xml:space="preserve"> </v>
      </c>
      <c r="N132" s="222"/>
      <c r="O132" s="222"/>
      <c r="P132" s="222"/>
      <c r="Q132" s="222"/>
      <c r="R132" s="39"/>
    </row>
    <row r="133" spans="2:18" s="1" customFormat="1" ht="10.35" customHeight="1">
      <c r="B133" s="37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9"/>
    </row>
    <row r="134" spans="2:27" s="8" customFormat="1" ht="29.25" customHeight="1">
      <c r="B134" s="146"/>
      <c r="C134" s="147" t="s">
        <v>158</v>
      </c>
      <c r="D134" s="148" t="s">
        <v>159</v>
      </c>
      <c r="E134" s="148" t="s">
        <v>60</v>
      </c>
      <c r="F134" s="285" t="s">
        <v>160</v>
      </c>
      <c r="G134" s="285"/>
      <c r="H134" s="285"/>
      <c r="I134" s="285"/>
      <c r="J134" s="148" t="s">
        <v>161</v>
      </c>
      <c r="K134" s="148" t="s">
        <v>162</v>
      </c>
      <c r="L134" s="285" t="s">
        <v>163</v>
      </c>
      <c r="M134" s="285"/>
      <c r="N134" s="285" t="s">
        <v>126</v>
      </c>
      <c r="O134" s="285"/>
      <c r="P134" s="285"/>
      <c r="Q134" s="286"/>
      <c r="R134" s="149"/>
      <c r="T134" s="78" t="s">
        <v>164</v>
      </c>
      <c r="U134" s="79" t="s">
        <v>42</v>
      </c>
      <c r="V134" s="79" t="s">
        <v>165</v>
      </c>
      <c r="W134" s="79" t="s">
        <v>166</v>
      </c>
      <c r="X134" s="79" t="s">
        <v>167</v>
      </c>
      <c r="Y134" s="79" t="s">
        <v>168</v>
      </c>
      <c r="Z134" s="79" t="s">
        <v>169</v>
      </c>
      <c r="AA134" s="80" t="s">
        <v>170</v>
      </c>
    </row>
    <row r="135" spans="2:63" s="1" customFormat="1" ht="29.25" customHeight="1">
      <c r="B135" s="37"/>
      <c r="C135" s="82" t="s">
        <v>123</v>
      </c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287">
        <f>BK135</f>
        <v>0</v>
      </c>
      <c r="O135" s="288"/>
      <c r="P135" s="288"/>
      <c r="Q135" s="288"/>
      <c r="R135" s="39"/>
      <c r="T135" s="81"/>
      <c r="U135" s="53"/>
      <c r="V135" s="53"/>
      <c r="W135" s="150">
        <f>W136+W338+W404+W407</f>
        <v>0</v>
      </c>
      <c r="X135" s="53"/>
      <c r="Y135" s="150">
        <f>Y136+Y338+Y404+Y407</f>
        <v>127.34437320000002</v>
      </c>
      <c r="Z135" s="53"/>
      <c r="AA135" s="151">
        <f>AA136+AA338+AA404+AA407</f>
        <v>56.6797486</v>
      </c>
      <c r="AT135" s="21" t="s">
        <v>77</v>
      </c>
      <c r="AU135" s="21" t="s">
        <v>128</v>
      </c>
      <c r="BK135" s="152">
        <f>BK136+BK338+BK404+BK407</f>
        <v>0</v>
      </c>
    </row>
    <row r="136" spans="2:63" s="9" customFormat="1" ht="37.35" customHeight="1">
      <c r="B136" s="153"/>
      <c r="C136" s="154"/>
      <c r="D136" s="155" t="s">
        <v>129</v>
      </c>
      <c r="E136" s="155"/>
      <c r="F136" s="155"/>
      <c r="G136" s="155"/>
      <c r="H136" s="155"/>
      <c r="I136" s="155"/>
      <c r="J136" s="155"/>
      <c r="K136" s="155"/>
      <c r="L136" s="155"/>
      <c r="M136" s="155"/>
      <c r="N136" s="281">
        <f>BK136</f>
        <v>0</v>
      </c>
      <c r="O136" s="277"/>
      <c r="P136" s="277"/>
      <c r="Q136" s="277"/>
      <c r="R136" s="156"/>
      <c r="T136" s="157"/>
      <c r="U136" s="154"/>
      <c r="V136" s="154"/>
      <c r="W136" s="158">
        <f>W137+W177+W210+W231+W255+W275+W331+W336</f>
        <v>0</v>
      </c>
      <c r="X136" s="154"/>
      <c r="Y136" s="158">
        <f>Y137+Y177+Y210+Y231+Y255+Y275+Y331+Y336</f>
        <v>126.28474791000002</v>
      </c>
      <c r="Z136" s="154"/>
      <c r="AA136" s="159">
        <f>AA137+AA177+AA210+AA231+AA255+AA275+AA331+AA336</f>
        <v>56.04319</v>
      </c>
      <c r="AR136" s="160" t="s">
        <v>86</v>
      </c>
      <c r="AT136" s="161" t="s">
        <v>77</v>
      </c>
      <c r="AU136" s="161" t="s">
        <v>78</v>
      </c>
      <c r="AY136" s="160" t="s">
        <v>171</v>
      </c>
      <c r="BK136" s="162">
        <f>BK137+BK177+BK210+BK231+BK255+BK275+BK331+BK336</f>
        <v>0</v>
      </c>
    </row>
    <row r="137" spans="2:63" s="9" customFormat="1" ht="19.9" customHeight="1">
      <c r="B137" s="153"/>
      <c r="C137" s="154"/>
      <c r="D137" s="163" t="s">
        <v>130</v>
      </c>
      <c r="E137" s="163"/>
      <c r="F137" s="163"/>
      <c r="G137" s="163"/>
      <c r="H137" s="163"/>
      <c r="I137" s="163"/>
      <c r="J137" s="163"/>
      <c r="K137" s="163"/>
      <c r="L137" s="163"/>
      <c r="M137" s="163"/>
      <c r="N137" s="257">
        <f>BK137</f>
        <v>0</v>
      </c>
      <c r="O137" s="258"/>
      <c r="P137" s="258"/>
      <c r="Q137" s="258"/>
      <c r="R137" s="156"/>
      <c r="T137" s="157"/>
      <c r="U137" s="154"/>
      <c r="V137" s="154"/>
      <c r="W137" s="158">
        <f>SUM(W138:W176)</f>
        <v>0</v>
      </c>
      <c r="X137" s="154"/>
      <c r="Y137" s="158">
        <f>SUM(Y138:Y176)</f>
        <v>1.7846102</v>
      </c>
      <c r="Z137" s="154"/>
      <c r="AA137" s="159">
        <f>SUM(AA138:AA176)</f>
        <v>22.157200000000003</v>
      </c>
      <c r="AR137" s="160" t="s">
        <v>86</v>
      </c>
      <c r="AT137" s="161" t="s">
        <v>77</v>
      </c>
      <c r="AU137" s="161" t="s">
        <v>86</v>
      </c>
      <c r="AY137" s="160" t="s">
        <v>171</v>
      </c>
      <c r="BK137" s="162">
        <f>SUM(BK138:BK176)</f>
        <v>0</v>
      </c>
    </row>
    <row r="138" spans="2:65" s="1" customFormat="1" ht="34.15" customHeight="1">
      <c r="B138" s="135"/>
      <c r="C138" s="164" t="s">
        <v>86</v>
      </c>
      <c r="D138" s="164" t="s">
        <v>172</v>
      </c>
      <c r="E138" s="165" t="s">
        <v>173</v>
      </c>
      <c r="F138" s="259" t="s">
        <v>174</v>
      </c>
      <c r="G138" s="259"/>
      <c r="H138" s="259"/>
      <c r="I138" s="259"/>
      <c r="J138" s="166" t="s">
        <v>116</v>
      </c>
      <c r="K138" s="167">
        <v>65</v>
      </c>
      <c r="L138" s="250">
        <v>0</v>
      </c>
      <c r="M138" s="250"/>
      <c r="N138" s="254">
        <f>ROUND(L138*K138,2)</f>
        <v>0</v>
      </c>
      <c r="O138" s="254"/>
      <c r="P138" s="254"/>
      <c r="Q138" s="254"/>
      <c r="R138" s="138"/>
      <c r="T138" s="168" t="s">
        <v>5</v>
      </c>
      <c r="U138" s="46" t="s">
        <v>43</v>
      </c>
      <c r="V138" s="38"/>
      <c r="W138" s="169">
        <f>V138*K138</f>
        <v>0</v>
      </c>
      <c r="X138" s="169">
        <v>0</v>
      </c>
      <c r="Y138" s="169">
        <f>X138*K138</f>
        <v>0</v>
      </c>
      <c r="Z138" s="169">
        <v>0.17</v>
      </c>
      <c r="AA138" s="170">
        <f>Z138*K138</f>
        <v>11.05</v>
      </c>
      <c r="AR138" s="21" t="s">
        <v>175</v>
      </c>
      <c r="AT138" s="21" t="s">
        <v>172</v>
      </c>
      <c r="AU138" s="21" t="s">
        <v>119</v>
      </c>
      <c r="AY138" s="21" t="s">
        <v>171</v>
      </c>
      <c r="BE138" s="108">
        <f>IF(U138="základní",N138,0)</f>
        <v>0</v>
      </c>
      <c r="BF138" s="108">
        <f>IF(U138="snížená",N138,0)</f>
        <v>0</v>
      </c>
      <c r="BG138" s="108">
        <f>IF(U138="zákl. přenesená",N138,0)</f>
        <v>0</v>
      </c>
      <c r="BH138" s="108">
        <f>IF(U138="sníž. přenesená",N138,0)</f>
        <v>0</v>
      </c>
      <c r="BI138" s="108">
        <f>IF(U138="nulová",N138,0)</f>
        <v>0</v>
      </c>
      <c r="BJ138" s="21" t="s">
        <v>86</v>
      </c>
      <c r="BK138" s="108">
        <f>ROUND(L138*K138,2)</f>
        <v>0</v>
      </c>
      <c r="BL138" s="21" t="s">
        <v>175</v>
      </c>
      <c r="BM138" s="21" t="s">
        <v>176</v>
      </c>
    </row>
    <row r="139" spans="2:51" s="10" customFormat="1" ht="14.45" customHeight="1">
      <c r="B139" s="171"/>
      <c r="C139" s="172"/>
      <c r="D139" s="172"/>
      <c r="E139" s="173" t="s">
        <v>5</v>
      </c>
      <c r="F139" s="289" t="s">
        <v>177</v>
      </c>
      <c r="G139" s="290"/>
      <c r="H139" s="290"/>
      <c r="I139" s="290"/>
      <c r="J139" s="172"/>
      <c r="K139" s="173" t="s">
        <v>5</v>
      </c>
      <c r="L139" s="172"/>
      <c r="M139" s="172"/>
      <c r="N139" s="172"/>
      <c r="O139" s="172"/>
      <c r="P139" s="172"/>
      <c r="Q139" s="172"/>
      <c r="R139" s="174"/>
      <c r="T139" s="175"/>
      <c r="U139" s="172"/>
      <c r="V139" s="172"/>
      <c r="W139" s="172"/>
      <c r="X139" s="172"/>
      <c r="Y139" s="172"/>
      <c r="Z139" s="172"/>
      <c r="AA139" s="176"/>
      <c r="AT139" s="177" t="s">
        <v>178</v>
      </c>
      <c r="AU139" s="177" t="s">
        <v>119</v>
      </c>
      <c r="AV139" s="10" t="s">
        <v>86</v>
      </c>
      <c r="AW139" s="10" t="s">
        <v>35</v>
      </c>
      <c r="AX139" s="10" t="s">
        <v>78</v>
      </c>
      <c r="AY139" s="177" t="s">
        <v>171</v>
      </c>
    </row>
    <row r="140" spans="2:51" s="11" customFormat="1" ht="14.45" customHeight="1">
      <c r="B140" s="178"/>
      <c r="C140" s="179"/>
      <c r="D140" s="179"/>
      <c r="E140" s="180" t="s">
        <v>5</v>
      </c>
      <c r="F140" s="261" t="s">
        <v>179</v>
      </c>
      <c r="G140" s="262"/>
      <c r="H140" s="262"/>
      <c r="I140" s="262"/>
      <c r="J140" s="179"/>
      <c r="K140" s="181">
        <v>65</v>
      </c>
      <c r="L140" s="179"/>
      <c r="M140" s="179"/>
      <c r="N140" s="179"/>
      <c r="O140" s="179"/>
      <c r="P140" s="179"/>
      <c r="Q140" s="179"/>
      <c r="R140" s="182"/>
      <c r="T140" s="183"/>
      <c r="U140" s="179"/>
      <c r="V140" s="179"/>
      <c r="W140" s="179"/>
      <c r="X140" s="179"/>
      <c r="Y140" s="179"/>
      <c r="Z140" s="179"/>
      <c r="AA140" s="184"/>
      <c r="AT140" s="185" t="s">
        <v>178</v>
      </c>
      <c r="AU140" s="185" t="s">
        <v>119</v>
      </c>
      <c r="AV140" s="11" t="s">
        <v>119</v>
      </c>
      <c r="AW140" s="11" t="s">
        <v>35</v>
      </c>
      <c r="AX140" s="11" t="s">
        <v>86</v>
      </c>
      <c r="AY140" s="185" t="s">
        <v>171</v>
      </c>
    </row>
    <row r="141" spans="2:65" s="1" customFormat="1" ht="22.9" customHeight="1">
      <c r="B141" s="135"/>
      <c r="C141" s="164" t="s">
        <v>119</v>
      </c>
      <c r="D141" s="164" t="s">
        <v>172</v>
      </c>
      <c r="E141" s="165" t="s">
        <v>180</v>
      </c>
      <c r="F141" s="259" t="s">
        <v>181</v>
      </c>
      <c r="G141" s="259"/>
      <c r="H141" s="259"/>
      <c r="I141" s="259"/>
      <c r="J141" s="166" t="s">
        <v>182</v>
      </c>
      <c r="K141" s="167">
        <v>6.942</v>
      </c>
      <c r="L141" s="250">
        <v>0</v>
      </c>
      <c r="M141" s="250"/>
      <c r="N141" s="254">
        <f>ROUND(L141*K141,2)</f>
        <v>0</v>
      </c>
      <c r="O141" s="254"/>
      <c r="P141" s="254"/>
      <c r="Q141" s="254"/>
      <c r="R141" s="138"/>
      <c r="T141" s="168" t="s">
        <v>5</v>
      </c>
      <c r="U141" s="46" t="s">
        <v>43</v>
      </c>
      <c r="V141" s="38"/>
      <c r="W141" s="169">
        <f>V141*K141</f>
        <v>0</v>
      </c>
      <c r="X141" s="169">
        <v>0</v>
      </c>
      <c r="Y141" s="169">
        <f>X141*K141</f>
        <v>0</v>
      </c>
      <c r="Z141" s="169">
        <v>1.6</v>
      </c>
      <c r="AA141" s="170">
        <f>Z141*K141</f>
        <v>11.1072</v>
      </c>
      <c r="AR141" s="21" t="s">
        <v>175</v>
      </c>
      <c r="AT141" s="21" t="s">
        <v>172</v>
      </c>
      <c r="AU141" s="21" t="s">
        <v>119</v>
      </c>
      <c r="AY141" s="21" t="s">
        <v>171</v>
      </c>
      <c r="BE141" s="108">
        <f>IF(U141="základní",N141,0)</f>
        <v>0</v>
      </c>
      <c r="BF141" s="108">
        <f>IF(U141="snížená",N141,0)</f>
        <v>0</v>
      </c>
      <c r="BG141" s="108">
        <f>IF(U141="zákl. přenesená",N141,0)</f>
        <v>0</v>
      </c>
      <c r="BH141" s="108">
        <f>IF(U141="sníž. přenesená",N141,0)</f>
        <v>0</v>
      </c>
      <c r="BI141" s="108">
        <f>IF(U141="nulová",N141,0)</f>
        <v>0</v>
      </c>
      <c r="BJ141" s="21" t="s">
        <v>86</v>
      </c>
      <c r="BK141" s="108">
        <f>ROUND(L141*K141,2)</f>
        <v>0</v>
      </c>
      <c r="BL141" s="21" t="s">
        <v>175</v>
      </c>
      <c r="BM141" s="21" t="s">
        <v>183</v>
      </c>
    </row>
    <row r="142" spans="2:51" s="11" customFormat="1" ht="14.45" customHeight="1">
      <c r="B142" s="178"/>
      <c r="C142" s="179"/>
      <c r="D142" s="179"/>
      <c r="E142" s="180" t="s">
        <v>5</v>
      </c>
      <c r="F142" s="252" t="s">
        <v>184</v>
      </c>
      <c r="G142" s="253"/>
      <c r="H142" s="253"/>
      <c r="I142" s="253"/>
      <c r="J142" s="179"/>
      <c r="K142" s="181">
        <v>6.278</v>
      </c>
      <c r="L142" s="179"/>
      <c r="M142" s="179"/>
      <c r="N142" s="179"/>
      <c r="O142" s="179"/>
      <c r="P142" s="179"/>
      <c r="Q142" s="179"/>
      <c r="R142" s="182"/>
      <c r="T142" s="183"/>
      <c r="U142" s="179"/>
      <c r="V142" s="179"/>
      <c r="W142" s="179"/>
      <c r="X142" s="179"/>
      <c r="Y142" s="179"/>
      <c r="Z142" s="179"/>
      <c r="AA142" s="184"/>
      <c r="AT142" s="185" t="s">
        <v>178</v>
      </c>
      <c r="AU142" s="185" t="s">
        <v>119</v>
      </c>
      <c r="AV142" s="11" t="s">
        <v>119</v>
      </c>
      <c r="AW142" s="11" t="s">
        <v>35</v>
      </c>
      <c r="AX142" s="11" t="s">
        <v>78</v>
      </c>
      <c r="AY142" s="185" t="s">
        <v>171</v>
      </c>
    </row>
    <row r="143" spans="2:51" s="11" customFormat="1" ht="14.45" customHeight="1">
      <c r="B143" s="178"/>
      <c r="C143" s="179"/>
      <c r="D143" s="179"/>
      <c r="E143" s="180" t="s">
        <v>5</v>
      </c>
      <c r="F143" s="261" t="s">
        <v>185</v>
      </c>
      <c r="G143" s="262"/>
      <c r="H143" s="262"/>
      <c r="I143" s="262"/>
      <c r="J143" s="179"/>
      <c r="K143" s="181">
        <v>0.664</v>
      </c>
      <c r="L143" s="179"/>
      <c r="M143" s="179"/>
      <c r="N143" s="179"/>
      <c r="O143" s="179"/>
      <c r="P143" s="179"/>
      <c r="Q143" s="179"/>
      <c r="R143" s="182"/>
      <c r="T143" s="183"/>
      <c r="U143" s="179"/>
      <c r="V143" s="179"/>
      <c r="W143" s="179"/>
      <c r="X143" s="179"/>
      <c r="Y143" s="179"/>
      <c r="Z143" s="179"/>
      <c r="AA143" s="184"/>
      <c r="AT143" s="185" t="s">
        <v>178</v>
      </c>
      <c r="AU143" s="185" t="s">
        <v>119</v>
      </c>
      <c r="AV143" s="11" t="s">
        <v>119</v>
      </c>
      <c r="AW143" s="11" t="s">
        <v>35</v>
      </c>
      <c r="AX143" s="11" t="s">
        <v>78</v>
      </c>
      <c r="AY143" s="185" t="s">
        <v>171</v>
      </c>
    </row>
    <row r="144" spans="2:51" s="12" customFormat="1" ht="14.45" customHeight="1">
      <c r="B144" s="186"/>
      <c r="C144" s="187"/>
      <c r="D144" s="187"/>
      <c r="E144" s="188" t="s">
        <v>5</v>
      </c>
      <c r="F144" s="263" t="s">
        <v>186</v>
      </c>
      <c r="G144" s="264"/>
      <c r="H144" s="264"/>
      <c r="I144" s="264"/>
      <c r="J144" s="187"/>
      <c r="K144" s="189">
        <v>6.942</v>
      </c>
      <c r="L144" s="187"/>
      <c r="M144" s="187"/>
      <c r="N144" s="187"/>
      <c r="O144" s="187"/>
      <c r="P144" s="187"/>
      <c r="Q144" s="187"/>
      <c r="R144" s="190"/>
      <c r="T144" s="191"/>
      <c r="U144" s="187"/>
      <c r="V144" s="187"/>
      <c r="W144" s="187"/>
      <c r="X144" s="187"/>
      <c r="Y144" s="187"/>
      <c r="Z144" s="187"/>
      <c r="AA144" s="192"/>
      <c r="AT144" s="193" t="s">
        <v>178</v>
      </c>
      <c r="AU144" s="193" t="s">
        <v>119</v>
      </c>
      <c r="AV144" s="12" t="s">
        <v>175</v>
      </c>
      <c r="AW144" s="12" t="s">
        <v>35</v>
      </c>
      <c r="AX144" s="12" t="s">
        <v>86</v>
      </c>
      <c r="AY144" s="193" t="s">
        <v>171</v>
      </c>
    </row>
    <row r="145" spans="2:65" s="1" customFormat="1" ht="34.15" customHeight="1">
      <c r="B145" s="135"/>
      <c r="C145" s="164" t="s">
        <v>118</v>
      </c>
      <c r="D145" s="164" t="s">
        <v>172</v>
      </c>
      <c r="E145" s="165" t="s">
        <v>187</v>
      </c>
      <c r="F145" s="259" t="s">
        <v>188</v>
      </c>
      <c r="G145" s="259"/>
      <c r="H145" s="259"/>
      <c r="I145" s="259"/>
      <c r="J145" s="166" t="s">
        <v>182</v>
      </c>
      <c r="K145" s="167">
        <v>34.653</v>
      </c>
      <c r="L145" s="250">
        <v>0</v>
      </c>
      <c r="M145" s="250"/>
      <c r="N145" s="254">
        <f>ROUND(L145*K145,2)</f>
        <v>0</v>
      </c>
      <c r="O145" s="254"/>
      <c r="P145" s="254"/>
      <c r="Q145" s="254"/>
      <c r="R145" s="138"/>
      <c r="T145" s="168" t="s">
        <v>5</v>
      </c>
      <c r="U145" s="46" t="s">
        <v>43</v>
      </c>
      <c r="V145" s="38"/>
      <c r="W145" s="169">
        <f>V145*K145</f>
        <v>0</v>
      </c>
      <c r="X145" s="169">
        <v>0</v>
      </c>
      <c r="Y145" s="169">
        <f>X145*K145</f>
        <v>0</v>
      </c>
      <c r="Z145" s="169">
        <v>0</v>
      </c>
      <c r="AA145" s="170">
        <f>Z145*K145</f>
        <v>0</v>
      </c>
      <c r="AR145" s="21" t="s">
        <v>175</v>
      </c>
      <c r="AT145" s="21" t="s">
        <v>172</v>
      </c>
      <c r="AU145" s="21" t="s">
        <v>119</v>
      </c>
      <c r="AY145" s="21" t="s">
        <v>171</v>
      </c>
      <c r="BE145" s="108">
        <f>IF(U145="základní",N145,0)</f>
        <v>0</v>
      </c>
      <c r="BF145" s="108">
        <f>IF(U145="snížená",N145,0)</f>
        <v>0</v>
      </c>
      <c r="BG145" s="108">
        <f>IF(U145="zákl. přenesená",N145,0)</f>
        <v>0</v>
      </c>
      <c r="BH145" s="108">
        <f>IF(U145="sníž. přenesená",N145,0)</f>
        <v>0</v>
      </c>
      <c r="BI145" s="108">
        <f>IF(U145="nulová",N145,0)</f>
        <v>0</v>
      </c>
      <c r="BJ145" s="21" t="s">
        <v>86</v>
      </c>
      <c r="BK145" s="108">
        <f>ROUND(L145*K145,2)</f>
        <v>0</v>
      </c>
      <c r="BL145" s="21" t="s">
        <v>175</v>
      </c>
      <c r="BM145" s="21" t="s">
        <v>189</v>
      </c>
    </row>
    <row r="146" spans="2:51" s="10" customFormat="1" ht="14.45" customHeight="1">
      <c r="B146" s="171"/>
      <c r="C146" s="172"/>
      <c r="D146" s="172"/>
      <c r="E146" s="173" t="s">
        <v>5</v>
      </c>
      <c r="F146" s="289" t="s">
        <v>190</v>
      </c>
      <c r="G146" s="290"/>
      <c r="H146" s="290"/>
      <c r="I146" s="290"/>
      <c r="J146" s="172"/>
      <c r="K146" s="173" t="s">
        <v>5</v>
      </c>
      <c r="L146" s="172"/>
      <c r="M146" s="172"/>
      <c r="N146" s="172"/>
      <c r="O146" s="172"/>
      <c r="P146" s="172"/>
      <c r="Q146" s="172"/>
      <c r="R146" s="174"/>
      <c r="T146" s="175"/>
      <c r="U146" s="172"/>
      <c r="V146" s="172"/>
      <c r="W146" s="172"/>
      <c r="X146" s="172"/>
      <c r="Y146" s="172"/>
      <c r="Z146" s="172"/>
      <c r="AA146" s="176"/>
      <c r="AT146" s="177" t="s">
        <v>178</v>
      </c>
      <c r="AU146" s="177" t="s">
        <v>119</v>
      </c>
      <c r="AV146" s="10" t="s">
        <v>86</v>
      </c>
      <c r="AW146" s="10" t="s">
        <v>35</v>
      </c>
      <c r="AX146" s="10" t="s">
        <v>78</v>
      </c>
      <c r="AY146" s="177" t="s">
        <v>171</v>
      </c>
    </row>
    <row r="147" spans="2:51" s="11" customFormat="1" ht="14.45" customHeight="1">
      <c r="B147" s="178"/>
      <c r="C147" s="179"/>
      <c r="D147" s="179"/>
      <c r="E147" s="180" t="s">
        <v>5</v>
      </c>
      <c r="F147" s="261" t="s">
        <v>191</v>
      </c>
      <c r="G147" s="262"/>
      <c r="H147" s="262"/>
      <c r="I147" s="262"/>
      <c r="J147" s="179"/>
      <c r="K147" s="181">
        <v>3.669</v>
      </c>
      <c r="L147" s="179"/>
      <c r="M147" s="179"/>
      <c r="N147" s="179"/>
      <c r="O147" s="179"/>
      <c r="P147" s="179"/>
      <c r="Q147" s="179"/>
      <c r="R147" s="182"/>
      <c r="T147" s="183"/>
      <c r="U147" s="179"/>
      <c r="V147" s="179"/>
      <c r="W147" s="179"/>
      <c r="X147" s="179"/>
      <c r="Y147" s="179"/>
      <c r="Z147" s="179"/>
      <c r="AA147" s="184"/>
      <c r="AT147" s="185" t="s">
        <v>178</v>
      </c>
      <c r="AU147" s="185" t="s">
        <v>119</v>
      </c>
      <c r="AV147" s="11" t="s">
        <v>119</v>
      </c>
      <c r="AW147" s="11" t="s">
        <v>35</v>
      </c>
      <c r="AX147" s="11" t="s">
        <v>78</v>
      </c>
      <c r="AY147" s="185" t="s">
        <v>171</v>
      </c>
    </row>
    <row r="148" spans="2:51" s="11" customFormat="1" ht="14.45" customHeight="1">
      <c r="B148" s="178"/>
      <c r="C148" s="179"/>
      <c r="D148" s="179"/>
      <c r="E148" s="180" t="s">
        <v>5</v>
      </c>
      <c r="F148" s="261" t="s">
        <v>192</v>
      </c>
      <c r="G148" s="262"/>
      <c r="H148" s="262"/>
      <c r="I148" s="262"/>
      <c r="J148" s="179"/>
      <c r="K148" s="181">
        <v>6.21</v>
      </c>
      <c r="L148" s="179"/>
      <c r="M148" s="179"/>
      <c r="N148" s="179"/>
      <c r="O148" s="179"/>
      <c r="P148" s="179"/>
      <c r="Q148" s="179"/>
      <c r="R148" s="182"/>
      <c r="T148" s="183"/>
      <c r="U148" s="179"/>
      <c r="V148" s="179"/>
      <c r="W148" s="179"/>
      <c r="X148" s="179"/>
      <c r="Y148" s="179"/>
      <c r="Z148" s="179"/>
      <c r="AA148" s="184"/>
      <c r="AT148" s="185" t="s">
        <v>178</v>
      </c>
      <c r="AU148" s="185" t="s">
        <v>119</v>
      </c>
      <c r="AV148" s="11" t="s">
        <v>119</v>
      </c>
      <c r="AW148" s="11" t="s">
        <v>35</v>
      </c>
      <c r="AX148" s="11" t="s">
        <v>78</v>
      </c>
      <c r="AY148" s="185" t="s">
        <v>171</v>
      </c>
    </row>
    <row r="149" spans="2:51" s="11" customFormat="1" ht="14.45" customHeight="1">
      <c r="B149" s="178"/>
      <c r="C149" s="179"/>
      <c r="D149" s="179"/>
      <c r="E149" s="180" t="s">
        <v>5</v>
      </c>
      <c r="F149" s="261" t="s">
        <v>193</v>
      </c>
      <c r="G149" s="262"/>
      <c r="H149" s="262"/>
      <c r="I149" s="262"/>
      <c r="J149" s="179"/>
      <c r="K149" s="181">
        <v>6.954</v>
      </c>
      <c r="L149" s="179"/>
      <c r="M149" s="179"/>
      <c r="N149" s="179"/>
      <c r="O149" s="179"/>
      <c r="P149" s="179"/>
      <c r="Q149" s="179"/>
      <c r="R149" s="182"/>
      <c r="T149" s="183"/>
      <c r="U149" s="179"/>
      <c r="V149" s="179"/>
      <c r="W149" s="179"/>
      <c r="X149" s="179"/>
      <c r="Y149" s="179"/>
      <c r="Z149" s="179"/>
      <c r="AA149" s="184"/>
      <c r="AT149" s="185" t="s">
        <v>178</v>
      </c>
      <c r="AU149" s="185" t="s">
        <v>119</v>
      </c>
      <c r="AV149" s="11" t="s">
        <v>119</v>
      </c>
      <c r="AW149" s="11" t="s">
        <v>35</v>
      </c>
      <c r="AX149" s="11" t="s">
        <v>78</v>
      </c>
      <c r="AY149" s="185" t="s">
        <v>171</v>
      </c>
    </row>
    <row r="150" spans="2:51" s="11" customFormat="1" ht="14.45" customHeight="1">
      <c r="B150" s="178"/>
      <c r="C150" s="179"/>
      <c r="D150" s="179"/>
      <c r="E150" s="180" t="s">
        <v>5</v>
      </c>
      <c r="F150" s="261" t="s">
        <v>194</v>
      </c>
      <c r="G150" s="262"/>
      <c r="H150" s="262"/>
      <c r="I150" s="262"/>
      <c r="J150" s="179"/>
      <c r="K150" s="181">
        <v>9.369</v>
      </c>
      <c r="L150" s="179"/>
      <c r="M150" s="179"/>
      <c r="N150" s="179"/>
      <c r="O150" s="179"/>
      <c r="P150" s="179"/>
      <c r="Q150" s="179"/>
      <c r="R150" s="182"/>
      <c r="T150" s="183"/>
      <c r="U150" s="179"/>
      <c r="V150" s="179"/>
      <c r="W150" s="179"/>
      <c r="X150" s="179"/>
      <c r="Y150" s="179"/>
      <c r="Z150" s="179"/>
      <c r="AA150" s="184"/>
      <c r="AT150" s="185" t="s">
        <v>178</v>
      </c>
      <c r="AU150" s="185" t="s">
        <v>119</v>
      </c>
      <c r="AV150" s="11" t="s">
        <v>119</v>
      </c>
      <c r="AW150" s="11" t="s">
        <v>35</v>
      </c>
      <c r="AX150" s="11" t="s">
        <v>78</v>
      </c>
      <c r="AY150" s="185" t="s">
        <v>171</v>
      </c>
    </row>
    <row r="151" spans="2:51" s="11" customFormat="1" ht="14.45" customHeight="1">
      <c r="B151" s="178"/>
      <c r="C151" s="179"/>
      <c r="D151" s="179"/>
      <c r="E151" s="180" t="s">
        <v>5</v>
      </c>
      <c r="F151" s="261" t="s">
        <v>195</v>
      </c>
      <c r="G151" s="262"/>
      <c r="H151" s="262"/>
      <c r="I151" s="262"/>
      <c r="J151" s="179"/>
      <c r="K151" s="181">
        <v>3.924</v>
      </c>
      <c r="L151" s="179"/>
      <c r="M151" s="179"/>
      <c r="N151" s="179"/>
      <c r="O151" s="179"/>
      <c r="P151" s="179"/>
      <c r="Q151" s="179"/>
      <c r="R151" s="182"/>
      <c r="T151" s="183"/>
      <c r="U151" s="179"/>
      <c r="V151" s="179"/>
      <c r="W151" s="179"/>
      <c r="X151" s="179"/>
      <c r="Y151" s="179"/>
      <c r="Z151" s="179"/>
      <c r="AA151" s="184"/>
      <c r="AT151" s="185" t="s">
        <v>178</v>
      </c>
      <c r="AU151" s="185" t="s">
        <v>119</v>
      </c>
      <c r="AV151" s="11" t="s">
        <v>119</v>
      </c>
      <c r="AW151" s="11" t="s">
        <v>35</v>
      </c>
      <c r="AX151" s="11" t="s">
        <v>78</v>
      </c>
      <c r="AY151" s="185" t="s">
        <v>171</v>
      </c>
    </row>
    <row r="152" spans="2:51" s="11" customFormat="1" ht="14.45" customHeight="1">
      <c r="B152" s="178"/>
      <c r="C152" s="179"/>
      <c r="D152" s="179"/>
      <c r="E152" s="180" t="s">
        <v>5</v>
      </c>
      <c r="F152" s="261" t="s">
        <v>196</v>
      </c>
      <c r="G152" s="262"/>
      <c r="H152" s="262"/>
      <c r="I152" s="262"/>
      <c r="J152" s="179"/>
      <c r="K152" s="181">
        <v>4.527</v>
      </c>
      <c r="L152" s="179"/>
      <c r="M152" s="179"/>
      <c r="N152" s="179"/>
      <c r="O152" s="179"/>
      <c r="P152" s="179"/>
      <c r="Q152" s="179"/>
      <c r="R152" s="182"/>
      <c r="T152" s="183"/>
      <c r="U152" s="179"/>
      <c r="V152" s="179"/>
      <c r="W152" s="179"/>
      <c r="X152" s="179"/>
      <c r="Y152" s="179"/>
      <c r="Z152" s="179"/>
      <c r="AA152" s="184"/>
      <c r="AT152" s="185" t="s">
        <v>178</v>
      </c>
      <c r="AU152" s="185" t="s">
        <v>119</v>
      </c>
      <c r="AV152" s="11" t="s">
        <v>119</v>
      </c>
      <c r="AW152" s="11" t="s">
        <v>35</v>
      </c>
      <c r="AX152" s="11" t="s">
        <v>78</v>
      </c>
      <c r="AY152" s="185" t="s">
        <v>171</v>
      </c>
    </row>
    <row r="153" spans="2:51" s="12" customFormat="1" ht="14.45" customHeight="1">
      <c r="B153" s="186"/>
      <c r="C153" s="187"/>
      <c r="D153" s="187"/>
      <c r="E153" s="188" t="s">
        <v>5</v>
      </c>
      <c r="F153" s="263" t="s">
        <v>186</v>
      </c>
      <c r="G153" s="264"/>
      <c r="H153" s="264"/>
      <c r="I153" s="264"/>
      <c r="J153" s="187"/>
      <c r="K153" s="189">
        <v>34.653</v>
      </c>
      <c r="L153" s="187"/>
      <c r="M153" s="187"/>
      <c r="N153" s="187"/>
      <c r="O153" s="187"/>
      <c r="P153" s="187"/>
      <c r="Q153" s="187"/>
      <c r="R153" s="190"/>
      <c r="T153" s="191"/>
      <c r="U153" s="187"/>
      <c r="V153" s="187"/>
      <c r="W153" s="187"/>
      <c r="X153" s="187"/>
      <c r="Y153" s="187"/>
      <c r="Z153" s="187"/>
      <c r="AA153" s="192"/>
      <c r="AT153" s="193" t="s">
        <v>178</v>
      </c>
      <c r="AU153" s="193" t="s">
        <v>119</v>
      </c>
      <c r="AV153" s="12" t="s">
        <v>175</v>
      </c>
      <c r="AW153" s="12" t="s">
        <v>35</v>
      </c>
      <c r="AX153" s="12" t="s">
        <v>86</v>
      </c>
      <c r="AY153" s="193" t="s">
        <v>171</v>
      </c>
    </row>
    <row r="154" spans="2:65" s="1" customFormat="1" ht="22.9" customHeight="1">
      <c r="B154" s="135"/>
      <c r="C154" s="164" t="s">
        <v>175</v>
      </c>
      <c r="D154" s="164" t="s">
        <v>172</v>
      </c>
      <c r="E154" s="165" t="s">
        <v>197</v>
      </c>
      <c r="F154" s="259" t="s">
        <v>198</v>
      </c>
      <c r="G154" s="259"/>
      <c r="H154" s="259"/>
      <c r="I154" s="259"/>
      <c r="J154" s="166" t="s">
        <v>182</v>
      </c>
      <c r="K154" s="167">
        <v>44.957</v>
      </c>
      <c r="L154" s="250">
        <v>0</v>
      </c>
      <c r="M154" s="250"/>
      <c r="N154" s="254">
        <f>ROUND(L154*K154,2)</f>
        <v>0</v>
      </c>
      <c r="O154" s="254"/>
      <c r="P154" s="254"/>
      <c r="Q154" s="254"/>
      <c r="R154" s="138"/>
      <c r="T154" s="168" t="s">
        <v>5</v>
      </c>
      <c r="U154" s="46" t="s">
        <v>43</v>
      </c>
      <c r="V154" s="38"/>
      <c r="W154" s="169">
        <f>V154*K154</f>
        <v>0</v>
      </c>
      <c r="X154" s="169">
        <v>0</v>
      </c>
      <c r="Y154" s="169">
        <f>X154*K154</f>
        <v>0</v>
      </c>
      <c r="Z154" s="169">
        <v>0</v>
      </c>
      <c r="AA154" s="170">
        <f>Z154*K154</f>
        <v>0</v>
      </c>
      <c r="AR154" s="21" t="s">
        <v>175</v>
      </c>
      <c r="AT154" s="21" t="s">
        <v>172</v>
      </c>
      <c r="AU154" s="21" t="s">
        <v>119</v>
      </c>
      <c r="AY154" s="21" t="s">
        <v>171</v>
      </c>
      <c r="BE154" s="108">
        <f>IF(U154="základní",N154,0)</f>
        <v>0</v>
      </c>
      <c r="BF154" s="108">
        <f>IF(U154="snížená",N154,0)</f>
        <v>0</v>
      </c>
      <c r="BG154" s="108">
        <f>IF(U154="zákl. přenesená",N154,0)</f>
        <v>0</v>
      </c>
      <c r="BH154" s="108">
        <f>IF(U154="sníž. přenesená",N154,0)</f>
        <v>0</v>
      </c>
      <c r="BI154" s="108">
        <f>IF(U154="nulová",N154,0)</f>
        <v>0</v>
      </c>
      <c r="BJ154" s="21" t="s">
        <v>86</v>
      </c>
      <c r="BK154" s="108">
        <f>ROUND(L154*K154,2)</f>
        <v>0</v>
      </c>
      <c r="BL154" s="21" t="s">
        <v>175</v>
      </c>
      <c r="BM154" s="21" t="s">
        <v>199</v>
      </c>
    </row>
    <row r="155" spans="2:51" s="11" customFormat="1" ht="14.45" customHeight="1">
      <c r="B155" s="178"/>
      <c r="C155" s="179"/>
      <c r="D155" s="179"/>
      <c r="E155" s="180" t="s">
        <v>5</v>
      </c>
      <c r="F155" s="252" t="s">
        <v>200</v>
      </c>
      <c r="G155" s="253"/>
      <c r="H155" s="253"/>
      <c r="I155" s="253"/>
      <c r="J155" s="179"/>
      <c r="K155" s="181">
        <v>40.81</v>
      </c>
      <c r="L155" s="179"/>
      <c r="M155" s="179"/>
      <c r="N155" s="179"/>
      <c r="O155" s="179"/>
      <c r="P155" s="179"/>
      <c r="Q155" s="179"/>
      <c r="R155" s="182"/>
      <c r="T155" s="183"/>
      <c r="U155" s="179"/>
      <c r="V155" s="179"/>
      <c r="W155" s="179"/>
      <c r="X155" s="179"/>
      <c r="Y155" s="179"/>
      <c r="Z155" s="179"/>
      <c r="AA155" s="184"/>
      <c r="AT155" s="185" t="s">
        <v>178</v>
      </c>
      <c r="AU155" s="185" t="s">
        <v>119</v>
      </c>
      <c r="AV155" s="11" t="s">
        <v>119</v>
      </c>
      <c r="AW155" s="11" t="s">
        <v>35</v>
      </c>
      <c r="AX155" s="11" t="s">
        <v>78</v>
      </c>
      <c r="AY155" s="185" t="s">
        <v>171</v>
      </c>
    </row>
    <row r="156" spans="2:51" s="11" customFormat="1" ht="14.45" customHeight="1">
      <c r="B156" s="178"/>
      <c r="C156" s="179"/>
      <c r="D156" s="179"/>
      <c r="E156" s="180" t="s">
        <v>5</v>
      </c>
      <c r="F156" s="261" t="s">
        <v>201</v>
      </c>
      <c r="G156" s="262"/>
      <c r="H156" s="262"/>
      <c r="I156" s="262"/>
      <c r="J156" s="179"/>
      <c r="K156" s="181">
        <v>5.397</v>
      </c>
      <c r="L156" s="179"/>
      <c r="M156" s="179"/>
      <c r="N156" s="179"/>
      <c r="O156" s="179"/>
      <c r="P156" s="179"/>
      <c r="Q156" s="179"/>
      <c r="R156" s="182"/>
      <c r="T156" s="183"/>
      <c r="U156" s="179"/>
      <c r="V156" s="179"/>
      <c r="W156" s="179"/>
      <c r="X156" s="179"/>
      <c r="Y156" s="179"/>
      <c r="Z156" s="179"/>
      <c r="AA156" s="184"/>
      <c r="AT156" s="185" t="s">
        <v>178</v>
      </c>
      <c r="AU156" s="185" t="s">
        <v>119</v>
      </c>
      <c r="AV156" s="11" t="s">
        <v>119</v>
      </c>
      <c r="AW156" s="11" t="s">
        <v>35</v>
      </c>
      <c r="AX156" s="11" t="s">
        <v>78</v>
      </c>
      <c r="AY156" s="185" t="s">
        <v>171</v>
      </c>
    </row>
    <row r="157" spans="2:51" s="11" customFormat="1" ht="22.9" customHeight="1">
      <c r="B157" s="178"/>
      <c r="C157" s="179"/>
      <c r="D157" s="179"/>
      <c r="E157" s="180" t="s">
        <v>5</v>
      </c>
      <c r="F157" s="261" t="s">
        <v>202</v>
      </c>
      <c r="G157" s="262"/>
      <c r="H157" s="262"/>
      <c r="I157" s="262"/>
      <c r="J157" s="179"/>
      <c r="K157" s="181">
        <v>-1.25</v>
      </c>
      <c r="L157" s="179"/>
      <c r="M157" s="179"/>
      <c r="N157" s="179"/>
      <c r="O157" s="179"/>
      <c r="P157" s="179"/>
      <c r="Q157" s="179"/>
      <c r="R157" s="182"/>
      <c r="T157" s="183"/>
      <c r="U157" s="179"/>
      <c r="V157" s="179"/>
      <c r="W157" s="179"/>
      <c r="X157" s="179"/>
      <c r="Y157" s="179"/>
      <c r="Z157" s="179"/>
      <c r="AA157" s="184"/>
      <c r="AT157" s="185" t="s">
        <v>178</v>
      </c>
      <c r="AU157" s="185" t="s">
        <v>119</v>
      </c>
      <c r="AV157" s="11" t="s">
        <v>119</v>
      </c>
      <c r="AW157" s="11" t="s">
        <v>35</v>
      </c>
      <c r="AX157" s="11" t="s">
        <v>78</v>
      </c>
      <c r="AY157" s="185" t="s">
        <v>171</v>
      </c>
    </row>
    <row r="158" spans="2:51" s="12" customFormat="1" ht="14.45" customHeight="1">
      <c r="B158" s="186"/>
      <c r="C158" s="187"/>
      <c r="D158" s="187"/>
      <c r="E158" s="188" t="s">
        <v>5</v>
      </c>
      <c r="F158" s="263" t="s">
        <v>186</v>
      </c>
      <c r="G158" s="264"/>
      <c r="H158" s="264"/>
      <c r="I158" s="264"/>
      <c r="J158" s="187"/>
      <c r="K158" s="189">
        <v>44.957</v>
      </c>
      <c r="L158" s="187"/>
      <c r="M158" s="187"/>
      <c r="N158" s="187"/>
      <c r="O158" s="187"/>
      <c r="P158" s="187"/>
      <c r="Q158" s="187"/>
      <c r="R158" s="190"/>
      <c r="T158" s="191"/>
      <c r="U158" s="187"/>
      <c r="V158" s="187"/>
      <c r="W158" s="187"/>
      <c r="X158" s="187"/>
      <c r="Y158" s="187"/>
      <c r="Z158" s="187"/>
      <c r="AA158" s="192"/>
      <c r="AT158" s="193" t="s">
        <v>178</v>
      </c>
      <c r="AU158" s="193" t="s">
        <v>119</v>
      </c>
      <c r="AV158" s="12" t="s">
        <v>175</v>
      </c>
      <c r="AW158" s="12" t="s">
        <v>35</v>
      </c>
      <c r="AX158" s="12" t="s">
        <v>86</v>
      </c>
      <c r="AY158" s="193" t="s">
        <v>171</v>
      </c>
    </row>
    <row r="159" spans="2:65" s="1" customFormat="1" ht="22.9" customHeight="1">
      <c r="B159" s="135"/>
      <c r="C159" s="164" t="s">
        <v>203</v>
      </c>
      <c r="D159" s="164" t="s">
        <v>172</v>
      </c>
      <c r="E159" s="165" t="s">
        <v>204</v>
      </c>
      <c r="F159" s="259" t="s">
        <v>205</v>
      </c>
      <c r="G159" s="259"/>
      <c r="H159" s="259"/>
      <c r="I159" s="259"/>
      <c r="J159" s="166" t="s">
        <v>182</v>
      </c>
      <c r="K159" s="167">
        <v>44.957</v>
      </c>
      <c r="L159" s="250">
        <v>0</v>
      </c>
      <c r="M159" s="250"/>
      <c r="N159" s="254">
        <f>ROUND(L159*K159,2)</f>
        <v>0</v>
      </c>
      <c r="O159" s="254"/>
      <c r="P159" s="254"/>
      <c r="Q159" s="254"/>
      <c r="R159" s="138"/>
      <c r="T159" s="168" t="s">
        <v>5</v>
      </c>
      <c r="U159" s="46" t="s">
        <v>43</v>
      </c>
      <c r="V159" s="38"/>
      <c r="W159" s="169">
        <f>V159*K159</f>
        <v>0</v>
      </c>
      <c r="X159" s="169">
        <v>0</v>
      </c>
      <c r="Y159" s="169">
        <f>X159*K159</f>
        <v>0</v>
      </c>
      <c r="Z159" s="169">
        <v>0</v>
      </c>
      <c r="AA159" s="170">
        <f>Z159*K159</f>
        <v>0</v>
      </c>
      <c r="AR159" s="21" t="s">
        <v>175</v>
      </c>
      <c r="AT159" s="21" t="s">
        <v>172</v>
      </c>
      <c r="AU159" s="21" t="s">
        <v>119</v>
      </c>
      <c r="AY159" s="21" t="s">
        <v>171</v>
      </c>
      <c r="BE159" s="108">
        <f>IF(U159="základní",N159,0)</f>
        <v>0</v>
      </c>
      <c r="BF159" s="108">
        <f>IF(U159="snížená",N159,0)</f>
        <v>0</v>
      </c>
      <c r="BG159" s="108">
        <f>IF(U159="zákl. přenesená",N159,0)</f>
        <v>0</v>
      </c>
      <c r="BH159" s="108">
        <f>IF(U159="sníž. přenesená",N159,0)</f>
        <v>0</v>
      </c>
      <c r="BI159" s="108">
        <f>IF(U159="nulová",N159,0)</f>
        <v>0</v>
      </c>
      <c r="BJ159" s="21" t="s">
        <v>86</v>
      </c>
      <c r="BK159" s="108">
        <f>ROUND(L159*K159,2)</f>
        <v>0</v>
      </c>
      <c r="BL159" s="21" t="s">
        <v>175</v>
      </c>
      <c r="BM159" s="21" t="s">
        <v>206</v>
      </c>
    </row>
    <row r="160" spans="2:65" s="1" customFormat="1" ht="22.9" customHeight="1">
      <c r="B160" s="135"/>
      <c r="C160" s="164" t="s">
        <v>207</v>
      </c>
      <c r="D160" s="164" t="s">
        <v>172</v>
      </c>
      <c r="E160" s="165" t="s">
        <v>208</v>
      </c>
      <c r="F160" s="259" t="s">
        <v>209</v>
      </c>
      <c r="G160" s="259"/>
      <c r="H160" s="259"/>
      <c r="I160" s="259"/>
      <c r="J160" s="166" t="s">
        <v>210</v>
      </c>
      <c r="K160" s="167">
        <v>37.5</v>
      </c>
      <c r="L160" s="250">
        <v>0</v>
      </c>
      <c r="M160" s="250"/>
      <c r="N160" s="254">
        <f>ROUND(L160*K160,2)</f>
        <v>0</v>
      </c>
      <c r="O160" s="254"/>
      <c r="P160" s="254"/>
      <c r="Q160" s="254"/>
      <c r="R160" s="138"/>
      <c r="T160" s="168" t="s">
        <v>5</v>
      </c>
      <c r="U160" s="46" t="s">
        <v>43</v>
      </c>
      <c r="V160" s="38"/>
      <c r="W160" s="169">
        <f>V160*K160</f>
        <v>0</v>
      </c>
      <c r="X160" s="169">
        <v>0.00133</v>
      </c>
      <c r="Y160" s="169">
        <f>X160*K160</f>
        <v>0.049875</v>
      </c>
      <c r="Z160" s="169">
        <v>0</v>
      </c>
      <c r="AA160" s="170">
        <f>Z160*K160</f>
        <v>0</v>
      </c>
      <c r="AR160" s="21" t="s">
        <v>175</v>
      </c>
      <c r="AT160" s="21" t="s">
        <v>172</v>
      </c>
      <c r="AU160" s="21" t="s">
        <v>119</v>
      </c>
      <c r="AY160" s="21" t="s">
        <v>171</v>
      </c>
      <c r="BE160" s="108">
        <f>IF(U160="základní",N160,0)</f>
        <v>0</v>
      </c>
      <c r="BF160" s="108">
        <f>IF(U160="snížená",N160,0)</f>
        <v>0</v>
      </c>
      <c r="BG160" s="108">
        <f>IF(U160="zákl. přenesená",N160,0)</f>
        <v>0</v>
      </c>
      <c r="BH160" s="108">
        <f>IF(U160="sníž. přenesená",N160,0)</f>
        <v>0</v>
      </c>
      <c r="BI160" s="108">
        <f>IF(U160="nulová",N160,0)</f>
        <v>0</v>
      </c>
      <c r="BJ160" s="21" t="s">
        <v>86</v>
      </c>
      <c r="BK160" s="108">
        <f>ROUND(L160*K160,2)</f>
        <v>0</v>
      </c>
      <c r="BL160" s="21" t="s">
        <v>175</v>
      </c>
      <c r="BM160" s="21" t="s">
        <v>211</v>
      </c>
    </row>
    <row r="161" spans="2:51" s="11" customFormat="1" ht="14.45" customHeight="1">
      <c r="B161" s="178"/>
      <c r="C161" s="179"/>
      <c r="D161" s="179"/>
      <c r="E161" s="180" t="s">
        <v>5</v>
      </c>
      <c r="F161" s="252" t="s">
        <v>212</v>
      </c>
      <c r="G161" s="253"/>
      <c r="H161" s="253"/>
      <c r="I161" s="253"/>
      <c r="J161" s="179"/>
      <c r="K161" s="181">
        <v>37.5</v>
      </c>
      <c r="L161" s="179"/>
      <c r="M161" s="179"/>
      <c r="N161" s="179"/>
      <c r="O161" s="179"/>
      <c r="P161" s="179"/>
      <c r="Q161" s="179"/>
      <c r="R161" s="182"/>
      <c r="T161" s="183"/>
      <c r="U161" s="179"/>
      <c r="V161" s="179"/>
      <c r="W161" s="179"/>
      <c r="X161" s="179"/>
      <c r="Y161" s="179"/>
      <c r="Z161" s="179"/>
      <c r="AA161" s="184"/>
      <c r="AT161" s="185" t="s">
        <v>178</v>
      </c>
      <c r="AU161" s="185" t="s">
        <v>119</v>
      </c>
      <c r="AV161" s="11" t="s">
        <v>119</v>
      </c>
      <c r="AW161" s="11" t="s">
        <v>35</v>
      </c>
      <c r="AX161" s="11" t="s">
        <v>86</v>
      </c>
      <c r="AY161" s="185" t="s">
        <v>171</v>
      </c>
    </row>
    <row r="162" spans="2:65" s="1" customFormat="1" ht="22.9" customHeight="1">
      <c r="B162" s="135"/>
      <c r="C162" s="194" t="s">
        <v>213</v>
      </c>
      <c r="D162" s="194" t="s">
        <v>214</v>
      </c>
      <c r="E162" s="195" t="s">
        <v>215</v>
      </c>
      <c r="F162" s="260" t="s">
        <v>216</v>
      </c>
      <c r="G162" s="260"/>
      <c r="H162" s="260"/>
      <c r="I162" s="260"/>
      <c r="J162" s="196" t="s">
        <v>217</v>
      </c>
      <c r="K162" s="197">
        <v>0.671</v>
      </c>
      <c r="L162" s="255">
        <v>0</v>
      </c>
      <c r="M162" s="255"/>
      <c r="N162" s="256">
        <f>ROUND(L162*K162,2)</f>
        <v>0</v>
      </c>
      <c r="O162" s="254"/>
      <c r="P162" s="254"/>
      <c r="Q162" s="254"/>
      <c r="R162" s="138"/>
      <c r="T162" s="168" t="s">
        <v>5</v>
      </c>
      <c r="U162" s="46" t="s">
        <v>43</v>
      </c>
      <c r="V162" s="38"/>
      <c r="W162" s="169">
        <f>V162*K162</f>
        <v>0</v>
      </c>
      <c r="X162" s="169">
        <v>1</v>
      </c>
      <c r="Y162" s="169">
        <f>X162*K162</f>
        <v>0.671</v>
      </c>
      <c r="Z162" s="169">
        <v>0</v>
      </c>
      <c r="AA162" s="170">
        <f>Z162*K162</f>
        <v>0</v>
      </c>
      <c r="AR162" s="21" t="s">
        <v>218</v>
      </c>
      <c r="AT162" s="21" t="s">
        <v>214</v>
      </c>
      <c r="AU162" s="21" t="s">
        <v>119</v>
      </c>
      <c r="AY162" s="21" t="s">
        <v>171</v>
      </c>
      <c r="BE162" s="108">
        <f>IF(U162="základní",N162,0)</f>
        <v>0</v>
      </c>
      <c r="BF162" s="108">
        <f>IF(U162="snížená",N162,0)</f>
        <v>0</v>
      </c>
      <c r="BG162" s="108">
        <f>IF(U162="zákl. přenesená",N162,0)</f>
        <v>0</v>
      </c>
      <c r="BH162" s="108">
        <f>IF(U162="sníž. přenesená",N162,0)</f>
        <v>0</v>
      </c>
      <c r="BI162" s="108">
        <f>IF(U162="nulová",N162,0)</f>
        <v>0</v>
      </c>
      <c r="BJ162" s="21" t="s">
        <v>86</v>
      </c>
      <c r="BK162" s="108">
        <f>ROUND(L162*K162,2)</f>
        <v>0</v>
      </c>
      <c r="BL162" s="21" t="s">
        <v>175</v>
      </c>
      <c r="BM162" s="21" t="s">
        <v>219</v>
      </c>
    </row>
    <row r="163" spans="2:51" s="11" customFormat="1" ht="14.45" customHeight="1">
      <c r="B163" s="178"/>
      <c r="C163" s="179"/>
      <c r="D163" s="179"/>
      <c r="E163" s="180" t="s">
        <v>5</v>
      </c>
      <c r="F163" s="252" t="s">
        <v>220</v>
      </c>
      <c r="G163" s="253"/>
      <c r="H163" s="253"/>
      <c r="I163" s="253"/>
      <c r="J163" s="179"/>
      <c r="K163" s="181">
        <v>0.671</v>
      </c>
      <c r="L163" s="179"/>
      <c r="M163" s="179"/>
      <c r="N163" s="179"/>
      <c r="O163" s="179"/>
      <c r="P163" s="179"/>
      <c r="Q163" s="179"/>
      <c r="R163" s="182"/>
      <c r="T163" s="183"/>
      <c r="U163" s="179"/>
      <c r="V163" s="179"/>
      <c r="W163" s="179"/>
      <c r="X163" s="179"/>
      <c r="Y163" s="179"/>
      <c r="Z163" s="179"/>
      <c r="AA163" s="184"/>
      <c r="AT163" s="185" t="s">
        <v>178</v>
      </c>
      <c r="AU163" s="185" t="s">
        <v>119</v>
      </c>
      <c r="AV163" s="11" t="s">
        <v>119</v>
      </c>
      <c r="AW163" s="11" t="s">
        <v>35</v>
      </c>
      <c r="AX163" s="11" t="s">
        <v>86</v>
      </c>
      <c r="AY163" s="185" t="s">
        <v>171</v>
      </c>
    </row>
    <row r="164" spans="2:65" s="1" customFormat="1" ht="22.9" customHeight="1">
      <c r="B164" s="135"/>
      <c r="C164" s="164" t="s">
        <v>218</v>
      </c>
      <c r="D164" s="164" t="s">
        <v>172</v>
      </c>
      <c r="E164" s="165" t="s">
        <v>221</v>
      </c>
      <c r="F164" s="259" t="s">
        <v>222</v>
      </c>
      <c r="G164" s="259"/>
      <c r="H164" s="259"/>
      <c r="I164" s="259"/>
      <c r="J164" s="166" t="s">
        <v>210</v>
      </c>
      <c r="K164" s="167">
        <v>37.5</v>
      </c>
      <c r="L164" s="250">
        <v>0</v>
      </c>
      <c r="M164" s="250"/>
      <c r="N164" s="254">
        <f>ROUND(L164*K164,2)</f>
        <v>0</v>
      </c>
      <c r="O164" s="254"/>
      <c r="P164" s="254"/>
      <c r="Q164" s="254"/>
      <c r="R164" s="138"/>
      <c r="T164" s="168" t="s">
        <v>5</v>
      </c>
      <c r="U164" s="46" t="s">
        <v>43</v>
      </c>
      <c r="V164" s="38"/>
      <c r="W164" s="169">
        <f>V164*K164</f>
        <v>0</v>
      </c>
      <c r="X164" s="169">
        <v>0</v>
      </c>
      <c r="Y164" s="169">
        <f>X164*K164</f>
        <v>0</v>
      </c>
      <c r="Z164" s="169">
        <v>0</v>
      </c>
      <c r="AA164" s="170">
        <f>Z164*K164</f>
        <v>0</v>
      </c>
      <c r="AR164" s="21" t="s">
        <v>175</v>
      </c>
      <c r="AT164" s="21" t="s">
        <v>172</v>
      </c>
      <c r="AU164" s="21" t="s">
        <v>119</v>
      </c>
      <c r="AY164" s="21" t="s">
        <v>171</v>
      </c>
      <c r="BE164" s="108">
        <f>IF(U164="základní",N164,0)</f>
        <v>0</v>
      </c>
      <c r="BF164" s="108">
        <f>IF(U164="snížená",N164,0)</f>
        <v>0</v>
      </c>
      <c r="BG164" s="108">
        <f>IF(U164="zákl. přenesená",N164,0)</f>
        <v>0</v>
      </c>
      <c r="BH164" s="108">
        <f>IF(U164="sníž. přenesená",N164,0)</f>
        <v>0</v>
      </c>
      <c r="BI164" s="108">
        <f>IF(U164="nulová",N164,0)</f>
        <v>0</v>
      </c>
      <c r="BJ164" s="21" t="s">
        <v>86</v>
      </c>
      <c r="BK164" s="108">
        <f>ROUND(L164*K164,2)</f>
        <v>0</v>
      </c>
      <c r="BL164" s="21" t="s">
        <v>175</v>
      </c>
      <c r="BM164" s="21" t="s">
        <v>223</v>
      </c>
    </row>
    <row r="165" spans="2:65" s="1" customFormat="1" ht="34.15" customHeight="1">
      <c r="B165" s="135"/>
      <c r="C165" s="164" t="s">
        <v>224</v>
      </c>
      <c r="D165" s="164" t="s">
        <v>172</v>
      </c>
      <c r="E165" s="165" t="s">
        <v>225</v>
      </c>
      <c r="F165" s="259" t="s">
        <v>226</v>
      </c>
      <c r="G165" s="259"/>
      <c r="H165" s="259"/>
      <c r="I165" s="259"/>
      <c r="J165" s="166" t="s">
        <v>116</v>
      </c>
      <c r="K165" s="167">
        <v>40.293</v>
      </c>
      <c r="L165" s="250">
        <v>0</v>
      </c>
      <c r="M165" s="250"/>
      <c r="N165" s="254">
        <f>ROUND(L165*K165,2)</f>
        <v>0</v>
      </c>
      <c r="O165" s="254"/>
      <c r="P165" s="254"/>
      <c r="Q165" s="254"/>
      <c r="R165" s="138"/>
      <c r="T165" s="168" t="s">
        <v>5</v>
      </c>
      <c r="U165" s="46" t="s">
        <v>43</v>
      </c>
      <c r="V165" s="38"/>
      <c r="W165" s="169">
        <f>V165*K165</f>
        <v>0</v>
      </c>
      <c r="X165" s="169">
        <v>0.0264</v>
      </c>
      <c r="Y165" s="169">
        <f>X165*K165</f>
        <v>1.0637352</v>
      </c>
      <c r="Z165" s="169">
        <v>0</v>
      </c>
      <c r="AA165" s="170">
        <f>Z165*K165</f>
        <v>0</v>
      </c>
      <c r="AR165" s="21" t="s">
        <v>175</v>
      </c>
      <c r="AT165" s="21" t="s">
        <v>172</v>
      </c>
      <c r="AU165" s="21" t="s">
        <v>119</v>
      </c>
      <c r="AY165" s="21" t="s">
        <v>171</v>
      </c>
      <c r="BE165" s="108">
        <f>IF(U165="základní",N165,0)</f>
        <v>0</v>
      </c>
      <c r="BF165" s="108">
        <f>IF(U165="snížená",N165,0)</f>
        <v>0</v>
      </c>
      <c r="BG165" s="108">
        <f>IF(U165="zákl. přenesená",N165,0)</f>
        <v>0</v>
      </c>
      <c r="BH165" s="108">
        <f>IF(U165="sníž. přenesená",N165,0)</f>
        <v>0</v>
      </c>
      <c r="BI165" s="108">
        <f>IF(U165="nulová",N165,0)</f>
        <v>0</v>
      </c>
      <c r="BJ165" s="21" t="s">
        <v>86</v>
      </c>
      <c r="BK165" s="108">
        <f>ROUND(L165*K165,2)</f>
        <v>0</v>
      </c>
      <c r="BL165" s="21" t="s">
        <v>175</v>
      </c>
      <c r="BM165" s="21" t="s">
        <v>227</v>
      </c>
    </row>
    <row r="166" spans="2:51" s="11" customFormat="1" ht="14.45" customHeight="1">
      <c r="B166" s="178"/>
      <c r="C166" s="179"/>
      <c r="D166" s="179"/>
      <c r="E166" s="180" t="s">
        <v>5</v>
      </c>
      <c r="F166" s="252" t="s">
        <v>228</v>
      </c>
      <c r="G166" s="253"/>
      <c r="H166" s="253"/>
      <c r="I166" s="253"/>
      <c r="J166" s="179"/>
      <c r="K166" s="181">
        <v>40.293</v>
      </c>
      <c r="L166" s="179"/>
      <c r="M166" s="179"/>
      <c r="N166" s="179"/>
      <c r="O166" s="179"/>
      <c r="P166" s="179"/>
      <c r="Q166" s="179"/>
      <c r="R166" s="182"/>
      <c r="T166" s="183"/>
      <c r="U166" s="179"/>
      <c r="V166" s="179"/>
      <c r="W166" s="179"/>
      <c r="X166" s="179"/>
      <c r="Y166" s="179"/>
      <c r="Z166" s="179"/>
      <c r="AA166" s="184"/>
      <c r="AT166" s="185" t="s">
        <v>178</v>
      </c>
      <c r="AU166" s="185" t="s">
        <v>119</v>
      </c>
      <c r="AV166" s="11" t="s">
        <v>119</v>
      </c>
      <c r="AW166" s="11" t="s">
        <v>35</v>
      </c>
      <c r="AX166" s="11" t="s">
        <v>86</v>
      </c>
      <c r="AY166" s="185" t="s">
        <v>171</v>
      </c>
    </row>
    <row r="167" spans="2:65" s="1" customFormat="1" ht="34.15" customHeight="1">
      <c r="B167" s="135"/>
      <c r="C167" s="164" t="s">
        <v>229</v>
      </c>
      <c r="D167" s="164" t="s">
        <v>172</v>
      </c>
      <c r="E167" s="165" t="s">
        <v>230</v>
      </c>
      <c r="F167" s="259" t="s">
        <v>231</v>
      </c>
      <c r="G167" s="259"/>
      <c r="H167" s="259"/>
      <c r="I167" s="259"/>
      <c r="J167" s="166" t="s">
        <v>182</v>
      </c>
      <c r="K167" s="167">
        <v>58.49</v>
      </c>
      <c r="L167" s="250">
        <v>0</v>
      </c>
      <c r="M167" s="250"/>
      <c r="N167" s="254">
        <f>ROUND(L167*K167,2)</f>
        <v>0</v>
      </c>
      <c r="O167" s="254"/>
      <c r="P167" s="254"/>
      <c r="Q167" s="254"/>
      <c r="R167" s="138"/>
      <c r="T167" s="168" t="s">
        <v>5</v>
      </c>
      <c r="U167" s="46" t="s">
        <v>43</v>
      </c>
      <c r="V167" s="38"/>
      <c r="W167" s="169">
        <f>V167*K167</f>
        <v>0</v>
      </c>
      <c r="X167" s="169">
        <v>0</v>
      </c>
      <c r="Y167" s="169">
        <f>X167*K167</f>
        <v>0</v>
      </c>
      <c r="Z167" s="169">
        <v>0</v>
      </c>
      <c r="AA167" s="170">
        <f>Z167*K167</f>
        <v>0</v>
      </c>
      <c r="AR167" s="21" t="s">
        <v>175</v>
      </c>
      <c r="AT167" s="21" t="s">
        <v>172</v>
      </c>
      <c r="AU167" s="21" t="s">
        <v>119</v>
      </c>
      <c r="AY167" s="21" t="s">
        <v>171</v>
      </c>
      <c r="BE167" s="108">
        <f>IF(U167="základní",N167,0)</f>
        <v>0</v>
      </c>
      <c r="BF167" s="108">
        <f>IF(U167="snížená",N167,0)</f>
        <v>0</v>
      </c>
      <c r="BG167" s="108">
        <f>IF(U167="zákl. přenesená",N167,0)</f>
        <v>0</v>
      </c>
      <c r="BH167" s="108">
        <f>IF(U167="sníž. přenesená",N167,0)</f>
        <v>0</v>
      </c>
      <c r="BI167" s="108">
        <f>IF(U167="nulová",N167,0)</f>
        <v>0</v>
      </c>
      <c r="BJ167" s="21" t="s">
        <v>86</v>
      </c>
      <c r="BK167" s="108">
        <f>ROUND(L167*K167,2)</f>
        <v>0</v>
      </c>
      <c r="BL167" s="21" t="s">
        <v>175</v>
      </c>
      <c r="BM167" s="21" t="s">
        <v>232</v>
      </c>
    </row>
    <row r="168" spans="2:51" s="11" customFormat="1" ht="14.45" customHeight="1">
      <c r="B168" s="178"/>
      <c r="C168" s="179"/>
      <c r="D168" s="179"/>
      <c r="E168" s="180" t="s">
        <v>5</v>
      </c>
      <c r="F168" s="252" t="s">
        <v>1085</v>
      </c>
      <c r="G168" s="253"/>
      <c r="H168" s="253"/>
      <c r="I168" s="253"/>
      <c r="J168" s="179"/>
      <c r="K168" s="181">
        <v>58.49</v>
      </c>
      <c r="L168" s="179"/>
      <c r="M168" s="179"/>
      <c r="N168" s="179"/>
      <c r="O168" s="179"/>
      <c r="P168" s="179"/>
      <c r="Q168" s="179"/>
      <c r="R168" s="182"/>
      <c r="T168" s="183"/>
      <c r="U168" s="179"/>
      <c r="V168" s="179"/>
      <c r="W168" s="179"/>
      <c r="X168" s="179"/>
      <c r="Y168" s="179"/>
      <c r="Z168" s="179"/>
      <c r="AA168" s="184"/>
      <c r="AT168" s="185" t="s">
        <v>178</v>
      </c>
      <c r="AU168" s="185" t="s">
        <v>119</v>
      </c>
      <c r="AV168" s="11" t="s">
        <v>119</v>
      </c>
      <c r="AW168" s="11" t="s">
        <v>35</v>
      </c>
      <c r="AX168" s="11" t="s">
        <v>86</v>
      </c>
      <c r="AY168" s="185" t="s">
        <v>171</v>
      </c>
    </row>
    <row r="169" spans="2:65" s="1" customFormat="1" ht="14.45" customHeight="1">
      <c r="B169" s="135"/>
      <c r="C169" s="164" t="s">
        <v>233</v>
      </c>
      <c r="D169" s="164" t="s">
        <v>172</v>
      </c>
      <c r="E169" s="165" t="s">
        <v>234</v>
      </c>
      <c r="F169" s="259" t="s">
        <v>235</v>
      </c>
      <c r="G169" s="259"/>
      <c r="H169" s="259"/>
      <c r="I169" s="259"/>
      <c r="J169" s="166" t="s">
        <v>182</v>
      </c>
      <c r="K169" s="167">
        <v>58.49</v>
      </c>
      <c r="L169" s="250">
        <v>0</v>
      </c>
      <c r="M169" s="250"/>
      <c r="N169" s="254">
        <f>ROUND(L169*K169,2)</f>
        <v>0</v>
      </c>
      <c r="O169" s="254"/>
      <c r="P169" s="254"/>
      <c r="Q169" s="254"/>
      <c r="R169" s="138"/>
      <c r="T169" s="168" t="s">
        <v>5</v>
      </c>
      <c r="U169" s="46" t="s">
        <v>43</v>
      </c>
      <c r="V169" s="38"/>
      <c r="W169" s="169">
        <f>V169*K169</f>
        <v>0</v>
      </c>
      <c r="X169" s="169">
        <v>0</v>
      </c>
      <c r="Y169" s="169">
        <f>X169*K169</f>
        <v>0</v>
      </c>
      <c r="Z169" s="169">
        <v>0</v>
      </c>
      <c r="AA169" s="170">
        <f>Z169*K169</f>
        <v>0</v>
      </c>
      <c r="AR169" s="21" t="s">
        <v>175</v>
      </c>
      <c r="AT169" s="21" t="s">
        <v>172</v>
      </c>
      <c r="AU169" s="21" t="s">
        <v>119</v>
      </c>
      <c r="AY169" s="21" t="s">
        <v>171</v>
      </c>
      <c r="BE169" s="108">
        <f>IF(U169="základní",N169,0)</f>
        <v>0</v>
      </c>
      <c r="BF169" s="108">
        <f>IF(U169="snížená",N169,0)</f>
        <v>0</v>
      </c>
      <c r="BG169" s="108">
        <f>IF(U169="zákl. přenesená",N169,0)</f>
        <v>0</v>
      </c>
      <c r="BH169" s="108">
        <f>IF(U169="sníž. přenesená",N169,0)</f>
        <v>0</v>
      </c>
      <c r="BI169" s="108">
        <f>IF(U169="nulová",N169,0)</f>
        <v>0</v>
      </c>
      <c r="BJ169" s="21" t="s">
        <v>86</v>
      </c>
      <c r="BK169" s="108">
        <f>ROUND(L169*K169,2)</f>
        <v>0</v>
      </c>
      <c r="BL169" s="21" t="s">
        <v>175</v>
      </c>
      <c r="BM169" s="21" t="s">
        <v>236</v>
      </c>
    </row>
    <row r="170" spans="2:65" s="1" customFormat="1" ht="22.9" customHeight="1">
      <c r="B170" s="135"/>
      <c r="C170" s="164" t="s">
        <v>237</v>
      </c>
      <c r="D170" s="164" t="s">
        <v>172</v>
      </c>
      <c r="E170" s="165" t="s">
        <v>238</v>
      </c>
      <c r="F170" s="259" t="s">
        <v>239</v>
      </c>
      <c r="G170" s="259"/>
      <c r="H170" s="259"/>
      <c r="I170" s="259"/>
      <c r="J170" s="166" t="s">
        <v>217</v>
      </c>
      <c r="K170" s="167">
        <v>93.584</v>
      </c>
      <c r="L170" s="250">
        <v>0</v>
      </c>
      <c r="M170" s="250"/>
      <c r="N170" s="254">
        <f>ROUND(L170*K170,2)</f>
        <v>0</v>
      </c>
      <c r="O170" s="254"/>
      <c r="P170" s="254"/>
      <c r="Q170" s="254"/>
      <c r="R170" s="138"/>
      <c r="T170" s="168" t="s">
        <v>5</v>
      </c>
      <c r="U170" s="46" t="s">
        <v>43</v>
      </c>
      <c r="V170" s="38"/>
      <c r="W170" s="169">
        <f>V170*K170</f>
        <v>0</v>
      </c>
      <c r="X170" s="169">
        <v>0</v>
      </c>
      <c r="Y170" s="169">
        <f>X170*K170</f>
        <v>0</v>
      </c>
      <c r="Z170" s="169">
        <v>0</v>
      </c>
      <c r="AA170" s="170">
        <f>Z170*K170</f>
        <v>0</v>
      </c>
      <c r="AR170" s="21" t="s">
        <v>175</v>
      </c>
      <c r="AT170" s="21" t="s">
        <v>172</v>
      </c>
      <c r="AU170" s="21" t="s">
        <v>119</v>
      </c>
      <c r="AY170" s="21" t="s">
        <v>171</v>
      </c>
      <c r="BE170" s="108">
        <f>IF(U170="základní",N170,0)</f>
        <v>0</v>
      </c>
      <c r="BF170" s="108">
        <f>IF(U170="snížená",N170,0)</f>
        <v>0</v>
      </c>
      <c r="BG170" s="108">
        <f>IF(U170="zákl. přenesená",N170,0)</f>
        <v>0</v>
      </c>
      <c r="BH170" s="108">
        <f>IF(U170="sníž. přenesená",N170,0)</f>
        <v>0</v>
      </c>
      <c r="BI170" s="108">
        <f>IF(U170="nulová",N170,0)</f>
        <v>0</v>
      </c>
      <c r="BJ170" s="21" t="s">
        <v>86</v>
      </c>
      <c r="BK170" s="108">
        <f>ROUND(L170*K170,2)</f>
        <v>0</v>
      </c>
      <c r="BL170" s="21" t="s">
        <v>175</v>
      </c>
      <c r="BM170" s="21" t="s">
        <v>240</v>
      </c>
    </row>
    <row r="171" spans="2:51" s="11" customFormat="1" ht="14.45" customHeight="1">
      <c r="B171" s="178"/>
      <c r="C171" s="179"/>
      <c r="D171" s="179"/>
      <c r="E171" s="180" t="s">
        <v>5</v>
      </c>
      <c r="F171" s="252">
        <v>58.49</v>
      </c>
      <c r="G171" s="253"/>
      <c r="H171" s="253"/>
      <c r="I171" s="253"/>
      <c r="J171" s="179"/>
      <c r="K171" s="181">
        <v>58.49</v>
      </c>
      <c r="L171" s="179"/>
      <c r="M171" s="179"/>
      <c r="N171" s="179"/>
      <c r="O171" s="179"/>
      <c r="P171" s="179"/>
      <c r="Q171" s="179"/>
      <c r="R171" s="182"/>
      <c r="T171" s="183"/>
      <c r="U171" s="179"/>
      <c r="V171" s="179"/>
      <c r="W171" s="179"/>
      <c r="X171" s="179"/>
      <c r="Y171" s="179"/>
      <c r="Z171" s="179"/>
      <c r="AA171" s="184"/>
      <c r="AT171" s="185" t="s">
        <v>178</v>
      </c>
      <c r="AU171" s="185" t="s">
        <v>119</v>
      </c>
      <c r="AV171" s="11" t="s">
        <v>119</v>
      </c>
      <c r="AW171" s="11" t="s">
        <v>35</v>
      </c>
      <c r="AX171" s="11" t="s">
        <v>86</v>
      </c>
      <c r="AY171" s="185" t="s">
        <v>171</v>
      </c>
    </row>
    <row r="172" spans="2:65" s="1" customFormat="1" ht="22.9" customHeight="1">
      <c r="B172" s="135"/>
      <c r="C172" s="164" t="s">
        <v>241</v>
      </c>
      <c r="D172" s="164" t="s">
        <v>172</v>
      </c>
      <c r="E172" s="165" t="s">
        <v>242</v>
      </c>
      <c r="F172" s="259" t="s">
        <v>243</v>
      </c>
      <c r="G172" s="259"/>
      <c r="H172" s="259"/>
      <c r="I172" s="259"/>
      <c r="J172" s="166" t="s">
        <v>182</v>
      </c>
      <c r="K172" s="167">
        <v>21.123</v>
      </c>
      <c r="L172" s="250">
        <v>0</v>
      </c>
      <c r="M172" s="250"/>
      <c r="N172" s="254">
        <f>ROUND(L172*K172,2)</f>
        <v>0</v>
      </c>
      <c r="O172" s="254"/>
      <c r="P172" s="254"/>
      <c r="Q172" s="254"/>
      <c r="R172" s="138"/>
      <c r="T172" s="168" t="s">
        <v>5</v>
      </c>
      <c r="U172" s="46" t="s">
        <v>43</v>
      </c>
      <c r="V172" s="38"/>
      <c r="W172" s="169">
        <f>V172*K172</f>
        <v>0</v>
      </c>
      <c r="X172" s="169">
        <v>0</v>
      </c>
      <c r="Y172" s="169">
        <f>X172*K172</f>
        <v>0</v>
      </c>
      <c r="Z172" s="169">
        <v>0</v>
      </c>
      <c r="AA172" s="170">
        <f>Z172*K172</f>
        <v>0</v>
      </c>
      <c r="AR172" s="21" t="s">
        <v>175</v>
      </c>
      <c r="AT172" s="21" t="s">
        <v>172</v>
      </c>
      <c r="AU172" s="21" t="s">
        <v>119</v>
      </c>
      <c r="AY172" s="21" t="s">
        <v>171</v>
      </c>
      <c r="BE172" s="108">
        <f>IF(U172="základní",N172,0)</f>
        <v>0</v>
      </c>
      <c r="BF172" s="108">
        <f>IF(U172="snížená",N172,0)</f>
        <v>0</v>
      </c>
      <c r="BG172" s="108">
        <f>IF(U172="zákl. přenesená",N172,0)</f>
        <v>0</v>
      </c>
      <c r="BH172" s="108">
        <f>IF(U172="sníž. přenesená",N172,0)</f>
        <v>0</v>
      </c>
      <c r="BI172" s="108">
        <f>IF(U172="nulová",N172,0)</f>
        <v>0</v>
      </c>
      <c r="BJ172" s="21" t="s">
        <v>86</v>
      </c>
      <c r="BK172" s="108">
        <f>ROUND(L172*K172,2)</f>
        <v>0</v>
      </c>
      <c r="BL172" s="21" t="s">
        <v>175</v>
      </c>
      <c r="BM172" s="21" t="s">
        <v>244</v>
      </c>
    </row>
    <row r="173" spans="2:51" s="11" customFormat="1" ht="14.45" customHeight="1">
      <c r="B173" s="178"/>
      <c r="C173" s="179"/>
      <c r="D173" s="179"/>
      <c r="E173" s="180" t="s">
        <v>5</v>
      </c>
      <c r="F173" s="252" t="s">
        <v>245</v>
      </c>
      <c r="G173" s="253"/>
      <c r="H173" s="253"/>
      <c r="I173" s="253"/>
      <c r="J173" s="179"/>
      <c r="K173" s="181">
        <v>6.643</v>
      </c>
      <c r="L173" s="179"/>
      <c r="M173" s="179"/>
      <c r="N173" s="179"/>
      <c r="O173" s="179"/>
      <c r="P173" s="179"/>
      <c r="Q173" s="179"/>
      <c r="R173" s="182"/>
      <c r="T173" s="183"/>
      <c r="U173" s="179"/>
      <c r="V173" s="179"/>
      <c r="W173" s="179"/>
      <c r="X173" s="179"/>
      <c r="Y173" s="179"/>
      <c r="Z173" s="179"/>
      <c r="AA173" s="184"/>
      <c r="AT173" s="185" t="s">
        <v>178</v>
      </c>
      <c r="AU173" s="185" t="s">
        <v>119</v>
      </c>
      <c r="AV173" s="11" t="s">
        <v>119</v>
      </c>
      <c r="AW173" s="11" t="s">
        <v>35</v>
      </c>
      <c r="AX173" s="11" t="s">
        <v>78</v>
      </c>
      <c r="AY173" s="185" t="s">
        <v>171</v>
      </c>
    </row>
    <row r="174" spans="2:51" s="11" customFormat="1" ht="14.45" customHeight="1">
      <c r="B174" s="178"/>
      <c r="C174" s="179"/>
      <c r="D174" s="179"/>
      <c r="E174" s="180" t="s">
        <v>5</v>
      </c>
      <c r="F174" s="261" t="s">
        <v>246</v>
      </c>
      <c r="G174" s="262"/>
      <c r="H174" s="262"/>
      <c r="I174" s="262"/>
      <c r="J174" s="179"/>
      <c r="K174" s="181">
        <v>6.469</v>
      </c>
      <c r="L174" s="179"/>
      <c r="M174" s="179"/>
      <c r="N174" s="179"/>
      <c r="O174" s="179"/>
      <c r="P174" s="179"/>
      <c r="Q174" s="179"/>
      <c r="R174" s="182"/>
      <c r="T174" s="183"/>
      <c r="U174" s="179"/>
      <c r="V174" s="179"/>
      <c r="W174" s="179"/>
      <c r="X174" s="179"/>
      <c r="Y174" s="179"/>
      <c r="Z174" s="179"/>
      <c r="AA174" s="184"/>
      <c r="AT174" s="185" t="s">
        <v>178</v>
      </c>
      <c r="AU174" s="185" t="s">
        <v>119</v>
      </c>
      <c r="AV174" s="11" t="s">
        <v>119</v>
      </c>
      <c r="AW174" s="11" t="s">
        <v>35</v>
      </c>
      <c r="AX174" s="11" t="s">
        <v>78</v>
      </c>
      <c r="AY174" s="185" t="s">
        <v>171</v>
      </c>
    </row>
    <row r="175" spans="2:51" s="11" customFormat="1" ht="14.45" customHeight="1">
      <c r="B175" s="178"/>
      <c r="C175" s="179"/>
      <c r="D175" s="179"/>
      <c r="E175" s="180" t="s">
        <v>5</v>
      </c>
      <c r="F175" s="261" t="s">
        <v>247</v>
      </c>
      <c r="G175" s="262"/>
      <c r="H175" s="262"/>
      <c r="I175" s="262"/>
      <c r="J175" s="179"/>
      <c r="K175" s="181">
        <v>8.011</v>
      </c>
      <c r="L175" s="179"/>
      <c r="M175" s="179"/>
      <c r="N175" s="179"/>
      <c r="O175" s="179"/>
      <c r="P175" s="179"/>
      <c r="Q175" s="179"/>
      <c r="R175" s="182"/>
      <c r="T175" s="183"/>
      <c r="U175" s="179"/>
      <c r="V175" s="179"/>
      <c r="W175" s="179"/>
      <c r="X175" s="179"/>
      <c r="Y175" s="179"/>
      <c r="Z175" s="179"/>
      <c r="AA175" s="184"/>
      <c r="AT175" s="185" t="s">
        <v>178</v>
      </c>
      <c r="AU175" s="185" t="s">
        <v>119</v>
      </c>
      <c r="AV175" s="11" t="s">
        <v>119</v>
      </c>
      <c r="AW175" s="11" t="s">
        <v>35</v>
      </c>
      <c r="AX175" s="11" t="s">
        <v>78</v>
      </c>
      <c r="AY175" s="185" t="s">
        <v>171</v>
      </c>
    </row>
    <row r="176" spans="2:51" s="12" customFormat="1" ht="14.45" customHeight="1">
      <c r="B176" s="186"/>
      <c r="C176" s="187"/>
      <c r="D176" s="187"/>
      <c r="E176" s="188" t="s">
        <v>5</v>
      </c>
      <c r="F176" s="263" t="s">
        <v>186</v>
      </c>
      <c r="G176" s="264"/>
      <c r="H176" s="264"/>
      <c r="I176" s="264"/>
      <c r="J176" s="187"/>
      <c r="K176" s="189">
        <v>21.123</v>
      </c>
      <c r="L176" s="187"/>
      <c r="M176" s="187"/>
      <c r="N176" s="187"/>
      <c r="O176" s="187"/>
      <c r="P176" s="187"/>
      <c r="Q176" s="187"/>
      <c r="R176" s="190"/>
      <c r="T176" s="191"/>
      <c r="U176" s="187"/>
      <c r="V176" s="187"/>
      <c r="W176" s="187"/>
      <c r="X176" s="187"/>
      <c r="Y176" s="187"/>
      <c r="Z176" s="187"/>
      <c r="AA176" s="192"/>
      <c r="AT176" s="193" t="s">
        <v>178</v>
      </c>
      <c r="AU176" s="193" t="s">
        <v>119</v>
      </c>
      <c r="AV176" s="12" t="s">
        <v>175</v>
      </c>
      <c r="AW176" s="12" t="s">
        <v>35</v>
      </c>
      <c r="AX176" s="12" t="s">
        <v>86</v>
      </c>
      <c r="AY176" s="193" t="s">
        <v>171</v>
      </c>
    </row>
    <row r="177" spans="2:63" s="9" customFormat="1" ht="29.85" customHeight="1">
      <c r="B177" s="153"/>
      <c r="C177" s="154"/>
      <c r="D177" s="163" t="s">
        <v>131</v>
      </c>
      <c r="E177" s="163"/>
      <c r="F177" s="163"/>
      <c r="G177" s="163"/>
      <c r="H177" s="163"/>
      <c r="I177" s="163"/>
      <c r="J177" s="163"/>
      <c r="K177" s="163"/>
      <c r="L177" s="163"/>
      <c r="M177" s="163"/>
      <c r="N177" s="257">
        <f>BK177</f>
        <v>0</v>
      </c>
      <c r="O177" s="258"/>
      <c r="P177" s="258"/>
      <c r="Q177" s="258"/>
      <c r="R177" s="156"/>
      <c r="T177" s="157"/>
      <c r="U177" s="154"/>
      <c r="V177" s="154"/>
      <c r="W177" s="158">
        <f>SUM(W178:W209)</f>
        <v>0</v>
      </c>
      <c r="X177" s="154"/>
      <c r="Y177" s="158">
        <f>SUM(Y178:Y209)</f>
        <v>37.776342320000005</v>
      </c>
      <c r="Z177" s="154"/>
      <c r="AA177" s="159">
        <f>SUM(AA178:AA209)</f>
        <v>0</v>
      </c>
      <c r="AR177" s="160" t="s">
        <v>86</v>
      </c>
      <c r="AT177" s="161" t="s">
        <v>77</v>
      </c>
      <c r="AU177" s="161" t="s">
        <v>86</v>
      </c>
      <c r="AY177" s="160" t="s">
        <v>171</v>
      </c>
      <c r="BK177" s="162">
        <f>SUM(BK178:BK209)</f>
        <v>0</v>
      </c>
    </row>
    <row r="178" spans="2:65" s="1" customFormat="1" ht="14.45" customHeight="1">
      <c r="B178" s="135"/>
      <c r="C178" s="164" t="s">
        <v>11</v>
      </c>
      <c r="D178" s="164" t="s">
        <v>172</v>
      </c>
      <c r="E178" s="165" t="s">
        <v>249</v>
      </c>
      <c r="F178" s="259" t="s">
        <v>250</v>
      </c>
      <c r="G178" s="259"/>
      <c r="H178" s="259"/>
      <c r="I178" s="259"/>
      <c r="J178" s="166" t="s">
        <v>182</v>
      </c>
      <c r="K178" s="167">
        <v>2.595</v>
      </c>
      <c r="L178" s="250">
        <v>0</v>
      </c>
      <c r="M178" s="250"/>
      <c r="N178" s="254">
        <f>ROUND(L178*K178,2)</f>
        <v>0</v>
      </c>
      <c r="O178" s="254"/>
      <c r="P178" s="254"/>
      <c r="Q178" s="254"/>
      <c r="R178" s="138"/>
      <c r="T178" s="168" t="s">
        <v>5</v>
      </c>
      <c r="U178" s="46" t="s">
        <v>43</v>
      </c>
      <c r="V178" s="38"/>
      <c r="W178" s="169">
        <f>V178*K178</f>
        <v>0</v>
      </c>
      <c r="X178" s="169">
        <v>2.25634</v>
      </c>
      <c r="Y178" s="169">
        <f>X178*K178</f>
        <v>5.8552023</v>
      </c>
      <c r="Z178" s="169">
        <v>0</v>
      </c>
      <c r="AA178" s="170">
        <f>Z178*K178</f>
        <v>0</v>
      </c>
      <c r="AR178" s="21" t="s">
        <v>175</v>
      </c>
      <c r="AT178" s="21" t="s">
        <v>172</v>
      </c>
      <c r="AU178" s="21" t="s">
        <v>119</v>
      </c>
      <c r="AY178" s="21" t="s">
        <v>171</v>
      </c>
      <c r="BE178" s="108">
        <f>IF(U178="základní",N178,0)</f>
        <v>0</v>
      </c>
      <c r="BF178" s="108">
        <f>IF(U178="snížená",N178,0)</f>
        <v>0</v>
      </c>
      <c r="BG178" s="108">
        <f>IF(U178="zákl. přenesená",N178,0)</f>
        <v>0</v>
      </c>
      <c r="BH178" s="108">
        <f>IF(U178="sníž. přenesená",N178,0)</f>
        <v>0</v>
      </c>
      <c r="BI178" s="108">
        <f>IF(U178="nulová",N178,0)</f>
        <v>0</v>
      </c>
      <c r="BJ178" s="21" t="s">
        <v>86</v>
      </c>
      <c r="BK178" s="108">
        <f>ROUND(L178*K178,2)</f>
        <v>0</v>
      </c>
      <c r="BL178" s="21" t="s">
        <v>175</v>
      </c>
      <c r="BM178" s="21" t="s">
        <v>251</v>
      </c>
    </row>
    <row r="179" spans="2:51" s="11" customFormat="1" ht="14.45" customHeight="1">
      <c r="B179" s="178"/>
      <c r="C179" s="179"/>
      <c r="D179" s="179"/>
      <c r="E179" s="180" t="s">
        <v>5</v>
      </c>
      <c r="F179" s="252" t="s">
        <v>252</v>
      </c>
      <c r="G179" s="253"/>
      <c r="H179" s="253"/>
      <c r="I179" s="253"/>
      <c r="J179" s="179"/>
      <c r="K179" s="181">
        <v>2.595</v>
      </c>
      <c r="L179" s="179"/>
      <c r="M179" s="179"/>
      <c r="N179" s="179"/>
      <c r="O179" s="179"/>
      <c r="P179" s="179"/>
      <c r="Q179" s="179"/>
      <c r="R179" s="182"/>
      <c r="T179" s="183"/>
      <c r="U179" s="179"/>
      <c r="V179" s="179"/>
      <c r="W179" s="179"/>
      <c r="X179" s="179"/>
      <c r="Y179" s="179"/>
      <c r="Z179" s="179"/>
      <c r="AA179" s="184"/>
      <c r="AT179" s="185" t="s">
        <v>178</v>
      </c>
      <c r="AU179" s="185" t="s">
        <v>119</v>
      </c>
      <c r="AV179" s="11" t="s">
        <v>119</v>
      </c>
      <c r="AW179" s="11" t="s">
        <v>35</v>
      </c>
      <c r="AX179" s="11" t="s">
        <v>86</v>
      </c>
      <c r="AY179" s="185" t="s">
        <v>171</v>
      </c>
    </row>
    <row r="180" spans="2:65" s="1" customFormat="1" ht="22.9" customHeight="1">
      <c r="B180" s="135"/>
      <c r="C180" s="164" t="s">
        <v>253</v>
      </c>
      <c r="D180" s="164" t="s">
        <v>172</v>
      </c>
      <c r="E180" s="165" t="s">
        <v>254</v>
      </c>
      <c r="F180" s="259" t="s">
        <v>255</v>
      </c>
      <c r="G180" s="259"/>
      <c r="H180" s="259"/>
      <c r="I180" s="259"/>
      <c r="J180" s="166" t="s">
        <v>182</v>
      </c>
      <c r="K180" s="167">
        <v>0.788</v>
      </c>
      <c r="L180" s="250">
        <v>0</v>
      </c>
      <c r="M180" s="250"/>
      <c r="N180" s="254">
        <f>ROUND(L180*K180,2)</f>
        <v>0</v>
      </c>
      <c r="O180" s="254"/>
      <c r="P180" s="254"/>
      <c r="Q180" s="254"/>
      <c r="R180" s="138"/>
      <c r="T180" s="168" t="s">
        <v>5</v>
      </c>
      <c r="U180" s="46" t="s">
        <v>43</v>
      </c>
      <c r="V180" s="38"/>
      <c r="W180" s="169">
        <f>V180*K180</f>
        <v>0</v>
      </c>
      <c r="X180" s="169">
        <v>2.25634</v>
      </c>
      <c r="Y180" s="169">
        <f>X180*K180</f>
        <v>1.77799592</v>
      </c>
      <c r="Z180" s="169">
        <v>0</v>
      </c>
      <c r="AA180" s="170">
        <f>Z180*K180</f>
        <v>0</v>
      </c>
      <c r="AR180" s="21" t="s">
        <v>175</v>
      </c>
      <c r="AT180" s="21" t="s">
        <v>172</v>
      </c>
      <c r="AU180" s="21" t="s">
        <v>119</v>
      </c>
      <c r="AY180" s="21" t="s">
        <v>171</v>
      </c>
      <c r="BE180" s="108">
        <f>IF(U180="základní",N180,0)</f>
        <v>0</v>
      </c>
      <c r="BF180" s="108">
        <f>IF(U180="snížená",N180,0)</f>
        <v>0</v>
      </c>
      <c r="BG180" s="108">
        <f>IF(U180="zákl. přenesená",N180,0)</f>
        <v>0</v>
      </c>
      <c r="BH180" s="108">
        <f>IF(U180="sníž. přenesená",N180,0)</f>
        <v>0</v>
      </c>
      <c r="BI180" s="108">
        <f>IF(U180="nulová",N180,0)</f>
        <v>0</v>
      </c>
      <c r="BJ180" s="21" t="s">
        <v>86</v>
      </c>
      <c r="BK180" s="108">
        <f>ROUND(L180*K180,2)</f>
        <v>0</v>
      </c>
      <c r="BL180" s="21" t="s">
        <v>175</v>
      </c>
      <c r="BM180" s="21" t="s">
        <v>256</v>
      </c>
    </row>
    <row r="181" spans="2:51" s="10" customFormat="1" ht="14.45" customHeight="1">
      <c r="B181" s="171"/>
      <c r="C181" s="172"/>
      <c r="D181" s="172"/>
      <c r="E181" s="173" t="s">
        <v>5</v>
      </c>
      <c r="F181" s="289" t="s">
        <v>257</v>
      </c>
      <c r="G181" s="290"/>
      <c r="H181" s="290"/>
      <c r="I181" s="290"/>
      <c r="J181" s="172"/>
      <c r="K181" s="173" t="s">
        <v>5</v>
      </c>
      <c r="L181" s="172"/>
      <c r="M181" s="172"/>
      <c r="N181" s="172"/>
      <c r="O181" s="172"/>
      <c r="P181" s="172"/>
      <c r="Q181" s="172"/>
      <c r="R181" s="174"/>
      <c r="T181" s="175"/>
      <c r="U181" s="172"/>
      <c r="V181" s="172"/>
      <c r="W181" s="172"/>
      <c r="X181" s="172"/>
      <c r="Y181" s="172"/>
      <c r="Z181" s="172"/>
      <c r="AA181" s="176"/>
      <c r="AT181" s="177" t="s">
        <v>178</v>
      </c>
      <c r="AU181" s="177" t="s">
        <v>119</v>
      </c>
      <c r="AV181" s="10" t="s">
        <v>86</v>
      </c>
      <c r="AW181" s="10" t="s">
        <v>35</v>
      </c>
      <c r="AX181" s="10" t="s">
        <v>78</v>
      </c>
      <c r="AY181" s="177" t="s">
        <v>171</v>
      </c>
    </row>
    <row r="182" spans="2:51" s="10" customFormat="1" ht="14.45" customHeight="1">
      <c r="B182" s="171"/>
      <c r="C182" s="172"/>
      <c r="D182" s="172"/>
      <c r="E182" s="173" t="s">
        <v>5</v>
      </c>
      <c r="F182" s="295" t="s">
        <v>258</v>
      </c>
      <c r="G182" s="296"/>
      <c r="H182" s="296"/>
      <c r="I182" s="296"/>
      <c r="J182" s="172"/>
      <c r="K182" s="173" t="s">
        <v>5</v>
      </c>
      <c r="L182" s="172"/>
      <c r="M182" s="172"/>
      <c r="N182" s="172"/>
      <c r="O182" s="172"/>
      <c r="P182" s="172"/>
      <c r="Q182" s="172"/>
      <c r="R182" s="174"/>
      <c r="T182" s="175"/>
      <c r="U182" s="172"/>
      <c r="V182" s="172"/>
      <c r="W182" s="172"/>
      <c r="X182" s="172"/>
      <c r="Y182" s="172"/>
      <c r="Z182" s="172"/>
      <c r="AA182" s="176"/>
      <c r="AT182" s="177" t="s">
        <v>178</v>
      </c>
      <c r="AU182" s="177" t="s">
        <v>119</v>
      </c>
      <c r="AV182" s="10" t="s">
        <v>86</v>
      </c>
      <c r="AW182" s="10" t="s">
        <v>35</v>
      </c>
      <c r="AX182" s="10" t="s">
        <v>78</v>
      </c>
      <c r="AY182" s="177" t="s">
        <v>171</v>
      </c>
    </row>
    <row r="183" spans="2:51" s="11" customFormat="1" ht="14.45" customHeight="1">
      <c r="B183" s="178"/>
      <c r="C183" s="179"/>
      <c r="D183" s="179"/>
      <c r="E183" s="180" t="s">
        <v>5</v>
      </c>
      <c r="F183" s="261" t="s">
        <v>259</v>
      </c>
      <c r="G183" s="262"/>
      <c r="H183" s="262"/>
      <c r="I183" s="262"/>
      <c r="J183" s="179"/>
      <c r="K183" s="181">
        <v>0.788</v>
      </c>
      <c r="L183" s="179"/>
      <c r="M183" s="179"/>
      <c r="N183" s="179"/>
      <c r="O183" s="179"/>
      <c r="P183" s="179"/>
      <c r="Q183" s="179"/>
      <c r="R183" s="182"/>
      <c r="T183" s="183"/>
      <c r="U183" s="179"/>
      <c r="V183" s="179"/>
      <c r="W183" s="179"/>
      <c r="X183" s="179"/>
      <c r="Y183" s="179"/>
      <c r="Z183" s="179"/>
      <c r="AA183" s="184"/>
      <c r="AT183" s="185" t="s">
        <v>178</v>
      </c>
      <c r="AU183" s="185" t="s">
        <v>119</v>
      </c>
      <c r="AV183" s="11" t="s">
        <v>119</v>
      </c>
      <c r="AW183" s="11" t="s">
        <v>35</v>
      </c>
      <c r="AX183" s="11" t="s">
        <v>86</v>
      </c>
      <c r="AY183" s="185" t="s">
        <v>171</v>
      </c>
    </row>
    <row r="184" spans="2:65" s="1" customFormat="1" ht="34.15" customHeight="1">
      <c r="B184" s="135"/>
      <c r="C184" s="164" t="s">
        <v>260</v>
      </c>
      <c r="D184" s="164" t="s">
        <v>172</v>
      </c>
      <c r="E184" s="165" t="s">
        <v>261</v>
      </c>
      <c r="F184" s="259" t="s">
        <v>262</v>
      </c>
      <c r="G184" s="259"/>
      <c r="H184" s="259"/>
      <c r="I184" s="259"/>
      <c r="J184" s="166" t="s">
        <v>182</v>
      </c>
      <c r="K184" s="167">
        <v>2.363</v>
      </c>
      <c r="L184" s="250">
        <v>0</v>
      </c>
      <c r="M184" s="250"/>
      <c r="N184" s="254">
        <f>ROUND(L184*K184,2)</f>
        <v>0</v>
      </c>
      <c r="O184" s="254"/>
      <c r="P184" s="254"/>
      <c r="Q184" s="254"/>
      <c r="R184" s="138"/>
      <c r="T184" s="168" t="s">
        <v>5</v>
      </c>
      <c r="U184" s="46" t="s">
        <v>43</v>
      </c>
      <c r="V184" s="38"/>
      <c r="W184" s="169">
        <f>V184*K184</f>
        <v>0</v>
      </c>
      <c r="X184" s="169">
        <v>2.45329</v>
      </c>
      <c r="Y184" s="169">
        <f>X184*K184</f>
        <v>5.79712427</v>
      </c>
      <c r="Z184" s="169">
        <v>0</v>
      </c>
      <c r="AA184" s="170">
        <f>Z184*K184</f>
        <v>0</v>
      </c>
      <c r="AR184" s="21" t="s">
        <v>175</v>
      </c>
      <c r="AT184" s="21" t="s">
        <v>172</v>
      </c>
      <c r="AU184" s="21" t="s">
        <v>119</v>
      </c>
      <c r="AY184" s="21" t="s">
        <v>171</v>
      </c>
      <c r="BE184" s="108">
        <f>IF(U184="základní",N184,0)</f>
        <v>0</v>
      </c>
      <c r="BF184" s="108">
        <f>IF(U184="snížená",N184,0)</f>
        <v>0</v>
      </c>
      <c r="BG184" s="108">
        <f>IF(U184="zákl. přenesená",N184,0)</f>
        <v>0</v>
      </c>
      <c r="BH184" s="108">
        <f>IF(U184="sníž. přenesená",N184,0)</f>
        <v>0</v>
      </c>
      <c r="BI184" s="108">
        <f>IF(U184="nulová",N184,0)</f>
        <v>0</v>
      </c>
      <c r="BJ184" s="21" t="s">
        <v>86</v>
      </c>
      <c r="BK184" s="108">
        <f>ROUND(L184*K184,2)</f>
        <v>0</v>
      </c>
      <c r="BL184" s="21" t="s">
        <v>175</v>
      </c>
      <c r="BM184" s="21" t="s">
        <v>263</v>
      </c>
    </row>
    <row r="185" spans="2:51" s="10" customFormat="1" ht="14.45" customHeight="1">
      <c r="B185" s="171"/>
      <c r="C185" s="172"/>
      <c r="D185" s="172"/>
      <c r="E185" s="173" t="s">
        <v>5</v>
      </c>
      <c r="F185" s="289" t="s">
        <v>257</v>
      </c>
      <c r="G185" s="290"/>
      <c r="H185" s="290"/>
      <c r="I185" s="290"/>
      <c r="J185" s="172"/>
      <c r="K185" s="173" t="s">
        <v>5</v>
      </c>
      <c r="L185" s="172"/>
      <c r="M185" s="172"/>
      <c r="N185" s="172"/>
      <c r="O185" s="172"/>
      <c r="P185" s="172"/>
      <c r="Q185" s="172"/>
      <c r="R185" s="174"/>
      <c r="T185" s="175"/>
      <c r="U185" s="172"/>
      <c r="V185" s="172"/>
      <c r="W185" s="172"/>
      <c r="X185" s="172"/>
      <c r="Y185" s="172"/>
      <c r="Z185" s="172"/>
      <c r="AA185" s="176"/>
      <c r="AT185" s="177" t="s">
        <v>178</v>
      </c>
      <c r="AU185" s="177" t="s">
        <v>119</v>
      </c>
      <c r="AV185" s="10" t="s">
        <v>86</v>
      </c>
      <c r="AW185" s="10" t="s">
        <v>35</v>
      </c>
      <c r="AX185" s="10" t="s">
        <v>78</v>
      </c>
      <c r="AY185" s="177" t="s">
        <v>171</v>
      </c>
    </row>
    <row r="186" spans="2:51" s="11" customFormat="1" ht="14.45" customHeight="1">
      <c r="B186" s="178"/>
      <c r="C186" s="179"/>
      <c r="D186" s="179"/>
      <c r="E186" s="180" t="s">
        <v>5</v>
      </c>
      <c r="F186" s="261" t="s">
        <v>264</v>
      </c>
      <c r="G186" s="262"/>
      <c r="H186" s="262"/>
      <c r="I186" s="262"/>
      <c r="J186" s="179"/>
      <c r="K186" s="181">
        <v>2.363</v>
      </c>
      <c r="L186" s="179"/>
      <c r="M186" s="179"/>
      <c r="N186" s="179"/>
      <c r="O186" s="179"/>
      <c r="P186" s="179"/>
      <c r="Q186" s="179"/>
      <c r="R186" s="182"/>
      <c r="T186" s="183"/>
      <c r="U186" s="179"/>
      <c r="V186" s="179"/>
      <c r="W186" s="179"/>
      <c r="X186" s="179"/>
      <c r="Y186" s="179"/>
      <c r="Z186" s="179"/>
      <c r="AA186" s="184"/>
      <c r="AT186" s="185" t="s">
        <v>178</v>
      </c>
      <c r="AU186" s="185" t="s">
        <v>119</v>
      </c>
      <c r="AV186" s="11" t="s">
        <v>119</v>
      </c>
      <c r="AW186" s="11" t="s">
        <v>35</v>
      </c>
      <c r="AX186" s="11" t="s">
        <v>86</v>
      </c>
      <c r="AY186" s="185" t="s">
        <v>171</v>
      </c>
    </row>
    <row r="187" spans="2:65" s="1" customFormat="1" ht="14.45" customHeight="1">
      <c r="B187" s="135"/>
      <c r="C187" s="164" t="s">
        <v>265</v>
      </c>
      <c r="D187" s="164" t="s">
        <v>172</v>
      </c>
      <c r="E187" s="165" t="s">
        <v>266</v>
      </c>
      <c r="F187" s="259" t="s">
        <v>267</v>
      </c>
      <c r="G187" s="259"/>
      <c r="H187" s="259"/>
      <c r="I187" s="259"/>
      <c r="J187" s="166" t="s">
        <v>116</v>
      </c>
      <c r="K187" s="167">
        <v>4.52</v>
      </c>
      <c r="L187" s="250">
        <v>0</v>
      </c>
      <c r="M187" s="250"/>
      <c r="N187" s="254">
        <f>ROUND(L187*K187,2)</f>
        <v>0</v>
      </c>
      <c r="O187" s="254"/>
      <c r="P187" s="254"/>
      <c r="Q187" s="254"/>
      <c r="R187" s="138"/>
      <c r="T187" s="168" t="s">
        <v>5</v>
      </c>
      <c r="U187" s="46" t="s">
        <v>43</v>
      </c>
      <c r="V187" s="38"/>
      <c r="W187" s="169">
        <f>V187*K187</f>
        <v>0</v>
      </c>
      <c r="X187" s="169">
        <v>0.00247</v>
      </c>
      <c r="Y187" s="169">
        <f>X187*K187</f>
        <v>0.0111644</v>
      </c>
      <c r="Z187" s="169">
        <v>0</v>
      </c>
      <c r="AA187" s="170">
        <f>Z187*K187</f>
        <v>0</v>
      </c>
      <c r="AR187" s="21" t="s">
        <v>175</v>
      </c>
      <c r="AT187" s="21" t="s">
        <v>172</v>
      </c>
      <c r="AU187" s="21" t="s">
        <v>119</v>
      </c>
      <c r="AY187" s="21" t="s">
        <v>171</v>
      </c>
      <c r="BE187" s="108">
        <f>IF(U187="základní",N187,0)</f>
        <v>0</v>
      </c>
      <c r="BF187" s="108">
        <f>IF(U187="snížená",N187,0)</f>
        <v>0</v>
      </c>
      <c r="BG187" s="108">
        <f>IF(U187="zákl. přenesená",N187,0)</f>
        <v>0</v>
      </c>
      <c r="BH187" s="108">
        <f>IF(U187="sníž. přenesená",N187,0)</f>
        <v>0</v>
      </c>
      <c r="BI187" s="108">
        <f>IF(U187="nulová",N187,0)</f>
        <v>0</v>
      </c>
      <c r="BJ187" s="21" t="s">
        <v>86</v>
      </c>
      <c r="BK187" s="108">
        <f>ROUND(L187*K187,2)</f>
        <v>0</v>
      </c>
      <c r="BL187" s="21" t="s">
        <v>175</v>
      </c>
      <c r="BM187" s="21" t="s">
        <v>268</v>
      </c>
    </row>
    <row r="188" spans="2:51" s="11" customFormat="1" ht="14.45" customHeight="1">
      <c r="B188" s="178"/>
      <c r="C188" s="179"/>
      <c r="D188" s="179"/>
      <c r="E188" s="180" t="s">
        <v>5</v>
      </c>
      <c r="F188" s="252" t="s">
        <v>269</v>
      </c>
      <c r="G188" s="253"/>
      <c r="H188" s="253"/>
      <c r="I188" s="253"/>
      <c r="J188" s="179"/>
      <c r="K188" s="181">
        <v>1.13</v>
      </c>
      <c r="L188" s="179"/>
      <c r="M188" s="179"/>
      <c r="N188" s="179"/>
      <c r="O188" s="179"/>
      <c r="P188" s="179"/>
      <c r="Q188" s="179"/>
      <c r="R188" s="182"/>
      <c r="T188" s="183"/>
      <c r="U188" s="179"/>
      <c r="V188" s="179"/>
      <c r="W188" s="179"/>
      <c r="X188" s="179"/>
      <c r="Y188" s="179"/>
      <c r="Z188" s="179"/>
      <c r="AA188" s="184"/>
      <c r="AT188" s="185" t="s">
        <v>178</v>
      </c>
      <c r="AU188" s="185" t="s">
        <v>119</v>
      </c>
      <c r="AV188" s="11" t="s">
        <v>119</v>
      </c>
      <c r="AW188" s="11" t="s">
        <v>35</v>
      </c>
      <c r="AX188" s="11" t="s">
        <v>78</v>
      </c>
      <c r="AY188" s="185" t="s">
        <v>171</v>
      </c>
    </row>
    <row r="189" spans="2:51" s="11" customFormat="1" ht="14.45" customHeight="1">
      <c r="B189" s="178"/>
      <c r="C189" s="179"/>
      <c r="D189" s="179"/>
      <c r="E189" s="180" t="s">
        <v>5</v>
      </c>
      <c r="F189" s="261" t="s">
        <v>270</v>
      </c>
      <c r="G189" s="262"/>
      <c r="H189" s="262"/>
      <c r="I189" s="262"/>
      <c r="J189" s="179"/>
      <c r="K189" s="181">
        <v>3.39</v>
      </c>
      <c r="L189" s="179"/>
      <c r="M189" s="179"/>
      <c r="N189" s="179"/>
      <c r="O189" s="179"/>
      <c r="P189" s="179"/>
      <c r="Q189" s="179"/>
      <c r="R189" s="182"/>
      <c r="T189" s="183"/>
      <c r="U189" s="179"/>
      <c r="V189" s="179"/>
      <c r="W189" s="179"/>
      <c r="X189" s="179"/>
      <c r="Y189" s="179"/>
      <c r="Z189" s="179"/>
      <c r="AA189" s="184"/>
      <c r="AT189" s="185" t="s">
        <v>178</v>
      </c>
      <c r="AU189" s="185" t="s">
        <v>119</v>
      </c>
      <c r="AV189" s="11" t="s">
        <v>119</v>
      </c>
      <c r="AW189" s="11" t="s">
        <v>35</v>
      </c>
      <c r="AX189" s="11" t="s">
        <v>78</v>
      </c>
      <c r="AY189" s="185" t="s">
        <v>171</v>
      </c>
    </row>
    <row r="190" spans="2:51" s="12" customFormat="1" ht="14.45" customHeight="1">
      <c r="B190" s="186"/>
      <c r="C190" s="187"/>
      <c r="D190" s="187"/>
      <c r="E190" s="188" t="s">
        <v>5</v>
      </c>
      <c r="F190" s="263" t="s">
        <v>186</v>
      </c>
      <c r="G190" s="264"/>
      <c r="H190" s="264"/>
      <c r="I190" s="264"/>
      <c r="J190" s="187"/>
      <c r="K190" s="189">
        <v>4.52</v>
      </c>
      <c r="L190" s="187"/>
      <c r="M190" s="187"/>
      <c r="N190" s="187"/>
      <c r="O190" s="187"/>
      <c r="P190" s="187"/>
      <c r="Q190" s="187"/>
      <c r="R190" s="190"/>
      <c r="T190" s="191"/>
      <c r="U190" s="187"/>
      <c r="V190" s="187"/>
      <c r="W190" s="187"/>
      <c r="X190" s="187"/>
      <c r="Y190" s="187"/>
      <c r="Z190" s="187"/>
      <c r="AA190" s="192"/>
      <c r="AT190" s="193" t="s">
        <v>178</v>
      </c>
      <c r="AU190" s="193" t="s">
        <v>119</v>
      </c>
      <c r="AV190" s="12" t="s">
        <v>175</v>
      </c>
      <c r="AW190" s="12" t="s">
        <v>35</v>
      </c>
      <c r="AX190" s="12" t="s">
        <v>86</v>
      </c>
      <c r="AY190" s="193" t="s">
        <v>171</v>
      </c>
    </row>
    <row r="191" spans="2:65" s="1" customFormat="1" ht="22.9" customHeight="1">
      <c r="B191" s="135"/>
      <c r="C191" s="164" t="s">
        <v>271</v>
      </c>
      <c r="D191" s="164" t="s">
        <v>172</v>
      </c>
      <c r="E191" s="165" t="s">
        <v>272</v>
      </c>
      <c r="F191" s="259" t="s">
        <v>273</v>
      </c>
      <c r="G191" s="259"/>
      <c r="H191" s="259"/>
      <c r="I191" s="259"/>
      <c r="J191" s="166" t="s">
        <v>116</v>
      </c>
      <c r="K191" s="167">
        <v>4.52</v>
      </c>
      <c r="L191" s="250">
        <v>0</v>
      </c>
      <c r="M191" s="250"/>
      <c r="N191" s="254">
        <f>ROUND(L191*K191,2)</f>
        <v>0</v>
      </c>
      <c r="O191" s="254"/>
      <c r="P191" s="254"/>
      <c r="Q191" s="254"/>
      <c r="R191" s="138"/>
      <c r="T191" s="168" t="s">
        <v>5</v>
      </c>
      <c r="U191" s="46" t="s">
        <v>43</v>
      </c>
      <c r="V191" s="38"/>
      <c r="W191" s="169">
        <f>V191*K191</f>
        <v>0</v>
      </c>
      <c r="X191" s="169">
        <v>0</v>
      </c>
      <c r="Y191" s="169">
        <f>X191*K191</f>
        <v>0</v>
      </c>
      <c r="Z191" s="169">
        <v>0</v>
      </c>
      <c r="AA191" s="170">
        <f>Z191*K191</f>
        <v>0</v>
      </c>
      <c r="AR191" s="21" t="s">
        <v>175</v>
      </c>
      <c r="AT191" s="21" t="s">
        <v>172</v>
      </c>
      <c r="AU191" s="21" t="s">
        <v>119</v>
      </c>
      <c r="AY191" s="21" t="s">
        <v>171</v>
      </c>
      <c r="BE191" s="108">
        <f>IF(U191="základní",N191,0)</f>
        <v>0</v>
      </c>
      <c r="BF191" s="108">
        <f>IF(U191="snížená",N191,0)</f>
        <v>0</v>
      </c>
      <c r="BG191" s="108">
        <f>IF(U191="zákl. přenesená",N191,0)</f>
        <v>0</v>
      </c>
      <c r="BH191" s="108">
        <f>IF(U191="sníž. přenesená",N191,0)</f>
        <v>0</v>
      </c>
      <c r="BI191" s="108">
        <f>IF(U191="nulová",N191,0)</f>
        <v>0</v>
      </c>
      <c r="BJ191" s="21" t="s">
        <v>86</v>
      </c>
      <c r="BK191" s="108">
        <f>ROUND(L191*K191,2)</f>
        <v>0</v>
      </c>
      <c r="BL191" s="21" t="s">
        <v>175</v>
      </c>
      <c r="BM191" s="21" t="s">
        <v>274</v>
      </c>
    </row>
    <row r="192" spans="2:65" s="1" customFormat="1" ht="22.9" customHeight="1">
      <c r="B192" s="135"/>
      <c r="C192" s="164" t="s">
        <v>275</v>
      </c>
      <c r="D192" s="164" t="s">
        <v>172</v>
      </c>
      <c r="E192" s="165" t="s">
        <v>276</v>
      </c>
      <c r="F192" s="259" t="s">
        <v>277</v>
      </c>
      <c r="G192" s="259"/>
      <c r="H192" s="259"/>
      <c r="I192" s="259"/>
      <c r="J192" s="166" t="s">
        <v>217</v>
      </c>
      <c r="K192" s="167">
        <v>0.532</v>
      </c>
      <c r="L192" s="250">
        <v>0</v>
      </c>
      <c r="M192" s="250"/>
      <c r="N192" s="254">
        <f>ROUND(L192*K192,2)</f>
        <v>0</v>
      </c>
      <c r="O192" s="254"/>
      <c r="P192" s="254"/>
      <c r="Q192" s="254"/>
      <c r="R192" s="138"/>
      <c r="T192" s="168" t="s">
        <v>5</v>
      </c>
      <c r="U192" s="46" t="s">
        <v>43</v>
      </c>
      <c r="V192" s="38"/>
      <c r="W192" s="169">
        <f>V192*K192</f>
        <v>0</v>
      </c>
      <c r="X192" s="169">
        <v>1.06017</v>
      </c>
      <c r="Y192" s="169">
        <f>X192*K192</f>
        <v>0.5640104400000001</v>
      </c>
      <c r="Z192" s="169">
        <v>0</v>
      </c>
      <c r="AA192" s="170">
        <f>Z192*K192</f>
        <v>0</v>
      </c>
      <c r="AR192" s="21" t="s">
        <v>175</v>
      </c>
      <c r="AT192" s="21" t="s">
        <v>172</v>
      </c>
      <c r="AU192" s="21" t="s">
        <v>119</v>
      </c>
      <c r="AY192" s="21" t="s">
        <v>171</v>
      </c>
      <c r="BE192" s="108">
        <f>IF(U192="základní",N192,0)</f>
        <v>0</v>
      </c>
      <c r="BF192" s="108">
        <f>IF(U192="snížená",N192,0)</f>
        <v>0</v>
      </c>
      <c r="BG192" s="108">
        <f>IF(U192="zákl. přenesená",N192,0)</f>
        <v>0</v>
      </c>
      <c r="BH192" s="108">
        <f>IF(U192="sníž. přenesená",N192,0)</f>
        <v>0</v>
      </c>
      <c r="BI192" s="108">
        <f>IF(U192="nulová",N192,0)</f>
        <v>0</v>
      </c>
      <c r="BJ192" s="21" t="s">
        <v>86</v>
      </c>
      <c r="BK192" s="108">
        <f>ROUND(L192*K192,2)</f>
        <v>0</v>
      </c>
      <c r="BL192" s="21" t="s">
        <v>175</v>
      </c>
      <c r="BM192" s="21" t="s">
        <v>278</v>
      </c>
    </row>
    <row r="193" spans="2:51" s="10" customFormat="1" ht="14.45" customHeight="1">
      <c r="B193" s="171"/>
      <c r="C193" s="172"/>
      <c r="D193" s="172"/>
      <c r="E193" s="173" t="s">
        <v>5</v>
      </c>
      <c r="F193" s="289" t="s">
        <v>279</v>
      </c>
      <c r="G193" s="290"/>
      <c r="H193" s="290"/>
      <c r="I193" s="290"/>
      <c r="J193" s="172"/>
      <c r="K193" s="173" t="s">
        <v>5</v>
      </c>
      <c r="L193" s="172"/>
      <c r="M193" s="172"/>
      <c r="N193" s="172"/>
      <c r="O193" s="172"/>
      <c r="P193" s="172"/>
      <c r="Q193" s="172"/>
      <c r="R193" s="174"/>
      <c r="T193" s="175"/>
      <c r="U193" s="172"/>
      <c r="V193" s="172"/>
      <c r="W193" s="172"/>
      <c r="X193" s="172"/>
      <c r="Y193" s="172"/>
      <c r="Z193" s="172"/>
      <c r="AA193" s="176"/>
      <c r="AT193" s="177" t="s">
        <v>178</v>
      </c>
      <c r="AU193" s="177" t="s">
        <v>119</v>
      </c>
      <c r="AV193" s="10" t="s">
        <v>86</v>
      </c>
      <c r="AW193" s="10" t="s">
        <v>35</v>
      </c>
      <c r="AX193" s="10" t="s">
        <v>78</v>
      </c>
      <c r="AY193" s="177" t="s">
        <v>171</v>
      </c>
    </row>
    <row r="194" spans="2:51" s="11" customFormat="1" ht="14.45" customHeight="1">
      <c r="B194" s="178"/>
      <c r="C194" s="179"/>
      <c r="D194" s="179"/>
      <c r="E194" s="180" t="s">
        <v>5</v>
      </c>
      <c r="F194" s="261" t="s">
        <v>280</v>
      </c>
      <c r="G194" s="262"/>
      <c r="H194" s="262"/>
      <c r="I194" s="262"/>
      <c r="J194" s="179"/>
      <c r="K194" s="181">
        <v>0.532</v>
      </c>
      <c r="L194" s="179"/>
      <c r="M194" s="179"/>
      <c r="N194" s="179"/>
      <c r="O194" s="179"/>
      <c r="P194" s="179"/>
      <c r="Q194" s="179"/>
      <c r="R194" s="182"/>
      <c r="T194" s="183"/>
      <c r="U194" s="179"/>
      <c r="V194" s="179"/>
      <c r="W194" s="179"/>
      <c r="X194" s="179"/>
      <c r="Y194" s="179"/>
      <c r="Z194" s="179"/>
      <c r="AA194" s="184"/>
      <c r="AT194" s="185" t="s">
        <v>178</v>
      </c>
      <c r="AU194" s="185" t="s">
        <v>119</v>
      </c>
      <c r="AV194" s="11" t="s">
        <v>119</v>
      </c>
      <c r="AW194" s="11" t="s">
        <v>35</v>
      </c>
      <c r="AX194" s="11" t="s">
        <v>86</v>
      </c>
      <c r="AY194" s="185" t="s">
        <v>171</v>
      </c>
    </row>
    <row r="195" spans="2:65" s="1" customFormat="1" ht="45.6" customHeight="1">
      <c r="B195" s="135"/>
      <c r="C195" s="164" t="s">
        <v>10</v>
      </c>
      <c r="D195" s="164" t="s">
        <v>172</v>
      </c>
      <c r="E195" s="165" t="s">
        <v>281</v>
      </c>
      <c r="F195" s="259" t="s">
        <v>282</v>
      </c>
      <c r="G195" s="259"/>
      <c r="H195" s="259"/>
      <c r="I195" s="259"/>
      <c r="J195" s="166" t="s">
        <v>182</v>
      </c>
      <c r="K195" s="167">
        <v>9.143</v>
      </c>
      <c r="L195" s="250">
        <v>0</v>
      </c>
      <c r="M195" s="250"/>
      <c r="N195" s="254">
        <f>ROUND(L195*K195,2)</f>
        <v>0</v>
      </c>
      <c r="O195" s="254"/>
      <c r="P195" s="254"/>
      <c r="Q195" s="254"/>
      <c r="R195" s="138"/>
      <c r="T195" s="168" t="s">
        <v>5</v>
      </c>
      <c r="U195" s="46" t="s">
        <v>43</v>
      </c>
      <c r="V195" s="38"/>
      <c r="W195" s="169">
        <f>V195*K195</f>
        <v>0</v>
      </c>
      <c r="X195" s="169">
        <v>2.45329</v>
      </c>
      <c r="Y195" s="169">
        <f>X195*K195</f>
        <v>22.43043047</v>
      </c>
      <c r="Z195" s="169">
        <v>0</v>
      </c>
      <c r="AA195" s="170">
        <f>Z195*K195</f>
        <v>0</v>
      </c>
      <c r="AR195" s="21" t="s">
        <v>175</v>
      </c>
      <c r="AT195" s="21" t="s">
        <v>172</v>
      </c>
      <c r="AU195" s="21" t="s">
        <v>119</v>
      </c>
      <c r="AY195" s="21" t="s">
        <v>171</v>
      </c>
      <c r="BE195" s="108">
        <f>IF(U195="základní",N195,0)</f>
        <v>0</v>
      </c>
      <c r="BF195" s="108">
        <f>IF(U195="snížená",N195,0)</f>
        <v>0</v>
      </c>
      <c r="BG195" s="108">
        <f>IF(U195="zákl. přenesená",N195,0)</f>
        <v>0</v>
      </c>
      <c r="BH195" s="108">
        <f>IF(U195="sníž. přenesená",N195,0)</f>
        <v>0</v>
      </c>
      <c r="BI195" s="108">
        <f>IF(U195="nulová",N195,0)</f>
        <v>0</v>
      </c>
      <c r="BJ195" s="21" t="s">
        <v>86</v>
      </c>
      <c r="BK195" s="108">
        <f>ROUND(L195*K195,2)</f>
        <v>0</v>
      </c>
      <c r="BL195" s="21" t="s">
        <v>175</v>
      </c>
      <c r="BM195" s="21" t="s">
        <v>283</v>
      </c>
    </row>
    <row r="196" spans="2:51" s="10" customFormat="1" ht="14.45" customHeight="1">
      <c r="B196" s="171"/>
      <c r="C196" s="172"/>
      <c r="D196" s="172"/>
      <c r="E196" s="173" t="s">
        <v>5</v>
      </c>
      <c r="F196" s="289" t="s">
        <v>284</v>
      </c>
      <c r="G196" s="290"/>
      <c r="H196" s="290"/>
      <c r="I196" s="290"/>
      <c r="J196" s="172"/>
      <c r="K196" s="173" t="s">
        <v>5</v>
      </c>
      <c r="L196" s="172"/>
      <c r="M196" s="172"/>
      <c r="N196" s="172"/>
      <c r="O196" s="172"/>
      <c r="P196" s="172"/>
      <c r="Q196" s="172"/>
      <c r="R196" s="174"/>
      <c r="T196" s="175"/>
      <c r="U196" s="172"/>
      <c r="V196" s="172"/>
      <c r="W196" s="172"/>
      <c r="X196" s="172"/>
      <c r="Y196" s="172"/>
      <c r="Z196" s="172"/>
      <c r="AA196" s="176"/>
      <c r="AT196" s="177" t="s">
        <v>178</v>
      </c>
      <c r="AU196" s="177" t="s">
        <v>119</v>
      </c>
      <c r="AV196" s="10" t="s">
        <v>86</v>
      </c>
      <c r="AW196" s="10" t="s">
        <v>35</v>
      </c>
      <c r="AX196" s="10" t="s">
        <v>78</v>
      </c>
      <c r="AY196" s="177" t="s">
        <v>171</v>
      </c>
    </row>
    <row r="197" spans="2:51" s="11" customFormat="1" ht="14.45" customHeight="1">
      <c r="B197" s="178"/>
      <c r="C197" s="179"/>
      <c r="D197" s="179"/>
      <c r="E197" s="180" t="s">
        <v>5</v>
      </c>
      <c r="F197" s="261" t="s">
        <v>285</v>
      </c>
      <c r="G197" s="262"/>
      <c r="H197" s="262"/>
      <c r="I197" s="262"/>
      <c r="J197" s="179"/>
      <c r="K197" s="181">
        <v>4.935</v>
      </c>
      <c r="L197" s="179"/>
      <c r="M197" s="179"/>
      <c r="N197" s="179"/>
      <c r="O197" s="179"/>
      <c r="P197" s="179"/>
      <c r="Q197" s="179"/>
      <c r="R197" s="182"/>
      <c r="T197" s="183"/>
      <c r="U197" s="179"/>
      <c r="V197" s="179"/>
      <c r="W197" s="179"/>
      <c r="X197" s="179"/>
      <c r="Y197" s="179"/>
      <c r="Z197" s="179"/>
      <c r="AA197" s="184"/>
      <c r="AT197" s="185" t="s">
        <v>178</v>
      </c>
      <c r="AU197" s="185" t="s">
        <v>119</v>
      </c>
      <c r="AV197" s="11" t="s">
        <v>119</v>
      </c>
      <c r="AW197" s="11" t="s">
        <v>35</v>
      </c>
      <c r="AX197" s="11" t="s">
        <v>78</v>
      </c>
      <c r="AY197" s="185" t="s">
        <v>171</v>
      </c>
    </row>
    <row r="198" spans="2:51" s="11" customFormat="1" ht="14.45" customHeight="1">
      <c r="B198" s="178"/>
      <c r="C198" s="179"/>
      <c r="D198" s="179"/>
      <c r="E198" s="180" t="s">
        <v>5</v>
      </c>
      <c r="F198" s="261" t="s">
        <v>286</v>
      </c>
      <c r="G198" s="262"/>
      <c r="H198" s="262"/>
      <c r="I198" s="262"/>
      <c r="J198" s="179"/>
      <c r="K198" s="181">
        <v>5.034</v>
      </c>
      <c r="L198" s="179"/>
      <c r="M198" s="179"/>
      <c r="N198" s="179"/>
      <c r="O198" s="179"/>
      <c r="P198" s="179"/>
      <c r="Q198" s="179"/>
      <c r="R198" s="182"/>
      <c r="T198" s="183"/>
      <c r="U198" s="179"/>
      <c r="V198" s="179"/>
      <c r="W198" s="179"/>
      <c r="X198" s="179"/>
      <c r="Y198" s="179"/>
      <c r="Z198" s="179"/>
      <c r="AA198" s="184"/>
      <c r="AT198" s="185" t="s">
        <v>178</v>
      </c>
      <c r="AU198" s="185" t="s">
        <v>119</v>
      </c>
      <c r="AV198" s="11" t="s">
        <v>119</v>
      </c>
      <c r="AW198" s="11" t="s">
        <v>35</v>
      </c>
      <c r="AX198" s="11" t="s">
        <v>78</v>
      </c>
      <c r="AY198" s="185" t="s">
        <v>171</v>
      </c>
    </row>
    <row r="199" spans="2:51" s="11" customFormat="1" ht="14.45" customHeight="1">
      <c r="B199" s="178"/>
      <c r="C199" s="179"/>
      <c r="D199" s="179"/>
      <c r="E199" s="180" t="s">
        <v>5</v>
      </c>
      <c r="F199" s="261" t="s">
        <v>287</v>
      </c>
      <c r="G199" s="262"/>
      <c r="H199" s="262"/>
      <c r="I199" s="262"/>
      <c r="J199" s="179"/>
      <c r="K199" s="181">
        <v>-0.826</v>
      </c>
      <c r="L199" s="179"/>
      <c r="M199" s="179"/>
      <c r="N199" s="179"/>
      <c r="O199" s="179"/>
      <c r="P199" s="179"/>
      <c r="Q199" s="179"/>
      <c r="R199" s="182"/>
      <c r="T199" s="183"/>
      <c r="U199" s="179"/>
      <c r="V199" s="179"/>
      <c r="W199" s="179"/>
      <c r="X199" s="179"/>
      <c r="Y199" s="179"/>
      <c r="Z199" s="179"/>
      <c r="AA199" s="184"/>
      <c r="AT199" s="185" t="s">
        <v>178</v>
      </c>
      <c r="AU199" s="185" t="s">
        <v>119</v>
      </c>
      <c r="AV199" s="11" t="s">
        <v>119</v>
      </c>
      <c r="AW199" s="11" t="s">
        <v>35</v>
      </c>
      <c r="AX199" s="11" t="s">
        <v>78</v>
      </c>
      <c r="AY199" s="185" t="s">
        <v>171</v>
      </c>
    </row>
    <row r="200" spans="2:51" s="12" customFormat="1" ht="14.45" customHeight="1">
      <c r="B200" s="186"/>
      <c r="C200" s="187"/>
      <c r="D200" s="187"/>
      <c r="E200" s="188" t="s">
        <v>5</v>
      </c>
      <c r="F200" s="263" t="s">
        <v>186</v>
      </c>
      <c r="G200" s="264"/>
      <c r="H200" s="264"/>
      <c r="I200" s="264"/>
      <c r="J200" s="187"/>
      <c r="K200" s="189">
        <v>9.143</v>
      </c>
      <c r="L200" s="187"/>
      <c r="M200" s="187"/>
      <c r="N200" s="187"/>
      <c r="O200" s="187"/>
      <c r="P200" s="187"/>
      <c r="Q200" s="187"/>
      <c r="R200" s="190"/>
      <c r="T200" s="191"/>
      <c r="U200" s="187"/>
      <c r="V200" s="187"/>
      <c r="W200" s="187"/>
      <c r="X200" s="187"/>
      <c r="Y200" s="187"/>
      <c r="Z200" s="187"/>
      <c r="AA200" s="192"/>
      <c r="AT200" s="193" t="s">
        <v>178</v>
      </c>
      <c r="AU200" s="193" t="s">
        <v>119</v>
      </c>
      <c r="AV200" s="12" t="s">
        <v>175</v>
      </c>
      <c r="AW200" s="12" t="s">
        <v>35</v>
      </c>
      <c r="AX200" s="12" t="s">
        <v>86</v>
      </c>
      <c r="AY200" s="193" t="s">
        <v>171</v>
      </c>
    </row>
    <row r="201" spans="2:65" s="1" customFormat="1" ht="22.9" customHeight="1">
      <c r="B201" s="135"/>
      <c r="C201" s="164" t="s">
        <v>288</v>
      </c>
      <c r="D201" s="164" t="s">
        <v>172</v>
      </c>
      <c r="E201" s="165" t="s">
        <v>289</v>
      </c>
      <c r="F201" s="259" t="s">
        <v>290</v>
      </c>
      <c r="G201" s="259"/>
      <c r="H201" s="259"/>
      <c r="I201" s="259"/>
      <c r="J201" s="166" t="s">
        <v>116</v>
      </c>
      <c r="K201" s="167">
        <v>49.695</v>
      </c>
      <c r="L201" s="250">
        <v>0</v>
      </c>
      <c r="M201" s="250"/>
      <c r="N201" s="254">
        <f>ROUND(L201*K201,2)</f>
        <v>0</v>
      </c>
      <c r="O201" s="254"/>
      <c r="P201" s="254"/>
      <c r="Q201" s="254"/>
      <c r="R201" s="138"/>
      <c r="T201" s="168" t="s">
        <v>5</v>
      </c>
      <c r="U201" s="46" t="s">
        <v>43</v>
      </c>
      <c r="V201" s="38"/>
      <c r="W201" s="169">
        <f>V201*K201</f>
        <v>0</v>
      </c>
      <c r="X201" s="169">
        <v>0.00275</v>
      </c>
      <c r="Y201" s="169">
        <f>X201*K201</f>
        <v>0.13666124999999998</v>
      </c>
      <c r="Z201" s="169">
        <v>0</v>
      </c>
      <c r="AA201" s="170">
        <f>Z201*K201</f>
        <v>0</v>
      </c>
      <c r="AR201" s="21" t="s">
        <v>175</v>
      </c>
      <c r="AT201" s="21" t="s">
        <v>172</v>
      </c>
      <c r="AU201" s="21" t="s">
        <v>119</v>
      </c>
      <c r="AY201" s="21" t="s">
        <v>171</v>
      </c>
      <c r="BE201" s="108">
        <f>IF(U201="základní",N201,0)</f>
        <v>0</v>
      </c>
      <c r="BF201" s="108">
        <f>IF(U201="snížená",N201,0)</f>
        <v>0</v>
      </c>
      <c r="BG201" s="108">
        <f>IF(U201="zákl. přenesená",N201,0)</f>
        <v>0</v>
      </c>
      <c r="BH201" s="108">
        <f>IF(U201="sníž. přenesená",N201,0)</f>
        <v>0</v>
      </c>
      <c r="BI201" s="108">
        <f>IF(U201="nulová",N201,0)</f>
        <v>0</v>
      </c>
      <c r="BJ201" s="21" t="s">
        <v>86</v>
      </c>
      <c r="BK201" s="108">
        <f>ROUND(L201*K201,2)</f>
        <v>0</v>
      </c>
      <c r="BL201" s="21" t="s">
        <v>175</v>
      </c>
      <c r="BM201" s="21" t="s">
        <v>291</v>
      </c>
    </row>
    <row r="202" spans="2:51" s="11" customFormat="1" ht="14.45" customHeight="1">
      <c r="B202" s="178"/>
      <c r="C202" s="179"/>
      <c r="D202" s="179"/>
      <c r="E202" s="180" t="s">
        <v>5</v>
      </c>
      <c r="F202" s="252" t="s">
        <v>292</v>
      </c>
      <c r="G202" s="253"/>
      <c r="H202" s="253"/>
      <c r="I202" s="253"/>
      <c r="J202" s="179"/>
      <c r="K202" s="181">
        <v>29.281</v>
      </c>
      <c r="L202" s="179"/>
      <c r="M202" s="179"/>
      <c r="N202" s="179"/>
      <c r="O202" s="179"/>
      <c r="P202" s="179"/>
      <c r="Q202" s="179"/>
      <c r="R202" s="182"/>
      <c r="T202" s="183"/>
      <c r="U202" s="179"/>
      <c r="V202" s="179"/>
      <c r="W202" s="179"/>
      <c r="X202" s="179"/>
      <c r="Y202" s="179"/>
      <c r="Z202" s="179"/>
      <c r="AA202" s="184"/>
      <c r="AT202" s="185" t="s">
        <v>178</v>
      </c>
      <c r="AU202" s="185" t="s">
        <v>119</v>
      </c>
      <c r="AV202" s="11" t="s">
        <v>119</v>
      </c>
      <c r="AW202" s="11" t="s">
        <v>35</v>
      </c>
      <c r="AX202" s="11" t="s">
        <v>78</v>
      </c>
      <c r="AY202" s="185" t="s">
        <v>171</v>
      </c>
    </row>
    <row r="203" spans="2:51" s="11" customFormat="1" ht="14.45" customHeight="1">
      <c r="B203" s="178"/>
      <c r="C203" s="179"/>
      <c r="D203" s="179"/>
      <c r="E203" s="180" t="s">
        <v>5</v>
      </c>
      <c r="F203" s="261" t="s">
        <v>293</v>
      </c>
      <c r="G203" s="262"/>
      <c r="H203" s="262"/>
      <c r="I203" s="262"/>
      <c r="J203" s="179"/>
      <c r="K203" s="181">
        <v>24.84</v>
      </c>
      <c r="L203" s="179"/>
      <c r="M203" s="179"/>
      <c r="N203" s="179"/>
      <c r="O203" s="179"/>
      <c r="P203" s="179"/>
      <c r="Q203" s="179"/>
      <c r="R203" s="182"/>
      <c r="T203" s="183"/>
      <c r="U203" s="179"/>
      <c r="V203" s="179"/>
      <c r="W203" s="179"/>
      <c r="X203" s="179"/>
      <c r="Y203" s="179"/>
      <c r="Z203" s="179"/>
      <c r="AA203" s="184"/>
      <c r="AT203" s="185" t="s">
        <v>178</v>
      </c>
      <c r="AU203" s="185" t="s">
        <v>119</v>
      </c>
      <c r="AV203" s="11" t="s">
        <v>119</v>
      </c>
      <c r="AW203" s="11" t="s">
        <v>35</v>
      </c>
      <c r="AX203" s="11" t="s">
        <v>78</v>
      </c>
      <c r="AY203" s="185" t="s">
        <v>171</v>
      </c>
    </row>
    <row r="204" spans="2:51" s="11" customFormat="1" ht="22.9" customHeight="1">
      <c r="B204" s="178"/>
      <c r="C204" s="179"/>
      <c r="D204" s="179"/>
      <c r="E204" s="180" t="s">
        <v>5</v>
      </c>
      <c r="F204" s="261" t="s">
        <v>294</v>
      </c>
      <c r="G204" s="262"/>
      <c r="H204" s="262"/>
      <c r="I204" s="262"/>
      <c r="J204" s="179"/>
      <c r="K204" s="181">
        <v>-4.426</v>
      </c>
      <c r="L204" s="179"/>
      <c r="M204" s="179"/>
      <c r="N204" s="179"/>
      <c r="O204" s="179"/>
      <c r="P204" s="179"/>
      <c r="Q204" s="179"/>
      <c r="R204" s="182"/>
      <c r="T204" s="183"/>
      <c r="U204" s="179"/>
      <c r="V204" s="179"/>
      <c r="W204" s="179"/>
      <c r="X204" s="179"/>
      <c r="Y204" s="179"/>
      <c r="Z204" s="179"/>
      <c r="AA204" s="184"/>
      <c r="AT204" s="185" t="s">
        <v>178</v>
      </c>
      <c r="AU204" s="185" t="s">
        <v>119</v>
      </c>
      <c r="AV204" s="11" t="s">
        <v>119</v>
      </c>
      <c r="AW204" s="11" t="s">
        <v>35</v>
      </c>
      <c r="AX204" s="11" t="s">
        <v>78</v>
      </c>
      <c r="AY204" s="185" t="s">
        <v>171</v>
      </c>
    </row>
    <row r="205" spans="2:51" s="12" customFormat="1" ht="14.45" customHeight="1">
      <c r="B205" s="186"/>
      <c r="C205" s="187"/>
      <c r="D205" s="187"/>
      <c r="E205" s="188" t="s">
        <v>5</v>
      </c>
      <c r="F205" s="263" t="s">
        <v>186</v>
      </c>
      <c r="G205" s="264"/>
      <c r="H205" s="264"/>
      <c r="I205" s="264"/>
      <c r="J205" s="187"/>
      <c r="K205" s="189">
        <v>49.695</v>
      </c>
      <c r="L205" s="187"/>
      <c r="M205" s="187"/>
      <c r="N205" s="187"/>
      <c r="O205" s="187"/>
      <c r="P205" s="187"/>
      <c r="Q205" s="187"/>
      <c r="R205" s="190"/>
      <c r="T205" s="191"/>
      <c r="U205" s="187"/>
      <c r="V205" s="187"/>
      <c r="W205" s="187"/>
      <c r="X205" s="187"/>
      <c r="Y205" s="187"/>
      <c r="Z205" s="187"/>
      <c r="AA205" s="192"/>
      <c r="AT205" s="193" t="s">
        <v>178</v>
      </c>
      <c r="AU205" s="193" t="s">
        <v>119</v>
      </c>
      <c r="AV205" s="12" t="s">
        <v>175</v>
      </c>
      <c r="AW205" s="12" t="s">
        <v>35</v>
      </c>
      <c r="AX205" s="12" t="s">
        <v>86</v>
      </c>
      <c r="AY205" s="193" t="s">
        <v>171</v>
      </c>
    </row>
    <row r="206" spans="2:65" s="1" customFormat="1" ht="22.9" customHeight="1">
      <c r="B206" s="135"/>
      <c r="C206" s="164" t="s">
        <v>295</v>
      </c>
      <c r="D206" s="164" t="s">
        <v>172</v>
      </c>
      <c r="E206" s="165" t="s">
        <v>296</v>
      </c>
      <c r="F206" s="259" t="s">
        <v>297</v>
      </c>
      <c r="G206" s="259"/>
      <c r="H206" s="259"/>
      <c r="I206" s="259"/>
      <c r="J206" s="166" t="s">
        <v>116</v>
      </c>
      <c r="K206" s="167">
        <v>49.695</v>
      </c>
      <c r="L206" s="250">
        <v>0</v>
      </c>
      <c r="M206" s="250"/>
      <c r="N206" s="254">
        <f>ROUND(L206*K206,2)</f>
        <v>0</v>
      </c>
      <c r="O206" s="254"/>
      <c r="P206" s="254"/>
      <c r="Q206" s="254"/>
      <c r="R206" s="138"/>
      <c r="T206" s="168" t="s">
        <v>5</v>
      </c>
      <c r="U206" s="46" t="s">
        <v>43</v>
      </c>
      <c r="V206" s="38"/>
      <c r="W206" s="169">
        <f>V206*K206</f>
        <v>0</v>
      </c>
      <c r="X206" s="169">
        <v>0</v>
      </c>
      <c r="Y206" s="169">
        <f>X206*K206</f>
        <v>0</v>
      </c>
      <c r="Z206" s="169">
        <v>0</v>
      </c>
      <c r="AA206" s="170">
        <f>Z206*K206</f>
        <v>0</v>
      </c>
      <c r="AR206" s="21" t="s">
        <v>175</v>
      </c>
      <c r="AT206" s="21" t="s">
        <v>172</v>
      </c>
      <c r="AU206" s="21" t="s">
        <v>119</v>
      </c>
      <c r="AY206" s="21" t="s">
        <v>171</v>
      </c>
      <c r="BE206" s="108">
        <f>IF(U206="základní",N206,0)</f>
        <v>0</v>
      </c>
      <c r="BF206" s="108">
        <f>IF(U206="snížená",N206,0)</f>
        <v>0</v>
      </c>
      <c r="BG206" s="108">
        <f>IF(U206="zákl. přenesená",N206,0)</f>
        <v>0</v>
      </c>
      <c r="BH206" s="108">
        <f>IF(U206="sníž. přenesená",N206,0)</f>
        <v>0</v>
      </c>
      <c r="BI206" s="108">
        <f>IF(U206="nulová",N206,0)</f>
        <v>0</v>
      </c>
      <c r="BJ206" s="21" t="s">
        <v>86</v>
      </c>
      <c r="BK206" s="108">
        <f>ROUND(L206*K206,2)</f>
        <v>0</v>
      </c>
      <c r="BL206" s="21" t="s">
        <v>175</v>
      </c>
      <c r="BM206" s="21" t="s">
        <v>298</v>
      </c>
    </row>
    <row r="207" spans="2:65" s="1" customFormat="1" ht="22.9" customHeight="1">
      <c r="B207" s="135"/>
      <c r="C207" s="164" t="s">
        <v>299</v>
      </c>
      <c r="D207" s="164" t="s">
        <v>172</v>
      </c>
      <c r="E207" s="165" t="s">
        <v>300</v>
      </c>
      <c r="F207" s="259" t="s">
        <v>301</v>
      </c>
      <c r="G207" s="259"/>
      <c r="H207" s="259"/>
      <c r="I207" s="259"/>
      <c r="J207" s="166" t="s">
        <v>217</v>
      </c>
      <c r="K207" s="167">
        <v>1.137</v>
      </c>
      <c r="L207" s="250">
        <v>0</v>
      </c>
      <c r="M207" s="250"/>
      <c r="N207" s="254">
        <f>ROUND(L207*K207,2)</f>
        <v>0</v>
      </c>
      <c r="O207" s="254"/>
      <c r="P207" s="254"/>
      <c r="Q207" s="254"/>
      <c r="R207" s="138"/>
      <c r="T207" s="168" t="s">
        <v>5</v>
      </c>
      <c r="U207" s="46" t="s">
        <v>43</v>
      </c>
      <c r="V207" s="38"/>
      <c r="W207" s="169">
        <f>V207*K207</f>
        <v>0</v>
      </c>
      <c r="X207" s="169">
        <v>1.05871</v>
      </c>
      <c r="Y207" s="169">
        <f>X207*K207</f>
        <v>1.20375327</v>
      </c>
      <c r="Z207" s="169">
        <v>0</v>
      </c>
      <c r="AA207" s="170">
        <f>Z207*K207</f>
        <v>0</v>
      </c>
      <c r="AR207" s="21" t="s">
        <v>175</v>
      </c>
      <c r="AT207" s="21" t="s">
        <v>172</v>
      </c>
      <c r="AU207" s="21" t="s">
        <v>119</v>
      </c>
      <c r="AY207" s="21" t="s">
        <v>171</v>
      </c>
      <c r="BE207" s="108">
        <f>IF(U207="základní",N207,0)</f>
        <v>0</v>
      </c>
      <c r="BF207" s="108">
        <f>IF(U207="snížená",N207,0)</f>
        <v>0</v>
      </c>
      <c r="BG207" s="108">
        <f>IF(U207="zákl. přenesená",N207,0)</f>
        <v>0</v>
      </c>
      <c r="BH207" s="108">
        <f>IF(U207="sníž. přenesená",N207,0)</f>
        <v>0</v>
      </c>
      <c r="BI207" s="108">
        <f>IF(U207="nulová",N207,0)</f>
        <v>0</v>
      </c>
      <c r="BJ207" s="21" t="s">
        <v>86</v>
      </c>
      <c r="BK207" s="108">
        <f>ROUND(L207*K207,2)</f>
        <v>0</v>
      </c>
      <c r="BL207" s="21" t="s">
        <v>175</v>
      </c>
      <c r="BM207" s="21" t="s">
        <v>302</v>
      </c>
    </row>
    <row r="208" spans="2:51" s="10" customFormat="1" ht="14.45" customHeight="1">
      <c r="B208" s="171"/>
      <c r="C208" s="172"/>
      <c r="D208" s="172"/>
      <c r="E208" s="173" t="s">
        <v>5</v>
      </c>
      <c r="F208" s="289" t="s">
        <v>279</v>
      </c>
      <c r="G208" s="290"/>
      <c r="H208" s="290"/>
      <c r="I208" s="290"/>
      <c r="J208" s="172"/>
      <c r="K208" s="173" t="s">
        <v>5</v>
      </c>
      <c r="L208" s="172"/>
      <c r="M208" s="172"/>
      <c r="N208" s="172"/>
      <c r="O208" s="172"/>
      <c r="P208" s="172"/>
      <c r="Q208" s="172"/>
      <c r="R208" s="174"/>
      <c r="T208" s="175"/>
      <c r="U208" s="172"/>
      <c r="V208" s="172"/>
      <c r="W208" s="172"/>
      <c r="X208" s="172"/>
      <c r="Y208" s="172"/>
      <c r="Z208" s="172"/>
      <c r="AA208" s="176"/>
      <c r="AT208" s="177" t="s">
        <v>178</v>
      </c>
      <c r="AU208" s="177" t="s">
        <v>119</v>
      </c>
      <c r="AV208" s="10" t="s">
        <v>86</v>
      </c>
      <c r="AW208" s="10" t="s">
        <v>35</v>
      </c>
      <c r="AX208" s="10" t="s">
        <v>78</v>
      </c>
      <c r="AY208" s="177" t="s">
        <v>171</v>
      </c>
    </row>
    <row r="209" spans="2:51" s="11" customFormat="1" ht="14.45" customHeight="1">
      <c r="B209" s="178"/>
      <c r="C209" s="179"/>
      <c r="D209" s="179"/>
      <c r="E209" s="180" t="s">
        <v>5</v>
      </c>
      <c r="F209" s="261" t="s">
        <v>303</v>
      </c>
      <c r="G209" s="262"/>
      <c r="H209" s="262"/>
      <c r="I209" s="262"/>
      <c r="J209" s="179"/>
      <c r="K209" s="181">
        <v>1.137</v>
      </c>
      <c r="L209" s="179"/>
      <c r="M209" s="179"/>
      <c r="N209" s="179"/>
      <c r="O209" s="179"/>
      <c r="P209" s="179"/>
      <c r="Q209" s="179"/>
      <c r="R209" s="182"/>
      <c r="T209" s="183"/>
      <c r="U209" s="179"/>
      <c r="V209" s="179"/>
      <c r="W209" s="179"/>
      <c r="X209" s="179"/>
      <c r="Y209" s="179"/>
      <c r="Z209" s="179"/>
      <c r="AA209" s="184"/>
      <c r="AT209" s="185" t="s">
        <v>178</v>
      </c>
      <c r="AU209" s="185" t="s">
        <v>119</v>
      </c>
      <c r="AV209" s="11" t="s">
        <v>119</v>
      </c>
      <c r="AW209" s="11" t="s">
        <v>35</v>
      </c>
      <c r="AX209" s="11" t="s">
        <v>86</v>
      </c>
      <c r="AY209" s="185" t="s">
        <v>171</v>
      </c>
    </row>
    <row r="210" spans="2:63" s="9" customFormat="1" ht="29.85" customHeight="1">
      <c r="B210" s="153"/>
      <c r="C210" s="154"/>
      <c r="D210" s="163" t="s">
        <v>132</v>
      </c>
      <c r="E210" s="163"/>
      <c r="F210" s="163"/>
      <c r="G210" s="163"/>
      <c r="H210" s="163"/>
      <c r="I210" s="163"/>
      <c r="J210" s="163"/>
      <c r="K210" s="163"/>
      <c r="L210" s="163"/>
      <c r="M210" s="163"/>
      <c r="N210" s="257">
        <f>BK210</f>
        <v>0</v>
      </c>
      <c r="O210" s="258"/>
      <c r="P210" s="258"/>
      <c r="Q210" s="258"/>
      <c r="R210" s="156"/>
      <c r="T210" s="157"/>
      <c r="U210" s="154"/>
      <c r="V210" s="154"/>
      <c r="W210" s="158">
        <f>SUM(W211:W230)</f>
        <v>0</v>
      </c>
      <c r="X210" s="154"/>
      <c r="Y210" s="158">
        <f>SUM(Y211:Y230)</f>
        <v>20.942635100000004</v>
      </c>
      <c r="Z210" s="154"/>
      <c r="AA210" s="159">
        <f>SUM(AA211:AA230)</f>
        <v>0</v>
      </c>
      <c r="AR210" s="160" t="s">
        <v>86</v>
      </c>
      <c r="AT210" s="161" t="s">
        <v>77</v>
      </c>
      <c r="AU210" s="161" t="s">
        <v>86</v>
      </c>
      <c r="AY210" s="160" t="s">
        <v>171</v>
      </c>
      <c r="BK210" s="162">
        <f>SUM(BK211:BK230)</f>
        <v>0</v>
      </c>
    </row>
    <row r="211" spans="2:65" s="1" customFormat="1" ht="34.15" customHeight="1">
      <c r="B211" s="135"/>
      <c r="C211" s="164" t="s">
        <v>304</v>
      </c>
      <c r="D211" s="164" t="s">
        <v>172</v>
      </c>
      <c r="E211" s="165" t="s">
        <v>305</v>
      </c>
      <c r="F211" s="259" t="s">
        <v>306</v>
      </c>
      <c r="G211" s="259"/>
      <c r="H211" s="259"/>
      <c r="I211" s="259"/>
      <c r="J211" s="166" t="s">
        <v>182</v>
      </c>
      <c r="K211" s="167">
        <v>0.097</v>
      </c>
      <c r="L211" s="250">
        <v>0</v>
      </c>
      <c r="M211" s="250"/>
      <c r="N211" s="254">
        <f>ROUND(L211*K211,2)</f>
        <v>0</v>
      </c>
      <c r="O211" s="254"/>
      <c r="P211" s="254"/>
      <c r="Q211" s="254"/>
      <c r="R211" s="138"/>
      <c r="T211" s="168" t="s">
        <v>5</v>
      </c>
      <c r="U211" s="46" t="s">
        <v>43</v>
      </c>
      <c r="V211" s="38"/>
      <c r="W211" s="169">
        <f>V211*K211</f>
        <v>0</v>
      </c>
      <c r="X211" s="169">
        <v>1.8775</v>
      </c>
      <c r="Y211" s="169">
        <f>X211*K211</f>
        <v>0.1821175</v>
      </c>
      <c r="Z211" s="169">
        <v>0</v>
      </c>
      <c r="AA211" s="170">
        <f>Z211*K211</f>
        <v>0</v>
      </c>
      <c r="AR211" s="21" t="s">
        <v>175</v>
      </c>
      <c r="AT211" s="21" t="s">
        <v>172</v>
      </c>
      <c r="AU211" s="21" t="s">
        <v>119</v>
      </c>
      <c r="AY211" s="21" t="s">
        <v>171</v>
      </c>
      <c r="BE211" s="108">
        <f>IF(U211="základní",N211,0)</f>
        <v>0</v>
      </c>
      <c r="BF211" s="108">
        <f>IF(U211="snížená",N211,0)</f>
        <v>0</v>
      </c>
      <c r="BG211" s="108">
        <f>IF(U211="zákl. přenesená",N211,0)</f>
        <v>0</v>
      </c>
      <c r="BH211" s="108">
        <f>IF(U211="sníž. přenesená",N211,0)</f>
        <v>0</v>
      </c>
      <c r="BI211" s="108">
        <f>IF(U211="nulová",N211,0)</f>
        <v>0</v>
      </c>
      <c r="BJ211" s="21" t="s">
        <v>86</v>
      </c>
      <c r="BK211" s="108">
        <f>ROUND(L211*K211,2)</f>
        <v>0</v>
      </c>
      <c r="BL211" s="21" t="s">
        <v>175</v>
      </c>
      <c r="BM211" s="21" t="s">
        <v>307</v>
      </c>
    </row>
    <row r="212" spans="2:51" s="10" customFormat="1" ht="14.45" customHeight="1">
      <c r="B212" s="171"/>
      <c r="C212" s="172"/>
      <c r="D212" s="172"/>
      <c r="E212" s="173" t="s">
        <v>5</v>
      </c>
      <c r="F212" s="289" t="s">
        <v>284</v>
      </c>
      <c r="G212" s="290"/>
      <c r="H212" s="290"/>
      <c r="I212" s="290"/>
      <c r="J212" s="172"/>
      <c r="K212" s="173" t="s">
        <v>5</v>
      </c>
      <c r="L212" s="172"/>
      <c r="M212" s="172"/>
      <c r="N212" s="172"/>
      <c r="O212" s="172"/>
      <c r="P212" s="172"/>
      <c r="Q212" s="172"/>
      <c r="R212" s="174"/>
      <c r="T212" s="175"/>
      <c r="U212" s="172"/>
      <c r="V212" s="172"/>
      <c r="W212" s="172"/>
      <c r="X212" s="172"/>
      <c r="Y212" s="172"/>
      <c r="Z212" s="172"/>
      <c r="AA212" s="176"/>
      <c r="AT212" s="177" t="s">
        <v>178</v>
      </c>
      <c r="AU212" s="177" t="s">
        <v>119</v>
      </c>
      <c r="AV212" s="10" t="s">
        <v>86</v>
      </c>
      <c r="AW212" s="10" t="s">
        <v>35</v>
      </c>
      <c r="AX212" s="10" t="s">
        <v>78</v>
      </c>
      <c r="AY212" s="177" t="s">
        <v>171</v>
      </c>
    </row>
    <row r="213" spans="2:51" s="11" customFormat="1" ht="14.45" customHeight="1">
      <c r="B213" s="178"/>
      <c r="C213" s="179"/>
      <c r="D213" s="179"/>
      <c r="E213" s="180" t="s">
        <v>5</v>
      </c>
      <c r="F213" s="261" t="s">
        <v>308</v>
      </c>
      <c r="G213" s="262"/>
      <c r="H213" s="262"/>
      <c r="I213" s="262"/>
      <c r="J213" s="179"/>
      <c r="K213" s="181">
        <v>0.05</v>
      </c>
      <c r="L213" s="179"/>
      <c r="M213" s="179"/>
      <c r="N213" s="179"/>
      <c r="O213" s="179"/>
      <c r="P213" s="179"/>
      <c r="Q213" s="179"/>
      <c r="R213" s="182"/>
      <c r="T213" s="183"/>
      <c r="U213" s="179"/>
      <c r="V213" s="179"/>
      <c r="W213" s="179"/>
      <c r="X213" s="179"/>
      <c r="Y213" s="179"/>
      <c r="Z213" s="179"/>
      <c r="AA213" s="184"/>
      <c r="AT213" s="185" t="s">
        <v>178</v>
      </c>
      <c r="AU213" s="185" t="s">
        <v>119</v>
      </c>
      <c r="AV213" s="11" t="s">
        <v>119</v>
      </c>
      <c r="AW213" s="11" t="s">
        <v>35</v>
      </c>
      <c r="AX213" s="11" t="s">
        <v>78</v>
      </c>
      <c r="AY213" s="185" t="s">
        <v>171</v>
      </c>
    </row>
    <row r="214" spans="2:51" s="11" customFormat="1" ht="14.45" customHeight="1">
      <c r="B214" s="178"/>
      <c r="C214" s="179"/>
      <c r="D214" s="179"/>
      <c r="E214" s="180" t="s">
        <v>5</v>
      </c>
      <c r="F214" s="261" t="s">
        <v>309</v>
      </c>
      <c r="G214" s="262"/>
      <c r="H214" s="262"/>
      <c r="I214" s="262"/>
      <c r="J214" s="179"/>
      <c r="K214" s="181">
        <v>0.047</v>
      </c>
      <c r="L214" s="179"/>
      <c r="M214" s="179"/>
      <c r="N214" s="179"/>
      <c r="O214" s="179"/>
      <c r="P214" s="179"/>
      <c r="Q214" s="179"/>
      <c r="R214" s="182"/>
      <c r="T214" s="183"/>
      <c r="U214" s="179"/>
      <c r="V214" s="179"/>
      <c r="W214" s="179"/>
      <c r="X214" s="179"/>
      <c r="Y214" s="179"/>
      <c r="Z214" s="179"/>
      <c r="AA214" s="184"/>
      <c r="AT214" s="185" t="s">
        <v>178</v>
      </c>
      <c r="AU214" s="185" t="s">
        <v>119</v>
      </c>
      <c r="AV214" s="11" t="s">
        <v>119</v>
      </c>
      <c r="AW214" s="11" t="s">
        <v>35</v>
      </c>
      <c r="AX214" s="11" t="s">
        <v>78</v>
      </c>
      <c r="AY214" s="185" t="s">
        <v>171</v>
      </c>
    </row>
    <row r="215" spans="2:51" s="12" customFormat="1" ht="14.45" customHeight="1">
      <c r="B215" s="186"/>
      <c r="C215" s="187"/>
      <c r="D215" s="187"/>
      <c r="E215" s="188" t="s">
        <v>5</v>
      </c>
      <c r="F215" s="263" t="s">
        <v>186</v>
      </c>
      <c r="G215" s="264"/>
      <c r="H215" s="264"/>
      <c r="I215" s="264"/>
      <c r="J215" s="187"/>
      <c r="K215" s="189">
        <v>0.097</v>
      </c>
      <c r="L215" s="187"/>
      <c r="M215" s="187"/>
      <c r="N215" s="187"/>
      <c r="O215" s="187"/>
      <c r="P215" s="187"/>
      <c r="Q215" s="187"/>
      <c r="R215" s="190"/>
      <c r="T215" s="191"/>
      <c r="U215" s="187"/>
      <c r="V215" s="187"/>
      <c r="W215" s="187"/>
      <c r="X215" s="187"/>
      <c r="Y215" s="187"/>
      <c r="Z215" s="187"/>
      <c r="AA215" s="192"/>
      <c r="AT215" s="193" t="s">
        <v>178</v>
      </c>
      <c r="AU215" s="193" t="s">
        <v>119</v>
      </c>
      <c r="AV215" s="12" t="s">
        <v>175</v>
      </c>
      <c r="AW215" s="12" t="s">
        <v>35</v>
      </c>
      <c r="AX215" s="12" t="s">
        <v>86</v>
      </c>
      <c r="AY215" s="193" t="s">
        <v>171</v>
      </c>
    </row>
    <row r="216" spans="2:65" s="1" customFormat="1" ht="34.15" customHeight="1">
      <c r="B216" s="135"/>
      <c r="C216" s="164" t="s">
        <v>310</v>
      </c>
      <c r="D216" s="164" t="s">
        <v>172</v>
      </c>
      <c r="E216" s="165" t="s">
        <v>311</v>
      </c>
      <c r="F216" s="259" t="s">
        <v>312</v>
      </c>
      <c r="G216" s="259"/>
      <c r="H216" s="259"/>
      <c r="I216" s="259"/>
      <c r="J216" s="166" t="s">
        <v>182</v>
      </c>
      <c r="K216" s="167">
        <v>10.688</v>
      </c>
      <c r="L216" s="250">
        <v>0</v>
      </c>
      <c r="M216" s="250"/>
      <c r="N216" s="254">
        <f>ROUND(L216*K216,2)</f>
        <v>0</v>
      </c>
      <c r="O216" s="254"/>
      <c r="P216" s="254"/>
      <c r="Q216" s="254"/>
      <c r="R216" s="138"/>
      <c r="T216" s="168" t="s">
        <v>5</v>
      </c>
      <c r="U216" s="46" t="s">
        <v>43</v>
      </c>
      <c r="V216" s="38"/>
      <c r="W216" s="169">
        <f>V216*K216</f>
        <v>0</v>
      </c>
      <c r="X216" s="169">
        <v>1.8775</v>
      </c>
      <c r="Y216" s="169">
        <f>X216*K216</f>
        <v>20.06672</v>
      </c>
      <c r="Z216" s="169">
        <v>0</v>
      </c>
      <c r="AA216" s="170">
        <f>Z216*K216</f>
        <v>0</v>
      </c>
      <c r="AR216" s="21" t="s">
        <v>175</v>
      </c>
      <c r="AT216" s="21" t="s">
        <v>172</v>
      </c>
      <c r="AU216" s="21" t="s">
        <v>119</v>
      </c>
      <c r="AY216" s="21" t="s">
        <v>171</v>
      </c>
      <c r="BE216" s="108">
        <f>IF(U216="základní",N216,0)</f>
        <v>0</v>
      </c>
      <c r="BF216" s="108">
        <f>IF(U216="snížená",N216,0)</f>
        <v>0</v>
      </c>
      <c r="BG216" s="108">
        <f>IF(U216="zákl. přenesená",N216,0)</f>
        <v>0</v>
      </c>
      <c r="BH216" s="108">
        <f>IF(U216="sníž. přenesená",N216,0)</f>
        <v>0</v>
      </c>
      <c r="BI216" s="108">
        <f>IF(U216="nulová",N216,0)</f>
        <v>0</v>
      </c>
      <c r="BJ216" s="21" t="s">
        <v>86</v>
      </c>
      <c r="BK216" s="108">
        <f>ROUND(L216*K216,2)</f>
        <v>0</v>
      </c>
      <c r="BL216" s="21" t="s">
        <v>175</v>
      </c>
      <c r="BM216" s="21" t="s">
        <v>313</v>
      </c>
    </row>
    <row r="217" spans="2:51" s="10" customFormat="1" ht="14.45" customHeight="1">
      <c r="B217" s="171"/>
      <c r="C217" s="172"/>
      <c r="D217" s="172"/>
      <c r="E217" s="173" t="s">
        <v>5</v>
      </c>
      <c r="F217" s="289" t="s">
        <v>314</v>
      </c>
      <c r="G217" s="290"/>
      <c r="H217" s="290"/>
      <c r="I217" s="290"/>
      <c r="J217" s="172"/>
      <c r="K217" s="173" t="s">
        <v>5</v>
      </c>
      <c r="L217" s="172"/>
      <c r="M217" s="172"/>
      <c r="N217" s="172"/>
      <c r="O217" s="172"/>
      <c r="P217" s="172"/>
      <c r="Q217" s="172"/>
      <c r="R217" s="174"/>
      <c r="T217" s="175"/>
      <c r="U217" s="172"/>
      <c r="V217" s="172"/>
      <c r="W217" s="172"/>
      <c r="X217" s="172"/>
      <c r="Y217" s="172"/>
      <c r="Z217" s="172"/>
      <c r="AA217" s="176"/>
      <c r="AT217" s="177" t="s">
        <v>178</v>
      </c>
      <c r="AU217" s="177" t="s">
        <v>119</v>
      </c>
      <c r="AV217" s="10" t="s">
        <v>86</v>
      </c>
      <c r="AW217" s="10" t="s">
        <v>35</v>
      </c>
      <c r="AX217" s="10" t="s">
        <v>78</v>
      </c>
      <c r="AY217" s="177" t="s">
        <v>171</v>
      </c>
    </row>
    <row r="218" spans="2:51" s="11" customFormat="1" ht="14.45" customHeight="1">
      <c r="B218" s="178"/>
      <c r="C218" s="179"/>
      <c r="D218" s="179"/>
      <c r="E218" s="180" t="s">
        <v>5</v>
      </c>
      <c r="F218" s="261" t="s">
        <v>315</v>
      </c>
      <c r="G218" s="262"/>
      <c r="H218" s="262"/>
      <c r="I218" s="262"/>
      <c r="J218" s="179"/>
      <c r="K218" s="181">
        <v>5.738</v>
      </c>
      <c r="L218" s="179"/>
      <c r="M218" s="179"/>
      <c r="N218" s="179"/>
      <c r="O218" s="179"/>
      <c r="P218" s="179"/>
      <c r="Q218" s="179"/>
      <c r="R218" s="182"/>
      <c r="T218" s="183"/>
      <c r="U218" s="179"/>
      <c r="V218" s="179"/>
      <c r="W218" s="179"/>
      <c r="X218" s="179"/>
      <c r="Y218" s="179"/>
      <c r="Z218" s="179"/>
      <c r="AA218" s="184"/>
      <c r="AT218" s="185" t="s">
        <v>178</v>
      </c>
      <c r="AU218" s="185" t="s">
        <v>119</v>
      </c>
      <c r="AV218" s="11" t="s">
        <v>119</v>
      </c>
      <c r="AW218" s="11" t="s">
        <v>35</v>
      </c>
      <c r="AX218" s="11" t="s">
        <v>78</v>
      </c>
      <c r="AY218" s="185" t="s">
        <v>171</v>
      </c>
    </row>
    <row r="219" spans="2:51" s="11" customFormat="1" ht="14.45" customHeight="1">
      <c r="B219" s="178"/>
      <c r="C219" s="179"/>
      <c r="D219" s="179"/>
      <c r="E219" s="180" t="s">
        <v>5</v>
      </c>
      <c r="F219" s="261" t="s">
        <v>316</v>
      </c>
      <c r="G219" s="262"/>
      <c r="H219" s="262"/>
      <c r="I219" s="262"/>
      <c r="J219" s="179"/>
      <c r="K219" s="181">
        <v>2.75</v>
      </c>
      <c r="L219" s="179"/>
      <c r="M219" s="179"/>
      <c r="N219" s="179"/>
      <c r="O219" s="179"/>
      <c r="P219" s="179"/>
      <c r="Q219" s="179"/>
      <c r="R219" s="182"/>
      <c r="T219" s="183"/>
      <c r="U219" s="179"/>
      <c r="V219" s="179"/>
      <c r="W219" s="179"/>
      <c r="X219" s="179"/>
      <c r="Y219" s="179"/>
      <c r="Z219" s="179"/>
      <c r="AA219" s="184"/>
      <c r="AT219" s="185" t="s">
        <v>178</v>
      </c>
      <c r="AU219" s="185" t="s">
        <v>119</v>
      </c>
      <c r="AV219" s="11" t="s">
        <v>119</v>
      </c>
      <c r="AW219" s="11" t="s">
        <v>35</v>
      </c>
      <c r="AX219" s="11" t="s">
        <v>78</v>
      </c>
      <c r="AY219" s="185" t="s">
        <v>171</v>
      </c>
    </row>
    <row r="220" spans="2:51" s="11" customFormat="1" ht="14.45" customHeight="1">
      <c r="B220" s="178"/>
      <c r="C220" s="179"/>
      <c r="D220" s="179"/>
      <c r="E220" s="180" t="s">
        <v>5</v>
      </c>
      <c r="F220" s="261" t="s">
        <v>317</v>
      </c>
      <c r="G220" s="262"/>
      <c r="H220" s="262"/>
      <c r="I220" s="262"/>
      <c r="J220" s="179"/>
      <c r="K220" s="181">
        <v>2.2</v>
      </c>
      <c r="L220" s="179"/>
      <c r="M220" s="179"/>
      <c r="N220" s="179"/>
      <c r="O220" s="179"/>
      <c r="P220" s="179"/>
      <c r="Q220" s="179"/>
      <c r="R220" s="182"/>
      <c r="T220" s="183"/>
      <c r="U220" s="179"/>
      <c r="V220" s="179"/>
      <c r="W220" s="179"/>
      <c r="X220" s="179"/>
      <c r="Y220" s="179"/>
      <c r="Z220" s="179"/>
      <c r="AA220" s="184"/>
      <c r="AT220" s="185" t="s">
        <v>178</v>
      </c>
      <c r="AU220" s="185" t="s">
        <v>119</v>
      </c>
      <c r="AV220" s="11" t="s">
        <v>119</v>
      </c>
      <c r="AW220" s="11" t="s">
        <v>35</v>
      </c>
      <c r="AX220" s="11" t="s">
        <v>78</v>
      </c>
      <c r="AY220" s="185" t="s">
        <v>171</v>
      </c>
    </row>
    <row r="221" spans="2:51" s="12" customFormat="1" ht="14.45" customHeight="1">
      <c r="B221" s="186"/>
      <c r="C221" s="187"/>
      <c r="D221" s="187"/>
      <c r="E221" s="188" t="s">
        <v>5</v>
      </c>
      <c r="F221" s="263" t="s">
        <v>186</v>
      </c>
      <c r="G221" s="264"/>
      <c r="H221" s="264"/>
      <c r="I221" s="264"/>
      <c r="J221" s="187"/>
      <c r="K221" s="189">
        <v>10.688</v>
      </c>
      <c r="L221" s="187"/>
      <c r="M221" s="187"/>
      <c r="N221" s="187"/>
      <c r="O221" s="187"/>
      <c r="P221" s="187"/>
      <c r="Q221" s="187"/>
      <c r="R221" s="190"/>
      <c r="T221" s="191"/>
      <c r="U221" s="187"/>
      <c r="V221" s="187"/>
      <c r="W221" s="187"/>
      <c r="X221" s="187"/>
      <c r="Y221" s="187"/>
      <c r="Z221" s="187"/>
      <c r="AA221" s="192"/>
      <c r="AT221" s="193" t="s">
        <v>178</v>
      </c>
      <c r="AU221" s="193" t="s">
        <v>119</v>
      </c>
      <c r="AV221" s="12" t="s">
        <v>175</v>
      </c>
      <c r="AW221" s="12" t="s">
        <v>35</v>
      </c>
      <c r="AX221" s="12" t="s">
        <v>86</v>
      </c>
      <c r="AY221" s="193" t="s">
        <v>171</v>
      </c>
    </row>
    <row r="222" spans="2:65" s="1" customFormat="1" ht="34.15" customHeight="1">
      <c r="B222" s="135"/>
      <c r="C222" s="164" t="s">
        <v>318</v>
      </c>
      <c r="D222" s="164" t="s">
        <v>172</v>
      </c>
      <c r="E222" s="165" t="s">
        <v>319</v>
      </c>
      <c r="F222" s="259" t="s">
        <v>320</v>
      </c>
      <c r="G222" s="259"/>
      <c r="H222" s="259"/>
      <c r="I222" s="259"/>
      <c r="J222" s="166" t="s">
        <v>217</v>
      </c>
      <c r="K222" s="167">
        <v>0.339</v>
      </c>
      <c r="L222" s="250">
        <v>0</v>
      </c>
      <c r="M222" s="250"/>
      <c r="N222" s="254">
        <f>ROUND(L222*K222,2)</f>
        <v>0</v>
      </c>
      <c r="O222" s="254"/>
      <c r="P222" s="254"/>
      <c r="Q222" s="254"/>
      <c r="R222" s="138"/>
      <c r="T222" s="168" t="s">
        <v>5</v>
      </c>
      <c r="U222" s="46" t="s">
        <v>43</v>
      </c>
      <c r="V222" s="38"/>
      <c r="W222" s="169">
        <f>V222*K222</f>
        <v>0</v>
      </c>
      <c r="X222" s="169">
        <v>1.09</v>
      </c>
      <c r="Y222" s="169">
        <f>X222*K222</f>
        <v>0.36951000000000006</v>
      </c>
      <c r="Z222" s="169">
        <v>0</v>
      </c>
      <c r="AA222" s="170">
        <f>Z222*K222</f>
        <v>0</v>
      </c>
      <c r="AR222" s="21" t="s">
        <v>175</v>
      </c>
      <c r="AT222" s="21" t="s">
        <v>172</v>
      </c>
      <c r="AU222" s="21" t="s">
        <v>119</v>
      </c>
      <c r="AY222" s="21" t="s">
        <v>171</v>
      </c>
      <c r="BE222" s="108">
        <f>IF(U222="základní",N222,0)</f>
        <v>0</v>
      </c>
      <c r="BF222" s="108">
        <f>IF(U222="snížená",N222,0)</f>
        <v>0</v>
      </c>
      <c r="BG222" s="108">
        <f>IF(U222="zákl. přenesená",N222,0)</f>
        <v>0</v>
      </c>
      <c r="BH222" s="108">
        <f>IF(U222="sníž. přenesená",N222,0)</f>
        <v>0</v>
      </c>
      <c r="BI222" s="108">
        <f>IF(U222="nulová",N222,0)</f>
        <v>0</v>
      </c>
      <c r="BJ222" s="21" t="s">
        <v>86</v>
      </c>
      <c r="BK222" s="108">
        <f>ROUND(L222*K222,2)</f>
        <v>0</v>
      </c>
      <c r="BL222" s="21" t="s">
        <v>175</v>
      </c>
      <c r="BM222" s="21" t="s">
        <v>321</v>
      </c>
    </row>
    <row r="223" spans="2:51" s="10" customFormat="1" ht="14.45" customHeight="1">
      <c r="B223" s="171"/>
      <c r="C223" s="172"/>
      <c r="D223" s="172"/>
      <c r="E223" s="173" t="s">
        <v>5</v>
      </c>
      <c r="F223" s="289" t="s">
        <v>322</v>
      </c>
      <c r="G223" s="290"/>
      <c r="H223" s="290"/>
      <c r="I223" s="290"/>
      <c r="J223" s="172"/>
      <c r="K223" s="173" t="s">
        <v>5</v>
      </c>
      <c r="L223" s="172"/>
      <c r="M223" s="172"/>
      <c r="N223" s="172"/>
      <c r="O223" s="172"/>
      <c r="P223" s="172"/>
      <c r="Q223" s="172"/>
      <c r="R223" s="174"/>
      <c r="T223" s="175"/>
      <c r="U223" s="172"/>
      <c r="V223" s="172"/>
      <c r="W223" s="172"/>
      <c r="X223" s="172"/>
      <c r="Y223" s="172"/>
      <c r="Z223" s="172"/>
      <c r="AA223" s="176"/>
      <c r="AT223" s="177" t="s">
        <v>178</v>
      </c>
      <c r="AU223" s="177" t="s">
        <v>119</v>
      </c>
      <c r="AV223" s="10" t="s">
        <v>86</v>
      </c>
      <c r="AW223" s="10" t="s">
        <v>35</v>
      </c>
      <c r="AX223" s="10" t="s">
        <v>78</v>
      </c>
      <c r="AY223" s="177" t="s">
        <v>171</v>
      </c>
    </row>
    <row r="224" spans="2:51" s="11" customFormat="1" ht="14.45" customHeight="1">
      <c r="B224" s="178"/>
      <c r="C224" s="179"/>
      <c r="D224" s="179"/>
      <c r="E224" s="180" t="s">
        <v>5</v>
      </c>
      <c r="F224" s="261" t="s">
        <v>323</v>
      </c>
      <c r="G224" s="262"/>
      <c r="H224" s="262"/>
      <c r="I224" s="262"/>
      <c r="J224" s="179"/>
      <c r="K224" s="181">
        <v>0.253</v>
      </c>
      <c r="L224" s="179"/>
      <c r="M224" s="179"/>
      <c r="N224" s="179"/>
      <c r="O224" s="179"/>
      <c r="P224" s="179"/>
      <c r="Q224" s="179"/>
      <c r="R224" s="182"/>
      <c r="T224" s="183"/>
      <c r="U224" s="179"/>
      <c r="V224" s="179"/>
      <c r="W224" s="179"/>
      <c r="X224" s="179"/>
      <c r="Y224" s="179"/>
      <c r="Z224" s="179"/>
      <c r="AA224" s="184"/>
      <c r="AT224" s="185" t="s">
        <v>178</v>
      </c>
      <c r="AU224" s="185" t="s">
        <v>119</v>
      </c>
      <c r="AV224" s="11" t="s">
        <v>119</v>
      </c>
      <c r="AW224" s="11" t="s">
        <v>35</v>
      </c>
      <c r="AX224" s="11" t="s">
        <v>78</v>
      </c>
      <c r="AY224" s="185" t="s">
        <v>171</v>
      </c>
    </row>
    <row r="225" spans="2:51" s="11" customFormat="1" ht="14.45" customHeight="1">
      <c r="B225" s="178"/>
      <c r="C225" s="179"/>
      <c r="D225" s="179"/>
      <c r="E225" s="180" t="s">
        <v>5</v>
      </c>
      <c r="F225" s="261" t="s">
        <v>324</v>
      </c>
      <c r="G225" s="262"/>
      <c r="H225" s="262"/>
      <c r="I225" s="262"/>
      <c r="J225" s="179"/>
      <c r="K225" s="181">
        <v>0.086</v>
      </c>
      <c r="L225" s="179"/>
      <c r="M225" s="179"/>
      <c r="N225" s="179"/>
      <c r="O225" s="179"/>
      <c r="P225" s="179"/>
      <c r="Q225" s="179"/>
      <c r="R225" s="182"/>
      <c r="T225" s="183"/>
      <c r="U225" s="179"/>
      <c r="V225" s="179"/>
      <c r="W225" s="179"/>
      <c r="X225" s="179"/>
      <c r="Y225" s="179"/>
      <c r="Z225" s="179"/>
      <c r="AA225" s="184"/>
      <c r="AT225" s="185" t="s">
        <v>178</v>
      </c>
      <c r="AU225" s="185" t="s">
        <v>119</v>
      </c>
      <c r="AV225" s="11" t="s">
        <v>119</v>
      </c>
      <c r="AW225" s="11" t="s">
        <v>35</v>
      </c>
      <c r="AX225" s="11" t="s">
        <v>78</v>
      </c>
      <c r="AY225" s="185" t="s">
        <v>171</v>
      </c>
    </row>
    <row r="226" spans="2:51" s="12" customFormat="1" ht="14.45" customHeight="1">
      <c r="B226" s="186"/>
      <c r="C226" s="187"/>
      <c r="D226" s="187"/>
      <c r="E226" s="188" t="s">
        <v>5</v>
      </c>
      <c r="F226" s="263" t="s">
        <v>186</v>
      </c>
      <c r="G226" s="264"/>
      <c r="H226" s="264"/>
      <c r="I226" s="264"/>
      <c r="J226" s="187"/>
      <c r="K226" s="189">
        <v>0.339</v>
      </c>
      <c r="L226" s="187"/>
      <c r="M226" s="187"/>
      <c r="N226" s="187"/>
      <c r="O226" s="187"/>
      <c r="P226" s="187"/>
      <c r="Q226" s="187"/>
      <c r="R226" s="190"/>
      <c r="T226" s="191"/>
      <c r="U226" s="187"/>
      <c r="V226" s="187"/>
      <c r="W226" s="187"/>
      <c r="X226" s="187"/>
      <c r="Y226" s="187"/>
      <c r="Z226" s="187"/>
      <c r="AA226" s="192"/>
      <c r="AT226" s="193" t="s">
        <v>178</v>
      </c>
      <c r="AU226" s="193" t="s">
        <v>119</v>
      </c>
      <c r="AV226" s="12" t="s">
        <v>175</v>
      </c>
      <c r="AW226" s="12" t="s">
        <v>35</v>
      </c>
      <c r="AX226" s="12" t="s">
        <v>86</v>
      </c>
      <c r="AY226" s="193" t="s">
        <v>171</v>
      </c>
    </row>
    <row r="227" spans="2:65" s="1" customFormat="1" ht="22.9" customHeight="1">
      <c r="B227" s="135"/>
      <c r="C227" s="164" t="s">
        <v>325</v>
      </c>
      <c r="D227" s="164" t="s">
        <v>172</v>
      </c>
      <c r="E227" s="165" t="s">
        <v>326</v>
      </c>
      <c r="F227" s="259" t="s">
        <v>327</v>
      </c>
      <c r="G227" s="259"/>
      <c r="H227" s="259"/>
      <c r="I227" s="259"/>
      <c r="J227" s="166" t="s">
        <v>116</v>
      </c>
      <c r="K227" s="167">
        <v>1.82</v>
      </c>
      <c r="L227" s="250">
        <v>0</v>
      </c>
      <c r="M227" s="250"/>
      <c r="N227" s="254">
        <f>ROUND(L227*K227,2)</f>
        <v>0</v>
      </c>
      <c r="O227" s="254"/>
      <c r="P227" s="254"/>
      <c r="Q227" s="254"/>
      <c r="R227" s="138"/>
      <c r="T227" s="168" t="s">
        <v>5</v>
      </c>
      <c r="U227" s="46" t="s">
        <v>43</v>
      </c>
      <c r="V227" s="38"/>
      <c r="W227" s="169">
        <f>V227*K227</f>
        <v>0</v>
      </c>
      <c r="X227" s="169">
        <v>0.17818</v>
      </c>
      <c r="Y227" s="169">
        <f>X227*K227</f>
        <v>0.3242876</v>
      </c>
      <c r="Z227" s="169">
        <v>0</v>
      </c>
      <c r="AA227" s="170">
        <f>Z227*K227</f>
        <v>0</v>
      </c>
      <c r="AR227" s="21" t="s">
        <v>175</v>
      </c>
      <c r="AT227" s="21" t="s">
        <v>172</v>
      </c>
      <c r="AU227" s="21" t="s">
        <v>119</v>
      </c>
      <c r="AY227" s="21" t="s">
        <v>171</v>
      </c>
      <c r="BE227" s="108">
        <f>IF(U227="základní",N227,0)</f>
        <v>0</v>
      </c>
      <c r="BF227" s="108">
        <f>IF(U227="snížená",N227,0)</f>
        <v>0</v>
      </c>
      <c r="BG227" s="108">
        <f>IF(U227="zákl. přenesená",N227,0)</f>
        <v>0</v>
      </c>
      <c r="BH227" s="108">
        <f>IF(U227="sníž. přenesená",N227,0)</f>
        <v>0</v>
      </c>
      <c r="BI227" s="108">
        <f>IF(U227="nulová",N227,0)</f>
        <v>0</v>
      </c>
      <c r="BJ227" s="21" t="s">
        <v>86</v>
      </c>
      <c r="BK227" s="108">
        <f>ROUND(L227*K227,2)</f>
        <v>0</v>
      </c>
      <c r="BL227" s="21" t="s">
        <v>175</v>
      </c>
      <c r="BM227" s="21" t="s">
        <v>328</v>
      </c>
    </row>
    <row r="228" spans="2:51" s="11" customFormat="1" ht="14.45" customHeight="1">
      <c r="B228" s="178"/>
      <c r="C228" s="179"/>
      <c r="D228" s="179"/>
      <c r="E228" s="180" t="s">
        <v>5</v>
      </c>
      <c r="F228" s="252" t="s">
        <v>329</v>
      </c>
      <c r="G228" s="253"/>
      <c r="H228" s="253"/>
      <c r="I228" s="253"/>
      <c r="J228" s="179"/>
      <c r="K228" s="181">
        <v>1.36</v>
      </c>
      <c r="L228" s="179"/>
      <c r="M228" s="179"/>
      <c r="N228" s="179"/>
      <c r="O228" s="179"/>
      <c r="P228" s="179"/>
      <c r="Q228" s="179"/>
      <c r="R228" s="182"/>
      <c r="T228" s="183"/>
      <c r="U228" s="179"/>
      <c r="V228" s="179"/>
      <c r="W228" s="179"/>
      <c r="X228" s="179"/>
      <c r="Y228" s="179"/>
      <c r="Z228" s="179"/>
      <c r="AA228" s="184"/>
      <c r="AT228" s="185" t="s">
        <v>178</v>
      </c>
      <c r="AU228" s="185" t="s">
        <v>119</v>
      </c>
      <c r="AV228" s="11" t="s">
        <v>119</v>
      </c>
      <c r="AW228" s="11" t="s">
        <v>35</v>
      </c>
      <c r="AX228" s="11" t="s">
        <v>78</v>
      </c>
      <c r="AY228" s="185" t="s">
        <v>171</v>
      </c>
    </row>
    <row r="229" spans="2:51" s="11" customFormat="1" ht="14.45" customHeight="1">
      <c r="B229" s="178"/>
      <c r="C229" s="179"/>
      <c r="D229" s="179"/>
      <c r="E229" s="180" t="s">
        <v>5</v>
      </c>
      <c r="F229" s="261" t="s">
        <v>330</v>
      </c>
      <c r="G229" s="262"/>
      <c r="H229" s="262"/>
      <c r="I229" s="262"/>
      <c r="J229" s="179"/>
      <c r="K229" s="181">
        <v>0.46</v>
      </c>
      <c r="L229" s="179"/>
      <c r="M229" s="179"/>
      <c r="N229" s="179"/>
      <c r="O229" s="179"/>
      <c r="P229" s="179"/>
      <c r="Q229" s="179"/>
      <c r="R229" s="182"/>
      <c r="T229" s="183"/>
      <c r="U229" s="179"/>
      <c r="V229" s="179"/>
      <c r="W229" s="179"/>
      <c r="X229" s="179"/>
      <c r="Y229" s="179"/>
      <c r="Z229" s="179"/>
      <c r="AA229" s="184"/>
      <c r="AT229" s="185" t="s">
        <v>178</v>
      </c>
      <c r="AU229" s="185" t="s">
        <v>119</v>
      </c>
      <c r="AV229" s="11" t="s">
        <v>119</v>
      </c>
      <c r="AW229" s="11" t="s">
        <v>35</v>
      </c>
      <c r="AX229" s="11" t="s">
        <v>78</v>
      </c>
      <c r="AY229" s="185" t="s">
        <v>171</v>
      </c>
    </row>
    <row r="230" spans="2:51" s="12" customFormat="1" ht="14.45" customHeight="1">
      <c r="B230" s="186"/>
      <c r="C230" s="187"/>
      <c r="D230" s="187"/>
      <c r="E230" s="188" t="s">
        <v>5</v>
      </c>
      <c r="F230" s="263" t="s">
        <v>186</v>
      </c>
      <c r="G230" s="264"/>
      <c r="H230" s="264"/>
      <c r="I230" s="264"/>
      <c r="J230" s="187"/>
      <c r="K230" s="189">
        <v>1.82</v>
      </c>
      <c r="L230" s="187"/>
      <c r="M230" s="187"/>
      <c r="N230" s="187"/>
      <c r="O230" s="187"/>
      <c r="P230" s="187"/>
      <c r="Q230" s="187"/>
      <c r="R230" s="190"/>
      <c r="T230" s="191"/>
      <c r="U230" s="187"/>
      <c r="V230" s="187"/>
      <c r="W230" s="187"/>
      <c r="X230" s="187"/>
      <c r="Y230" s="187"/>
      <c r="Z230" s="187"/>
      <c r="AA230" s="192"/>
      <c r="AT230" s="193" t="s">
        <v>178</v>
      </c>
      <c r="AU230" s="193" t="s">
        <v>119</v>
      </c>
      <c r="AV230" s="12" t="s">
        <v>175</v>
      </c>
      <c r="AW230" s="12" t="s">
        <v>35</v>
      </c>
      <c r="AX230" s="12" t="s">
        <v>86</v>
      </c>
      <c r="AY230" s="193" t="s">
        <v>171</v>
      </c>
    </row>
    <row r="231" spans="2:63" s="9" customFormat="1" ht="29.85" customHeight="1">
      <c r="B231" s="153"/>
      <c r="C231" s="154"/>
      <c r="D231" s="163" t="s">
        <v>133</v>
      </c>
      <c r="E231" s="163"/>
      <c r="F231" s="163"/>
      <c r="G231" s="163"/>
      <c r="H231" s="163"/>
      <c r="I231" s="163"/>
      <c r="J231" s="163"/>
      <c r="K231" s="163"/>
      <c r="L231" s="163"/>
      <c r="M231" s="163"/>
      <c r="N231" s="257">
        <f>BK231</f>
        <v>0</v>
      </c>
      <c r="O231" s="258"/>
      <c r="P231" s="258"/>
      <c r="Q231" s="258"/>
      <c r="R231" s="156"/>
      <c r="T231" s="157"/>
      <c r="U231" s="154"/>
      <c r="V231" s="154"/>
      <c r="W231" s="158">
        <f>SUM(W232:W254)</f>
        <v>0</v>
      </c>
      <c r="X231" s="154"/>
      <c r="Y231" s="158">
        <f>SUM(Y232:Y254)</f>
        <v>39.33977625</v>
      </c>
      <c r="Z231" s="154"/>
      <c r="AA231" s="159">
        <f>SUM(AA232:AA254)</f>
        <v>0</v>
      </c>
      <c r="AR231" s="160" t="s">
        <v>86</v>
      </c>
      <c r="AT231" s="161" t="s">
        <v>77</v>
      </c>
      <c r="AU231" s="161" t="s">
        <v>86</v>
      </c>
      <c r="AY231" s="160" t="s">
        <v>171</v>
      </c>
      <c r="BK231" s="162">
        <f>SUM(BK232:BK254)</f>
        <v>0</v>
      </c>
    </row>
    <row r="232" spans="2:65" s="1" customFormat="1" ht="22.9" customHeight="1">
      <c r="B232" s="135"/>
      <c r="C232" s="164" t="s">
        <v>331</v>
      </c>
      <c r="D232" s="164" t="s">
        <v>172</v>
      </c>
      <c r="E232" s="165" t="s">
        <v>332</v>
      </c>
      <c r="F232" s="259" t="s">
        <v>333</v>
      </c>
      <c r="G232" s="259"/>
      <c r="H232" s="259"/>
      <c r="I232" s="259"/>
      <c r="J232" s="166" t="s">
        <v>116</v>
      </c>
      <c r="K232" s="167">
        <v>9.19</v>
      </c>
      <c r="L232" s="250">
        <v>0</v>
      </c>
      <c r="M232" s="250"/>
      <c r="N232" s="254">
        <f>ROUND(L232*K232,2)</f>
        <v>0</v>
      </c>
      <c r="O232" s="254"/>
      <c r="P232" s="254"/>
      <c r="Q232" s="254"/>
      <c r="R232" s="138"/>
      <c r="T232" s="168" t="s">
        <v>5</v>
      </c>
      <c r="U232" s="46" t="s">
        <v>43</v>
      </c>
      <c r="V232" s="38"/>
      <c r="W232" s="169">
        <f>V232*K232</f>
        <v>0</v>
      </c>
      <c r="X232" s="169">
        <v>0</v>
      </c>
      <c r="Y232" s="169">
        <f>X232*K232</f>
        <v>0</v>
      </c>
      <c r="Z232" s="169">
        <v>0</v>
      </c>
      <c r="AA232" s="170">
        <f>Z232*K232</f>
        <v>0</v>
      </c>
      <c r="AR232" s="21" t="s">
        <v>175</v>
      </c>
      <c r="AT232" s="21" t="s">
        <v>172</v>
      </c>
      <c r="AU232" s="21" t="s">
        <v>119</v>
      </c>
      <c r="AY232" s="21" t="s">
        <v>171</v>
      </c>
      <c r="BE232" s="108">
        <f>IF(U232="základní",N232,0)</f>
        <v>0</v>
      </c>
      <c r="BF232" s="108">
        <f>IF(U232="snížená",N232,0)</f>
        <v>0</v>
      </c>
      <c r="BG232" s="108">
        <f>IF(U232="zákl. přenesená",N232,0)</f>
        <v>0</v>
      </c>
      <c r="BH232" s="108">
        <f>IF(U232="sníž. přenesená",N232,0)</f>
        <v>0</v>
      </c>
      <c r="BI232" s="108">
        <f>IF(U232="nulová",N232,0)</f>
        <v>0</v>
      </c>
      <c r="BJ232" s="21" t="s">
        <v>86</v>
      </c>
      <c r="BK232" s="108">
        <f>ROUND(L232*K232,2)</f>
        <v>0</v>
      </c>
      <c r="BL232" s="21" t="s">
        <v>175</v>
      </c>
      <c r="BM232" s="21" t="s">
        <v>334</v>
      </c>
    </row>
    <row r="233" spans="2:51" s="10" customFormat="1" ht="14.45" customHeight="1">
      <c r="B233" s="171"/>
      <c r="C233" s="172"/>
      <c r="D233" s="172"/>
      <c r="E233" s="173" t="s">
        <v>5</v>
      </c>
      <c r="F233" s="289" t="s">
        <v>335</v>
      </c>
      <c r="G233" s="290"/>
      <c r="H233" s="290"/>
      <c r="I233" s="290"/>
      <c r="J233" s="172"/>
      <c r="K233" s="173" t="s">
        <v>5</v>
      </c>
      <c r="L233" s="172"/>
      <c r="M233" s="172"/>
      <c r="N233" s="172"/>
      <c r="O233" s="172"/>
      <c r="P233" s="172"/>
      <c r="Q233" s="172"/>
      <c r="R233" s="174"/>
      <c r="T233" s="175"/>
      <c r="U233" s="172"/>
      <c r="V233" s="172"/>
      <c r="W233" s="172"/>
      <c r="X233" s="172"/>
      <c r="Y233" s="172"/>
      <c r="Z233" s="172"/>
      <c r="AA233" s="176"/>
      <c r="AT233" s="177" t="s">
        <v>178</v>
      </c>
      <c r="AU233" s="177" t="s">
        <v>119</v>
      </c>
      <c r="AV233" s="10" t="s">
        <v>86</v>
      </c>
      <c r="AW233" s="10" t="s">
        <v>35</v>
      </c>
      <c r="AX233" s="10" t="s">
        <v>78</v>
      </c>
      <c r="AY233" s="177" t="s">
        <v>171</v>
      </c>
    </row>
    <row r="234" spans="2:51" s="11" customFormat="1" ht="14.45" customHeight="1">
      <c r="B234" s="178"/>
      <c r="C234" s="179"/>
      <c r="D234" s="179"/>
      <c r="E234" s="180" t="s">
        <v>5</v>
      </c>
      <c r="F234" s="261" t="s">
        <v>336</v>
      </c>
      <c r="G234" s="262"/>
      <c r="H234" s="262"/>
      <c r="I234" s="262"/>
      <c r="J234" s="179"/>
      <c r="K234" s="181">
        <v>1.62</v>
      </c>
      <c r="L234" s="179"/>
      <c r="M234" s="179"/>
      <c r="N234" s="179"/>
      <c r="O234" s="179"/>
      <c r="P234" s="179"/>
      <c r="Q234" s="179"/>
      <c r="R234" s="182"/>
      <c r="T234" s="183"/>
      <c r="U234" s="179"/>
      <c r="V234" s="179"/>
      <c r="W234" s="179"/>
      <c r="X234" s="179"/>
      <c r="Y234" s="179"/>
      <c r="Z234" s="179"/>
      <c r="AA234" s="184"/>
      <c r="AT234" s="185" t="s">
        <v>178</v>
      </c>
      <c r="AU234" s="185" t="s">
        <v>119</v>
      </c>
      <c r="AV234" s="11" t="s">
        <v>119</v>
      </c>
      <c r="AW234" s="11" t="s">
        <v>35</v>
      </c>
      <c r="AX234" s="11" t="s">
        <v>78</v>
      </c>
      <c r="AY234" s="185" t="s">
        <v>171</v>
      </c>
    </row>
    <row r="235" spans="2:51" s="11" customFormat="1" ht="14.45" customHeight="1">
      <c r="B235" s="178"/>
      <c r="C235" s="179"/>
      <c r="D235" s="179"/>
      <c r="E235" s="180" t="s">
        <v>5</v>
      </c>
      <c r="F235" s="261" t="s">
        <v>337</v>
      </c>
      <c r="G235" s="262"/>
      <c r="H235" s="262"/>
      <c r="I235" s="262"/>
      <c r="J235" s="179"/>
      <c r="K235" s="181">
        <v>3.07</v>
      </c>
      <c r="L235" s="179"/>
      <c r="M235" s="179"/>
      <c r="N235" s="179"/>
      <c r="O235" s="179"/>
      <c r="P235" s="179"/>
      <c r="Q235" s="179"/>
      <c r="R235" s="182"/>
      <c r="T235" s="183"/>
      <c r="U235" s="179"/>
      <c r="V235" s="179"/>
      <c r="W235" s="179"/>
      <c r="X235" s="179"/>
      <c r="Y235" s="179"/>
      <c r="Z235" s="179"/>
      <c r="AA235" s="184"/>
      <c r="AT235" s="185" t="s">
        <v>178</v>
      </c>
      <c r="AU235" s="185" t="s">
        <v>119</v>
      </c>
      <c r="AV235" s="11" t="s">
        <v>119</v>
      </c>
      <c r="AW235" s="11" t="s">
        <v>35</v>
      </c>
      <c r="AX235" s="11" t="s">
        <v>78</v>
      </c>
      <c r="AY235" s="185" t="s">
        <v>171</v>
      </c>
    </row>
    <row r="236" spans="2:51" s="11" customFormat="1" ht="14.45" customHeight="1">
      <c r="B236" s="178"/>
      <c r="C236" s="179"/>
      <c r="D236" s="179"/>
      <c r="E236" s="180" t="s">
        <v>5</v>
      </c>
      <c r="F236" s="261" t="s">
        <v>338</v>
      </c>
      <c r="G236" s="262"/>
      <c r="H236" s="262"/>
      <c r="I236" s="262"/>
      <c r="J236" s="179"/>
      <c r="K236" s="181">
        <v>4.5</v>
      </c>
      <c r="L236" s="179"/>
      <c r="M236" s="179"/>
      <c r="N236" s="179"/>
      <c r="O236" s="179"/>
      <c r="P236" s="179"/>
      <c r="Q236" s="179"/>
      <c r="R236" s="182"/>
      <c r="T236" s="183"/>
      <c r="U236" s="179"/>
      <c r="V236" s="179"/>
      <c r="W236" s="179"/>
      <c r="X236" s="179"/>
      <c r="Y236" s="179"/>
      <c r="Z236" s="179"/>
      <c r="AA236" s="184"/>
      <c r="AT236" s="185" t="s">
        <v>178</v>
      </c>
      <c r="AU236" s="185" t="s">
        <v>119</v>
      </c>
      <c r="AV236" s="11" t="s">
        <v>119</v>
      </c>
      <c r="AW236" s="11" t="s">
        <v>35</v>
      </c>
      <c r="AX236" s="11" t="s">
        <v>78</v>
      </c>
      <c r="AY236" s="185" t="s">
        <v>171</v>
      </c>
    </row>
    <row r="237" spans="2:51" s="12" customFormat="1" ht="14.45" customHeight="1">
      <c r="B237" s="186"/>
      <c r="C237" s="187"/>
      <c r="D237" s="187"/>
      <c r="E237" s="188" t="s">
        <v>5</v>
      </c>
      <c r="F237" s="263" t="s">
        <v>186</v>
      </c>
      <c r="G237" s="264"/>
      <c r="H237" s="264"/>
      <c r="I237" s="264"/>
      <c r="J237" s="187"/>
      <c r="K237" s="189">
        <v>9.19</v>
      </c>
      <c r="L237" s="187"/>
      <c r="M237" s="187"/>
      <c r="N237" s="187"/>
      <c r="O237" s="187"/>
      <c r="P237" s="187"/>
      <c r="Q237" s="187"/>
      <c r="R237" s="190"/>
      <c r="T237" s="191"/>
      <c r="U237" s="187"/>
      <c r="V237" s="187"/>
      <c r="W237" s="187"/>
      <c r="X237" s="187"/>
      <c r="Y237" s="187"/>
      <c r="Z237" s="187"/>
      <c r="AA237" s="192"/>
      <c r="AT237" s="193" t="s">
        <v>178</v>
      </c>
      <c r="AU237" s="193" t="s">
        <v>119</v>
      </c>
      <c r="AV237" s="12" t="s">
        <v>175</v>
      </c>
      <c r="AW237" s="12" t="s">
        <v>35</v>
      </c>
      <c r="AX237" s="12" t="s">
        <v>86</v>
      </c>
      <c r="AY237" s="193" t="s">
        <v>171</v>
      </c>
    </row>
    <row r="238" spans="2:65" s="1" customFormat="1" ht="34.15" customHeight="1">
      <c r="B238" s="135"/>
      <c r="C238" s="164" t="s">
        <v>339</v>
      </c>
      <c r="D238" s="164" t="s">
        <v>172</v>
      </c>
      <c r="E238" s="165" t="s">
        <v>340</v>
      </c>
      <c r="F238" s="259" t="s">
        <v>341</v>
      </c>
      <c r="G238" s="259"/>
      <c r="H238" s="259"/>
      <c r="I238" s="259"/>
      <c r="J238" s="166" t="s">
        <v>116</v>
      </c>
      <c r="K238" s="167">
        <v>9.19</v>
      </c>
      <c r="L238" s="250">
        <v>0</v>
      </c>
      <c r="M238" s="250"/>
      <c r="N238" s="254">
        <f>ROUND(L238*K238,2)</f>
        <v>0</v>
      </c>
      <c r="O238" s="254"/>
      <c r="P238" s="254"/>
      <c r="Q238" s="254"/>
      <c r="R238" s="138"/>
      <c r="T238" s="168" t="s">
        <v>5</v>
      </c>
      <c r="U238" s="46" t="s">
        <v>43</v>
      </c>
      <c r="V238" s="38"/>
      <c r="W238" s="169">
        <f>V238*K238</f>
        <v>0</v>
      </c>
      <c r="X238" s="169">
        <v>0</v>
      </c>
      <c r="Y238" s="169">
        <f>X238*K238</f>
        <v>0</v>
      </c>
      <c r="Z238" s="169">
        <v>0</v>
      </c>
      <c r="AA238" s="170">
        <f>Z238*K238</f>
        <v>0</v>
      </c>
      <c r="AR238" s="21" t="s">
        <v>175</v>
      </c>
      <c r="AT238" s="21" t="s">
        <v>172</v>
      </c>
      <c r="AU238" s="21" t="s">
        <v>119</v>
      </c>
      <c r="AY238" s="21" t="s">
        <v>171</v>
      </c>
      <c r="BE238" s="108">
        <f>IF(U238="základní",N238,0)</f>
        <v>0</v>
      </c>
      <c r="BF238" s="108">
        <f>IF(U238="snížená",N238,0)</f>
        <v>0</v>
      </c>
      <c r="BG238" s="108">
        <f>IF(U238="zákl. přenesená",N238,0)</f>
        <v>0</v>
      </c>
      <c r="BH238" s="108">
        <f>IF(U238="sníž. přenesená",N238,0)</f>
        <v>0</v>
      </c>
      <c r="BI238" s="108">
        <f>IF(U238="nulová",N238,0)</f>
        <v>0</v>
      </c>
      <c r="BJ238" s="21" t="s">
        <v>86</v>
      </c>
      <c r="BK238" s="108">
        <f>ROUND(L238*K238,2)</f>
        <v>0</v>
      </c>
      <c r="BL238" s="21" t="s">
        <v>175</v>
      </c>
      <c r="BM238" s="21" t="s">
        <v>342</v>
      </c>
    </row>
    <row r="239" spans="2:65" s="1" customFormat="1" ht="34.15" customHeight="1">
      <c r="B239" s="135"/>
      <c r="C239" s="164" t="s">
        <v>343</v>
      </c>
      <c r="D239" s="164" t="s">
        <v>172</v>
      </c>
      <c r="E239" s="165" t="s">
        <v>344</v>
      </c>
      <c r="F239" s="259" t="s">
        <v>345</v>
      </c>
      <c r="G239" s="259"/>
      <c r="H239" s="259"/>
      <c r="I239" s="259"/>
      <c r="J239" s="166" t="s">
        <v>116</v>
      </c>
      <c r="K239" s="167">
        <v>173.265</v>
      </c>
      <c r="L239" s="250">
        <v>0</v>
      </c>
      <c r="M239" s="250"/>
      <c r="N239" s="254">
        <f>ROUND(L239*K239,2)</f>
        <v>0</v>
      </c>
      <c r="O239" s="254"/>
      <c r="P239" s="254"/>
      <c r="Q239" s="254"/>
      <c r="R239" s="138"/>
      <c r="T239" s="168" t="s">
        <v>5</v>
      </c>
      <c r="U239" s="46" t="s">
        <v>43</v>
      </c>
      <c r="V239" s="38"/>
      <c r="W239" s="169">
        <f>V239*K239</f>
        <v>0</v>
      </c>
      <c r="X239" s="169">
        <v>0</v>
      </c>
      <c r="Y239" s="169">
        <f>X239*K239</f>
        <v>0</v>
      </c>
      <c r="Z239" s="169">
        <v>0</v>
      </c>
      <c r="AA239" s="170">
        <f>Z239*K239</f>
        <v>0</v>
      </c>
      <c r="AR239" s="21" t="s">
        <v>175</v>
      </c>
      <c r="AT239" s="21" t="s">
        <v>172</v>
      </c>
      <c r="AU239" s="21" t="s">
        <v>119</v>
      </c>
      <c r="AY239" s="21" t="s">
        <v>171</v>
      </c>
      <c r="BE239" s="108">
        <f>IF(U239="základní",N239,0)</f>
        <v>0</v>
      </c>
      <c r="BF239" s="108">
        <f>IF(U239="snížená",N239,0)</f>
        <v>0</v>
      </c>
      <c r="BG239" s="108">
        <f>IF(U239="zákl. přenesená",N239,0)</f>
        <v>0</v>
      </c>
      <c r="BH239" s="108">
        <f>IF(U239="sníž. přenesená",N239,0)</f>
        <v>0</v>
      </c>
      <c r="BI239" s="108">
        <f>IF(U239="nulová",N239,0)</f>
        <v>0</v>
      </c>
      <c r="BJ239" s="21" t="s">
        <v>86</v>
      </c>
      <c r="BK239" s="108">
        <f>ROUND(L239*K239,2)</f>
        <v>0</v>
      </c>
      <c r="BL239" s="21" t="s">
        <v>175</v>
      </c>
      <c r="BM239" s="21" t="s">
        <v>346</v>
      </c>
    </row>
    <row r="240" spans="2:51" s="10" customFormat="1" ht="14.45" customHeight="1">
      <c r="B240" s="171"/>
      <c r="C240" s="172"/>
      <c r="D240" s="172"/>
      <c r="E240" s="173" t="s">
        <v>5</v>
      </c>
      <c r="F240" s="289" t="s">
        <v>190</v>
      </c>
      <c r="G240" s="290"/>
      <c r="H240" s="290"/>
      <c r="I240" s="290"/>
      <c r="J240" s="172"/>
      <c r="K240" s="173" t="s">
        <v>5</v>
      </c>
      <c r="L240" s="172"/>
      <c r="M240" s="172"/>
      <c r="N240" s="172"/>
      <c r="O240" s="172"/>
      <c r="P240" s="172"/>
      <c r="Q240" s="172"/>
      <c r="R240" s="174"/>
      <c r="T240" s="175"/>
      <c r="U240" s="172"/>
      <c r="V240" s="172"/>
      <c r="W240" s="172"/>
      <c r="X240" s="172"/>
      <c r="Y240" s="172"/>
      <c r="Z240" s="172"/>
      <c r="AA240" s="176"/>
      <c r="AT240" s="177" t="s">
        <v>178</v>
      </c>
      <c r="AU240" s="177" t="s">
        <v>119</v>
      </c>
      <c r="AV240" s="10" t="s">
        <v>86</v>
      </c>
      <c r="AW240" s="10" t="s">
        <v>35</v>
      </c>
      <c r="AX240" s="10" t="s">
        <v>78</v>
      </c>
      <c r="AY240" s="177" t="s">
        <v>171</v>
      </c>
    </row>
    <row r="241" spans="2:51" s="11" customFormat="1" ht="14.45" customHeight="1">
      <c r="B241" s="178"/>
      <c r="C241" s="179"/>
      <c r="D241" s="179"/>
      <c r="E241" s="180" t="s">
        <v>5</v>
      </c>
      <c r="F241" s="261" t="s">
        <v>347</v>
      </c>
      <c r="G241" s="262"/>
      <c r="H241" s="262"/>
      <c r="I241" s="262"/>
      <c r="J241" s="179"/>
      <c r="K241" s="181">
        <v>18.345</v>
      </c>
      <c r="L241" s="179"/>
      <c r="M241" s="179"/>
      <c r="N241" s="179"/>
      <c r="O241" s="179"/>
      <c r="P241" s="179"/>
      <c r="Q241" s="179"/>
      <c r="R241" s="182"/>
      <c r="T241" s="183"/>
      <c r="U241" s="179"/>
      <c r="V241" s="179"/>
      <c r="W241" s="179"/>
      <c r="X241" s="179"/>
      <c r="Y241" s="179"/>
      <c r="Z241" s="179"/>
      <c r="AA241" s="184"/>
      <c r="AT241" s="185" t="s">
        <v>178</v>
      </c>
      <c r="AU241" s="185" t="s">
        <v>119</v>
      </c>
      <c r="AV241" s="11" t="s">
        <v>119</v>
      </c>
      <c r="AW241" s="11" t="s">
        <v>35</v>
      </c>
      <c r="AX241" s="11" t="s">
        <v>78</v>
      </c>
      <c r="AY241" s="185" t="s">
        <v>171</v>
      </c>
    </row>
    <row r="242" spans="2:51" s="11" customFormat="1" ht="14.45" customHeight="1">
      <c r="B242" s="178"/>
      <c r="C242" s="179"/>
      <c r="D242" s="179"/>
      <c r="E242" s="180" t="s">
        <v>5</v>
      </c>
      <c r="F242" s="261" t="s">
        <v>348</v>
      </c>
      <c r="G242" s="262"/>
      <c r="H242" s="262"/>
      <c r="I242" s="262"/>
      <c r="J242" s="179"/>
      <c r="K242" s="181">
        <v>31.05</v>
      </c>
      <c r="L242" s="179"/>
      <c r="M242" s="179"/>
      <c r="N242" s="179"/>
      <c r="O242" s="179"/>
      <c r="P242" s="179"/>
      <c r="Q242" s="179"/>
      <c r="R242" s="182"/>
      <c r="T242" s="183"/>
      <c r="U242" s="179"/>
      <c r="V242" s="179"/>
      <c r="W242" s="179"/>
      <c r="X242" s="179"/>
      <c r="Y242" s="179"/>
      <c r="Z242" s="179"/>
      <c r="AA242" s="184"/>
      <c r="AT242" s="185" t="s">
        <v>178</v>
      </c>
      <c r="AU242" s="185" t="s">
        <v>119</v>
      </c>
      <c r="AV242" s="11" t="s">
        <v>119</v>
      </c>
      <c r="AW242" s="11" t="s">
        <v>35</v>
      </c>
      <c r="AX242" s="11" t="s">
        <v>78</v>
      </c>
      <c r="AY242" s="185" t="s">
        <v>171</v>
      </c>
    </row>
    <row r="243" spans="2:51" s="11" customFormat="1" ht="14.45" customHeight="1">
      <c r="B243" s="178"/>
      <c r="C243" s="179"/>
      <c r="D243" s="179"/>
      <c r="E243" s="180" t="s">
        <v>5</v>
      </c>
      <c r="F243" s="261" t="s">
        <v>349</v>
      </c>
      <c r="G243" s="262"/>
      <c r="H243" s="262"/>
      <c r="I243" s="262"/>
      <c r="J243" s="179"/>
      <c r="K243" s="181">
        <v>34.77</v>
      </c>
      <c r="L243" s="179"/>
      <c r="M243" s="179"/>
      <c r="N243" s="179"/>
      <c r="O243" s="179"/>
      <c r="P243" s="179"/>
      <c r="Q243" s="179"/>
      <c r="R243" s="182"/>
      <c r="T243" s="183"/>
      <c r="U243" s="179"/>
      <c r="V243" s="179"/>
      <c r="W243" s="179"/>
      <c r="X243" s="179"/>
      <c r="Y243" s="179"/>
      <c r="Z243" s="179"/>
      <c r="AA243" s="184"/>
      <c r="AT243" s="185" t="s">
        <v>178</v>
      </c>
      <c r="AU243" s="185" t="s">
        <v>119</v>
      </c>
      <c r="AV243" s="11" t="s">
        <v>119</v>
      </c>
      <c r="AW243" s="11" t="s">
        <v>35</v>
      </c>
      <c r="AX243" s="11" t="s">
        <v>78</v>
      </c>
      <c r="AY243" s="185" t="s">
        <v>171</v>
      </c>
    </row>
    <row r="244" spans="2:51" s="11" customFormat="1" ht="14.45" customHeight="1">
      <c r="B244" s="178"/>
      <c r="C244" s="179"/>
      <c r="D244" s="179"/>
      <c r="E244" s="180" t="s">
        <v>5</v>
      </c>
      <c r="F244" s="261" t="s">
        <v>350</v>
      </c>
      <c r="G244" s="262"/>
      <c r="H244" s="262"/>
      <c r="I244" s="262"/>
      <c r="J244" s="179"/>
      <c r="K244" s="181">
        <v>46.845</v>
      </c>
      <c r="L244" s="179"/>
      <c r="M244" s="179"/>
      <c r="N244" s="179"/>
      <c r="O244" s="179"/>
      <c r="P244" s="179"/>
      <c r="Q244" s="179"/>
      <c r="R244" s="182"/>
      <c r="T244" s="183"/>
      <c r="U244" s="179"/>
      <c r="V244" s="179"/>
      <c r="W244" s="179"/>
      <c r="X244" s="179"/>
      <c r="Y244" s="179"/>
      <c r="Z244" s="179"/>
      <c r="AA244" s="184"/>
      <c r="AT244" s="185" t="s">
        <v>178</v>
      </c>
      <c r="AU244" s="185" t="s">
        <v>119</v>
      </c>
      <c r="AV244" s="11" t="s">
        <v>119</v>
      </c>
      <c r="AW244" s="11" t="s">
        <v>35</v>
      </c>
      <c r="AX244" s="11" t="s">
        <v>78</v>
      </c>
      <c r="AY244" s="185" t="s">
        <v>171</v>
      </c>
    </row>
    <row r="245" spans="2:51" s="11" customFormat="1" ht="14.45" customHeight="1">
      <c r="B245" s="178"/>
      <c r="C245" s="179"/>
      <c r="D245" s="179"/>
      <c r="E245" s="180" t="s">
        <v>5</v>
      </c>
      <c r="F245" s="261" t="s">
        <v>351</v>
      </c>
      <c r="G245" s="262"/>
      <c r="H245" s="262"/>
      <c r="I245" s="262"/>
      <c r="J245" s="179"/>
      <c r="K245" s="181">
        <v>19.62</v>
      </c>
      <c r="L245" s="179"/>
      <c r="M245" s="179"/>
      <c r="N245" s="179"/>
      <c r="O245" s="179"/>
      <c r="P245" s="179"/>
      <c r="Q245" s="179"/>
      <c r="R245" s="182"/>
      <c r="T245" s="183"/>
      <c r="U245" s="179"/>
      <c r="V245" s="179"/>
      <c r="W245" s="179"/>
      <c r="X245" s="179"/>
      <c r="Y245" s="179"/>
      <c r="Z245" s="179"/>
      <c r="AA245" s="184"/>
      <c r="AT245" s="185" t="s">
        <v>178</v>
      </c>
      <c r="AU245" s="185" t="s">
        <v>119</v>
      </c>
      <c r="AV245" s="11" t="s">
        <v>119</v>
      </c>
      <c r="AW245" s="11" t="s">
        <v>35</v>
      </c>
      <c r="AX245" s="11" t="s">
        <v>78</v>
      </c>
      <c r="AY245" s="185" t="s">
        <v>171</v>
      </c>
    </row>
    <row r="246" spans="2:51" s="11" customFormat="1" ht="14.45" customHeight="1">
      <c r="B246" s="178"/>
      <c r="C246" s="179"/>
      <c r="D246" s="179"/>
      <c r="E246" s="180" t="s">
        <v>5</v>
      </c>
      <c r="F246" s="261" t="s">
        <v>352</v>
      </c>
      <c r="G246" s="262"/>
      <c r="H246" s="262"/>
      <c r="I246" s="262"/>
      <c r="J246" s="179"/>
      <c r="K246" s="181">
        <v>22.635</v>
      </c>
      <c r="L246" s="179"/>
      <c r="M246" s="179"/>
      <c r="N246" s="179"/>
      <c r="O246" s="179"/>
      <c r="P246" s="179"/>
      <c r="Q246" s="179"/>
      <c r="R246" s="182"/>
      <c r="T246" s="183"/>
      <c r="U246" s="179"/>
      <c r="V246" s="179"/>
      <c r="W246" s="179"/>
      <c r="X246" s="179"/>
      <c r="Y246" s="179"/>
      <c r="Z246" s="179"/>
      <c r="AA246" s="184"/>
      <c r="AT246" s="185" t="s">
        <v>178</v>
      </c>
      <c r="AU246" s="185" t="s">
        <v>119</v>
      </c>
      <c r="AV246" s="11" t="s">
        <v>119</v>
      </c>
      <c r="AW246" s="11" t="s">
        <v>35</v>
      </c>
      <c r="AX246" s="11" t="s">
        <v>78</v>
      </c>
      <c r="AY246" s="185" t="s">
        <v>171</v>
      </c>
    </row>
    <row r="247" spans="2:51" s="12" customFormat="1" ht="14.45" customHeight="1">
      <c r="B247" s="186"/>
      <c r="C247" s="187"/>
      <c r="D247" s="187"/>
      <c r="E247" s="188" t="s">
        <v>5</v>
      </c>
      <c r="F247" s="263" t="s">
        <v>186</v>
      </c>
      <c r="G247" s="264"/>
      <c r="H247" s="264"/>
      <c r="I247" s="264"/>
      <c r="J247" s="187"/>
      <c r="K247" s="189">
        <v>173.265</v>
      </c>
      <c r="L247" s="187"/>
      <c r="M247" s="187"/>
      <c r="N247" s="187"/>
      <c r="O247" s="187"/>
      <c r="P247" s="187"/>
      <c r="Q247" s="187"/>
      <c r="R247" s="190"/>
      <c r="T247" s="191"/>
      <c r="U247" s="187"/>
      <c r="V247" s="187"/>
      <c r="W247" s="187"/>
      <c r="X247" s="187"/>
      <c r="Y247" s="187"/>
      <c r="Z247" s="187"/>
      <c r="AA247" s="192"/>
      <c r="AT247" s="193" t="s">
        <v>178</v>
      </c>
      <c r="AU247" s="193" t="s">
        <v>119</v>
      </c>
      <c r="AV247" s="12" t="s">
        <v>175</v>
      </c>
      <c r="AW247" s="12" t="s">
        <v>35</v>
      </c>
      <c r="AX247" s="12" t="s">
        <v>86</v>
      </c>
      <c r="AY247" s="193" t="s">
        <v>171</v>
      </c>
    </row>
    <row r="248" spans="2:65" s="1" customFormat="1" ht="34.15" customHeight="1">
      <c r="B248" s="135"/>
      <c r="C248" s="164" t="s">
        <v>353</v>
      </c>
      <c r="D248" s="164" t="s">
        <v>172</v>
      </c>
      <c r="E248" s="165" t="s">
        <v>354</v>
      </c>
      <c r="F248" s="259" t="s">
        <v>355</v>
      </c>
      <c r="G248" s="259"/>
      <c r="H248" s="259"/>
      <c r="I248" s="259"/>
      <c r="J248" s="166" t="s">
        <v>116</v>
      </c>
      <c r="K248" s="167">
        <v>9.19</v>
      </c>
      <c r="L248" s="250">
        <v>0</v>
      </c>
      <c r="M248" s="250"/>
      <c r="N248" s="254">
        <f>ROUND(L248*K248,2)</f>
        <v>0</v>
      </c>
      <c r="O248" s="254"/>
      <c r="P248" s="254"/>
      <c r="Q248" s="254"/>
      <c r="R248" s="138"/>
      <c r="T248" s="168" t="s">
        <v>5</v>
      </c>
      <c r="U248" s="46" t="s">
        <v>43</v>
      </c>
      <c r="V248" s="38"/>
      <c r="W248" s="169">
        <f>V248*K248</f>
        <v>0</v>
      </c>
      <c r="X248" s="169">
        <v>0</v>
      </c>
      <c r="Y248" s="169">
        <f>X248*K248</f>
        <v>0</v>
      </c>
      <c r="Z248" s="169">
        <v>0</v>
      </c>
      <c r="AA248" s="170">
        <f>Z248*K248</f>
        <v>0</v>
      </c>
      <c r="AR248" s="21" t="s">
        <v>175</v>
      </c>
      <c r="AT248" s="21" t="s">
        <v>172</v>
      </c>
      <c r="AU248" s="21" t="s">
        <v>119</v>
      </c>
      <c r="AY248" s="21" t="s">
        <v>171</v>
      </c>
      <c r="BE248" s="108">
        <f>IF(U248="základní",N248,0)</f>
        <v>0</v>
      </c>
      <c r="BF248" s="108">
        <f>IF(U248="snížená",N248,0)</f>
        <v>0</v>
      </c>
      <c r="BG248" s="108">
        <f>IF(U248="zákl. přenesená",N248,0)</f>
        <v>0</v>
      </c>
      <c r="BH248" s="108">
        <f>IF(U248="sníž. přenesená",N248,0)</f>
        <v>0</v>
      </c>
      <c r="BI248" s="108">
        <f>IF(U248="nulová",N248,0)</f>
        <v>0</v>
      </c>
      <c r="BJ248" s="21" t="s">
        <v>86</v>
      </c>
      <c r="BK248" s="108">
        <f>ROUND(L248*K248,2)</f>
        <v>0</v>
      </c>
      <c r="BL248" s="21" t="s">
        <v>175</v>
      </c>
      <c r="BM248" s="21" t="s">
        <v>356</v>
      </c>
    </row>
    <row r="249" spans="2:65" s="1" customFormat="1" ht="22.9" customHeight="1">
      <c r="B249" s="135"/>
      <c r="C249" s="164" t="s">
        <v>357</v>
      </c>
      <c r="D249" s="164" t="s">
        <v>172</v>
      </c>
      <c r="E249" s="165" t="s">
        <v>358</v>
      </c>
      <c r="F249" s="259" t="s">
        <v>359</v>
      </c>
      <c r="G249" s="259"/>
      <c r="H249" s="259"/>
      <c r="I249" s="259"/>
      <c r="J249" s="166" t="s">
        <v>116</v>
      </c>
      <c r="K249" s="167">
        <v>9.19</v>
      </c>
      <c r="L249" s="250">
        <v>0</v>
      </c>
      <c r="M249" s="250"/>
      <c r="N249" s="254">
        <f>ROUND(L249*K249,2)</f>
        <v>0</v>
      </c>
      <c r="O249" s="254"/>
      <c r="P249" s="254"/>
      <c r="Q249" s="254"/>
      <c r="R249" s="138"/>
      <c r="T249" s="168" t="s">
        <v>5</v>
      </c>
      <c r="U249" s="46" t="s">
        <v>43</v>
      </c>
      <c r="V249" s="38"/>
      <c r="W249" s="169">
        <f>V249*K249</f>
        <v>0</v>
      </c>
      <c r="X249" s="169">
        <v>0</v>
      </c>
      <c r="Y249" s="169">
        <f>X249*K249</f>
        <v>0</v>
      </c>
      <c r="Z249" s="169">
        <v>0</v>
      </c>
      <c r="AA249" s="170">
        <f>Z249*K249</f>
        <v>0</v>
      </c>
      <c r="AR249" s="21" t="s">
        <v>175</v>
      </c>
      <c r="AT249" s="21" t="s">
        <v>172</v>
      </c>
      <c r="AU249" s="21" t="s">
        <v>119</v>
      </c>
      <c r="AY249" s="21" t="s">
        <v>171</v>
      </c>
      <c r="BE249" s="108">
        <f>IF(U249="základní",N249,0)</f>
        <v>0</v>
      </c>
      <c r="BF249" s="108">
        <f>IF(U249="snížená",N249,0)</f>
        <v>0</v>
      </c>
      <c r="BG249" s="108">
        <f>IF(U249="zákl. přenesená",N249,0)</f>
        <v>0</v>
      </c>
      <c r="BH249" s="108">
        <f>IF(U249="sníž. přenesená",N249,0)</f>
        <v>0</v>
      </c>
      <c r="BI249" s="108">
        <f>IF(U249="nulová",N249,0)</f>
        <v>0</v>
      </c>
      <c r="BJ249" s="21" t="s">
        <v>86</v>
      </c>
      <c r="BK249" s="108">
        <f>ROUND(L249*K249,2)</f>
        <v>0</v>
      </c>
      <c r="BL249" s="21" t="s">
        <v>175</v>
      </c>
      <c r="BM249" s="21" t="s">
        <v>360</v>
      </c>
    </row>
    <row r="250" spans="2:65" s="1" customFormat="1" ht="22.9" customHeight="1">
      <c r="B250" s="135"/>
      <c r="C250" s="164" t="s">
        <v>361</v>
      </c>
      <c r="D250" s="164" t="s">
        <v>172</v>
      </c>
      <c r="E250" s="165" t="s">
        <v>362</v>
      </c>
      <c r="F250" s="259" t="s">
        <v>363</v>
      </c>
      <c r="G250" s="259"/>
      <c r="H250" s="259"/>
      <c r="I250" s="259"/>
      <c r="J250" s="166" t="s">
        <v>116</v>
      </c>
      <c r="K250" s="167">
        <v>9.19</v>
      </c>
      <c r="L250" s="250">
        <v>0</v>
      </c>
      <c r="M250" s="250"/>
      <c r="N250" s="254">
        <f>ROUND(L250*K250,2)</f>
        <v>0</v>
      </c>
      <c r="O250" s="254"/>
      <c r="P250" s="254"/>
      <c r="Q250" s="254"/>
      <c r="R250" s="138"/>
      <c r="T250" s="168" t="s">
        <v>5</v>
      </c>
      <c r="U250" s="46" t="s">
        <v>43</v>
      </c>
      <c r="V250" s="38"/>
      <c r="W250" s="169">
        <f>V250*K250</f>
        <v>0</v>
      </c>
      <c r="X250" s="169">
        <v>0</v>
      </c>
      <c r="Y250" s="169">
        <f>X250*K250</f>
        <v>0</v>
      </c>
      <c r="Z250" s="169">
        <v>0</v>
      </c>
      <c r="AA250" s="170">
        <f>Z250*K250</f>
        <v>0</v>
      </c>
      <c r="AR250" s="21" t="s">
        <v>175</v>
      </c>
      <c r="AT250" s="21" t="s">
        <v>172</v>
      </c>
      <c r="AU250" s="21" t="s">
        <v>119</v>
      </c>
      <c r="AY250" s="21" t="s">
        <v>171</v>
      </c>
      <c r="BE250" s="108">
        <f>IF(U250="základní",N250,0)</f>
        <v>0</v>
      </c>
      <c r="BF250" s="108">
        <f>IF(U250="snížená",N250,0)</f>
        <v>0</v>
      </c>
      <c r="BG250" s="108">
        <f>IF(U250="zákl. přenesená",N250,0)</f>
        <v>0</v>
      </c>
      <c r="BH250" s="108">
        <f>IF(U250="sníž. přenesená",N250,0)</f>
        <v>0</v>
      </c>
      <c r="BI250" s="108">
        <f>IF(U250="nulová",N250,0)</f>
        <v>0</v>
      </c>
      <c r="BJ250" s="21" t="s">
        <v>86</v>
      </c>
      <c r="BK250" s="108">
        <f>ROUND(L250*K250,2)</f>
        <v>0</v>
      </c>
      <c r="BL250" s="21" t="s">
        <v>175</v>
      </c>
      <c r="BM250" s="21" t="s">
        <v>364</v>
      </c>
    </row>
    <row r="251" spans="2:51" s="10" customFormat="1" ht="14.45" customHeight="1">
      <c r="B251" s="171"/>
      <c r="C251" s="172"/>
      <c r="D251" s="172"/>
      <c r="E251" s="173" t="s">
        <v>5</v>
      </c>
      <c r="F251" s="289" t="s">
        <v>335</v>
      </c>
      <c r="G251" s="290"/>
      <c r="H251" s="290"/>
      <c r="I251" s="290"/>
      <c r="J251" s="172"/>
      <c r="K251" s="173" t="s">
        <v>5</v>
      </c>
      <c r="L251" s="172"/>
      <c r="M251" s="172"/>
      <c r="N251" s="172"/>
      <c r="O251" s="172"/>
      <c r="P251" s="172"/>
      <c r="Q251" s="172"/>
      <c r="R251" s="174"/>
      <c r="T251" s="175"/>
      <c r="U251" s="172"/>
      <c r="V251" s="172"/>
      <c r="W251" s="172"/>
      <c r="X251" s="172"/>
      <c r="Y251" s="172"/>
      <c r="Z251" s="172"/>
      <c r="AA251" s="176"/>
      <c r="AT251" s="177" t="s">
        <v>178</v>
      </c>
      <c r="AU251" s="177" t="s">
        <v>119</v>
      </c>
      <c r="AV251" s="10" t="s">
        <v>86</v>
      </c>
      <c r="AW251" s="10" t="s">
        <v>35</v>
      </c>
      <c r="AX251" s="10" t="s">
        <v>78</v>
      </c>
      <c r="AY251" s="177" t="s">
        <v>171</v>
      </c>
    </row>
    <row r="252" spans="2:51" s="11" customFormat="1" ht="14.45" customHeight="1">
      <c r="B252" s="178"/>
      <c r="C252" s="179"/>
      <c r="D252" s="179"/>
      <c r="E252" s="180" t="s">
        <v>5</v>
      </c>
      <c r="F252" s="261" t="s">
        <v>365</v>
      </c>
      <c r="G252" s="262"/>
      <c r="H252" s="262"/>
      <c r="I252" s="262"/>
      <c r="J252" s="179"/>
      <c r="K252" s="181">
        <v>9.19</v>
      </c>
      <c r="L252" s="179"/>
      <c r="M252" s="179"/>
      <c r="N252" s="179"/>
      <c r="O252" s="179"/>
      <c r="P252" s="179"/>
      <c r="Q252" s="179"/>
      <c r="R252" s="182"/>
      <c r="T252" s="183"/>
      <c r="U252" s="179"/>
      <c r="V252" s="179"/>
      <c r="W252" s="179"/>
      <c r="X252" s="179"/>
      <c r="Y252" s="179"/>
      <c r="Z252" s="179"/>
      <c r="AA252" s="184"/>
      <c r="AT252" s="185" t="s">
        <v>178</v>
      </c>
      <c r="AU252" s="185" t="s">
        <v>119</v>
      </c>
      <c r="AV252" s="11" t="s">
        <v>119</v>
      </c>
      <c r="AW252" s="11" t="s">
        <v>35</v>
      </c>
      <c r="AX252" s="11" t="s">
        <v>86</v>
      </c>
      <c r="AY252" s="185" t="s">
        <v>171</v>
      </c>
    </row>
    <row r="253" spans="2:65" s="1" customFormat="1" ht="34.15" customHeight="1">
      <c r="B253" s="135"/>
      <c r="C253" s="164" t="s">
        <v>366</v>
      </c>
      <c r="D253" s="164" t="s">
        <v>172</v>
      </c>
      <c r="E253" s="165" t="s">
        <v>367</v>
      </c>
      <c r="F253" s="259" t="s">
        <v>368</v>
      </c>
      <c r="G253" s="259"/>
      <c r="H253" s="259"/>
      <c r="I253" s="259"/>
      <c r="J253" s="166" t="s">
        <v>116</v>
      </c>
      <c r="K253" s="167">
        <v>173.265</v>
      </c>
      <c r="L253" s="250">
        <v>0</v>
      </c>
      <c r="M253" s="250"/>
      <c r="N253" s="254">
        <f>ROUND(L253*K253,2)</f>
        <v>0</v>
      </c>
      <c r="O253" s="254"/>
      <c r="P253" s="254"/>
      <c r="Q253" s="254"/>
      <c r="R253" s="138"/>
      <c r="T253" s="168" t="s">
        <v>5</v>
      </c>
      <c r="U253" s="46" t="s">
        <v>43</v>
      </c>
      <c r="V253" s="38"/>
      <c r="W253" s="169">
        <f>V253*K253</f>
        <v>0</v>
      </c>
      <c r="X253" s="169">
        <v>0.08425</v>
      </c>
      <c r="Y253" s="169">
        <f>X253*K253</f>
        <v>14.59757625</v>
      </c>
      <c r="Z253" s="169">
        <v>0</v>
      </c>
      <c r="AA253" s="170">
        <f>Z253*K253</f>
        <v>0</v>
      </c>
      <c r="AR253" s="21" t="s">
        <v>175</v>
      </c>
      <c r="AT253" s="21" t="s">
        <v>172</v>
      </c>
      <c r="AU253" s="21" t="s">
        <v>119</v>
      </c>
      <c r="AY253" s="21" t="s">
        <v>171</v>
      </c>
      <c r="BE253" s="108">
        <f>IF(U253="základní",N253,0)</f>
        <v>0</v>
      </c>
      <c r="BF253" s="108">
        <f>IF(U253="snížená",N253,0)</f>
        <v>0</v>
      </c>
      <c r="BG253" s="108">
        <f>IF(U253="zákl. přenesená",N253,0)</f>
        <v>0</v>
      </c>
      <c r="BH253" s="108">
        <f>IF(U253="sníž. přenesená",N253,0)</f>
        <v>0</v>
      </c>
      <c r="BI253" s="108">
        <f>IF(U253="nulová",N253,0)</f>
        <v>0</v>
      </c>
      <c r="BJ253" s="21" t="s">
        <v>86</v>
      </c>
      <c r="BK253" s="108">
        <f>ROUND(L253*K253,2)</f>
        <v>0</v>
      </c>
      <c r="BL253" s="21" t="s">
        <v>175</v>
      </c>
      <c r="BM253" s="21" t="s">
        <v>369</v>
      </c>
    </row>
    <row r="254" spans="2:65" s="1" customFormat="1" ht="22.9" customHeight="1">
      <c r="B254" s="135"/>
      <c r="C254" s="194" t="s">
        <v>370</v>
      </c>
      <c r="D254" s="194" t="s">
        <v>214</v>
      </c>
      <c r="E254" s="195" t="s">
        <v>371</v>
      </c>
      <c r="F254" s="260" t="s">
        <v>372</v>
      </c>
      <c r="G254" s="260"/>
      <c r="H254" s="260"/>
      <c r="I254" s="260"/>
      <c r="J254" s="196" t="s">
        <v>116</v>
      </c>
      <c r="K254" s="197">
        <v>176.73</v>
      </c>
      <c r="L254" s="255">
        <v>0</v>
      </c>
      <c r="M254" s="255"/>
      <c r="N254" s="256">
        <f>ROUND(L254*K254,2)</f>
        <v>0</v>
      </c>
      <c r="O254" s="254"/>
      <c r="P254" s="254"/>
      <c r="Q254" s="254"/>
      <c r="R254" s="138"/>
      <c r="T254" s="168" t="s">
        <v>5</v>
      </c>
      <c r="U254" s="46" t="s">
        <v>43</v>
      </c>
      <c r="V254" s="38"/>
      <c r="W254" s="169">
        <f>V254*K254</f>
        <v>0</v>
      </c>
      <c r="X254" s="169">
        <v>0.14</v>
      </c>
      <c r="Y254" s="169">
        <f>X254*K254</f>
        <v>24.7422</v>
      </c>
      <c r="Z254" s="169">
        <v>0</v>
      </c>
      <c r="AA254" s="170">
        <f>Z254*K254</f>
        <v>0</v>
      </c>
      <c r="AR254" s="21" t="s">
        <v>218</v>
      </c>
      <c r="AT254" s="21" t="s">
        <v>214</v>
      </c>
      <c r="AU254" s="21" t="s">
        <v>119</v>
      </c>
      <c r="AY254" s="21" t="s">
        <v>171</v>
      </c>
      <c r="BE254" s="108">
        <f>IF(U254="základní",N254,0)</f>
        <v>0</v>
      </c>
      <c r="BF254" s="108">
        <f>IF(U254="snížená",N254,0)</f>
        <v>0</v>
      </c>
      <c r="BG254" s="108">
        <f>IF(U254="zákl. přenesená",N254,0)</f>
        <v>0</v>
      </c>
      <c r="BH254" s="108">
        <f>IF(U254="sníž. přenesená",N254,0)</f>
        <v>0</v>
      </c>
      <c r="BI254" s="108">
        <f>IF(U254="nulová",N254,0)</f>
        <v>0</v>
      </c>
      <c r="BJ254" s="21" t="s">
        <v>86</v>
      </c>
      <c r="BK254" s="108">
        <f>ROUND(L254*K254,2)</f>
        <v>0</v>
      </c>
      <c r="BL254" s="21" t="s">
        <v>175</v>
      </c>
      <c r="BM254" s="21" t="s">
        <v>373</v>
      </c>
    </row>
    <row r="255" spans="2:63" s="9" customFormat="1" ht="29.85" customHeight="1">
      <c r="B255" s="153"/>
      <c r="C255" s="154"/>
      <c r="D255" s="163" t="s">
        <v>134</v>
      </c>
      <c r="E255" s="163"/>
      <c r="F255" s="163"/>
      <c r="G255" s="163"/>
      <c r="H255" s="163"/>
      <c r="I255" s="163"/>
      <c r="J255" s="163"/>
      <c r="K255" s="163"/>
      <c r="L255" s="163"/>
      <c r="M255" s="163"/>
      <c r="N255" s="297">
        <f>BK255</f>
        <v>0</v>
      </c>
      <c r="O255" s="298"/>
      <c r="P255" s="298"/>
      <c r="Q255" s="298"/>
      <c r="R255" s="156"/>
      <c r="T255" s="157"/>
      <c r="U255" s="154"/>
      <c r="V255" s="154"/>
      <c r="W255" s="158">
        <f>SUM(W256:W274)</f>
        <v>0</v>
      </c>
      <c r="X255" s="154"/>
      <c r="Y255" s="158">
        <f>SUM(Y256:Y274)</f>
        <v>1.6296278400000002</v>
      </c>
      <c r="Z255" s="154"/>
      <c r="AA255" s="159">
        <f>SUM(AA256:AA274)</f>
        <v>0</v>
      </c>
      <c r="AR255" s="160" t="s">
        <v>86</v>
      </c>
      <c r="AT255" s="161" t="s">
        <v>77</v>
      </c>
      <c r="AU255" s="161" t="s">
        <v>86</v>
      </c>
      <c r="AY255" s="160" t="s">
        <v>171</v>
      </c>
      <c r="BK255" s="162">
        <f>SUM(BK256:BK274)</f>
        <v>0</v>
      </c>
    </row>
    <row r="256" spans="2:65" s="1" customFormat="1" ht="22.9" customHeight="1">
      <c r="B256" s="135"/>
      <c r="C256" s="164" t="s">
        <v>374</v>
      </c>
      <c r="D256" s="164" t="s">
        <v>172</v>
      </c>
      <c r="E256" s="165" t="s">
        <v>375</v>
      </c>
      <c r="F256" s="259" t="s">
        <v>376</v>
      </c>
      <c r="G256" s="259"/>
      <c r="H256" s="259"/>
      <c r="I256" s="259"/>
      <c r="J256" s="166" t="s">
        <v>116</v>
      </c>
      <c r="K256" s="167">
        <v>47.811</v>
      </c>
      <c r="L256" s="250">
        <v>0</v>
      </c>
      <c r="M256" s="250"/>
      <c r="N256" s="254">
        <f>ROUND(L256*K256,2)</f>
        <v>0</v>
      </c>
      <c r="O256" s="254"/>
      <c r="P256" s="254"/>
      <c r="Q256" s="254"/>
      <c r="R256" s="138"/>
      <c r="T256" s="168" t="s">
        <v>5</v>
      </c>
      <c r="U256" s="46" t="s">
        <v>43</v>
      </c>
      <c r="V256" s="38"/>
      <c r="W256" s="169">
        <f>V256*K256</f>
        <v>0</v>
      </c>
      <c r="X256" s="169">
        <v>0.0014</v>
      </c>
      <c r="Y256" s="169">
        <f>X256*K256</f>
        <v>0.0669354</v>
      </c>
      <c r="Z256" s="169">
        <v>0</v>
      </c>
      <c r="AA256" s="170">
        <f>Z256*K256</f>
        <v>0</v>
      </c>
      <c r="AR256" s="21" t="s">
        <v>175</v>
      </c>
      <c r="AT256" s="21" t="s">
        <v>172</v>
      </c>
      <c r="AU256" s="21" t="s">
        <v>119</v>
      </c>
      <c r="AY256" s="21" t="s">
        <v>171</v>
      </c>
      <c r="BE256" s="108">
        <f>IF(U256="základní",N256,0)</f>
        <v>0</v>
      </c>
      <c r="BF256" s="108">
        <f>IF(U256="snížená",N256,0)</f>
        <v>0</v>
      </c>
      <c r="BG256" s="108">
        <f>IF(U256="zákl. přenesená",N256,0)</f>
        <v>0</v>
      </c>
      <c r="BH256" s="108">
        <f>IF(U256="sníž. přenesená",N256,0)</f>
        <v>0</v>
      </c>
      <c r="BI256" s="108">
        <f>IF(U256="nulová",N256,0)</f>
        <v>0</v>
      </c>
      <c r="BJ256" s="21" t="s">
        <v>86</v>
      </c>
      <c r="BK256" s="108">
        <f>ROUND(L256*K256,2)</f>
        <v>0</v>
      </c>
      <c r="BL256" s="21" t="s">
        <v>175</v>
      </c>
      <c r="BM256" s="21" t="s">
        <v>377</v>
      </c>
    </row>
    <row r="257" spans="2:51" s="11" customFormat="1" ht="14.45" customHeight="1">
      <c r="B257" s="178"/>
      <c r="C257" s="179"/>
      <c r="D257" s="179"/>
      <c r="E257" s="180" t="s">
        <v>5</v>
      </c>
      <c r="F257" s="252" t="s">
        <v>378</v>
      </c>
      <c r="G257" s="253"/>
      <c r="H257" s="253"/>
      <c r="I257" s="253"/>
      <c r="J257" s="179"/>
      <c r="K257" s="181">
        <v>3.608</v>
      </c>
      <c r="L257" s="179"/>
      <c r="M257" s="179"/>
      <c r="N257" s="179"/>
      <c r="O257" s="179"/>
      <c r="P257" s="179"/>
      <c r="Q257" s="179"/>
      <c r="R257" s="182"/>
      <c r="T257" s="183"/>
      <c r="U257" s="179"/>
      <c r="V257" s="179"/>
      <c r="W257" s="179"/>
      <c r="X257" s="179"/>
      <c r="Y257" s="179"/>
      <c r="Z257" s="179"/>
      <c r="AA257" s="184"/>
      <c r="AT257" s="185" t="s">
        <v>178</v>
      </c>
      <c r="AU257" s="185" t="s">
        <v>119</v>
      </c>
      <c r="AV257" s="11" t="s">
        <v>119</v>
      </c>
      <c r="AW257" s="11" t="s">
        <v>35</v>
      </c>
      <c r="AX257" s="11" t="s">
        <v>78</v>
      </c>
      <c r="AY257" s="185" t="s">
        <v>171</v>
      </c>
    </row>
    <row r="258" spans="2:51" s="11" customFormat="1" ht="14.45" customHeight="1">
      <c r="B258" s="178"/>
      <c r="C258" s="179"/>
      <c r="D258" s="179"/>
      <c r="E258" s="180" t="s">
        <v>5</v>
      </c>
      <c r="F258" s="261" t="s">
        <v>379</v>
      </c>
      <c r="G258" s="262"/>
      <c r="H258" s="262"/>
      <c r="I258" s="262"/>
      <c r="J258" s="179"/>
      <c r="K258" s="181">
        <v>31.4</v>
      </c>
      <c r="L258" s="179"/>
      <c r="M258" s="179"/>
      <c r="N258" s="179"/>
      <c r="O258" s="179"/>
      <c r="P258" s="179"/>
      <c r="Q258" s="179"/>
      <c r="R258" s="182"/>
      <c r="T258" s="183"/>
      <c r="U258" s="179"/>
      <c r="V258" s="179"/>
      <c r="W258" s="179"/>
      <c r="X258" s="179"/>
      <c r="Y258" s="179"/>
      <c r="Z258" s="179"/>
      <c r="AA258" s="184"/>
      <c r="AT258" s="185" t="s">
        <v>178</v>
      </c>
      <c r="AU258" s="185" t="s">
        <v>119</v>
      </c>
      <c r="AV258" s="11" t="s">
        <v>119</v>
      </c>
      <c r="AW258" s="11" t="s">
        <v>35</v>
      </c>
      <c r="AX258" s="11" t="s">
        <v>78</v>
      </c>
      <c r="AY258" s="185" t="s">
        <v>171</v>
      </c>
    </row>
    <row r="259" spans="2:51" s="11" customFormat="1" ht="14.45" customHeight="1">
      <c r="B259" s="178"/>
      <c r="C259" s="179"/>
      <c r="D259" s="179"/>
      <c r="E259" s="180" t="s">
        <v>5</v>
      </c>
      <c r="F259" s="261" t="s">
        <v>380</v>
      </c>
      <c r="G259" s="262"/>
      <c r="H259" s="262"/>
      <c r="I259" s="262"/>
      <c r="J259" s="179"/>
      <c r="K259" s="181">
        <v>12.803</v>
      </c>
      <c r="L259" s="179"/>
      <c r="M259" s="179"/>
      <c r="N259" s="179"/>
      <c r="O259" s="179"/>
      <c r="P259" s="179"/>
      <c r="Q259" s="179"/>
      <c r="R259" s="182"/>
      <c r="T259" s="183"/>
      <c r="U259" s="179"/>
      <c r="V259" s="179"/>
      <c r="W259" s="179"/>
      <c r="X259" s="179"/>
      <c r="Y259" s="179"/>
      <c r="Z259" s="179"/>
      <c r="AA259" s="184"/>
      <c r="AT259" s="185" t="s">
        <v>178</v>
      </c>
      <c r="AU259" s="185" t="s">
        <v>119</v>
      </c>
      <c r="AV259" s="11" t="s">
        <v>119</v>
      </c>
      <c r="AW259" s="11" t="s">
        <v>35</v>
      </c>
      <c r="AX259" s="11" t="s">
        <v>78</v>
      </c>
      <c r="AY259" s="185" t="s">
        <v>171</v>
      </c>
    </row>
    <row r="260" spans="2:51" s="12" customFormat="1" ht="14.45" customHeight="1">
      <c r="B260" s="186"/>
      <c r="C260" s="187"/>
      <c r="D260" s="187"/>
      <c r="E260" s="188" t="s">
        <v>5</v>
      </c>
      <c r="F260" s="263" t="s">
        <v>186</v>
      </c>
      <c r="G260" s="264"/>
      <c r="H260" s="264"/>
      <c r="I260" s="264"/>
      <c r="J260" s="187"/>
      <c r="K260" s="189">
        <v>47.811</v>
      </c>
      <c r="L260" s="187"/>
      <c r="M260" s="187"/>
      <c r="N260" s="187"/>
      <c r="O260" s="187"/>
      <c r="P260" s="187"/>
      <c r="Q260" s="187"/>
      <c r="R260" s="190"/>
      <c r="T260" s="191"/>
      <c r="U260" s="187"/>
      <c r="V260" s="187"/>
      <c r="W260" s="187"/>
      <c r="X260" s="187"/>
      <c r="Y260" s="187"/>
      <c r="Z260" s="187"/>
      <c r="AA260" s="192"/>
      <c r="AT260" s="193" t="s">
        <v>178</v>
      </c>
      <c r="AU260" s="193" t="s">
        <v>119</v>
      </c>
      <c r="AV260" s="12" t="s">
        <v>175</v>
      </c>
      <c r="AW260" s="12" t="s">
        <v>35</v>
      </c>
      <c r="AX260" s="12" t="s">
        <v>86</v>
      </c>
      <c r="AY260" s="193" t="s">
        <v>171</v>
      </c>
    </row>
    <row r="261" spans="2:65" s="1" customFormat="1" ht="34.15" customHeight="1">
      <c r="B261" s="135"/>
      <c r="C261" s="164" t="s">
        <v>381</v>
      </c>
      <c r="D261" s="164" t="s">
        <v>172</v>
      </c>
      <c r="E261" s="165" t="s">
        <v>382</v>
      </c>
      <c r="F261" s="259" t="s">
        <v>383</v>
      </c>
      <c r="G261" s="259"/>
      <c r="H261" s="259"/>
      <c r="I261" s="259"/>
      <c r="J261" s="166" t="s">
        <v>116</v>
      </c>
      <c r="K261" s="167">
        <v>35.008</v>
      </c>
      <c r="L261" s="250">
        <v>0</v>
      </c>
      <c r="M261" s="250"/>
      <c r="N261" s="254">
        <f>ROUND(L261*K261,2)</f>
        <v>0</v>
      </c>
      <c r="O261" s="254"/>
      <c r="P261" s="254"/>
      <c r="Q261" s="254"/>
      <c r="R261" s="138"/>
      <c r="T261" s="168" t="s">
        <v>5</v>
      </c>
      <c r="U261" s="46" t="s">
        <v>43</v>
      </c>
      <c r="V261" s="38"/>
      <c r="W261" s="169">
        <f>V261*K261</f>
        <v>0</v>
      </c>
      <c r="X261" s="169">
        <v>0.01838</v>
      </c>
      <c r="Y261" s="169">
        <f>X261*K261</f>
        <v>0.6434470400000001</v>
      </c>
      <c r="Z261" s="169">
        <v>0</v>
      </c>
      <c r="AA261" s="170">
        <f>Z261*K261</f>
        <v>0</v>
      </c>
      <c r="AR261" s="21" t="s">
        <v>175</v>
      </c>
      <c r="AT261" s="21" t="s">
        <v>172</v>
      </c>
      <c r="AU261" s="21" t="s">
        <v>119</v>
      </c>
      <c r="AY261" s="21" t="s">
        <v>171</v>
      </c>
      <c r="BE261" s="108">
        <f>IF(U261="základní",N261,0)</f>
        <v>0</v>
      </c>
      <c r="BF261" s="108">
        <f>IF(U261="snížená",N261,0)</f>
        <v>0</v>
      </c>
      <c r="BG261" s="108">
        <f>IF(U261="zákl. přenesená",N261,0)</f>
        <v>0</v>
      </c>
      <c r="BH261" s="108">
        <f>IF(U261="sníž. přenesená",N261,0)</f>
        <v>0</v>
      </c>
      <c r="BI261" s="108">
        <f>IF(U261="nulová",N261,0)</f>
        <v>0</v>
      </c>
      <c r="BJ261" s="21" t="s">
        <v>86</v>
      </c>
      <c r="BK261" s="108">
        <f>ROUND(L261*K261,2)</f>
        <v>0</v>
      </c>
      <c r="BL261" s="21" t="s">
        <v>175</v>
      </c>
      <c r="BM261" s="21" t="s">
        <v>384</v>
      </c>
    </row>
    <row r="262" spans="2:51" s="11" customFormat="1" ht="14.45" customHeight="1">
      <c r="B262" s="178"/>
      <c r="C262" s="179"/>
      <c r="D262" s="179"/>
      <c r="E262" s="180" t="s">
        <v>5</v>
      </c>
      <c r="F262" s="252" t="s">
        <v>378</v>
      </c>
      <c r="G262" s="253"/>
      <c r="H262" s="253"/>
      <c r="I262" s="253"/>
      <c r="J262" s="179"/>
      <c r="K262" s="181">
        <v>3.608</v>
      </c>
      <c r="L262" s="179"/>
      <c r="M262" s="179"/>
      <c r="N262" s="179"/>
      <c r="O262" s="179"/>
      <c r="P262" s="179"/>
      <c r="Q262" s="179"/>
      <c r="R262" s="182"/>
      <c r="T262" s="183"/>
      <c r="U262" s="179"/>
      <c r="V262" s="179"/>
      <c r="W262" s="179"/>
      <c r="X262" s="179"/>
      <c r="Y262" s="179"/>
      <c r="Z262" s="179"/>
      <c r="AA262" s="184"/>
      <c r="AT262" s="185" t="s">
        <v>178</v>
      </c>
      <c r="AU262" s="185" t="s">
        <v>119</v>
      </c>
      <c r="AV262" s="11" t="s">
        <v>119</v>
      </c>
      <c r="AW262" s="11" t="s">
        <v>35</v>
      </c>
      <c r="AX262" s="11" t="s">
        <v>78</v>
      </c>
      <c r="AY262" s="185" t="s">
        <v>171</v>
      </c>
    </row>
    <row r="263" spans="2:51" s="11" customFormat="1" ht="14.45" customHeight="1">
      <c r="B263" s="178"/>
      <c r="C263" s="179"/>
      <c r="D263" s="179"/>
      <c r="E263" s="180" t="s">
        <v>5</v>
      </c>
      <c r="F263" s="261" t="s">
        <v>379</v>
      </c>
      <c r="G263" s="262"/>
      <c r="H263" s="262"/>
      <c r="I263" s="262"/>
      <c r="J263" s="179"/>
      <c r="K263" s="181">
        <v>31.4</v>
      </c>
      <c r="L263" s="179"/>
      <c r="M263" s="179"/>
      <c r="N263" s="179"/>
      <c r="O263" s="179"/>
      <c r="P263" s="179"/>
      <c r="Q263" s="179"/>
      <c r="R263" s="182"/>
      <c r="T263" s="183"/>
      <c r="U263" s="179"/>
      <c r="V263" s="179"/>
      <c r="W263" s="179"/>
      <c r="X263" s="179"/>
      <c r="Y263" s="179"/>
      <c r="Z263" s="179"/>
      <c r="AA263" s="184"/>
      <c r="AT263" s="185" t="s">
        <v>178</v>
      </c>
      <c r="AU263" s="185" t="s">
        <v>119</v>
      </c>
      <c r="AV263" s="11" t="s">
        <v>119</v>
      </c>
      <c r="AW263" s="11" t="s">
        <v>35</v>
      </c>
      <c r="AX263" s="11" t="s">
        <v>78</v>
      </c>
      <c r="AY263" s="185" t="s">
        <v>171</v>
      </c>
    </row>
    <row r="264" spans="2:51" s="12" customFormat="1" ht="14.45" customHeight="1">
      <c r="B264" s="186"/>
      <c r="C264" s="187"/>
      <c r="D264" s="187"/>
      <c r="E264" s="188" t="s">
        <v>5</v>
      </c>
      <c r="F264" s="263" t="s">
        <v>186</v>
      </c>
      <c r="G264" s="264"/>
      <c r="H264" s="264"/>
      <c r="I264" s="264"/>
      <c r="J264" s="187"/>
      <c r="K264" s="189">
        <v>35.008</v>
      </c>
      <c r="L264" s="187"/>
      <c r="M264" s="187"/>
      <c r="N264" s="187"/>
      <c r="O264" s="187"/>
      <c r="P264" s="187"/>
      <c r="Q264" s="187"/>
      <c r="R264" s="190"/>
      <c r="T264" s="191"/>
      <c r="U264" s="187"/>
      <c r="V264" s="187"/>
      <c r="W264" s="187"/>
      <c r="X264" s="187"/>
      <c r="Y264" s="187"/>
      <c r="Z264" s="187"/>
      <c r="AA264" s="192"/>
      <c r="AT264" s="193" t="s">
        <v>178</v>
      </c>
      <c r="AU264" s="193" t="s">
        <v>119</v>
      </c>
      <c r="AV264" s="12" t="s">
        <v>175</v>
      </c>
      <c r="AW264" s="12" t="s">
        <v>35</v>
      </c>
      <c r="AX264" s="12" t="s">
        <v>86</v>
      </c>
      <c r="AY264" s="193" t="s">
        <v>171</v>
      </c>
    </row>
    <row r="265" spans="2:65" s="1" customFormat="1" ht="34.15" customHeight="1">
      <c r="B265" s="135"/>
      <c r="C265" s="164" t="s">
        <v>385</v>
      </c>
      <c r="D265" s="164" t="s">
        <v>172</v>
      </c>
      <c r="E265" s="165" t="s">
        <v>386</v>
      </c>
      <c r="F265" s="259" t="s">
        <v>387</v>
      </c>
      <c r="G265" s="259"/>
      <c r="H265" s="259"/>
      <c r="I265" s="259"/>
      <c r="J265" s="166" t="s">
        <v>388</v>
      </c>
      <c r="K265" s="167">
        <v>8</v>
      </c>
      <c r="L265" s="250">
        <v>0</v>
      </c>
      <c r="M265" s="250"/>
      <c r="N265" s="254">
        <f>ROUND(L265*K265,2)</f>
        <v>0</v>
      </c>
      <c r="O265" s="254"/>
      <c r="P265" s="254"/>
      <c r="Q265" s="254"/>
      <c r="R265" s="138"/>
      <c r="T265" s="168" t="s">
        <v>5</v>
      </c>
      <c r="U265" s="46" t="s">
        <v>43</v>
      </c>
      <c r="V265" s="38"/>
      <c r="W265" s="169">
        <f>V265*K265</f>
        <v>0</v>
      </c>
      <c r="X265" s="169">
        <v>0.0102</v>
      </c>
      <c r="Y265" s="169">
        <f>X265*K265</f>
        <v>0.0816</v>
      </c>
      <c r="Z265" s="169">
        <v>0</v>
      </c>
      <c r="AA265" s="170">
        <f>Z265*K265</f>
        <v>0</v>
      </c>
      <c r="AR265" s="21" t="s">
        <v>175</v>
      </c>
      <c r="AT265" s="21" t="s">
        <v>172</v>
      </c>
      <c r="AU265" s="21" t="s">
        <v>119</v>
      </c>
      <c r="AY265" s="21" t="s">
        <v>171</v>
      </c>
      <c r="BE265" s="108">
        <f>IF(U265="základní",N265,0)</f>
        <v>0</v>
      </c>
      <c r="BF265" s="108">
        <f>IF(U265="snížená",N265,0)</f>
        <v>0</v>
      </c>
      <c r="BG265" s="108">
        <f>IF(U265="zákl. přenesená",N265,0)</f>
        <v>0</v>
      </c>
      <c r="BH265" s="108">
        <f>IF(U265="sníž. přenesená",N265,0)</f>
        <v>0</v>
      </c>
      <c r="BI265" s="108">
        <f>IF(U265="nulová",N265,0)</f>
        <v>0</v>
      </c>
      <c r="BJ265" s="21" t="s">
        <v>86</v>
      </c>
      <c r="BK265" s="108">
        <f>ROUND(L265*K265,2)</f>
        <v>0</v>
      </c>
      <c r="BL265" s="21" t="s">
        <v>175</v>
      </c>
      <c r="BM265" s="21" t="s">
        <v>389</v>
      </c>
    </row>
    <row r="266" spans="2:65" s="1" customFormat="1" ht="34.15" customHeight="1">
      <c r="B266" s="135"/>
      <c r="C266" s="164" t="s">
        <v>390</v>
      </c>
      <c r="D266" s="164" t="s">
        <v>172</v>
      </c>
      <c r="E266" s="165" t="s">
        <v>391</v>
      </c>
      <c r="F266" s="259" t="s">
        <v>392</v>
      </c>
      <c r="G266" s="259"/>
      <c r="H266" s="259"/>
      <c r="I266" s="259"/>
      <c r="J266" s="166" t="s">
        <v>388</v>
      </c>
      <c r="K266" s="167">
        <v>4</v>
      </c>
      <c r="L266" s="250">
        <v>0</v>
      </c>
      <c r="M266" s="250"/>
      <c r="N266" s="254">
        <f>ROUND(L266*K266,2)</f>
        <v>0</v>
      </c>
      <c r="O266" s="254"/>
      <c r="P266" s="254"/>
      <c r="Q266" s="254"/>
      <c r="R266" s="138"/>
      <c r="T266" s="168" t="s">
        <v>5</v>
      </c>
      <c r="U266" s="46" t="s">
        <v>43</v>
      </c>
      <c r="V266" s="38"/>
      <c r="W266" s="169">
        <f>V266*K266</f>
        <v>0</v>
      </c>
      <c r="X266" s="169">
        <v>0.0415</v>
      </c>
      <c r="Y266" s="169">
        <f>X266*K266</f>
        <v>0.166</v>
      </c>
      <c r="Z266" s="169">
        <v>0</v>
      </c>
      <c r="AA266" s="170">
        <f>Z266*K266</f>
        <v>0</v>
      </c>
      <c r="AR266" s="21" t="s">
        <v>175</v>
      </c>
      <c r="AT266" s="21" t="s">
        <v>172</v>
      </c>
      <c r="AU266" s="21" t="s">
        <v>119</v>
      </c>
      <c r="AY266" s="21" t="s">
        <v>171</v>
      </c>
      <c r="BE266" s="108">
        <f>IF(U266="základní",N266,0)</f>
        <v>0</v>
      </c>
      <c r="BF266" s="108">
        <f>IF(U266="snížená",N266,0)</f>
        <v>0</v>
      </c>
      <c r="BG266" s="108">
        <f>IF(U266="zákl. přenesená",N266,0)</f>
        <v>0</v>
      </c>
      <c r="BH266" s="108">
        <f>IF(U266="sníž. přenesená",N266,0)</f>
        <v>0</v>
      </c>
      <c r="BI266" s="108">
        <f>IF(U266="nulová",N266,0)</f>
        <v>0</v>
      </c>
      <c r="BJ266" s="21" t="s">
        <v>86</v>
      </c>
      <c r="BK266" s="108">
        <f>ROUND(L266*K266,2)</f>
        <v>0</v>
      </c>
      <c r="BL266" s="21" t="s">
        <v>175</v>
      </c>
      <c r="BM266" s="21" t="s">
        <v>393</v>
      </c>
    </row>
    <row r="267" spans="2:65" s="1" customFormat="1" ht="22.9" customHeight="1">
      <c r="B267" s="135"/>
      <c r="C267" s="164" t="s">
        <v>394</v>
      </c>
      <c r="D267" s="164" t="s">
        <v>172</v>
      </c>
      <c r="E267" s="165" t="s">
        <v>395</v>
      </c>
      <c r="F267" s="259" t="s">
        <v>396</v>
      </c>
      <c r="G267" s="259"/>
      <c r="H267" s="259"/>
      <c r="I267" s="259"/>
      <c r="J267" s="166" t="s">
        <v>116</v>
      </c>
      <c r="K267" s="167">
        <v>12.555</v>
      </c>
      <c r="L267" s="250">
        <v>0</v>
      </c>
      <c r="M267" s="250"/>
      <c r="N267" s="254">
        <f>ROUND(L267*K267,2)</f>
        <v>0</v>
      </c>
      <c r="O267" s="254"/>
      <c r="P267" s="254"/>
      <c r="Q267" s="254"/>
      <c r="R267" s="138"/>
      <c r="T267" s="168" t="s">
        <v>5</v>
      </c>
      <c r="U267" s="46" t="s">
        <v>43</v>
      </c>
      <c r="V267" s="38"/>
      <c r="W267" s="169">
        <f>V267*K267</f>
        <v>0</v>
      </c>
      <c r="X267" s="169">
        <v>0.03358</v>
      </c>
      <c r="Y267" s="169">
        <f>X267*K267</f>
        <v>0.4215969</v>
      </c>
      <c r="Z267" s="169">
        <v>0</v>
      </c>
      <c r="AA267" s="170">
        <f>Z267*K267</f>
        <v>0</v>
      </c>
      <c r="AR267" s="21" t="s">
        <v>175</v>
      </c>
      <c r="AT267" s="21" t="s">
        <v>172</v>
      </c>
      <c r="AU267" s="21" t="s">
        <v>119</v>
      </c>
      <c r="AY267" s="21" t="s">
        <v>171</v>
      </c>
      <c r="BE267" s="108">
        <f>IF(U267="základní",N267,0)</f>
        <v>0</v>
      </c>
      <c r="BF267" s="108">
        <f>IF(U267="snížená",N267,0)</f>
        <v>0</v>
      </c>
      <c r="BG267" s="108">
        <f>IF(U267="zákl. přenesená",N267,0)</f>
        <v>0</v>
      </c>
      <c r="BH267" s="108">
        <f>IF(U267="sníž. přenesená",N267,0)</f>
        <v>0</v>
      </c>
      <c r="BI267" s="108">
        <f>IF(U267="nulová",N267,0)</f>
        <v>0</v>
      </c>
      <c r="BJ267" s="21" t="s">
        <v>86</v>
      </c>
      <c r="BK267" s="108">
        <f>ROUND(L267*K267,2)</f>
        <v>0</v>
      </c>
      <c r="BL267" s="21" t="s">
        <v>175</v>
      </c>
      <c r="BM267" s="21" t="s">
        <v>397</v>
      </c>
    </row>
    <row r="268" spans="2:51" s="11" customFormat="1" ht="14.45" customHeight="1">
      <c r="B268" s="178"/>
      <c r="C268" s="179"/>
      <c r="D268" s="179"/>
      <c r="E268" s="180" t="s">
        <v>5</v>
      </c>
      <c r="F268" s="252" t="s">
        <v>398</v>
      </c>
      <c r="G268" s="253"/>
      <c r="H268" s="253"/>
      <c r="I268" s="253"/>
      <c r="J268" s="179"/>
      <c r="K268" s="181">
        <v>12.555</v>
      </c>
      <c r="L268" s="179"/>
      <c r="M268" s="179"/>
      <c r="N268" s="179"/>
      <c r="O268" s="179"/>
      <c r="P268" s="179"/>
      <c r="Q268" s="179"/>
      <c r="R268" s="182"/>
      <c r="T268" s="183"/>
      <c r="U268" s="179"/>
      <c r="V268" s="179"/>
      <c r="W268" s="179"/>
      <c r="X268" s="179"/>
      <c r="Y268" s="179"/>
      <c r="Z268" s="179"/>
      <c r="AA268" s="184"/>
      <c r="AT268" s="185" t="s">
        <v>178</v>
      </c>
      <c r="AU268" s="185" t="s">
        <v>119</v>
      </c>
      <c r="AV268" s="11" t="s">
        <v>119</v>
      </c>
      <c r="AW268" s="11" t="s">
        <v>35</v>
      </c>
      <c r="AX268" s="11" t="s">
        <v>86</v>
      </c>
      <c r="AY268" s="185" t="s">
        <v>171</v>
      </c>
    </row>
    <row r="269" spans="2:65" s="1" customFormat="1" ht="34.15" customHeight="1">
      <c r="B269" s="135"/>
      <c r="C269" s="164" t="s">
        <v>399</v>
      </c>
      <c r="D269" s="164" t="s">
        <v>172</v>
      </c>
      <c r="E269" s="165" t="s">
        <v>400</v>
      </c>
      <c r="F269" s="259" t="s">
        <v>401</v>
      </c>
      <c r="G269" s="259"/>
      <c r="H269" s="259"/>
      <c r="I269" s="259"/>
      <c r="J269" s="166" t="s">
        <v>116</v>
      </c>
      <c r="K269" s="167">
        <v>19.956</v>
      </c>
      <c r="L269" s="250">
        <v>0</v>
      </c>
      <c r="M269" s="250"/>
      <c r="N269" s="254">
        <f>ROUND(L269*K269,2)</f>
        <v>0</v>
      </c>
      <c r="O269" s="254"/>
      <c r="P269" s="254"/>
      <c r="Q269" s="254"/>
      <c r="R269" s="138"/>
      <c r="T269" s="168" t="s">
        <v>5</v>
      </c>
      <c r="U269" s="46" t="s">
        <v>43</v>
      </c>
      <c r="V269" s="38"/>
      <c r="W269" s="169">
        <f>V269*K269</f>
        <v>0</v>
      </c>
      <c r="X269" s="169">
        <v>0.00832</v>
      </c>
      <c r="Y269" s="169">
        <f>X269*K269</f>
        <v>0.16603391999999997</v>
      </c>
      <c r="Z269" s="169">
        <v>0</v>
      </c>
      <c r="AA269" s="170">
        <f>Z269*K269</f>
        <v>0</v>
      </c>
      <c r="AR269" s="21" t="s">
        <v>175</v>
      </c>
      <c r="AT269" s="21" t="s">
        <v>172</v>
      </c>
      <c r="AU269" s="21" t="s">
        <v>119</v>
      </c>
      <c r="AY269" s="21" t="s">
        <v>171</v>
      </c>
      <c r="BE269" s="108">
        <f>IF(U269="základní",N269,0)</f>
        <v>0</v>
      </c>
      <c r="BF269" s="108">
        <f>IF(U269="snížená",N269,0)</f>
        <v>0</v>
      </c>
      <c r="BG269" s="108">
        <f>IF(U269="zákl. přenesená",N269,0)</f>
        <v>0</v>
      </c>
      <c r="BH269" s="108">
        <f>IF(U269="sníž. přenesená",N269,0)</f>
        <v>0</v>
      </c>
      <c r="BI269" s="108">
        <f>IF(U269="nulová",N269,0)</f>
        <v>0</v>
      </c>
      <c r="BJ269" s="21" t="s">
        <v>86</v>
      </c>
      <c r="BK269" s="108">
        <f>ROUND(L269*K269,2)</f>
        <v>0</v>
      </c>
      <c r="BL269" s="21" t="s">
        <v>175</v>
      </c>
      <c r="BM269" s="21" t="s">
        <v>402</v>
      </c>
    </row>
    <row r="270" spans="2:51" s="11" customFormat="1" ht="14.45" customHeight="1">
      <c r="B270" s="178"/>
      <c r="C270" s="179"/>
      <c r="D270" s="179"/>
      <c r="E270" s="180" t="s">
        <v>5</v>
      </c>
      <c r="F270" s="252" t="s">
        <v>403</v>
      </c>
      <c r="G270" s="253"/>
      <c r="H270" s="253"/>
      <c r="I270" s="253"/>
      <c r="J270" s="179"/>
      <c r="K270" s="181">
        <v>17.368</v>
      </c>
      <c r="L270" s="179"/>
      <c r="M270" s="179"/>
      <c r="N270" s="179"/>
      <c r="O270" s="179"/>
      <c r="P270" s="179"/>
      <c r="Q270" s="179"/>
      <c r="R270" s="182"/>
      <c r="T270" s="183"/>
      <c r="U270" s="179"/>
      <c r="V270" s="179"/>
      <c r="W270" s="179"/>
      <c r="X270" s="179"/>
      <c r="Y270" s="179"/>
      <c r="Z270" s="179"/>
      <c r="AA270" s="184"/>
      <c r="AT270" s="185" t="s">
        <v>178</v>
      </c>
      <c r="AU270" s="185" t="s">
        <v>119</v>
      </c>
      <c r="AV270" s="11" t="s">
        <v>119</v>
      </c>
      <c r="AW270" s="11" t="s">
        <v>35</v>
      </c>
      <c r="AX270" s="11" t="s">
        <v>78</v>
      </c>
      <c r="AY270" s="185" t="s">
        <v>171</v>
      </c>
    </row>
    <row r="271" spans="2:51" s="11" customFormat="1" ht="14.45" customHeight="1">
      <c r="B271" s="178"/>
      <c r="C271" s="179"/>
      <c r="D271" s="179"/>
      <c r="E271" s="180" t="s">
        <v>5</v>
      </c>
      <c r="F271" s="261" t="s">
        <v>404</v>
      </c>
      <c r="G271" s="262"/>
      <c r="H271" s="262"/>
      <c r="I271" s="262"/>
      <c r="J271" s="179"/>
      <c r="K271" s="181">
        <v>2.588</v>
      </c>
      <c r="L271" s="179"/>
      <c r="M271" s="179"/>
      <c r="N271" s="179"/>
      <c r="O271" s="179"/>
      <c r="P271" s="179"/>
      <c r="Q271" s="179"/>
      <c r="R271" s="182"/>
      <c r="T271" s="183"/>
      <c r="U271" s="179"/>
      <c r="V271" s="179"/>
      <c r="W271" s="179"/>
      <c r="X271" s="179"/>
      <c r="Y271" s="179"/>
      <c r="Z271" s="179"/>
      <c r="AA271" s="184"/>
      <c r="AT271" s="185" t="s">
        <v>178</v>
      </c>
      <c r="AU271" s="185" t="s">
        <v>119</v>
      </c>
      <c r="AV271" s="11" t="s">
        <v>119</v>
      </c>
      <c r="AW271" s="11" t="s">
        <v>35</v>
      </c>
      <c r="AX271" s="11" t="s">
        <v>78</v>
      </c>
      <c r="AY271" s="185" t="s">
        <v>171</v>
      </c>
    </row>
    <row r="272" spans="2:51" s="12" customFormat="1" ht="14.45" customHeight="1">
      <c r="B272" s="186"/>
      <c r="C272" s="187"/>
      <c r="D272" s="187"/>
      <c r="E272" s="188" t="s">
        <v>5</v>
      </c>
      <c r="F272" s="263" t="s">
        <v>186</v>
      </c>
      <c r="G272" s="264"/>
      <c r="H272" s="264"/>
      <c r="I272" s="264"/>
      <c r="J272" s="187"/>
      <c r="K272" s="189">
        <v>19.956</v>
      </c>
      <c r="L272" s="187"/>
      <c r="M272" s="187"/>
      <c r="N272" s="187"/>
      <c r="O272" s="187"/>
      <c r="P272" s="187"/>
      <c r="Q272" s="187"/>
      <c r="R272" s="190"/>
      <c r="T272" s="191"/>
      <c r="U272" s="187"/>
      <c r="V272" s="187"/>
      <c r="W272" s="187"/>
      <c r="X272" s="187"/>
      <c r="Y272" s="187"/>
      <c r="Z272" s="187"/>
      <c r="AA272" s="192"/>
      <c r="AT272" s="193" t="s">
        <v>178</v>
      </c>
      <c r="AU272" s="193" t="s">
        <v>119</v>
      </c>
      <c r="AV272" s="12" t="s">
        <v>175</v>
      </c>
      <c r="AW272" s="12" t="s">
        <v>35</v>
      </c>
      <c r="AX272" s="12" t="s">
        <v>86</v>
      </c>
      <c r="AY272" s="193" t="s">
        <v>171</v>
      </c>
    </row>
    <row r="273" spans="2:65" s="1" customFormat="1" ht="34.15" customHeight="1">
      <c r="B273" s="135"/>
      <c r="C273" s="194" t="s">
        <v>405</v>
      </c>
      <c r="D273" s="194" t="s">
        <v>214</v>
      </c>
      <c r="E273" s="195" t="s">
        <v>406</v>
      </c>
      <c r="F273" s="260" t="s">
        <v>1088</v>
      </c>
      <c r="G273" s="260"/>
      <c r="H273" s="260"/>
      <c r="I273" s="260"/>
      <c r="J273" s="196" t="s">
        <v>116</v>
      </c>
      <c r="K273" s="197">
        <v>20.355</v>
      </c>
      <c r="L273" s="255">
        <v>0</v>
      </c>
      <c r="M273" s="255"/>
      <c r="N273" s="256">
        <f>ROUND(L273*K273,2)</f>
        <v>0</v>
      </c>
      <c r="O273" s="254"/>
      <c r="P273" s="254"/>
      <c r="Q273" s="254"/>
      <c r="R273" s="138"/>
      <c r="T273" s="168" t="s">
        <v>5</v>
      </c>
      <c r="U273" s="46" t="s">
        <v>43</v>
      </c>
      <c r="V273" s="38"/>
      <c r="W273" s="169">
        <f>V273*K273</f>
        <v>0</v>
      </c>
      <c r="X273" s="169">
        <v>0.0015</v>
      </c>
      <c r="Y273" s="169">
        <f>X273*K273</f>
        <v>0.0305325</v>
      </c>
      <c r="Z273" s="169">
        <v>0</v>
      </c>
      <c r="AA273" s="170">
        <f>Z273*K273</f>
        <v>0</v>
      </c>
      <c r="AR273" s="21" t="s">
        <v>218</v>
      </c>
      <c r="AT273" s="21" t="s">
        <v>214</v>
      </c>
      <c r="AU273" s="21" t="s">
        <v>119</v>
      </c>
      <c r="AY273" s="21" t="s">
        <v>171</v>
      </c>
      <c r="BE273" s="108">
        <f>IF(U273="základní",N273,0)</f>
        <v>0</v>
      </c>
      <c r="BF273" s="108">
        <f>IF(U273="snížená",N273,0)</f>
        <v>0</v>
      </c>
      <c r="BG273" s="108">
        <f>IF(U273="zákl. přenesená",N273,0)</f>
        <v>0</v>
      </c>
      <c r="BH273" s="108">
        <f>IF(U273="sníž. přenesená",N273,0)</f>
        <v>0</v>
      </c>
      <c r="BI273" s="108">
        <f>IF(U273="nulová",N273,0)</f>
        <v>0</v>
      </c>
      <c r="BJ273" s="21" t="s">
        <v>86</v>
      </c>
      <c r="BK273" s="108">
        <f>ROUND(L273*K273,2)</f>
        <v>0</v>
      </c>
      <c r="BL273" s="21" t="s">
        <v>175</v>
      </c>
      <c r="BM273" s="21" t="s">
        <v>407</v>
      </c>
    </row>
    <row r="274" spans="2:65" s="1" customFormat="1" ht="34.15" customHeight="1">
      <c r="B274" s="135"/>
      <c r="C274" s="164" t="s">
        <v>408</v>
      </c>
      <c r="D274" s="164" t="s">
        <v>172</v>
      </c>
      <c r="E274" s="165" t="s">
        <v>409</v>
      </c>
      <c r="F274" s="259" t="s">
        <v>410</v>
      </c>
      <c r="G274" s="259"/>
      <c r="H274" s="259"/>
      <c r="I274" s="259"/>
      <c r="J274" s="166" t="s">
        <v>116</v>
      </c>
      <c r="K274" s="167">
        <v>19.956</v>
      </c>
      <c r="L274" s="250">
        <v>0</v>
      </c>
      <c r="M274" s="250"/>
      <c r="N274" s="254">
        <f>ROUND(L274*K274,2)</f>
        <v>0</v>
      </c>
      <c r="O274" s="254"/>
      <c r="P274" s="254"/>
      <c r="Q274" s="254"/>
      <c r="R274" s="138"/>
      <c r="T274" s="168" t="s">
        <v>5</v>
      </c>
      <c r="U274" s="46" t="s">
        <v>43</v>
      </c>
      <c r="V274" s="38"/>
      <c r="W274" s="169">
        <f>V274*K274</f>
        <v>0</v>
      </c>
      <c r="X274" s="169">
        <v>0.00268</v>
      </c>
      <c r="Y274" s="169">
        <f>X274*K274</f>
        <v>0.05348208</v>
      </c>
      <c r="Z274" s="169">
        <v>0</v>
      </c>
      <c r="AA274" s="170">
        <f>Z274*K274</f>
        <v>0</v>
      </c>
      <c r="AR274" s="21" t="s">
        <v>175</v>
      </c>
      <c r="AT274" s="21" t="s">
        <v>172</v>
      </c>
      <c r="AU274" s="21" t="s">
        <v>119</v>
      </c>
      <c r="AY274" s="21" t="s">
        <v>171</v>
      </c>
      <c r="BE274" s="108">
        <f>IF(U274="základní",N274,0)</f>
        <v>0</v>
      </c>
      <c r="BF274" s="108">
        <f>IF(U274="snížená",N274,0)</f>
        <v>0</v>
      </c>
      <c r="BG274" s="108">
        <f>IF(U274="zákl. přenesená",N274,0)</f>
        <v>0</v>
      </c>
      <c r="BH274" s="108">
        <f>IF(U274="sníž. přenesená",N274,0)</f>
        <v>0</v>
      </c>
      <c r="BI274" s="108">
        <f>IF(U274="nulová",N274,0)</f>
        <v>0</v>
      </c>
      <c r="BJ274" s="21" t="s">
        <v>86</v>
      </c>
      <c r="BK274" s="108">
        <f>ROUND(L274*K274,2)</f>
        <v>0</v>
      </c>
      <c r="BL274" s="21" t="s">
        <v>175</v>
      </c>
      <c r="BM274" s="21" t="s">
        <v>411</v>
      </c>
    </row>
    <row r="275" spans="2:63" s="9" customFormat="1" ht="29.85" customHeight="1">
      <c r="B275" s="153"/>
      <c r="C275" s="154"/>
      <c r="D275" s="163" t="s">
        <v>135</v>
      </c>
      <c r="E275" s="163"/>
      <c r="F275" s="163"/>
      <c r="G275" s="163"/>
      <c r="H275" s="163"/>
      <c r="I275" s="163"/>
      <c r="J275" s="163"/>
      <c r="K275" s="163"/>
      <c r="L275" s="163"/>
      <c r="M275" s="163"/>
      <c r="N275" s="297">
        <f>BK275</f>
        <v>0</v>
      </c>
      <c r="O275" s="298"/>
      <c r="P275" s="298"/>
      <c r="Q275" s="298"/>
      <c r="R275" s="156"/>
      <c r="T275" s="157"/>
      <c r="U275" s="154"/>
      <c r="V275" s="154"/>
      <c r="W275" s="158">
        <f>SUM(W276:W330)</f>
        <v>0</v>
      </c>
      <c r="X275" s="154"/>
      <c r="Y275" s="158">
        <f>SUM(Y276:Y330)</f>
        <v>24.8117562</v>
      </c>
      <c r="Z275" s="154"/>
      <c r="AA275" s="159">
        <f>SUM(AA276:AA330)</f>
        <v>33.88599</v>
      </c>
      <c r="AR275" s="160" t="s">
        <v>86</v>
      </c>
      <c r="AT275" s="161" t="s">
        <v>77</v>
      </c>
      <c r="AU275" s="161" t="s">
        <v>86</v>
      </c>
      <c r="AY275" s="160" t="s">
        <v>171</v>
      </c>
      <c r="BK275" s="162">
        <f>SUM(BK276:BK330)</f>
        <v>0</v>
      </c>
    </row>
    <row r="276" spans="2:65" s="1" customFormat="1" ht="34.15" customHeight="1">
      <c r="B276" s="135"/>
      <c r="C276" s="164" t="s">
        <v>412</v>
      </c>
      <c r="D276" s="164" t="s">
        <v>172</v>
      </c>
      <c r="E276" s="165" t="s">
        <v>413</v>
      </c>
      <c r="F276" s="259" t="s">
        <v>414</v>
      </c>
      <c r="G276" s="259"/>
      <c r="H276" s="259"/>
      <c r="I276" s="259"/>
      <c r="J276" s="166" t="s">
        <v>210</v>
      </c>
      <c r="K276" s="167">
        <v>134.12</v>
      </c>
      <c r="L276" s="250">
        <v>0</v>
      </c>
      <c r="M276" s="250"/>
      <c r="N276" s="254">
        <f>ROUND(L276*K276,2)</f>
        <v>0</v>
      </c>
      <c r="O276" s="254"/>
      <c r="P276" s="254"/>
      <c r="Q276" s="254"/>
      <c r="R276" s="138"/>
      <c r="T276" s="168" t="s">
        <v>5</v>
      </c>
      <c r="U276" s="46" t="s">
        <v>43</v>
      </c>
      <c r="V276" s="38"/>
      <c r="W276" s="169">
        <f>V276*K276</f>
        <v>0</v>
      </c>
      <c r="X276" s="169">
        <v>0.1295</v>
      </c>
      <c r="Y276" s="169">
        <f>X276*K276</f>
        <v>17.36854</v>
      </c>
      <c r="Z276" s="169">
        <v>0</v>
      </c>
      <c r="AA276" s="170">
        <f>Z276*K276</f>
        <v>0</v>
      </c>
      <c r="AR276" s="21" t="s">
        <v>175</v>
      </c>
      <c r="AT276" s="21" t="s">
        <v>172</v>
      </c>
      <c r="AU276" s="21" t="s">
        <v>119</v>
      </c>
      <c r="AY276" s="21" t="s">
        <v>171</v>
      </c>
      <c r="BE276" s="108">
        <f>IF(U276="základní",N276,0)</f>
        <v>0</v>
      </c>
      <c r="BF276" s="108">
        <f>IF(U276="snížená",N276,0)</f>
        <v>0</v>
      </c>
      <c r="BG276" s="108">
        <f>IF(U276="zákl. přenesená",N276,0)</f>
        <v>0</v>
      </c>
      <c r="BH276" s="108">
        <f>IF(U276="sníž. přenesená",N276,0)</f>
        <v>0</v>
      </c>
      <c r="BI276" s="108">
        <f>IF(U276="nulová",N276,0)</f>
        <v>0</v>
      </c>
      <c r="BJ276" s="21" t="s">
        <v>86</v>
      </c>
      <c r="BK276" s="108">
        <f>ROUND(L276*K276,2)</f>
        <v>0</v>
      </c>
      <c r="BL276" s="21" t="s">
        <v>175</v>
      </c>
      <c r="BM276" s="21" t="s">
        <v>415</v>
      </c>
    </row>
    <row r="277" spans="2:51" s="10" customFormat="1" ht="14.45" customHeight="1">
      <c r="B277" s="171"/>
      <c r="C277" s="172"/>
      <c r="D277" s="172"/>
      <c r="E277" s="173" t="s">
        <v>5</v>
      </c>
      <c r="F277" s="289" t="s">
        <v>190</v>
      </c>
      <c r="G277" s="290"/>
      <c r="H277" s="290"/>
      <c r="I277" s="290"/>
      <c r="J277" s="172"/>
      <c r="K277" s="173" t="s">
        <v>5</v>
      </c>
      <c r="L277" s="172"/>
      <c r="M277" s="172"/>
      <c r="N277" s="172"/>
      <c r="O277" s="172"/>
      <c r="P277" s="172"/>
      <c r="Q277" s="172"/>
      <c r="R277" s="174"/>
      <c r="T277" s="175"/>
      <c r="U277" s="172"/>
      <c r="V277" s="172"/>
      <c r="W277" s="172"/>
      <c r="X277" s="172"/>
      <c r="Y277" s="172"/>
      <c r="Z277" s="172"/>
      <c r="AA277" s="176"/>
      <c r="AT277" s="177" t="s">
        <v>178</v>
      </c>
      <c r="AU277" s="177" t="s">
        <v>119</v>
      </c>
      <c r="AV277" s="10" t="s">
        <v>86</v>
      </c>
      <c r="AW277" s="10" t="s">
        <v>35</v>
      </c>
      <c r="AX277" s="10" t="s">
        <v>78</v>
      </c>
      <c r="AY277" s="177" t="s">
        <v>171</v>
      </c>
    </row>
    <row r="278" spans="2:51" s="11" customFormat="1" ht="14.45" customHeight="1">
      <c r="B278" s="178"/>
      <c r="C278" s="179"/>
      <c r="D278" s="179"/>
      <c r="E278" s="180" t="s">
        <v>5</v>
      </c>
      <c r="F278" s="261" t="s">
        <v>416</v>
      </c>
      <c r="G278" s="262"/>
      <c r="H278" s="262"/>
      <c r="I278" s="262"/>
      <c r="J278" s="179"/>
      <c r="K278" s="181">
        <v>122.93</v>
      </c>
      <c r="L278" s="179"/>
      <c r="M278" s="179"/>
      <c r="N278" s="179"/>
      <c r="O278" s="179"/>
      <c r="P278" s="179"/>
      <c r="Q278" s="179"/>
      <c r="R278" s="182"/>
      <c r="T278" s="183"/>
      <c r="U278" s="179"/>
      <c r="V278" s="179"/>
      <c r="W278" s="179"/>
      <c r="X278" s="179"/>
      <c r="Y278" s="179"/>
      <c r="Z278" s="179"/>
      <c r="AA278" s="184"/>
      <c r="AT278" s="185" t="s">
        <v>178</v>
      </c>
      <c r="AU278" s="185" t="s">
        <v>119</v>
      </c>
      <c r="AV278" s="11" t="s">
        <v>119</v>
      </c>
      <c r="AW278" s="11" t="s">
        <v>35</v>
      </c>
      <c r="AX278" s="11" t="s">
        <v>78</v>
      </c>
      <c r="AY278" s="185" t="s">
        <v>171</v>
      </c>
    </row>
    <row r="279" spans="2:51" s="10" customFormat="1" ht="14.45" customHeight="1">
      <c r="B279" s="171"/>
      <c r="C279" s="172"/>
      <c r="D279" s="172"/>
      <c r="E279" s="173" t="s">
        <v>5</v>
      </c>
      <c r="F279" s="295" t="s">
        <v>335</v>
      </c>
      <c r="G279" s="296"/>
      <c r="H279" s="296"/>
      <c r="I279" s="296"/>
      <c r="J279" s="172"/>
      <c r="K279" s="173" t="s">
        <v>5</v>
      </c>
      <c r="L279" s="172"/>
      <c r="M279" s="172"/>
      <c r="N279" s="172"/>
      <c r="O279" s="172"/>
      <c r="P279" s="172"/>
      <c r="Q279" s="172"/>
      <c r="R279" s="174"/>
      <c r="T279" s="175"/>
      <c r="U279" s="172"/>
      <c r="V279" s="172"/>
      <c r="W279" s="172"/>
      <c r="X279" s="172"/>
      <c r="Y279" s="172"/>
      <c r="Z279" s="172"/>
      <c r="AA279" s="176"/>
      <c r="AT279" s="177" t="s">
        <v>178</v>
      </c>
      <c r="AU279" s="177" t="s">
        <v>119</v>
      </c>
      <c r="AV279" s="10" t="s">
        <v>86</v>
      </c>
      <c r="AW279" s="10" t="s">
        <v>35</v>
      </c>
      <c r="AX279" s="10" t="s">
        <v>78</v>
      </c>
      <c r="AY279" s="177" t="s">
        <v>171</v>
      </c>
    </row>
    <row r="280" spans="2:51" s="11" customFormat="1" ht="14.45" customHeight="1">
      <c r="B280" s="178"/>
      <c r="C280" s="179"/>
      <c r="D280" s="179"/>
      <c r="E280" s="180" t="s">
        <v>5</v>
      </c>
      <c r="F280" s="261" t="s">
        <v>417</v>
      </c>
      <c r="G280" s="262"/>
      <c r="H280" s="262"/>
      <c r="I280" s="262"/>
      <c r="J280" s="179"/>
      <c r="K280" s="181">
        <v>11.19</v>
      </c>
      <c r="L280" s="179"/>
      <c r="M280" s="179"/>
      <c r="N280" s="179"/>
      <c r="O280" s="179"/>
      <c r="P280" s="179"/>
      <c r="Q280" s="179"/>
      <c r="R280" s="182"/>
      <c r="T280" s="183"/>
      <c r="U280" s="179"/>
      <c r="V280" s="179"/>
      <c r="W280" s="179"/>
      <c r="X280" s="179"/>
      <c r="Y280" s="179"/>
      <c r="Z280" s="179"/>
      <c r="AA280" s="184"/>
      <c r="AT280" s="185" t="s">
        <v>178</v>
      </c>
      <c r="AU280" s="185" t="s">
        <v>119</v>
      </c>
      <c r="AV280" s="11" t="s">
        <v>119</v>
      </c>
      <c r="AW280" s="11" t="s">
        <v>35</v>
      </c>
      <c r="AX280" s="11" t="s">
        <v>78</v>
      </c>
      <c r="AY280" s="185" t="s">
        <v>171</v>
      </c>
    </row>
    <row r="281" spans="2:51" s="12" customFormat="1" ht="14.45" customHeight="1">
      <c r="B281" s="186"/>
      <c r="C281" s="187"/>
      <c r="D281" s="187"/>
      <c r="E281" s="188" t="s">
        <v>5</v>
      </c>
      <c r="F281" s="263" t="s">
        <v>186</v>
      </c>
      <c r="G281" s="264"/>
      <c r="H281" s="264"/>
      <c r="I281" s="264"/>
      <c r="J281" s="187"/>
      <c r="K281" s="189">
        <v>134.12</v>
      </c>
      <c r="L281" s="187"/>
      <c r="M281" s="187"/>
      <c r="N281" s="187"/>
      <c r="O281" s="187"/>
      <c r="P281" s="187"/>
      <c r="Q281" s="187"/>
      <c r="R281" s="190"/>
      <c r="T281" s="191"/>
      <c r="U281" s="187"/>
      <c r="V281" s="187"/>
      <c r="W281" s="187"/>
      <c r="X281" s="187"/>
      <c r="Y281" s="187"/>
      <c r="Z281" s="187"/>
      <c r="AA281" s="192"/>
      <c r="AT281" s="193" t="s">
        <v>178</v>
      </c>
      <c r="AU281" s="193" t="s">
        <v>119</v>
      </c>
      <c r="AV281" s="12" t="s">
        <v>175</v>
      </c>
      <c r="AW281" s="12" t="s">
        <v>35</v>
      </c>
      <c r="AX281" s="12" t="s">
        <v>86</v>
      </c>
      <c r="AY281" s="193" t="s">
        <v>171</v>
      </c>
    </row>
    <row r="282" spans="2:65" s="1" customFormat="1" ht="22.9" customHeight="1">
      <c r="B282" s="135"/>
      <c r="C282" s="194" t="s">
        <v>418</v>
      </c>
      <c r="D282" s="194" t="s">
        <v>214</v>
      </c>
      <c r="E282" s="195" t="s">
        <v>419</v>
      </c>
      <c r="F282" s="260" t="s">
        <v>420</v>
      </c>
      <c r="G282" s="260"/>
      <c r="H282" s="260"/>
      <c r="I282" s="260"/>
      <c r="J282" s="196" t="s">
        <v>388</v>
      </c>
      <c r="K282" s="197">
        <v>135.287</v>
      </c>
      <c r="L282" s="255">
        <v>0</v>
      </c>
      <c r="M282" s="255"/>
      <c r="N282" s="256">
        <f>ROUND(L282*K282,2)</f>
        <v>0</v>
      </c>
      <c r="O282" s="254"/>
      <c r="P282" s="254"/>
      <c r="Q282" s="254"/>
      <c r="R282" s="138"/>
      <c r="T282" s="168" t="s">
        <v>5</v>
      </c>
      <c r="U282" s="46" t="s">
        <v>43</v>
      </c>
      <c r="V282" s="38"/>
      <c r="W282" s="169">
        <f>V282*K282</f>
        <v>0</v>
      </c>
      <c r="X282" s="169">
        <v>0.055</v>
      </c>
      <c r="Y282" s="169">
        <f>X282*K282</f>
        <v>7.440785</v>
      </c>
      <c r="Z282" s="169">
        <v>0</v>
      </c>
      <c r="AA282" s="170">
        <f>Z282*K282</f>
        <v>0</v>
      </c>
      <c r="AR282" s="21" t="s">
        <v>218</v>
      </c>
      <c r="AT282" s="21" t="s">
        <v>214</v>
      </c>
      <c r="AU282" s="21" t="s">
        <v>119</v>
      </c>
      <c r="AY282" s="21" t="s">
        <v>171</v>
      </c>
      <c r="BE282" s="108">
        <f>IF(U282="základní",N282,0)</f>
        <v>0</v>
      </c>
      <c r="BF282" s="108">
        <f>IF(U282="snížená",N282,0)</f>
        <v>0</v>
      </c>
      <c r="BG282" s="108">
        <f>IF(U282="zákl. přenesená",N282,0)</f>
        <v>0</v>
      </c>
      <c r="BH282" s="108">
        <f>IF(U282="sníž. přenesená",N282,0)</f>
        <v>0</v>
      </c>
      <c r="BI282" s="108">
        <f>IF(U282="nulová",N282,0)</f>
        <v>0</v>
      </c>
      <c r="BJ282" s="21" t="s">
        <v>86</v>
      </c>
      <c r="BK282" s="108">
        <f>ROUND(L282*K282,2)</f>
        <v>0</v>
      </c>
      <c r="BL282" s="21" t="s">
        <v>175</v>
      </c>
      <c r="BM282" s="21" t="s">
        <v>421</v>
      </c>
    </row>
    <row r="283" spans="2:65" s="1" customFormat="1" ht="22.9" customHeight="1">
      <c r="B283" s="135"/>
      <c r="C283" s="164" t="s">
        <v>422</v>
      </c>
      <c r="D283" s="164" t="s">
        <v>172</v>
      </c>
      <c r="E283" s="165" t="s">
        <v>423</v>
      </c>
      <c r="F283" s="259" t="s">
        <v>424</v>
      </c>
      <c r="G283" s="259"/>
      <c r="H283" s="259"/>
      <c r="I283" s="259"/>
      <c r="J283" s="166" t="s">
        <v>210</v>
      </c>
      <c r="K283" s="167">
        <v>10.89</v>
      </c>
      <c r="L283" s="250">
        <v>0</v>
      </c>
      <c r="M283" s="250"/>
      <c r="N283" s="254">
        <f>ROUND(L283*K283,2)</f>
        <v>0</v>
      </c>
      <c r="O283" s="254"/>
      <c r="P283" s="254"/>
      <c r="Q283" s="254"/>
      <c r="R283" s="138"/>
      <c r="T283" s="168" t="s">
        <v>5</v>
      </c>
      <c r="U283" s="46" t="s">
        <v>43</v>
      </c>
      <c r="V283" s="38"/>
      <c r="W283" s="169">
        <f>V283*K283</f>
        <v>0</v>
      </c>
      <c r="X283" s="169">
        <v>8E-05</v>
      </c>
      <c r="Y283" s="169">
        <f>X283*K283</f>
        <v>0.0008712000000000001</v>
      </c>
      <c r="Z283" s="169">
        <v>0</v>
      </c>
      <c r="AA283" s="170">
        <f>Z283*K283</f>
        <v>0</v>
      </c>
      <c r="AR283" s="21" t="s">
        <v>175</v>
      </c>
      <c r="AT283" s="21" t="s">
        <v>172</v>
      </c>
      <c r="AU283" s="21" t="s">
        <v>119</v>
      </c>
      <c r="AY283" s="21" t="s">
        <v>171</v>
      </c>
      <c r="BE283" s="108">
        <f>IF(U283="základní",N283,0)</f>
        <v>0</v>
      </c>
      <c r="BF283" s="108">
        <f>IF(U283="snížená",N283,0)</f>
        <v>0</v>
      </c>
      <c r="BG283" s="108">
        <f>IF(U283="zákl. přenesená",N283,0)</f>
        <v>0</v>
      </c>
      <c r="BH283" s="108">
        <f>IF(U283="sníž. přenesená",N283,0)</f>
        <v>0</v>
      </c>
      <c r="BI283" s="108">
        <f>IF(U283="nulová",N283,0)</f>
        <v>0</v>
      </c>
      <c r="BJ283" s="21" t="s">
        <v>86</v>
      </c>
      <c r="BK283" s="108">
        <f>ROUND(L283*K283,2)</f>
        <v>0</v>
      </c>
      <c r="BL283" s="21" t="s">
        <v>175</v>
      </c>
      <c r="BM283" s="21" t="s">
        <v>425</v>
      </c>
    </row>
    <row r="284" spans="2:51" s="11" customFormat="1" ht="14.45" customHeight="1">
      <c r="B284" s="178"/>
      <c r="C284" s="179"/>
      <c r="D284" s="179"/>
      <c r="E284" s="180" t="s">
        <v>5</v>
      </c>
      <c r="F284" s="252" t="s">
        <v>426</v>
      </c>
      <c r="G284" s="253"/>
      <c r="H284" s="253"/>
      <c r="I284" s="253"/>
      <c r="J284" s="179"/>
      <c r="K284" s="181">
        <v>10.89</v>
      </c>
      <c r="L284" s="179"/>
      <c r="M284" s="179"/>
      <c r="N284" s="179"/>
      <c r="O284" s="179"/>
      <c r="P284" s="179"/>
      <c r="Q284" s="179"/>
      <c r="R284" s="182"/>
      <c r="T284" s="183"/>
      <c r="U284" s="179"/>
      <c r="V284" s="179"/>
      <c r="W284" s="179"/>
      <c r="X284" s="179"/>
      <c r="Y284" s="179"/>
      <c r="Z284" s="179"/>
      <c r="AA284" s="184"/>
      <c r="AT284" s="185" t="s">
        <v>178</v>
      </c>
      <c r="AU284" s="185" t="s">
        <v>119</v>
      </c>
      <c r="AV284" s="11" t="s">
        <v>119</v>
      </c>
      <c r="AW284" s="11" t="s">
        <v>35</v>
      </c>
      <c r="AX284" s="11" t="s">
        <v>86</v>
      </c>
      <c r="AY284" s="185" t="s">
        <v>171</v>
      </c>
    </row>
    <row r="285" spans="2:65" s="1" customFormat="1" ht="45.6" customHeight="1">
      <c r="B285" s="135"/>
      <c r="C285" s="164" t="s">
        <v>427</v>
      </c>
      <c r="D285" s="164" t="s">
        <v>172</v>
      </c>
      <c r="E285" s="165" t="s">
        <v>428</v>
      </c>
      <c r="F285" s="259" t="s">
        <v>429</v>
      </c>
      <c r="G285" s="259"/>
      <c r="H285" s="259"/>
      <c r="I285" s="259"/>
      <c r="J285" s="166" t="s">
        <v>116</v>
      </c>
      <c r="K285" s="167">
        <v>158.166</v>
      </c>
      <c r="L285" s="250">
        <v>0</v>
      </c>
      <c r="M285" s="250"/>
      <c r="N285" s="254">
        <f>ROUND(L285*K285,2)</f>
        <v>0</v>
      </c>
      <c r="O285" s="254"/>
      <c r="P285" s="254"/>
      <c r="Q285" s="254"/>
      <c r="R285" s="138"/>
      <c r="T285" s="168" t="s">
        <v>5</v>
      </c>
      <c r="U285" s="46" t="s">
        <v>43</v>
      </c>
      <c r="V285" s="38"/>
      <c r="W285" s="169">
        <f>V285*K285</f>
        <v>0</v>
      </c>
      <c r="X285" s="169">
        <v>0</v>
      </c>
      <c r="Y285" s="169">
        <f>X285*K285</f>
        <v>0</v>
      </c>
      <c r="Z285" s="169">
        <v>0</v>
      </c>
      <c r="AA285" s="170">
        <f>Z285*K285</f>
        <v>0</v>
      </c>
      <c r="AR285" s="21" t="s">
        <v>175</v>
      </c>
      <c r="AT285" s="21" t="s">
        <v>172</v>
      </c>
      <c r="AU285" s="21" t="s">
        <v>119</v>
      </c>
      <c r="AY285" s="21" t="s">
        <v>171</v>
      </c>
      <c r="BE285" s="108">
        <f>IF(U285="základní",N285,0)</f>
        <v>0</v>
      </c>
      <c r="BF285" s="108">
        <f>IF(U285="snížená",N285,0)</f>
        <v>0</v>
      </c>
      <c r="BG285" s="108">
        <f>IF(U285="zákl. přenesená",N285,0)</f>
        <v>0</v>
      </c>
      <c r="BH285" s="108">
        <f>IF(U285="sníž. přenesená",N285,0)</f>
        <v>0</v>
      </c>
      <c r="BI285" s="108">
        <f>IF(U285="nulová",N285,0)</f>
        <v>0</v>
      </c>
      <c r="BJ285" s="21" t="s">
        <v>86</v>
      </c>
      <c r="BK285" s="108">
        <f>ROUND(L285*K285,2)</f>
        <v>0</v>
      </c>
      <c r="BL285" s="21" t="s">
        <v>175</v>
      </c>
      <c r="BM285" s="21" t="s">
        <v>430</v>
      </c>
    </row>
    <row r="286" spans="2:51" s="11" customFormat="1" ht="14.45" customHeight="1">
      <c r="B286" s="178"/>
      <c r="C286" s="179"/>
      <c r="D286" s="179"/>
      <c r="E286" s="180" t="s">
        <v>5</v>
      </c>
      <c r="F286" s="252" t="s">
        <v>431</v>
      </c>
      <c r="G286" s="253"/>
      <c r="H286" s="253"/>
      <c r="I286" s="253"/>
      <c r="J286" s="179"/>
      <c r="K286" s="181">
        <v>29.058</v>
      </c>
      <c r="L286" s="179"/>
      <c r="M286" s="179"/>
      <c r="N286" s="179"/>
      <c r="O286" s="179"/>
      <c r="P286" s="179"/>
      <c r="Q286" s="179"/>
      <c r="R286" s="182"/>
      <c r="T286" s="183"/>
      <c r="U286" s="179"/>
      <c r="V286" s="179"/>
      <c r="W286" s="179"/>
      <c r="X286" s="179"/>
      <c r="Y286" s="179"/>
      <c r="Z286" s="179"/>
      <c r="AA286" s="184"/>
      <c r="AT286" s="185" t="s">
        <v>178</v>
      </c>
      <c r="AU286" s="185" t="s">
        <v>119</v>
      </c>
      <c r="AV286" s="11" t="s">
        <v>119</v>
      </c>
      <c r="AW286" s="11" t="s">
        <v>35</v>
      </c>
      <c r="AX286" s="11" t="s">
        <v>78</v>
      </c>
      <c r="AY286" s="185" t="s">
        <v>171</v>
      </c>
    </row>
    <row r="287" spans="2:51" s="11" customFormat="1" ht="14.45" customHeight="1">
      <c r="B287" s="178"/>
      <c r="C287" s="179"/>
      <c r="D287" s="179"/>
      <c r="E287" s="180" t="s">
        <v>5</v>
      </c>
      <c r="F287" s="261" t="s">
        <v>432</v>
      </c>
      <c r="G287" s="262"/>
      <c r="H287" s="262"/>
      <c r="I287" s="262"/>
      <c r="J287" s="179"/>
      <c r="K287" s="181">
        <v>52.548</v>
      </c>
      <c r="L287" s="179"/>
      <c r="M287" s="179"/>
      <c r="N287" s="179"/>
      <c r="O287" s="179"/>
      <c r="P287" s="179"/>
      <c r="Q287" s="179"/>
      <c r="R287" s="182"/>
      <c r="T287" s="183"/>
      <c r="U287" s="179"/>
      <c r="V287" s="179"/>
      <c r="W287" s="179"/>
      <c r="X287" s="179"/>
      <c r="Y287" s="179"/>
      <c r="Z287" s="179"/>
      <c r="AA287" s="184"/>
      <c r="AT287" s="185" t="s">
        <v>178</v>
      </c>
      <c r="AU287" s="185" t="s">
        <v>119</v>
      </c>
      <c r="AV287" s="11" t="s">
        <v>119</v>
      </c>
      <c r="AW287" s="11" t="s">
        <v>35</v>
      </c>
      <c r="AX287" s="11" t="s">
        <v>78</v>
      </c>
      <c r="AY287" s="185" t="s">
        <v>171</v>
      </c>
    </row>
    <row r="288" spans="2:51" s="11" customFormat="1" ht="14.45" customHeight="1">
      <c r="B288" s="178"/>
      <c r="C288" s="179"/>
      <c r="D288" s="179"/>
      <c r="E288" s="180" t="s">
        <v>5</v>
      </c>
      <c r="F288" s="261" t="s">
        <v>433</v>
      </c>
      <c r="G288" s="262"/>
      <c r="H288" s="262"/>
      <c r="I288" s="262"/>
      <c r="J288" s="179"/>
      <c r="K288" s="181">
        <v>76.56</v>
      </c>
      <c r="L288" s="179"/>
      <c r="M288" s="179"/>
      <c r="N288" s="179"/>
      <c r="O288" s="179"/>
      <c r="P288" s="179"/>
      <c r="Q288" s="179"/>
      <c r="R288" s="182"/>
      <c r="T288" s="183"/>
      <c r="U288" s="179"/>
      <c r="V288" s="179"/>
      <c r="W288" s="179"/>
      <c r="X288" s="179"/>
      <c r="Y288" s="179"/>
      <c r="Z288" s="179"/>
      <c r="AA288" s="184"/>
      <c r="AT288" s="185" t="s">
        <v>178</v>
      </c>
      <c r="AU288" s="185" t="s">
        <v>119</v>
      </c>
      <c r="AV288" s="11" t="s">
        <v>119</v>
      </c>
      <c r="AW288" s="11" t="s">
        <v>35</v>
      </c>
      <c r="AX288" s="11" t="s">
        <v>78</v>
      </c>
      <c r="AY288" s="185" t="s">
        <v>171</v>
      </c>
    </row>
    <row r="289" spans="2:51" s="12" customFormat="1" ht="14.45" customHeight="1">
      <c r="B289" s="186"/>
      <c r="C289" s="187"/>
      <c r="D289" s="187"/>
      <c r="E289" s="188" t="s">
        <v>5</v>
      </c>
      <c r="F289" s="263" t="s">
        <v>186</v>
      </c>
      <c r="G289" s="264"/>
      <c r="H289" s="264"/>
      <c r="I289" s="264"/>
      <c r="J289" s="187"/>
      <c r="K289" s="189">
        <v>158.166</v>
      </c>
      <c r="L289" s="187"/>
      <c r="M289" s="187"/>
      <c r="N289" s="187"/>
      <c r="O289" s="187"/>
      <c r="P289" s="187"/>
      <c r="Q289" s="187"/>
      <c r="R289" s="190"/>
      <c r="T289" s="191"/>
      <c r="U289" s="187"/>
      <c r="V289" s="187"/>
      <c r="W289" s="187"/>
      <c r="X289" s="187"/>
      <c r="Y289" s="187"/>
      <c r="Z289" s="187"/>
      <c r="AA289" s="192"/>
      <c r="AT289" s="193" t="s">
        <v>178</v>
      </c>
      <c r="AU289" s="193" t="s">
        <v>119</v>
      </c>
      <c r="AV289" s="12" t="s">
        <v>175</v>
      </c>
      <c r="AW289" s="12" t="s">
        <v>35</v>
      </c>
      <c r="AX289" s="12" t="s">
        <v>86</v>
      </c>
      <c r="AY289" s="193" t="s">
        <v>171</v>
      </c>
    </row>
    <row r="290" spans="2:65" s="1" customFormat="1" ht="45.6" customHeight="1">
      <c r="B290" s="135"/>
      <c r="C290" s="164" t="s">
        <v>434</v>
      </c>
      <c r="D290" s="164" t="s">
        <v>172</v>
      </c>
      <c r="E290" s="165" t="s">
        <v>435</v>
      </c>
      <c r="F290" s="259" t="s">
        <v>436</v>
      </c>
      <c r="G290" s="259"/>
      <c r="H290" s="259"/>
      <c r="I290" s="259"/>
      <c r="J290" s="166" t="s">
        <v>116</v>
      </c>
      <c r="K290" s="167">
        <v>9489.96</v>
      </c>
      <c r="L290" s="250">
        <v>0</v>
      </c>
      <c r="M290" s="250"/>
      <c r="N290" s="254">
        <f aca="true" t="shared" si="5" ref="N290:N296">ROUND(L290*K290,2)</f>
        <v>0</v>
      </c>
      <c r="O290" s="254"/>
      <c r="P290" s="254"/>
      <c r="Q290" s="254"/>
      <c r="R290" s="138"/>
      <c r="T290" s="168" t="s">
        <v>5</v>
      </c>
      <c r="U290" s="46" t="s">
        <v>43</v>
      </c>
      <c r="V290" s="38"/>
      <c r="W290" s="169">
        <f aca="true" t="shared" si="6" ref="W290:W296">V290*K290</f>
        <v>0</v>
      </c>
      <c r="X290" s="169">
        <v>0</v>
      </c>
      <c r="Y290" s="169">
        <f aca="true" t="shared" si="7" ref="Y290:Y296">X290*K290</f>
        <v>0</v>
      </c>
      <c r="Z290" s="169">
        <v>0</v>
      </c>
      <c r="AA290" s="170">
        <f aca="true" t="shared" si="8" ref="AA290:AA296">Z290*K290</f>
        <v>0</v>
      </c>
      <c r="AR290" s="21" t="s">
        <v>175</v>
      </c>
      <c r="AT290" s="21" t="s">
        <v>172</v>
      </c>
      <c r="AU290" s="21" t="s">
        <v>119</v>
      </c>
      <c r="AY290" s="21" t="s">
        <v>171</v>
      </c>
      <c r="BE290" s="108">
        <f aca="true" t="shared" si="9" ref="BE290:BE296">IF(U290="základní",N290,0)</f>
        <v>0</v>
      </c>
      <c r="BF290" s="108">
        <f aca="true" t="shared" si="10" ref="BF290:BF296">IF(U290="snížená",N290,0)</f>
        <v>0</v>
      </c>
      <c r="BG290" s="108">
        <f aca="true" t="shared" si="11" ref="BG290:BG296">IF(U290="zákl. přenesená",N290,0)</f>
        <v>0</v>
      </c>
      <c r="BH290" s="108">
        <f aca="true" t="shared" si="12" ref="BH290:BH296">IF(U290="sníž. přenesená",N290,0)</f>
        <v>0</v>
      </c>
      <c r="BI290" s="108">
        <f aca="true" t="shared" si="13" ref="BI290:BI296">IF(U290="nulová",N290,0)</f>
        <v>0</v>
      </c>
      <c r="BJ290" s="21" t="s">
        <v>86</v>
      </c>
      <c r="BK290" s="108">
        <f aca="true" t="shared" si="14" ref="BK290:BK296">ROUND(L290*K290,2)</f>
        <v>0</v>
      </c>
      <c r="BL290" s="21" t="s">
        <v>175</v>
      </c>
      <c r="BM290" s="21" t="s">
        <v>437</v>
      </c>
    </row>
    <row r="291" spans="2:65" s="1" customFormat="1" ht="45.6" customHeight="1">
      <c r="B291" s="135"/>
      <c r="C291" s="164" t="s">
        <v>438</v>
      </c>
      <c r="D291" s="164" t="s">
        <v>172</v>
      </c>
      <c r="E291" s="165" t="s">
        <v>439</v>
      </c>
      <c r="F291" s="259" t="s">
        <v>440</v>
      </c>
      <c r="G291" s="259"/>
      <c r="H291" s="259"/>
      <c r="I291" s="259"/>
      <c r="J291" s="166" t="s">
        <v>116</v>
      </c>
      <c r="K291" s="167">
        <v>158.166</v>
      </c>
      <c r="L291" s="250">
        <v>0</v>
      </c>
      <c r="M291" s="250"/>
      <c r="N291" s="254">
        <f t="shared" si="5"/>
        <v>0</v>
      </c>
      <c r="O291" s="254"/>
      <c r="P291" s="254"/>
      <c r="Q291" s="254"/>
      <c r="R291" s="138"/>
      <c r="T291" s="168" t="s">
        <v>5</v>
      </c>
      <c r="U291" s="46" t="s">
        <v>43</v>
      </c>
      <c r="V291" s="38"/>
      <c r="W291" s="169">
        <f t="shared" si="6"/>
        <v>0</v>
      </c>
      <c r="X291" s="169">
        <v>0</v>
      </c>
      <c r="Y291" s="169">
        <f t="shared" si="7"/>
        <v>0</v>
      </c>
      <c r="Z291" s="169">
        <v>0</v>
      </c>
      <c r="AA291" s="170">
        <f t="shared" si="8"/>
        <v>0</v>
      </c>
      <c r="AR291" s="21" t="s">
        <v>175</v>
      </c>
      <c r="AT291" s="21" t="s">
        <v>172</v>
      </c>
      <c r="AU291" s="21" t="s">
        <v>119</v>
      </c>
      <c r="AY291" s="21" t="s">
        <v>171</v>
      </c>
      <c r="BE291" s="108">
        <f t="shared" si="9"/>
        <v>0</v>
      </c>
      <c r="BF291" s="108">
        <f t="shared" si="10"/>
        <v>0</v>
      </c>
      <c r="BG291" s="108">
        <f t="shared" si="11"/>
        <v>0</v>
      </c>
      <c r="BH291" s="108">
        <f t="shared" si="12"/>
        <v>0</v>
      </c>
      <c r="BI291" s="108">
        <f t="shared" si="13"/>
        <v>0</v>
      </c>
      <c r="BJ291" s="21" t="s">
        <v>86</v>
      </c>
      <c r="BK291" s="108">
        <f t="shared" si="14"/>
        <v>0</v>
      </c>
      <c r="BL291" s="21" t="s">
        <v>175</v>
      </c>
      <c r="BM291" s="21" t="s">
        <v>441</v>
      </c>
    </row>
    <row r="292" spans="2:65" s="1" customFormat="1" ht="22.9" customHeight="1">
      <c r="B292" s="135"/>
      <c r="C292" s="164" t="s">
        <v>442</v>
      </c>
      <c r="D292" s="164" t="s">
        <v>172</v>
      </c>
      <c r="E292" s="165" t="s">
        <v>443</v>
      </c>
      <c r="F292" s="259" t="s">
        <v>444</v>
      </c>
      <c r="G292" s="259"/>
      <c r="H292" s="259"/>
      <c r="I292" s="259"/>
      <c r="J292" s="166" t="s">
        <v>445</v>
      </c>
      <c r="K292" s="167">
        <v>2</v>
      </c>
      <c r="L292" s="250">
        <v>0</v>
      </c>
      <c r="M292" s="250"/>
      <c r="N292" s="254">
        <f t="shared" si="5"/>
        <v>0</v>
      </c>
      <c r="O292" s="254"/>
      <c r="P292" s="254"/>
      <c r="Q292" s="254"/>
      <c r="R292" s="138"/>
      <c r="T292" s="168" t="s">
        <v>5</v>
      </c>
      <c r="U292" s="46" t="s">
        <v>43</v>
      </c>
      <c r="V292" s="38"/>
      <c r="W292" s="169">
        <f t="shared" si="6"/>
        <v>0</v>
      </c>
      <c r="X292" s="169">
        <v>0</v>
      </c>
      <c r="Y292" s="169">
        <f t="shared" si="7"/>
        <v>0</v>
      </c>
      <c r="Z292" s="169">
        <v>0</v>
      </c>
      <c r="AA292" s="170">
        <f t="shared" si="8"/>
        <v>0</v>
      </c>
      <c r="AR292" s="21" t="s">
        <v>175</v>
      </c>
      <c r="AT292" s="21" t="s">
        <v>172</v>
      </c>
      <c r="AU292" s="21" t="s">
        <v>119</v>
      </c>
      <c r="AY292" s="21" t="s">
        <v>171</v>
      </c>
      <c r="BE292" s="108">
        <f t="shared" si="9"/>
        <v>0</v>
      </c>
      <c r="BF292" s="108">
        <f t="shared" si="10"/>
        <v>0</v>
      </c>
      <c r="BG292" s="108">
        <f t="shared" si="11"/>
        <v>0</v>
      </c>
      <c r="BH292" s="108">
        <f t="shared" si="12"/>
        <v>0</v>
      </c>
      <c r="BI292" s="108">
        <f t="shared" si="13"/>
        <v>0</v>
      </c>
      <c r="BJ292" s="21" t="s">
        <v>86</v>
      </c>
      <c r="BK292" s="108">
        <f t="shared" si="14"/>
        <v>0</v>
      </c>
      <c r="BL292" s="21" t="s">
        <v>175</v>
      </c>
      <c r="BM292" s="21" t="s">
        <v>446</v>
      </c>
    </row>
    <row r="293" spans="2:65" s="1" customFormat="1" ht="34.15" customHeight="1">
      <c r="B293" s="135"/>
      <c r="C293" s="164" t="s">
        <v>447</v>
      </c>
      <c r="D293" s="164" t="s">
        <v>172</v>
      </c>
      <c r="E293" s="165" t="s">
        <v>448</v>
      </c>
      <c r="F293" s="259" t="s">
        <v>449</v>
      </c>
      <c r="G293" s="259"/>
      <c r="H293" s="259"/>
      <c r="I293" s="259"/>
      <c r="J293" s="166" t="s">
        <v>445</v>
      </c>
      <c r="K293" s="167">
        <v>120</v>
      </c>
      <c r="L293" s="250">
        <v>0</v>
      </c>
      <c r="M293" s="250"/>
      <c r="N293" s="254">
        <f t="shared" si="5"/>
        <v>0</v>
      </c>
      <c r="O293" s="254"/>
      <c r="P293" s="254"/>
      <c r="Q293" s="254"/>
      <c r="R293" s="138"/>
      <c r="T293" s="168" t="s">
        <v>5</v>
      </c>
      <c r="U293" s="46" t="s">
        <v>43</v>
      </c>
      <c r="V293" s="38"/>
      <c r="W293" s="169">
        <f t="shared" si="6"/>
        <v>0</v>
      </c>
      <c r="X293" s="169">
        <v>0</v>
      </c>
      <c r="Y293" s="169">
        <f t="shared" si="7"/>
        <v>0</v>
      </c>
      <c r="Z293" s="169">
        <v>0</v>
      </c>
      <c r="AA293" s="170">
        <f t="shared" si="8"/>
        <v>0</v>
      </c>
      <c r="AR293" s="21" t="s">
        <v>175</v>
      </c>
      <c r="AT293" s="21" t="s">
        <v>172</v>
      </c>
      <c r="AU293" s="21" t="s">
        <v>119</v>
      </c>
      <c r="AY293" s="21" t="s">
        <v>171</v>
      </c>
      <c r="BE293" s="108">
        <f t="shared" si="9"/>
        <v>0</v>
      </c>
      <c r="BF293" s="108">
        <f t="shared" si="10"/>
        <v>0</v>
      </c>
      <c r="BG293" s="108">
        <f t="shared" si="11"/>
        <v>0</v>
      </c>
      <c r="BH293" s="108">
        <f t="shared" si="12"/>
        <v>0</v>
      </c>
      <c r="BI293" s="108">
        <f t="shared" si="13"/>
        <v>0</v>
      </c>
      <c r="BJ293" s="21" t="s">
        <v>86</v>
      </c>
      <c r="BK293" s="108">
        <f t="shared" si="14"/>
        <v>0</v>
      </c>
      <c r="BL293" s="21" t="s">
        <v>175</v>
      </c>
      <c r="BM293" s="21" t="s">
        <v>450</v>
      </c>
    </row>
    <row r="294" spans="2:65" s="1" customFormat="1" ht="22.9" customHeight="1">
      <c r="B294" s="135"/>
      <c r="C294" s="164" t="s">
        <v>451</v>
      </c>
      <c r="D294" s="164" t="s">
        <v>172</v>
      </c>
      <c r="E294" s="165" t="s">
        <v>452</v>
      </c>
      <c r="F294" s="259" t="s">
        <v>453</v>
      </c>
      <c r="G294" s="259"/>
      <c r="H294" s="259"/>
      <c r="I294" s="259"/>
      <c r="J294" s="166" t="s">
        <v>445</v>
      </c>
      <c r="K294" s="167">
        <v>2</v>
      </c>
      <c r="L294" s="250">
        <v>0</v>
      </c>
      <c r="M294" s="250"/>
      <c r="N294" s="254">
        <f t="shared" si="5"/>
        <v>0</v>
      </c>
      <c r="O294" s="254"/>
      <c r="P294" s="254"/>
      <c r="Q294" s="254"/>
      <c r="R294" s="138"/>
      <c r="T294" s="168" t="s">
        <v>5</v>
      </c>
      <c r="U294" s="46" t="s">
        <v>43</v>
      </c>
      <c r="V294" s="38"/>
      <c r="W294" s="169">
        <f t="shared" si="6"/>
        <v>0</v>
      </c>
      <c r="X294" s="169">
        <v>0</v>
      </c>
      <c r="Y294" s="169">
        <f t="shared" si="7"/>
        <v>0</v>
      </c>
      <c r="Z294" s="169">
        <v>0</v>
      </c>
      <c r="AA294" s="170">
        <f t="shared" si="8"/>
        <v>0</v>
      </c>
      <c r="AR294" s="21" t="s">
        <v>175</v>
      </c>
      <c r="AT294" s="21" t="s">
        <v>172</v>
      </c>
      <c r="AU294" s="21" t="s">
        <v>119</v>
      </c>
      <c r="AY294" s="21" t="s">
        <v>171</v>
      </c>
      <c r="BE294" s="108">
        <f t="shared" si="9"/>
        <v>0</v>
      </c>
      <c r="BF294" s="108">
        <f t="shared" si="10"/>
        <v>0</v>
      </c>
      <c r="BG294" s="108">
        <f t="shared" si="11"/>
        <v>0</v>
      </c>
      <c r="BH294" s="108">
        <f t="shared" si="12"/>
        <v>0</v>
      </c>
      <c r="BI294" s="108">
        <f t="shared" si="13"/>
        <v>0</v>
      </c>
      <c r="BJ294" s="21" t="s">
        <v>86</v>
      </c>
      <c r="BK294" s="108">
        <f t="shared" si="14"/>
        <v>0</v>
      </c>
      <c r="BL294" s="21" t="s">
        <v>175</v>
      </c>
      <c r="BM294" s="21" t="s">
        <v>454</v>
      </c>
    </row>
    <row r="295" spans="2:65" s="1" customFormat="1" ht="22.9" customHeight="1">
      <c r="B295" s="135"/>
      <c r="C295" s="164" t="s">
        <v>455</v>
      </c>
      <c r="D295" s="164" t="s">
        <v>172</v>
      </c>
      <c r="E295" s="165" t="s">
        <v>456</v>
      </c>
      <c r="F295" s="259" t="s">
        <v>457</v>
      </c>
      <c r="G295" s="259"/>
      <c r="H295" s="259"/>
      <c r="I295" s="259"/>
      <c r="J295" s="166" t="s">
        <v>388</v>
      </c>
      <c r="K295" s="167">
        <v>4</v>
      </c>
      <c r="L295" s="250">
        <v>0</v>
      </c>
      <c r="M295" s="250"/>
      <c r="N295" s="254">
        <f t="shared" si="5"/>
        <v>0</v>
      </c>
      <c r="O295" s="254"/>
      <c r="P295" s="254"/>
      <c r="Q295" s="254"/>
      <c r="R295" s="138"/>
      <c r="T295" s="168" t="s">
        <v>5</v>
      </c>
      <c r="U295" s="46" t="s">
        <v>43</v>
      </c>
      <c r="V295" s="38"/>
      <c r="W295" s="169">
        <f t="shared" si="6"/>
        <v>0</v>
      </c>
      <c r="X295" s="169">
        <v>0.00039</v>
      </c>
      <c r="Y295" s="169">
        <f t="shared" si="7"/>
        <v>0.00156</v>
      </c>
      <c r="Z295" s="169">
        <v>0</v>
      </c>
      <c r="AA295" s="170">
        <f t="shared" si="8"/>
        <v>0</v>
      </c>
      <c r="AR295" s="21" t="s">
        <v>175</v>
      </c>
      <c r="AT295" s="21" t="s">
        <v>172</v>
      </c>
      <c r="AU295" s="21" t="s">
        <v>119</v>
      </c>
      <c r="AY295" s="21" t="s">
        <v>171</v>
      </c>
      <c r="BE295" s="108">
        <f t="shared" si="9"/>
        <v>0</v>
      </c>
      <c r="BF295" s="108">
        <f t="shared" si="10"/>
        <v>0</v>
      </c>
      <c r="BG295" s="108">
        <f t="shared" si="11"/>
        <v>0</v>
      </c>
      <c r="BH295" s="108">
        <f t="shared" si="12"/>
        <v>0</v>
      </c>
      <c r="BI295" s="108">
        <f t="shared" si="13"/>
        <v>0</v>
      </c>
      <c r="BJ295" s="21" t="s">
        <v>86</v>
      </c>
      <c r="BK295" s="108">
        <f t="shared" si="14"/>
        <v>0</v>
      </c>
      <c r="BL295" s="21" t="s">
        <v>175</v>
      </c>
      <c r="BM295" s="21" t="s">
        <v>458</v>
      </c>
    </row>
    <row r="296" spans="2:65" s="1" customFormat="1" ht="14.45" customHeight="1">
      <c r="B296" s="135"/>
      <c r="C296" s="164" t="s">
        <v>459</v>
      </c>
      <c r="D296" s="164" t="s">
        <v>172</v>
      </c>
      <c r="E296" s="165" t="s">
        <v>460</v>
      </c>
      <c r="F296" s="259" t="s">
        <v>461</v>
      </c>
      <c r="G296" s="259"/>
      <c r="H296" s="259"/>
      <c r="I296" s="259"/>
      <c r="J296" s="166" t="s">
        <v>182</v>
      </c>
      <c r="K296" s="167">
        <v>4.721</v>
      </c>
      <c r="L296" s="250">
        <v>0</v>
      </c>
      <c r="M296" s="250"/>
      <c r="N296" s="254">
        <f t="shared" si="5"/>
        <v>0</v>
      </c>
      <c r="O296" s="254"/>
      <c r="P296" s="254"/>
      <c r="Q296" s="254"/>
      <c r="R296" s="138"/>
      <c r="T296" s="168" t="s">
        <v>5</v>
      </c>
      <c r="U296" s="46" t="s">
        <v>43</v>
      </c>
      <c r="V296" s="38"/>
      <c r="W296" s="169">
        <f t="shared" si="6"/>
        <v>0</v>
      </c>
      <c r="X296" s="169">
        <v>0</v>
      </c>
      <c r="Y296" s="169">
        <f t="shared" si="7"/>
        <v>0</v>
      </c>
      <c r="Z296" s="169">
        <v>2</v>
      </c>
      <c r="AA296" s="170">
        <f t="shared" si="8"/>
        <v>9.442</v>
      </c>
      <c r="AR296" s="21" t="s">
        <v>175</v>
      </c>
      <c r="AT296" s="21" t="s">
        <v>172</v>
      </c>
      <c r="AU296" s="21" t="s">
        <v>119</v>
      </c>
      <c r="AY296" s="21" t="s">
        <v>171</v>
      </c>
      <c r="BE296" s="108">
        <f t="shared" si="9"/>
        <v>0</v>
      </c>
      <c r="BF296" s="108">
        <f t="shared" si="10"/>
        <v>0</v>
      </c>
      <c r="BG296" s="108">
        <f t="shared" si="11"/>
        <v>0</v>
      </c>
      <c r="BH296" s="108">
        <f t="shared" si="12"/>
        <v>0</v>
      </c>
      <c r="BI296" s="108">
        <f t="shared" si="13"/>
        <v>0</v>
      </c>
      <c r="BJ296" s="21" t="s">
        <v>86</v>
      </c>
      <c r="BK296" s="108">
        <f t="shared" si="14"/>
        <v>0</v>
      </c>
      <c r="BL296" s="21" t="s">
        <v>175</v>
      </c>
      <c r="BM296" s="21" t="s">
        <v>462</v>
      </c>
    </row>
    <row r="297" spans="2:51" s="10" customFormat="1" ht="14.45" customHeight="1">
      <c r="B297" s="171"/>
      <c r="C297" s="172"/>
      <c r="D297" s="172"/>
      <c r="E297" s="173" t="s">
        <v>5</v>
      </c>
      <c r="F297" s="289" t="s">
        <v>463</v>
      </c>
      <c r="G297" s="290"/>
      <c r="H297" s="290"/>
      <c r="I297" s="290"/>
      <c r="J297" s="172"/>
      <c r="K297" s="173" t="s">
        <v>5</v>
      </c>
      <c r="L297" s="172"/>
      <c r="M297" s="172"/>
      <c r="N297" s="172"/>
      <c r="O297" s="172"/>
      <c r="P297" s="172"/>
      <c r="Q297" s="172"/>
      <c r="R297" s="174"/>
      <c r="T297" s="175"/>
      <c r="U297" s="172"/>
      <c r="V297" s="172"/>
      <c r="W297" s="172"/>
      <c r="X297" s="172"/>
      <c r="Y297" s="172"/>
      <c r="Z297" s="172"/>
      <c r="AA297" s="176"/>
      <c r="AT297" s="177" t="s">
        <v>178</v>
      </c>
      <c r="AU297" s="177" t="s">
        <v>119</v>
      </c>
      <c r="AV297" s="10" t="s">
        <v>86</v>
      </c>
      <c r="AW297" s="10" t="s">
        <v>35</v>
      </c>
      <c r="AX297" s="10" t="s">
        <v>78</v>
      </c>
      <c r="AY297" s="177" t="s">
        <v>171</v>
      </c>
    </row>
    <row r="298" spans="2:51" s="11" customFormat="1" ht="14.45" customHeight="1">
      <c r="B298" s="178"/>
      <c r="C298" s="179"/>
      <c r="D298" s="179"/>
      <c r="E298" s="180" t="s">
        <v>5</v>
      </c>
      <c r="F298" s="261" t="s">
        <v>464</v>
      </c>
      <c r="G298" s="262"/>
      <c r="H298" s="262"/>
      <c r="I298" s="262"/>
      <c r="J298" s="179"/>
      <c r="K298" s="181">
        <v>1.25</v>
      </c>
      <c r="L298" s="179"/>
      <c r="M298" s="179"/>
      <c r="N298" s="179"/>
      <c r="O298" s="179"/>
      <c r="P298" s="179"/>
      <c r="Q298" s="179"/>
      <c r="R298" s="182"/>
      <c r="T298" s="183"/>
      <c r="U298" s="179"/>
      <c r="V298" s="179"/>
      <c r="W298" s="179"/>
      <c r="X298" s="179"/>
      <c r="Y298" s="179"/>
      <c r="Z298" s="179"/>
      <c r="AA298" s="184"/>
      <c r="AT298" s="185" t="s">
        <v>178</v>
      </c>
      <c r="AU298" s="185" t="s">
        <v>119</v>
      </c>
      <c r="AV298" s="11" t="s">
        <v>119</v>
      </c>
      <c r="AW298" s="11" t="s">
        <v>35</v>
      </c>
      <c r="AX298" s="11" t="s">
        <v>78</v>
      </c>
      <c r="AY298" s="185" t="s">
        <v>171</v>
      </c>
    </row>
    <row r="299" spans="2:51" s="10" customFormat="1" ht="14.45" customHeight="1">
      <c r="B299" s="171"/>
      <c r="C299" s="172"/>
      <c r="D299" s="172"/>
      <c r="E299" s="173" t="s">
        <v>5</v>
      </c>
      <c r="F299" s="295" t="s">
        <v>465</v>
      </c>
      <c r="G299" s="296"/>
      <c r="H299" s="296"/>
      <c r="I299" s="296"/>
      <c r="J299" s="172"/>
      <c r="K299" s="173" t="s">
        <v>5</v>
      </c>
      <c r="L299" s="172"/>
      <c r="M299" s="172"/>
      <c r="N299" s="172"/>
      <c r="O299" s="172"/>
      <c r="P299" s="172"/>
      <c r="Q299" s="172"/>
      <c r="R299" s="174"/>
      <c r="T299" s="175"/>
      <c r="U299" s="172"/>
      <c r="V299" s="172"/>
      <c r="W299" s="172"/>
      <c r="X299" s="172"/>
      <c r="Y299" s="172"/>
      <c r="Z299" s="172"/>
      <c r="AA299" s="176"/>
      <c r="AT299" s="177" t="s">
        <v>178</v>
      </c>
      <c r="AU299" s="177" t="s">
        <v>119</v>
      </c>
      <c r="AV299" s="10" t="s">
        <v>86</v>
      </c>
      <c r="AW299" s="10" t="s">
        <v>35</v>
      </c>
      <c r="AX299" s="10" t="s">
        <v>78</v>
      </c>
      <c r="AY299" s="177" t="s">
        <v>171</v>
      </c>
    </row>
    <row r="300" spans="2:51" s="11" customFormat="1" ht="14.45" customHeight="1">
      <c r="B300" s="178"/>
      <c r="C300" s="179"/>
      <c r="D300" s="179"/>
      <c r="E300" s="180" t="s">
        <v>5</v>
      </c>
      <c r="F300" s="261" t="s">
        <v>466</v>
      </c>
      <c r="G300" s="262"/>
      <c r="H300" s="262"/>
      <c r="I300" s="262"/>
      <c r="J300" s="179"/>
      <c r="K300" s="181">
        <v>3.139</v>
      </c>
      <c r="L300" s="179"/>
      <c r="M300" s="179"/>
      <c r="N300" s="179"/>
      <c r="O300" s="179"/>
      <c r="P300" s="179"/>
      <c r="Q300" s="179"/>
      <c r="R300" s="182"/>
      <c r="T300" s="183"/>
      <c r="U300" s="179"/>
      <c r="V300" s="179"/>
      <c r="W300" s="179"/>
      <c r="X300" s="179"/>
      <c r="Y300" s="179"/>
      <c r="Z300" s="179"/>
      <c r="AA300" s="184"/>
      <c r="AT300" s="185" t="s">
        <v>178</v>
      </c>
      <c r="AU300" s="185" t="s">
        <v>119</v>
      </c>
      <c r="AV300" s="11" t="s">
        <v>119</v>
      </c>
      <c r="AW300" s="11" t="s">
        <v>35</v>
      </c>
      <c r="AX300" s="11" t="s">
        <v>78</v>
      </c>
      <c r="AY300" s="185" t="s">
        <v>171</v>
      </c>
    </row>
    <row r="301" spans="2:51" s="11" customFormat="1" ht="14.45" customHeight="1">
      <c r="B301" s="178"/>
      <c r="C301" s="179"/>
      <c r="D301" s="179"/>
      <c r="E301" s="180" t="s">
        <v>5</v>
      </c>
      <c r="F301" s="261" t="s">
        <v>467</v>
      </c>
      <c r="G301" s="262"/>
      <c r="H301" s="262"/>
      <c r="I301" s="262"/>
      <c r="J301" s="179"/>
      <c r="K301" s="181">
        <v>0.332</v>
      </c>
      <c r="L301" s="179"/>
      <c r="M301" s="179"/>
      <c r="N301" s="179"/>
      <c r="O301" s="179"/>
      <c r="P301" s="179"/>
      <c r="Q301" s="179"/>
      <c r="R301" s="182"/>
      <c r="T301" s="183"/>
      <c r="U301" s="179"/>
      <c r="V301" s="179"/>
      <c r="W301" s="179"/>
      <c r="X301" s="179"/>
      <c r="Y301" s="179"/>
      <c r="Z301" s="179"/>
      <c r="AA301" s="184"/>
      <c r="AT301" s="185" t="s">
        <v>178</v>
      </c>
      <c r="AU301" s="185" t="s">
        <v>119</v>
      </c>
      <c r="AV301" s="11" t="s">
        <v>119</v>
      </c>
      <c r="AW301" s="11" t="s">
        <v>35</v>
      </c>
      <c r="AX301" s="11" t="s">
        <v>78</v>
      </c>
      <c r="AY301" s="185" t="s">
        <v>171</v>
      </c>
    </row>
    <row r="302" spans="2:51" s="12" customFormat="1" ht="14.45" customHeight="1">
      <c r="B302" s="186"/>
      <c r="C302" s="187"/>
      <c r="D302" s="187"/>
      <c r="E302" s="188" t="s">
        <v>5</v>
      </c>
      <c r="F302" s="263" t="s">
        <v>186</v>
      </c>
      <c r="G302" s="264"/>
      <c r="H302" s="264"/>
      <c r="I302" s="264"/>
      <c r="J302" s="187"/>
      <c r="K302" s="189">
        <v>4.721</v>
      </c>
      <c r="L302" s="187"/>
      <c r="M302" s="187"/>
      <c r="N302" s="187"/>
      <c r="O302" s="187"/>
      <c r="P302" s="187"/>
      <c r="Q302" s="187"/>
      <c r="R302" s="190"/>
      <c r="T302" s="191"/>
      <c r="U302" s="187"/>
      <c r="V302" s="187"/>
      <c r="W302" s="187"/>
      <c r="X302" s="187"/>
      <c r="Y302" s="187"/>
      <c r="Z302" s="187"/>
      <c r="AA302" s="192"/>
      <c r="AT302" s="193" t="s">
        <v>178</v>
      </c>
      <c r="AU302" s="193" t="s">
        <v>119</v>
      </c>
      <c r="AV302" s="12" t="s">
        <v>175</v>
      </c>
      <c r="AW302" s="12" t="s">
        <v>35</v>
      </c>
      <c r="AX302" s="12" t="s">
        <v>86</v>
      </c>
      <c r="AY302" s="193" t="s">
        <v>171</v>
      </c>
    </row>
    <row r="303" spans="2:65" s="1" customFormat="1" ht="22.9" customHeight="1">
      <c r="B303" s="135"/>
      <c r="C303" s="164" t="s">
        <v>468</v>
      </c>
      <c r="D303" s="164" t="s">
        <v>172</v>
      </c>
      <c r="E303" s="165" t="s">
        <v>469</v>
      </c>
      <c r="F303" s="259" t="s">
        <v>470</v>
      </c>
      <c r="G303" s="259"/>
      <c r="H303" s="259"/>
      <c r="I303" s="259"/>
      <c r="J303" s="166" t="s">
        <v>116</v>
      </c>
      <c r="K303" s="167">
        <v>14.347</v>
      </c>
      <c r="L303" s="250">
        <v>0</v>
      </c>
      <c r="M303" s="250"/>
      <c r="N303" s="254">
        <f>ROUND(L303*K303,2)</f>
        <v>0</v>
      </c>
      <c r="O303" s="254"/>
      <c r="P303" s="254"/>
      <c r="Q303" s="254"/>
      <c r="R303" s="138"/>
      <c r="T303" s="168" t="s">
        <v>5</v>
      </c>
      <c r="U303" s="46" t="s">
        <v>43</v>
      </c>
      <c r="V303" s="38"/>
      <c r="W303" s="169">
        <f>V303*K303</f>
        <v>0</v>
      </c>
      <c r="X303" s="169">
        <v>0</v>
      </c>
      <c r="Y303" s="169">
        <f>X303*K303</f>
        <v>0</v>
      </c>
      <c r="Z303" s="169">
        <v>0.131</v>
      </c>
      <c r="AA303" s="170">
        <f>Z303*K303</f>
        <v>1.879457</v>
      </c>
      <c r="AR303" s="21" t="s">
        <v>175</v>
      </c>
      <c r="AT303" s="21" t="s">
        <v>172</v>
      </c>
      <c r="AU303" s="21" t="s">
        <v>119</v>
      </c>
      <c r="AY303" s="21" t="s">
        <v>171</v>
      </c>
      <c r="BE303" s="108">
        <f>IF(U303="základní",N303,0)</f>
        <v>0</v>
      </c>
      <c r="BF303" s="108">
        <f>IF(U303="snížená",N303,0)</f>
        <v>0</v>
      </c>
      <c r="BG303" s="108">
        <f>IF(U303="zákl. přenesená",N303,0)</f>
        <v>0</v>
      </c>
      <c r="BH303" s="108">
        <f>IF(U303="sníž. přenesená",N303,0)</f>
        <v>0</v>
      </c>
      <c r="BI303" s="108">
        <f>IF(U303="nulová",N303,0)</f>
        <v>0</v>
      </c>
      <c r="BJ303" s="21" t="s">
        <v>86</v>
      </c>
      <c r="BK303" s="108">
        <f>ROUND(L303*K303,2)</f>
        <v>0</v>
      </c>
      <c r="BL303" s="21" t="s">
        <v>175</v>
      </c>
      <c r="BM303" s="21" t="s">
        <v>471</v>
      </c>
    </row>
    <row r="304" spans="2:51" s="10" customFormat="1" ht="14.45" customHeight="1">
      <c r="B304" s="171"/>
      <c r="C304" s="172"/>
      <c r="D304" s="172"/>
      <c r="E304" s="173" t="s">
        <v>5</v>
      </c>
      <c r="F304" s="289" t="s">
        <v>472</v>
      </c>
      <c r="G304" s="290"/>
      <c r="H304" s="290"/>
      <c r="I304" s="290"/>
      <c r="J304" s="172"/>
      <c r="K304" s="173" t="s">
        <v>5</v>
      </c>
      <c r="L304" s="172"/>
      <c r="M304" s="172"/>
      <c r="N304" s="172"/>
      <c r="O304" s="172"/>
      <c r="P304" s="172"/>
      <c r="Q304" s="172"/>
      <c r="R304" s="174"/>
      <c r="T304" s="175"/>
      <c r="U304" s="172"/>
      <c r="V304" s="172"/>
      <c r="W304" s="172"/>
      <c r="X304" s="172"/>
      <c r="Y304" s="172"/>
      <c r="Z304" s="172"/>
      <c r="AA304" s="176"/>
      <c r="AT304" s="177" t="s">
        <v>178</v>
      </c>
      <c r="AU304" s="177" t="s">
        <v>119</v>
      </c>
      <c r="AV304" s="10" t="s">
        <v>86</v>
      </c>
      <c r="AW304" s="10" t="s">
        <v>35</v>
      </c>
      <c r="AX304" s="10" t="s">
        <v>78</v>
      </c>
      <c r="AY304" s="177" t="s">
        <v>171</v>
      </c>
    </row>
    <row r="305" spans="2:51" s="11" customFormat="1" ht="14.45" customHeight="1">
      <c r="B305" s="178"/>
      <c r="C305" s="179"/>
      <c r="D305" s="179"/>
      <c r="E305" s="180" t="s">
        <v>5</v>
      </c>
      <c r="F305" s="261" t="s">
        <v>473</v>
      </c>
      <c r="G305" s="262"/>
      <c r="H305" s="262"/>
      <c r="I305" s="262"/>
      <c r="J305" s="179"/>
      <c r="K305" s="181">
        <v>16.165</v>
      </c>
      <c r="L305" s="179"/>
      <c r="M305" s="179"/>
      <c r="N305" s="179"/>
      <c r="O305" s="179"/>
      <c r="P305" s="179"/>
      <c r="Q305" s="179"/>
      <c r="R305" s="182"/>
      <c r="T305" s="183"/>
      <c r="U305" s="179"/>
      <c r="V305" s="179"/>
      <c r="W305" s="179"/>
      <c r="X305" s="179"/>
      <c r="Y305" s="179"/>
      <c r="Z305" s="179"/>
      <c r="AA305" s="184"/>
      <c r="AT305" s="185" t="s">
        <v>178</v>
      </c>
      <c r="AU305" s="185" t="s">
        <v>119</v>
      </c>
      <c r="AV305" s="11" t="s">
        <v>119</v>
      </c>
      <c r="AW305" s="11" t="s">
        <v>35</v>
      </c>
      <c r="AX305" s="11" t="s">
        <v>78</v>
      </c>
      <c r="AY305" s="185" t="s">
        <v>171</v>
      </c>
    </row>
    <row r="306" spans="2:51" s="11" customFormat="1" ht="14.45" customHeight="1">
      <c r="B306" s="178"/>
      <c r="C306" s="179"/>
      <c r="D306" s="179"/>
      <c r="E306" s="180" t="s">
        <v>5</v>
      </c>
      <c r="F306" s="261" t="s">
        <v>474</v>
      </c>
      <c r="G306" s="262"/>
      <c r="H306" s="262"/>
      <c r="I306" s="262"/>
      <c r="J306" s="179"/>
      <c r="K306" s="181">
        <v>-1.818</v>
      </c>
      <c r="L306" s="179"/>
      <c r="M306" s="179"/>
      <c r="N306" s="179"/>
      <c r="O306" s="179"/>
      <c r="P306" s="179"/>
      <c r="Q306" s="179"/>
      <c r="R306" s="182"/>
      <c r="T306" s="183"/>
      <c r="U306" s="179"/>
      <c r="V306" s="179"/>
      <c r="W306" s="179"/>
      <c r="X306" s="179"/>
      <c r="Y306" s="179"/>
      <c r="Z306" s="179"/>
      <c r="AA306" s="184"/>
      <c r="AT306" s="185" t="s">
        <v>178</v>
      </c>
      <c r="AU306" s="185" t="s">
        <v>119</v>
      </c>
      <c r="AV306" s="11" t="s">
        <v>119</v>
      </c>
      <c r="AW306" s="11" t="s">
        <v>35</v>
      </c>
      <c r="AX306" s="11" t="s">
        <v>78</v>
      </c>
      <c r="AY306" s="185" t="s">
        <v>171</v>
      </c>
    </row>
    <row r="307" spans="2:51" s="12" customFormat="1" ht="14.45" customHeight="1">
      <c r="B307" s="186"/>
      <c r="C307" s="187"/>
      <c r="D307" s="187"/>
      <c r="E307" s="188" t="s">
        <v>5</v>
      </c>
      <c r="F307" s="263" t="s">
        <v>186</v>
      </c>
      <c r="G307" s="264"/>
      <c r="H307" s="264"/>
      <c r="I307" s="264"/>
      <c r="J307" s="187"/>
      <c r="K307" s="189">
        <v>14.347</v>
      </c>
      <c r="L307" s="187"/>
      <c r="M307" s="187"/>
      <c r="N307" s="187"/>
      <c r="O307" s="187"/>
      <c r="P307" s="187"/>
      <c r="Q307" s="187"/>
      <c r="R307" s="190"/>
      <c r="T307" s="191"/>
      <c r="U307" s="187"/>
      <c r="V307" s="187"/>
      <c r="W307" s="187"/>
      <c r="X307" s="187"/>
      <c r="Y307" s="187"/>
      <c r="Z307" s="187"/>
      <c r="AA307" s="192"/>
      <c r="AT307" s="193" t="s">
        <v>178</v>
      </c>
      <c r="AU307" s="193" t="s">
        <v>119</v>
      </c>
      <c r="AV307" s="12" t="s">
        <v>175</v>
      </c>
      <c r="AW307" s="12" t="s">
        <v>35</v>
      </c>
      <c r="AX307" s="12" t="s">
        <v>86</v>
      </c>
      <c r="AY307" s="193" t="s">
        <v>171</v>
      </c>
    </row>
    <row r="308" spans="2:65" s="1" customFormat="1" ht="34.15" customHeight="1">
      <c r="B308" s="135"/>
      <c r="C308" s="164" t="s">
        <v>475</v>
      </c>
      <c r="D308" s="164" t="s">
        <v>172</v>
      </c>
      <c r="E308" s="165" t="s">
        <v>476</v>
      </c>
      <c r="F308" s="259" t="s">
        <v>477</v>
      </c>
      <c r="G308" s="259"/>
      <c r="H308" s="259"/>
      <c r="I308" s="259"/>
      <c r="J308" s="166" t="s">
        <v>182</v>
      </c>
      <c r="K308" s="167">
        <v>10.57</v>
      </c>
      <c r="L308" s="250">
        <v>0</v>
      </c>
      <c r="M308" s="250"/>
      <c r="N308" s="254">
        <f>ROUND(L308*K308,2)</f>
        <v>0</v>
      </c>
      <c r="O308" s="254"/>
      <c r="P308" s="254"/>
      <c r="Q308" s="254"/>
      <c r="R308" s="138"/>
      <c r="T308" s="168" t="s">
        <v>5</v>
      </c>
      <c r="U308" s="46" t="s">
        <v>43</v>
      </c>
      <c r="V308" s="38"/>
      <c r="W308" s="169">
        <f>V308*K308</f>
        <v>0</v>
      </c>
      <c r="X308" s="169">
        <v>0</v>
      </c>
      <c r="Y308" s="169">
        <f>X308*K308</f>
        <v>0</v>
      </c>
      <c r="Z308" s="169">
        <v>1.95</v>
      </c>
      <c r="AA308" s="170">
        <f>Z308*K308</f>
        <v>20.6115</v>
      </c>
      <c r="AR308" s="21" t="s">
        <v>175</v>
      </c>
      <c r="AT308" s="21" t="s">
        <v>172</v>
      </c>
      <c r="AU308" s="21" t="s">
        <v>119</v>
      </c>
      <c r="AY308" s="21" t="s">
        <v>171</v>
      </c>
      <c r="BE308" s="108">
        <f>IF(U308="základní",N308,0)</f>
        <v>0</v>
      </c>
      <c r="BF308" s="108">
        <f>IF(U308="snížená",N308,0)</f>
        <v>0</v>
      </c>
      <c r="BG308" s="108">
        <f>IF(U308="zákl. přenesená",N308,0)</f>
        <v>0</v>
      </c>
      <c r="BH308" s="108">
        <f>IF(U308="sníž. přenesená",N308,0)</f>
        <v>0</v>
      </c>
      <c r="BI308" s="108">
        <f>IF(U308="nulová",N308,0)</f>
        <v>0</v>
      </c>
      <c r="BJ308" s="21" t="s">
        <v>86</v>
      </c>
      <c r="BK308" s="108">
        <f>ROUND(L308*K308,2)</f>
        <v>0</v>
      </c>
      <c r="BL308" s="21" t="s">
        <v>175</v>
      </c>
      <c r="BM308" s="21" t="s">
        <v>478</v>
      </c>
    </row>
    <row r="309" spans="2:51" s="11" customFormat="1" ht="14.45" customHeight="1">
      <c r="B309" s="178"/>
      <c r="C309" s="179"/>
      <c r="D309" s="179"/>
      <c r="E309" s="180" t="s">
        <v>5</v>
      </c>
      <c r="F309" s="252" t="s">
        <v>479</v>
      </c>
      <c r="G309" s="253"/>
      <c r="H309" s="253"/>
      <c r="I309" s="253"/>
      <c r="J309" s="179"/>
      <c r="K309" s="181">
        <v>2.078</v>
      </c>
      <c r="L309" s="179"/>
      <c r="M309" s="179"/>
      <c r="N309" s="179"/>
      <c r="O309" s="179"/>
      <c r="P309" s="179"/>
      <c r="Q309" s="179"/>
      <c r="R309" s="182"/>
      <c r="T309" s="183"/>
      <c r="U309" s="179"/>
      <c r="V309" s="179"/>
      <c r="W309" s="179"/>
      <c r="X309" s="179"/>
      <c r="Y309" s="179"/>
      <c r="Z309" s="179"/>
      <c r="AA309" s="184"/>
      <c r="AT309" s="185" t="s">
        <v>178</v>
      </c>
      <c r="AU309" s="185" t="s">
        <v>119</v>
      </c>
      <c r="AV309" s="11" t="s">
        <v>119</v>
      </c>
      <c r="AW309" s="11" t="s">
        <v>35</v>
      </c>
      <c r="AX309" s="11" t="s">
        <v>78</v>
      </c>
      <c r="AY309" s="185" t="s">
        <v>171</v>
      </c>
    </row>
    <row r="310" spans="2:51" s="11" customFormat="1" ht="14.45" customHeight="1">
      <c r="B310" s="178"/>
      <c r="C310" s="179"/>
      <c r="D310" s="179"/>
      <c r="E310" s="180" t="s">
        <v>5</v>
      </c>
      <c r="F310" s="261" t="s">
        <v>480</v>
      </c>
      <c r="G310" s="262"/>
      <c r="H310" s="262"/>
      <c r="I310" s="262"/>
      <c r="J310" s="179"/>
      <c r="K310" s="181">
        <v>8.492</v>
      </c>
      <c r="L310" s="179"/>
      <c r="M310" s="179"/>
      <c r="N310" s="179"/>
      <c r="O310" s="179"/>
      <c r="P310" s="179"/>
      <c r="Q310" s="179"/>
      <c r="R310" s="182"/>
      <c r="T310" s="183"/>
      <c r="U310" s="179"/>
      <c r="V310" s="179"/>
      <c r="W310" s="179"/>
      <c r="X310" s="179"/>
      <c r="Y310" s="179"/>
      <c r="Z310" s="179"/>
      <c r="AA310" s="184"/>
      <c r="AT310" s="185" t="s">
        <v>178</v>
      </c>
      <c r="AU310" s="185" t="s">
        <v>119</v>
      </c>
      <c r="AV310" s="11" t="s">
        <v>119</v>
      </c>
      <c r="AW310" s="11" t="s">
        <v>35</v>
      </c>
      <c r="AX310" s="11" t="s">
        <v>78</v>
      </c>
      <c r="AY310" s="185" t="s">
        <v>171</v>
      </c>
    </row>
    <row r="311" spans="2:51" s="12" customFormat="1" ht="14.45" customHeight="1">
      <c r="B311" s="186"/>
      <c r="C311" s="187"/>
      <c r="D311" s="187"/>
      <c r="E311" s="188" t="s">
        <v>5</v>
      </c>
      <c r="F311" s="263" t="s">
        <v>186</v>
      </c>
      <c r="G311" s="264"/>
      <c r="H311" s="264"/>
      <c r="I311" s="264"/>
      <c r="J311" s="187"/>
      <c r="K311" s="189">
        <v>10.57</v>
      </c>
      <c r="L311" s="187"/>
      <c r="M311" s="187"/>
      <c r="N311" s="187"/>
      <c r="O311" s="187"/>
      <c r="P311" s="187"/>
      <c r="Q311" s="187"/>
      <c r="R311" s="190"/>
      <c r="T311" s="191"/>
      <c r="U311" s="187"/>
      <c r="V311" s="187"/>
      <c r="W311" s="187"/>
      <c r="X311" s="187"/>
      <c r="Y311" s="187"/>
      <c r="Z311" s="187"/>
      <c r="AA311" s="192"/>
      <c r="AT311" s="193" t="s">
        <v>178</v>
      </c>
      <c r="AU311" s="193" t="s">
        <v>119</v>
      </c>
      <c r="AV311" s="12" t="s">
        <v>175</v>
      </c>
      <c r="AW311" s="12" t="s">
        <v>35</v>
      </c>
      <c r="AX311" s="12" t="s">
        <v>86</v>
      </c>
      <c r="AY311" s="193" t="s">
        <v>171</v>
      </c>
    </row>
    <row r="312" spans="2:65" s="1" customFormat="1" ht="34.15" customHeight="1">
      <c r="B312" s="135"/>
      <c r="C312" s="164" t="s">
        <v>481</v>
      </c>
      <c r="D312" s="164" t="s">
        <v>172</v>
      </c>
      <c r="E312" s="165" t="s">
        <v>482</v>
      </c>
      <c r="F312" s="259" t="s">
        <v>483</v>
      </c>
      <c r="G312" s="259"/>
      <c r="H312" s="259"/>
      <c r="I312" s="259"/>
      <c r="J312" s="166" t="s">
        <v>116</v>
      </c>
      <c r="K312" s="167">
        <v>60.807</v>
      </c>
      <c r="L312" s="250">
        <v>0</v>
      </c>
      <c r="M312" s="250"/>
      <c r="N312" s="254">
        <f>ROUND(L312*K312,2)</f>
        <v>0</v>
      </c>
      <c r="O312" s="254"/>
      <c r="P312" s="254"/>
      <c r="Q312" s="254"/>
      <c r="R312" s="138"/>
      <c r="T312" s="168" t="s">
        <v>5</v>
      </c>
      <c r="U312" s="46" t="s">
        <v>43</v>
      </c>
      <c r="V312" s="38"/>
      <c r="W312" s="169">
        <f>V312*K312</f>
        <v>0</v>
      </c>
      <c r="X312" s="169">
        <v>0</v>
      </c>
      <c r="Y312" s="169">
        <f>X312*K312</f>
        <v>0</v>
      </c>
      <c r="Z312" s="169">
        <v>0.014</v>
      </c>
      <c r="AA312" s="170">
        <f>Z312*K312</f>
        <v>0.851298</v>
      </c>
      <c r="AR312" s="21" t="s">
        <v>175</v>
      </c>
      <c r="AT312" s="21" t="s">
        <v>172</v>
      </c>
      <c r="AU312" s="21" t="s">
        <v>119</v>
      </c>
      <c r="AY312" s="21" t="s">
        <v>171</v>
      </c>
      <c r="BE312" s="108">
        <f>IF(U312="základní",N312,0)</f>
        <v>0</v>
      </c>
      <c r="BF312" s="108">
        <f>IF(U312="snížená",N312,0)</f>
        <v>0</v>
      </c>
      <c r="BG312" s="108">
        <f>IF(U312="zákl. přenesená",N312,0)</f>
        <v>0</v>
      </c>
      <c r="BH312" s="108">
        <f>IF(U312="sníž. přenesená",N312,0)</f>
        <v>0</v>
      </c>
      <c r="BI312" s="108">
        <f>IF(U312="nulová",N312,0)</f>
        <v>0</v>
      </c>
      <c r="BJ312" s="21" t="s">
        <v>86</v>
      </c>
      <c r="BK312" s="108">
        <f>ROUND(L312*K312,2)</f>
        <v>0</v>
      </c>
      <c r="BL312" s="21" t="s">
        <v>175</v>
      </c>
      <c r="BM312" s="21" t="s">
        <v>484</v>
      </c>
    </row>
    <row r="313" spans="2:51" s="11" customFormat="1" ht="14.45" customHeight="1">
      <c r="B313" s="178"/>
      <c r="C313" s="179"/>
      <c r="D313" s="179"/>
      <c r="E313" s="180" t="s">
        <v>5</v>
      </c>
      <c r="F313" s="252" t="s">
        <v>485</v>
      </c>
      <c r="G313" s="253"/>
      <c r="H313" s="253"/>
      <c r="I313" s="253"/>
      <c r="J313" s="179"/>
      <c r="K313" s="181">
        <v>78.657</v>
      </c>
      <c r="L313" s="179"/>
      <c r="M313" s="179"/>
      <c r="N313" s="179"/>
      <c r="O313" s="179"/>
      <c r="P313" s="179"/>
      <c r="Q313" s="179"/>
      <c r="R313" s="182"/>
      <c r="T313" s="183"/>
      <c r="U313" s="179"/>
      <c r="V313" s="179"/>
      <c r="W313" s="179"/>
      <c r="X313" s="179"/>
      <c r="Y313" s="179"/>
      <c r="Z313" s="179"/>
      <c r="AA313" s="184"/>
      <c r="AT313" s="185" t="s">
        <v>178</v>
      </c>
      <c r="AU313" s="185" t="s">
        <v>119</v>
      </c>
      <c r="AV313" s="11" t="s">
        <v>119</v>
      </c>
      <c r="AW313" s="11" t="s">
        <v>35</v>
      </c>
      <c r="AX313" s="11" t="s">
        <v>78</v>
      </c>
      <c r="AY313" s="185" t="s">
        <v>171</v>
      </c>
    </row>
    <row r="314" spans="2:51" s="11" customFormat="1" ht="14.45" customHeight="1">
      <c r="B314" s="178"/>
      <c r="C314" s="179"/>
      <c r="D314" s="179"/>
      <c r="E314" s="180" t="s">
        <v>5</v>
      </c>
      <c r="F314" s="261" t="s">
        <v>486</v>
      </c>
      <c r="G314" s="262"/>
      <c r="H314" s="262"/>
      <c r="I314" s="262"/>
      <c r="J314" s="179"/>
      <c r="K314" s="181">
        <v>-17.85</v>
      </c>
      <c r="L314" s="179"/>
      <c r="M314" s="179"/>
      <c r="N314" s="179"/>
      <c r="O314" s="179"/>
      <c r="P314" s="179"/>
      <c r="Q314" s="179"/>
      <c r="R314" s="182"/>
      <c r="T314" s="183"/>
      <c r="U314" s="179"/>
      <c r="V314" s="179"/>
      <c r="W314" s="179"/>
      <c r="X314" s="179"/>
      <c r="Y314" s="179"/>
      <c r="Z314" s="179"/>
      <c r="AA314" s="184"/>
      <c r="AT314" s="185" t="s">
        <v>178</v>
      </c>
      <c r="AU314" s="185" t="s">
        <v>119</v>
      </c>
      <c r="AV314" s="11" t="s">
        <v>119</v>
      </c>
      <c r="AW314" s="11" t="s">
        <v>35</v>
      </c>
      <c r="AX314" s="11" t="s">
        <v>78</v>
      </c>
      <c r="AY314" s="185" t="s">
        <v>171</v>
      </c>
    </row>
    <row r="315" spans="2:51" s="12" customFormat="1" ht="14.45" customHeight="1">
      <c r="B315" s="186"/>
      <c r="C315" s="187"/>
      <c r="D315" s="187"/>
      <c r="E315" s="188" t="s">
        <v>5</v>
      </c>
      <c r="F315" s="263" t="s">
        <v>186</v>
      </c>
      <c r="G315" s="264"/>
      <c r="H315" s="264"/>
      <c r="I315" s="264"/>
      <c r="J315" s="187"/>
      <c r="K315" s="189">
        <v>60.807</v>
      </c>
      <c r="L315" s="187"/>
      <c r="M315" s="187"/>
      <c r="N315" s="187"/>
      <c r="O315" s="187"/>
      <c r="P315" s="187"/>
      <c r="Q315" s="187"/>
      <c r="R315" s="190"/>
      <c r="T315" s="191"/>
      <c r="U315" s="187"/>
      <c r="V315" s="187"/>
      <c r="W315" s="187"/>
      <c r="X315" s="187"/>
      <c r="Y315" s="187"/>
      <c r="Z315" s="187"/>
      <c r="AA315" s="192"/>
      <c r="AT315" s="193" t="s">
        <v>178</v>
      </c>
      <c r="AU315" s="193" t="s">
        <v>119</v>
      </c>
      <c r="AV315" s="12" t="s">
        <v>175</v>
      </c>
      <c r="AW315" s="12" t="s">
        <v>35</v>
      </c>
      <c r="AX315" s="12" t="s">
        <v>86</v>
      </c>
      <c r="AY315" s="193" t="s">
        <v>171</v>
      </c>
    </row>
    <row r="316" spans="2:65" s="1" customFormat="1" ht="22.9" customHeight="1">
      <c r="B316" s="135"/>
      <c r="C316" s="164" t="s">
        <v>487</v>
      </c>
      <c r="D316" s="164" t="s">
        <v>172</v>
      </c>
      <c r="E316" s="165" t="s">
        <v>488</v>
      </c>
      <c r="F316" s="259" t="s">
        <v>489</v>
      </c>
      <c r="G316" s="259"/>
      <c r="H316" s="259"/>
      <c r="I316" s="259"/>
      <c r="J316" s="166" t="s">
        <v>116</v>
      </c>
      <c r="K316" s="167">
        <v>1.818</v>
      </c>
      <c r="L316" s="250">
        <v>0</v>
      </c>
      <c r="M316" s="250"/>
      <c r="N316" s="254">
        <f>ROUND(L316*K316,2)</f>
        <v>0</v>
      </c>
      <c r="O316" s="254"/>
      <c r="P316" s="254"/>
      <c r="Q316" s="254"/>
      <c r="R316" s="138"/>
      <c r="T316" s="168" t="s">
        <v>5</v>
      </c>
      <c r="U316" s="46" t="s">
        <v>43</v>
      </c>
      <c r="V316" s="38"/>
      <c r="W316" s="169">
        <f>V316*K316</f>
        <v>0</v>
      </c>
      <c r="X316" s="169">
        <v>0</v>
      </c>
      <c r="Y316" s="169">
        <f>X316*K316</f>
        <v>0</v>
      </c>
      <c r="Z316" s="169">
        <v>0.076</v>
      </c>
      <c r="AA316" s="170">
        <f>Z316*K316</f>
        <v>0.138168</v>
      </c>
      <c r="AR316" s="21" t="s">
        <v>175</v>
      </c>
      <c r="AT316" s="21" t="s">
        <v>172</v>
      </c>
      <c r="AU316" s="21" t="s">
        <v>119</v>
      </c>
      <c r="AY316" s="21" t="s">
        <v>171</v>
      </c>
      <c r="BE316" s="108">
        <f>IF(U316="základní",N316,0)</f>
        <v>0</v>
      </c>
      <c r="BF316" s="108">
        <f>IF(U316="snížená",N316,0)</f>
        <v>0</v>
      </c>
      <c r="BG316" s="108">
        <f>IF(U316="zákl. přenesená",N316,0)</f>
        <v>0</v>
      </c>
      <c r="BH316" s="108">
        <f>IF(U316="sníž. přenesená",N316,0)</f>
        <v>0</v>
      </c>
      <c r="BI316" s="108">
        <f>IF(U316="nulová",N316,0)</f>
        <v>0</v>
      </c>
      <c r="BJ316" s="21" t="s">
        <v>86</v>
      </c>
      <c r="BK316" s="108">
        <f>ROUND(L316*K316,2)</f>
        <v>0</v>
      </c>
      <c r="BL316" s="21" t="s">
        <v>175</v>
      </c>
      <c r="BM316" s="21" t="s">
        <v>490</v>
      </c>
    </row>
    <row r="317" spans="2:51" s="11" customFormat="1" ht="14.45" customHeight="1">
      <c r="B317" s="178"/>
      <c r="C317" s="179"/>
      <c r="D317" s="179"/>
      <c r="E317" s="180" t="s">
        <v>5</v>
      </c>
      <c r="F317" s="252" t="s">
        <v>491</v>
      </c>
      <c r="G317" s="253"/>
      <c r="H317" s="253"/>
      <c r="I317" s="253"/>
      <c r="J317" s="179"/>
      <c r="K317" s="181">
        <v>1.818</v>
      </c>
      <c r="L317" s="179"/>
      <c r="M317" s="179"/>
      <c r="N317" s="179"/>
      <c r="O317" s="179"/>
      <c r="P317" s="179"/>
      <c r="Q317" s="179"/>
      <c r="R317" s="182"/>
      <c r="T317" s="183"/>
      <c r="U317" s="179"/>
      <c r="V317" s="179"/>
      <c r="W317" s="179"/>
      <c r="X317" s="179"/>
      <c r="Y317" s="179"/>
      <c r="Z317" s="179"/>
      <c r="AA317" s="184"/>
      <c r="AT317" s="185" t="s">
        <v>178</v>
      </c>
      <c r="AU317" s="185" t="s">
        <v>119</v>
      </c>
      <c r="AV317" s="11" t="s">
        <v>119</v>
      </c>
      <c r="AW317" s="11" t="s">
        <v>35</v>
      </c>
      <c r="AX317" s="11" t="s">
        <v>86</v>
      </c>
      <c r="AY317" s="185" t="s">
        <v>171</v>
      </c>
    </row>
    <row r="318" spans="2:65" s="1" customFormat="1" ht="22.9" customHeight="1">
      <c r="B318" s="135"/>
      <c r="C318" s="164" t="s">
        <v>492</v>
      </c>
      <c r="D318" s="164" t="s">
        <v>172</v>
      </c>
      <c r="E318" s="165" t="s">
        <v>493</v>
      </c>
      <c r="F318" s="259" t="s">
        <v>494</v>
      </c>
      <c r="G318" s="259"/>
      <c r="H318" s="259"/>
      <c r="I318" s="259"/>
      <c r="J318" s="166" t="s">
        <v>116</v>
      </c>
      <c r="K318" s="167">
        <v>0.729</v>
      </c>
      <c r="L318" s="250">
        <v>0</v>
      </c>
      <c r="M318" s="250"/>
      <c r="N318" s="254">
        <f>ROUND(L318*K318,2)</f>
        <v>0</v>
      </c>
      <c r="O318" s="254"/>
      <c r="P318" s="254"/>
      <c r="Q318" s="254"/>
      <c r="R318" s="138"/>
      <c r="T318" s="168" t="s">
        <v>5</v>
      </c>
      <c r="U318" s="46" t="s">
        <v>43</v>
      </c>
      <c r="V318" s="38"/>
      <c r="W318" s="169">
        <f>V318*K318</f>
        <v>0</v>
      </c>
      <c r="X318" s="169">
        <v>0</v>
      </c>
      <c r="Y318" s="169">
        <f>X318*K318</f>
        <v>0</v>
      </c>
      <c r="Z318" s="169">
        <v>0.073</v>
      </c>
      <c r="AA318" s="170">
        <f>Z318*K318</f>
        <v>0.053216999999999993</v>
      </c>
      <c r="AR318" s="21" t="s">
        <v>175</v>
      </c>
      <c r="AT318" s="21" t="s">
        <v>172</v>
      </c>
      <c r="AU318" s="21" t="s">
        <v>119</v>
      </c>
      <c r="AY318" s="21" t="s">
        <v>171</v>
      </c>
      <c r="BE318" s="108">
        <f>IF(U318="základní",N318,0)</f>
        <v>0</v>
      </c>
      <c r="BF318" s="108">
        <f>IF(U318="snížená",N318,0)</f>
        <v>0</v>
      </c>
      <c r="BG318" s="108">
        <f>IF(U318="zákl. přenesená",N318,0)</f>
        <v>0</v>
      </c>
      <c r="BH318" s="108">
        <f>IF(U318="sníž. přenesená",N318,0)</f>
        <v>0</v>
      </c>
      <c r="BI318" s="108">
        <f>IF(U318="nulová",N318,0)</f>
        <v>0</v>
      </c>
      <c r="BJ318" s="21" t="s">
        <v>86</v>
      </c>
      <c r="BK318" s="108">
        <f>ROUND(L318*K318,2)</f>
        <v>0</v>
      </c>
      <c r="BL318" s="21" t="s">
        <v>175</v>
      </c>
      <c r="BM318" s="21" t="s">
        <v>495</v>
      </c>
    </row>
    <row r="319" spans="2:51" s="11" customFormat="1" ht="14.45" customHeight="1">
      <c r="B319" s="178"/>
      <c r="C319" s="179"/>
      <c r="D319" s="179"/>
      <c r="E319" s="180" t="s">
        <v>5</v>
      </c>
      <c r="F319" s="252" t="s">
        <v>496</v>
      </c>
      <c r="G319" s="253"/>
      <c r="H319" s="253"/>
      <c r="I319" s="253"/>
      <c r="J319" s="179"/>
      <c r="K319" s="181">
        <v>0.729</v>
      </c>
      <c r="L319" s="179"/>
      <c r="M319" s="179"/>
      <c r="N319" s="179"/>
      <c r="O319" s="179"/>
      <c r="P319" s="179"/>
      <c r="Q319" s="179"/>
      <c r="R319" s="182"/>
      <c r="T319" s="183"/>
      <c r="U319" s="179"/>
      <c r="V319" s="179"/>
      <c r="W319" s="179"/>
      <c r="X319" s="179"/>
      <c r="Y319" s="179"/>
      <c r="Z319" s="179"/>
      <c r="AA319" s="184"/>
      <c r="AT319" s="185" t="s">
        <v>178</v>
      </c>
      <c r="AU319" s="185" t="s">
        <v>119</v>
      </c>
      <c r="AV319" s="11" t="s">
        <v>119</v>
      </c>
      <c r="AW319" s="11" t="s">
        <v>35</v>
      </c>
      <c r="AX319" s="11" t="s">
        <v>86</v>
      </c>
      <c r="AY319" s="185" t="s">
        <v>171</v>
      </c>
    </row>
    <row r="320" spans="2:65" s="1" customFormat="1" ht="34.15" customHeight="1">
      <c r="B320" s="135"/>
      <c r="C320" s="164" t="s">
        <v>497</v>
      </c>
      <c r="D320" s="164" t="s">
        <v>172</v>
      </c>
      <c r="E320" s="165" t="s">
        <v>498</v>
      </c>
      <c r="F320" s="259" t="s">
        <v>499</v>
      </c>
      <c r="G320" s="259"/>
      <c r="H320" s="259"/>
      <c r="I320" s="259"/>
      <c r="J320" s="166" t="s">
        <v>116</v>
      </c>
      <c r="K320" s="167">
        <v>17.85</v>
      </c>
      <c r="L320" s="250">
        <v>0</v>
      </c>
      <c r="M320" s="250"/>
      <c r="N320" s="254">
        <f>ROUND(L320*K320,2)</f>
        <v>0</v>
      </c>
      <c r="O320" s="254"/>
      <c r="P320" s="254"/>
      <c r="Q320" s="254"/>
      <c r="R320" s="138"/>
      <c r="T320" s="168" t="s">
        <v>5</v>
      </c>
      <c r="U320" s="46" t="s">
        <v>43</v>
      </c>
      <c r="V320" s="38"/>
      <c r="W320" s="169">
        <f>V320*K320</f>
        <v>0</v>
      </c>
      <c r="X320" s="169">
        <v>0</v>
      </c>
      <c r="Y320" s="169">
        <f>X320*K320</f>
        <v>0</v>
      </c>
      <c r="Z320" s="169">
        <v>0.051</v>
      </c>
      <c r="AA320" s="170">
        <f>Z320*K320</f>
        <v>0.91035</v>
      </c>
      <c r="AR320" s="21" t="s">
        <v>175</v>
      </c>
      <c r="AT320" s="21" t="s">
        <v>172</v>
      </c>
      <c r="AU320" s="21" t="s">
        <v>119</v>
      </c>
      <c r="AY320" s="21" t="s">
        <v>171</v>
      </c>
      <c r="BE320" s="108">
        <f>IF(U320="základní",N320,0)</f>
        <v>0</v>
      </c>
      <c r="BF320" s="108">
        <f>IF(U320="snížená",N320,0)</f>
        <v>0</v>
      </c>
      <c r="BG320" s="108">
        <f>IF(U320="zákl. přenesená",N320,0)</f>
        <v>0</v>
      </c>
      <c r="BH320" s="108">
        <f>IF(U320="sníž. přenesená",N320,0)</f>
        <v>0</v>
      </c>
      <c r="BI320" s="108">
        <f>IF(U320="nulová",N320,0)</f>
        <v>0</v>
      </c>
      <c r="BJ320" s="21" t="s">
        <v>86</v>
      </c>
      <c r="BK320" s="108">
        <f>ROUND(L320*K320,2)</f>
        <v>0</v>
      </c>
      <c r="BL320" s="21" t="s">
        <v>175</v>
      </c>
      <c r="BM320" s="21" t="s">
        <v>500</v>
      </c>
    </row>
    <row r="321" spans="2:51" s="11" customFormat="1" ht="14.45" customHeight="1">
      <c r="B321" s="178"/>
      <c r="C321" s="179"/>
      <c r="D321" s="179"/>
      <c r="E321" s="180" t="s">
        <v>5</v>
      </c>
      <c r="F321" s="252" t="s">
        <v>501</v>
      </c>
      <c r="G321" s="253"/>
      <c r="H321" s="253"/>
      <c r="I321" s="253"/>
      <c r="J321" s="179"/>
      <c r="K321" s="181">
        <v>17.85</v>
      </c>
      <c r="L321" s="179"/>
      <c r="M321" s="179"/>
      <c r="N321" s="179"/>
      <c r="O321" s="179"/>
      <c r="P321" s="179"/>
      <c r="Q321" s="179"/>
      <c r="R321" s="182"/>
      <c r="T321" s="183"/>
      <c r="U321" s="179"/>
      <c r="V321" s="179"/>
      <c r="W321" s="179"/>
      <c r="X321" s="179"/>
      <c r="Y321" s="179"/>
      <c r="Z321" s="179"/>
      <c r="AA321" s="184"/>
      <c r="AT321" s="185" t="s">
        <v>178</v>
      </c>
      <c r="AU321" s="185" t="s">
        <v>119</v>
      </c>
      <c r="AV321" s="11" t="s">
        <v>119</v>
      </c>
      <c r="AW321" s="11" t="s">
        <v>35</v>
      </c>
      <c r="AX321" s="11" t="s">
        <v>86</v>
      </c>
      <c r="AY321" s="185" t="s">
        <v>171</v>
      </c>
    </row>
    <row r="322" spans="2:65" s="1" customFormat="1" ht="34.15" customHeight="1">
      <c r="B322" s="135"/>
      <c r="C322" s="164" t="s">
        <v>502</v>
      </c>
      <c r="D322" s="164" t="s">
        <v>172</v>
      </c>
      <c r="E322" s="165" t="s">
        <v>503</v>
      </c>
      <c r="F322" s="259" t="s">
        <v>504</v>
      </c>
      <c r="G322" s="259"/>
      <c r="H322" s="259"/>
      <c r="I322" s="259"/>
      <c r="J322" s="166" t="s">
        <v>388</v>
      </c>
      <c r="K322" s="167">
        <v>2</v>
      </c>
      <c r="L322" s="250">
        <v>0</v>
      </c>
      <c r="M322" s="250"/>
      <c r="N322" s="254">
        <f>ROUND(L322*K322,2)</f>
        <v>0</v>
      </c>
      <c r="O322" s="254"/>
      <c r="P322" s="254"/>
      <c r="Q322" s="254"/>
      <c r="R322" s="138"/>
      <c r="T322" s="168" t="s">
        <v>5</v>
      </c>
      <c r="U322" s="46" t="s">
        <v>43</v>
      </c>
      <c r="V322" s="38"/>
      <c r="W322" s="169">
        <f>V322*K322</f>
        <v>0</v>
      </c>
      <c r="X322" s="169">
        <v>0</v>
      </c>
      <c r="Y322" s="169">
        <f>X322*K322</f>
        <v>0</v>
      </c>
      <c r="Z322" s="169">
        <v>0</v>
      </c>
      <c r="AA322" s="170">
        <f>Z322*K322</f>
        <v>0</v>
      </c>
      <c r="AR322" s="21" t="s">
        <v>175</v>
      </c>
      <c r="AT322" s="21" t="s">
        <v>172</v>
      </c>
      <c r="AU322" s="21" t="s">
        <v>119</v>
      </c>
      <c r="AY322" s="21" t="s">
        <v>171</v>
      </c>
      <c r="BE322" s="108">
        <f>IF(U322="základní",N322,0)</f>
        <v>0</v>
      </c>
      <c r="BF322" s="108">
        <f>IF(U322="snížená",N322,0)</f>
        <v>0</v>
      </c>
      <c r="BG322" s="108">
        <f>IF(U322="zákl. přenesená",N322,0)</f>
        <v>0</v>
      </c>
      <c r="BH322" s="108">
        <f>IF(U322="sníž. přenesená",N322,0)</f>
        <v>0</v>
      </c>
      <c r="BI322" s="108">
        <f>IF(U322="nulová",N322,0)</f>
        <v>0</v>
      </c>
      <c r="BJ322" s="21" t="s">
        <v>86</v>
      </c>
      <c r="BK322" s="108">
        <f>ROUND(L322*K322,2)</f>
        <v>0</v>
      </c>
      <c r="BL322" s="21" t="s">
        <v>175</v>
      </c>
      <c r="BM322" s="21" t="s">
        <v>505</v>
      </c>
    </row>
    <row r="323" spans="2:65" s="1" customFormat="1" ht="14.45" customHeight="1">
      <c r="B323" s="135"/>
      <c r="C323" s="164" t="s">
        <v>506</v>
      </c>
      <c r="D323" s="164" t="s">
        <v>172</v>
      </c>
      <c r="E323" s="165" t="s">
        <v>507</v>
      </c>
      <c r="F323" s="259" t="s">
        <v>508</v>
      </c>
      <c r="G323" s="259"/>
      <c r="H323" s="259"/>
      <c r="I323" s="259"/>
      <c r="J323" s="166" t="s">
        <v>509</v>
      </c>
      <c r="K323" s="167">
        <v>1</v>
      </c>
      <c r="L323" s="250">
        <v>0</v>
      </c>
      <c r="M323" s="250"/>
      <c r="N323" s="254">
        <f>ROUND(L323*K323,2)</f>
        <v>0</v>
      </c>
      <c r="O323" s="254"/>
      <c r="P323" s="254"/>
      <c r="Q323" s="254"/>
      <c r="R323" s="138"/>
      <c r="T323" s="168" t="s">
        <v>5</v>
      </c>
      <c r="U323" s="46" t="s">
        <v>43</v>
      </c>
      <c r="V323" s="38"/>
      <c r="W323" s="169">
        <f>V323*K323</f>
        <v>0</v>
      </c>
      <c r="X323" s="169">
        <v>0</v>
      </c>
      <c r="Y323" s="169">
        <f>X323*K323</f>
        <v>0</v>
      </c>
      <c r="Z323" s="169">
        <v>0</v>
      </c>
      <c r="AA323" s="170">
        <f>Z323*K323</f>
        <v>0</v>
      </c>
      <c r="AR323" s="21" t="s">
        <v>175</v>
      </c>
      <c r="AT323" s="21" t="s">
        <v>172</v>
      </c>
      <c r="AU323" s="21" t="s">
        <v>119</v>
      </c>
      <c r="AY323" s="21" t="s">
        <v>171</v>
      </c>
      <c r="BE323" s="108">
        <f>IF(U323="základní",N323,0)</f>
        <v>0</v>
      </c>
      <c r="BF323" s="108">
        <f>IF(U323="snížená",N323,0)</f>
        <v>0</v>
      </c>
      <c r="BG323" s="108">
        <f>IF(U323="zákl. přenesená",N323,0)</f>
        <v>0</v>
      </c>
      <c r="BH323" s="108">
        <f>IF(U323="sníž. přenesená",N323,0)</f>
        <v>0</v>
      </c>
      <c r="BI323" s="108">
        <f>IF(U323="nulová",N323,0)</f>
        <v>0</v>
      </c>
      <c r="BJ323" s="21" t="s">
        <v>86</v>
      </c>
      <c r="BK323" s="108">
        <f>ROUND(L323*K323,2)</f>
        <v>0</v>
      </c>
      <c r="BL323" s="21" t="s">
        <v>175</v>
      </c>
      <c r="BM323" s="21" t="s">
        <v>510</v>
      </c>
    </row>
    <row r="324" spans="2:65" s="1" customFormat="1" ht="22.9" customHeight="1">
      <c r="B324" s="135"/>
      <c r="C324" s="164" t="s">
        <v>511</v>
      </c>
      <c r="D324" s="164" t="s">
        <v>172</v>
      </c>
      <c r="E324" s="165" t="s">
        <v>512</v>
      </c>
      <c r="F324" s="259" t="s">
        <v>513</v>
      </c>
      <c r="G324" s="259"/>
      <c r="H324" s="259"/>
      <c r="I324" s="259"/>
      <c r="J324" s="166" t="s">
        <v>210</v>
      </c>
      <c r="K324" s="167">
        <v>24.76</v>
      </c>
      <c r="L324" s="250">
        <v>0</v>
      </c>
      <c r="M324" s="250"/>
      <c r="N324" s="254">
        <f>ROUND(L324*K324,2)</f>
        <v>0</v>
      </c>
      <c r="O324" s="254"/>
      <c r="P324" s="254"/>
      <c r="Q324" s="254"/>
      <c r="R324" s="138"/>
      <c r="T324" s="168" t="s">
        <v>5</v>
      </c>
      <c r="U324" s="46" t="s">
        <v>43</v>
      </c>
      <c r="V324" s="38"/>
      <c r="W324" s="169">
        <f>V324*K324</f>
        <v>0</v>
      </c>
      <c r="X324" s="169">
        <v>0</v>
      </c>
      <c r="Y324" s="169">
        <f>X324*K324</f>
        <v>0</v>
      </c>
      <c r="Z324" s="169">
        <v>0</v>
      </c>
      <c r="AA324" s="170">
        <f>Z324*K324</f>
        <v>0</v>
      </c>
      <c r="AR324" s="21" t="s">
        <v>175</v>
      </c>
      <c r="AT324" s="21" t="s">
        <v>172</v>
      </c>
      <c r="AU324" s="21" t="s">
        <v>119</v>
      </c>
      <c r="AY324" s="21" t="s">
        <v>171</v>
      </c>
      <c r="BE324" s="108">
        <f>IF(U324="základní",N324,0)</f>
        <v>0</v>
      </c>
      <c r="BF324" s="108">
        <f>IF(U324="snížená",N324,0)</f>
        <v>0</v>
      </c>
      <c r="BG324" s="108">
        <f>IF(U324="zákl. přenesená",N324,0)</f>
        <v>0</v>
      </c>
      <c r="BH324" s="108">
        <f>IF(U324="sníž. přenesená",N324,0)</f>
        <v>0</v>
      </c>
      <c r="BI324" s="108">
        <f>IF(U324="nulová",N324,0)</f>
        <v>0</v>
      </c>
      <c r="BJ324" s="21" t="s">
        <v>86</v>
      </c>
      <c r="BK324" s="108">
        <f>ROUND(L324*K324,2)</f>
        <v>0</v>
      </c>
      <c r="BL324" s="21" t="s">
        <v>175</v>
      </c>
      <c r="BM324" s="21" t="s">
        <v>514</v>
      </c>
    </row>
    <row r="325" spans="2:51" s="11" customFormat="1" ht="14.45" customHeight="1">
      <c r="B325" s="178"/>
      <c r="C325" s="179"/>
      <c r="D325" s="179"/>
      <c r="E325" s="180" t="s">
        <v>5</v>
      </c>
      <c r="F325" s="252" t="s">
        <v>515</v>
      </c>
      <c r="G325" s="253"/>
      <c r="H325" s="253"/>
      <c r="I325" s="253"/>
      <c r="J325" s="179"/>
      <c r="K325" s="181">
        <v>24.76</v>
      </c>
      <c r="L325" s="179"/>
      <c r="M325" s="179"/>
      <c r="N325" s="179"/>
      <c r="O325" s="179"/>
      <c r="P325" s="179"/>
      <c r="Q325" s="179"/>
      <c r="R325" s="182"/>
      <c r="T325" s="183"/>
      <c r="U325" s="179"/>
      <c r="V325" s="179"/>
      <c r="W325" s="179"/>
      <c r="X325" s="179"/>
      <c r="Y325" s="179"/>
      <c r="Z325" s="179"/>
      <c r="AA325" s="184"/>
      <c r="AT325" s="185" t="s">
        <v>178</v>
      </c>
      <c r="AU325" s="185" t="s">
        <v>119</v>
      </c>
      <c r="AV325" s="11" t="s">
        <v>119</v>
      </c>
      <c r="AW325" s="11" t="s">
        <v>35</v>
      </c>
      <c r="AX325" s="11" t="s">
        <v>86</v>
      </c>
      <c r="AY325" s="185" t="s">
        <v>171</v>
      </c>
    </row>
    <row r="326" spans="2:65" s="1" customFormat="1" ht="34.15" customHeight="1">
      <c r="B326" s="135"/>
      <c r="C326" s="164" t="s">
        <v>179</v>
      </c>
      <c r="D326" s="164" t="s">
        <v>172</v>
      </c>
      <c r="E326" s="165" t="s">
        <v>516</v>
      </c>
      <c r="F326" s="259" t="s">
        <v>517</v>
      </c>
      <c r="G326" s="259"/>
      <c r="H326" s="259"/>
      <c r="I326" s="259"/>
      <c r="J326" s="166" t="s">
        <v>509</v>
      </c>
      <c r="K326" s="167">
        <v>1</v>
      </c>
      <c r="L326" s="250">
        <v>0</v>
      </c>
      <c r="M326" s="250"/>
      <c r="N326" s="254">
        <f>ROUND(L326*K326,2)</f>
        <v>0</v>
      </c>
      <c r="O326" s="254"/>
      <c r="P326" s="254"/>
      <c r="Q326" s="254"/>
      <c r="R326" s="138"/>
      <c r="T326" s="168" t="s">
        <v>5</v>
      </c>
      <c r="U326" s="46" t="s">
        <v>43</v>
      </c>
      <c r="V326" s="38"/>
      <c r="W326" s="169">
        <f>V326*K326</f>
        <v>0</v>
      </c>
      <c r="X326" s="169">
        <v>0</v>
      </c>
      <c r="Y326" s="169">
        <f>X326*K326</f>
        <v>0</v>
      </c>
      <c r="Z326" s="169">
        <v>0</v>
      </c>
      <c r="AA326" s="170">
        <f>Z326*K326</f>
        <v>0</v>
      </c>
      <c r="AR326" s="21" t="s">
        <v>175</v>
      </c>
      <c r="AT326" s="21" t="s">
        <v>172</v>
      </c>
      <c r="AU326" s="21" t="s">
        <v>119</v>
      </c>
      <c r="AY326" s="21" t="s">
        <v>171</v>
      </c>
      <c r="BE326" s="108">
        <f>IF(U326="základní",N326,0)</f>
        <v>0</v>
      </c>
      <c r="BF326" s="108">
        <f>IF(U326="snížená",N326,0)</f>
        <v>0</v>
      </c>
      <c r="BG326" s="108">
        <f>IF(U326="zákl. přenesená",N326,0)</f>
        <v>0</v>
      </c>
      <c r="BH326" s="108">
        <f>IF(U326="sníž. přenesená",N326,0)</f>
        <v>0</v>
      </c>
      <c r="BI326" s="108">
        <f>IF(U326="nulová",N326,0)</f>
        <v>0</v>
      </c>
      <c r="BJ326" s="21" t="s">
        <v>86</v>
      </c>
      <c r="BK326" s="108">
        <f>ROUND(L326*K326,2)</f>
        <v>0</v>
      </c>
      <c r="BL326" s="21" t="s">
        <v>175</v>
      </c>
      <c r="BM326" s="21" t="s">
        <v>518</v>
      </c>
    </row>
    <row r="327" spans="2:65" s="1" customFormat="1" ht="34.15" customHeight="1">
      <c r="B327" s="135"/>
      <c r="C327" s="164" t="s">
        <v>519</v>
      </c>
      <c r="D327" s="164" t="s">
        <v>172</v>
      </c>
      <c r="E327" s="165" t="s">
        <v>520</v>
      </c>
      <c r="F327" s="259" t="s">
        <v>521</v>
      </c>
      <c r="G327" s="259"/>
      <c r="H327" s="259"/>
      <c r="I327" s="259"/>
      <c r="J327" s="166" t="s">
        <v>210</v>
      </c>
      <c r="K327" s="167">
        <v>49.2</v>
      </c>
      <c r="L327" s="250">
        <v>0</v>
      </c>
      <c r="M327" s="250"/>
      <c r="N327" s="254">
        <f>ROUND(L327*K327,2)</f>
        <v>0</v>
      </c>
      <c r="O327" s="254"/>
      <c r="P327" s="254"/>
      <c r="Q327" s="254"/>
      <c r="R327" s="138"/>
      <c r="T327" s="168" t="s">
        <v>5</v>
      </c>
      <c r="U327" s="46" t="s">
        <v>43</v>
      </c>
      <c r="V327" s="38"/>
      <c r="W327" s="169">
        <f>V327*K327</f>
        <v>0</v>
      </c>
      <c r="X327" s="169">
        <v>0</v>
      </c>
      <c r="Y327" s="169">
        <f>X327*K327</f>
        <v>0</v>
      </c>
      <c r="Z327" s="169">
        <v>0</v>
      </c>
      <c r="AA327" s="170">
        <f>Z327*K327</f>
        <v>0</v>
      </c>
      <c r="AR327" s="21" t="s">
        <v>175</v>
      </c>
      <c r="AT327" s="21" t="s">
        <v>172</v>
      </c>
      <c r="AU327" s="21" t="s">
        <v>119</v>
      </c>
      <c r="AY327" s="21" t="s">
        <v>171</v>
      </c>
      <c r="BE327" s="108">
        <f>IF(U327="základní",N327,0)</f>
        <v>0</v>
      </c>
      <c r="BF327" s="108">
        <f>IF(U327="snížená",N327,0)</f>
        <v>0</v>
      </c>
      <c r="BG327" s="108">
        <f>IF(U327="zákl. přenesená",N327,0)</f>
        <v>0</v>
      </c>
      <c r="BH327" s="108">
        <f>IF(U327="sníž. přenesená",N327,0)</f>
        <v>0</v>
      </c>
      <c r="BI327" s="108">
        <f>IF(U327="nulová",N327,0)</f>
        <v>0</v>
      </c>
      <c r="BJ327" s="21" t="s">
        <v>86</v>
      </c>
      <c r="BK327" s="108">
        <f>ROUND(L327*K327,2)</f>
        <v>0</v>
      </c>
      <c r="BL327" s="21" t="s">
        <v>175</v>
      </c>
      <c r="BM327" s="21" t="s">
        <v>522</v>
      </c>
    </row>
    <row r="328" spans="2:51" s="11" customFormat="1" ht="14.45" customHeight="1">
      <c r="B328" s="178"/>
      <c r="C328" s="179"/>
      <c r="D328" s="179"/>
      <c r="E328" s="180" t="s">
        <v>5</v>
      </c>
      <c r="F328" s="252" t="s">
        <v>523</v>
      </c>
      <c r="G328" s="253"/>
      <c r="H328" s="253"/>
      <c r="I328" s="253"/>
      <c r="J328" s="179"/>
      <c r="K328" s="181">
        <v>49.2</v>
      </c>
      <c r="L328" s="179"/>
      <c r="M328" s="179"/>
      <c r="N328" s="179"/>
      <c r="O328" s="179"/>
      <c r="P328" s="179"/>
      <c r="Q328" s="179"/>
      <c r="R328" s="182"/>
      <c r="T328" s="183"/>
      <c r="U328" s="179"/>
      <c r="V328" s="179"/>
      <c r="W328" s="179"/>
      <c r="X328" s="179"/>
      <c r="Y328" s="179"/>
      <c r="Z328" s="179"/>
      <c r="AA328" s="184"/>
      <c r="AT328" s="185" t="s">
        <v>178</v>
      </c>
      <c r="AU328" s="185" t="s">
        <v>119</v>
      </c>
      <c r="AV328" s="11" t="s">
        <v>119</v>
      </c>
      <c r="AW328" s="11" t="s">
        <v>35</v>
      </c>
      <c r="AX328" s="11" t="s">
        <v>86</v>
      </c>
      <c r="AY328" s="185" t="s">
        <v>171</v>
      </c>
    </row>
    <row r="329" spans="2:65" s="1" customFormat="1" ht="22.9" customHeight="1">
      <c r="B329" s="135"/>
      <c r="C329" s="164" t="s">
        <v>524</v>
      </c>
      <c r="D329" s="164" t="s">
        <v>172</v>
      </c>
      <c r="E329" s="165" t="s">
        <v>525</v>
      </c>
      <c r="F329" s="259" t="s">
        <v>526</v>
      </c>
      <c r="G329" s="259"/>
      <c r="H329" s="259"/>
      <c r="I329" s="259"/>
      <c r="J329" s="166" t="s">
        <v>509</v>
      </c>
      <c r="K329" s="167">
        <v>1</v>
      </c>
      <c r="L329" s="250">
        <v>0</v>
      </c>
      <c r="M329" s="250"/>
      <c r="N329" s="254">
        <f>ROUND(L329*K329,2)</f>
        <v>0</v>
      </c>
      <c r="O329" s="254"/>
      <c r="P329" s="254"/>
      <c r="Q329" s="254"/>
      <c r="R329" s="138"/>
      <c r="T329" s="168" t="s">
        <v>5</v>
      </c>
      <c r="U329" s="46" t="s">
        <v>43</v>
      </c>
      <c r="V329" s="38"/>
      <c r="W329" s="169">
        <f>V329*K329</f>
        <v>0</v>
      </c>
      <c r="X329" s="169">
        <v>0</v>
      </c>
      <c r="Y329" s="169">
        <f>X329*K329</f>
        <v>0</v>
      </c>
      <c r="Z329" s="169">
        <v>0</v>
      </c>
      <c r="AA329" s="170">
        <f>Z329*K329</f>
        <v>0</v>
      </c>
      <c r="AR329" s="21" t="s">
        <v>175</v>
      </c>
      <c r="AT329" s="21" t="s">
        <v>172</v>
      </c>
      <c r="AU329" s="21" t="s">
        <v>119</v>
      </c>
      <c r="AY329" s="21" t="s">
        <v>171</v>
      </c>
      <c r="BE329" s="108">
        <f>IF(U329="základní",N329,0)</f>
        <v>0</v>
      </c>
      <c r="BF329" s="108">
        <f>IF(U329="snížená",N329,0)</f>
        <v>0</v>
      </c>
      <c r="BG329" s="108">
        <f>IF(U329="zákl. přenesená",N329,0)</f>
        <v>0</v>
      </c>
      <c r="BH329" s="108">
        <f>IF(U329="sníž. přenesená",N329,0)</f>
        <v>0</v>
      </c>
      <c r="BI329" s="108">
        <f>IF(U329="nulová",N329,0)</f>
        <v>0</v>
      </c>
      <c r="BJ329" s="21" t="s">
        <v>86</v>
      </c>
      <c r="BK329" s="108">
        <f>ROUND(L329*K329,2)</f>
        <v>0</v>
      </c>
      <c r="BL329" s="21" t="s">
        <v>175</v>
      </c>
      <c r="BM329" s="21" t="s">
        <v>527</v>
      </c>
    </row>
    <row r="330" spans="2:65" s="1" customFormat="1" ht="22.9" customHeight="1">
      <c r="B330" s="135"/>
      <c r="C330" s="164" t="s">
        <v>528</v>
      </c>
      <c r="D330" s="164" t="s">
        <v>172</v>
      </c>
      <c r="E330" s="165" t="s">
        <v>529</v>
      </c>
      <c r="F330" s="259" t="s">
        <v>530</v>
      </c>
      <c r="G330" s="259"/>
      <c r="H330" s="259"/>
      <c r="I330" s="259"/>
      <c r="J330" s="166" t="s">
        <v>509</v>
      </c>
      <c r="K330" s="167">
        <v>1</v>
      </c>
      <c r="L330" s="250">
        <v>0</v>
      </c>
      <c r="M330" s="250"/>
      <c r="N330" s="254">
        <f>ROUND(L330*K330,2)</f>
        <v>0</v>
      </c>
      <c r="O330" s="254"/>
      <c r="P330" s="254"/>
      <c r="Q330" s="254"/>
      <c r="R330" s="138"/>
      <c r="T330" s="168" t="s">
        <v>5</v>
      </c>
      <c r="U330" s="46" t="s">
        <v>43</v>
      </c>
      <c r="V330" s="38"/>
      <c r="W330" s="169">
        <f>V330*K330</f>
        <v>0</v>
      </c>
      <c r="X330" s="169">
        <v>0</v>
      </c>
      <c r="Y330" s="169">
        <f>X330*K330</f>
        <v>0</v>
      </c>
      <c r="Z330" s="169">
        <v>0</v>
      </c>
      <c r="AA330" s="170">
        <f>Z330*K330</f>
        <v>0</v>
      </c>
      <c r="AR330" s="21" t="s">
        <v>175</v>
      </c>
      <c r="AT330" s="21" t="s">
        <v>172</v>
      </c>
      <c r="AU330" s="21" t="s">
        <v>119</v>
      </c>
      <c r="AY330" s="21" t="s">
        <v>171</v>
      </c>
      <c r="BE330" s="108">
        <f>IF(U330="základní",N330,0)</f>
        <v>0</v>
      </c>
      <c r="BF330" s="108">
        <f>IF(U330="snížená",N330,0)</f>
        <v>0</v>
      </c>
      <c r="BG330" s="108">
        <f>IF(U330="zákl. přenesená",N330,0)</f>
        <v>0</v>
      </c>
      <c r="BH330" s="108">
        <f>IF(U330="sníž. přenesená",N330,0)</f>
        <v>0</v>
      </c>
      <c r="BI330" s="108">
        <f>IF(U330="nulová",N330,0)</f>
        <v>0</v>
      </c>
      <c r="BJ330" s="21" t="s">
        <v>86</v>
      </c>
      <c r="BK330" s="108">
        <f>ROUND(L330*K330,2)</f>
        <v>0</v>
      </c>
      <c r="BL330" s="21" t="s">
        <v>175</v>
      </c>
      <c r="BM330" s="21" t="s">
        <v>531</v>
      </c>
    </row>
    <row r="331" spans="2:63" s="9" customFormat="1" ht="29.85" customHeight="1">
      <c r="B331" s="153"/>
      <c r="C331" s="154"/>
      <c r="D331" s="163" t="s">
        <v>136</v>
      </c>
      <c r="E331" s="163"/>
      <c r="F331" s="163"/>
      <c r="G331" s="163"/>
      <c r="H331" s="163"/>
      <c r="I331" s="163"/>
      <c r="J331" s="163"/>
      <c r="K331" s="163"/>
      <c r="L331" s="163"/>
      <c r="M331" s="163"/>
      <c r="N331" s="297">
        <f>BK331</f>
        <v>0</v>
      </c>
      <c r="O331" s="298"/>
      <c r="P331" s="298"/>
      <c r="Q331" s="298"/>
      <c r="R331" s="156"/>
      <c r="T331" s="157"/>
      <c r="U331" s="154"/>
      <c r="V331" s="154"/>
      <c r="W331" s="158">
        <f>SUM(W332:W335)</f>
        <v>0</v>
      </c>
      <c r="X331" s="154"/>
      <c r="Y331" s="158">
        <f>SUM(Y332:Y335)</f>
        <v>0</v>
      </c>
      <c r="Z331" s="154"/>
      <c r="AA331" s="159">
        <f>SUM(AA332:AA335)</f>
        <v>0</v>
      </c>
      <c r="AR331" s="160" t="s">
        <v>86</v>
      </c>
      <c r="AT331" s="161" t="s">
        <v>77</v>
      </c>
      <c r="AU331" s="161" t="s">
        <v>86</v>
      </c>
      <c r="AY331" s="160" t="s">
        <v>171</v>
      </c>
      <c r="BK331" s="162">
        <f>SUM(BK332:BK335)</f>
        <v>0</v>
      </c>
    </row>
    <row r="332" spans="2:65" s="1" customFormat="1" ht="34.15" customHeight="1">
      <c r="B332" s="135"/>
      <c r="C332" s="164" t="s">
        <v>532</v>
      </c>
      <c r="D332" s="164" t="s">
        <v>172</v>
      </c>
      <c r="E332" s="165" t="s">
        <v>533</v>
      </c>
      <c r="F332" s="259" t="s">
        <v>534</v>
      </c>
      <c r="G332" s="259"/>
      <c r="H332" s="259"/>
      <c r="I332" s="259"/>
      <c r="J332" s="166" t="s">
        <v>217</v>
      </c>
      <c r="K332" s="167">
        <v>56.68</v>
      </c>
      <c r="L332" s="250">
        <v>0</v>
      </c>
      <c r="M332" s="250"/>
      <c r="N332" s="254">
        <f>ROUND(L332*K332,2)</f>
        <v>0</v>
      </c>
      <c r="O332" s="254"/>
      <c r="P332" s="254"/>
      <c r="Q332" s="254"/>
      <c r="R332" s="138"/>
      <c r="T332" s="168" t="s">
        <v>5</v>
      </c>
      <c r="U332" s="46" t="s">
        <v>43</v>
      </c>
      <c r="V332" s="38"/>
      <c r="W332" s="169">
        <f>V332*K332</f>
        <v>0</v>
      </c>
      <c r="X332" s="169">
        <v>0</v>
      </c>
      <c r="Y332" s="169">
        <f>X332*K332</f>
        <v>0</v>
      </c>
      <c r="Z332" s="169">
        <v>0</v>
      </c>
      <c r="AA332" s="170">
        <f>Z332*K332</f>
        <v>0</v>
      </c>
      <c r="AR332" s="21" t="s">
        <v>175</v>
      </c>
      <c r="AT332" s="21" t="s">
        <v>172</v>
      </c>
      <c r="AU332" s="21" t="s">
        <v>119</v>
      </c>
      <c r="AY332" s="21" t="s">
        <v>171</v>
      </c>
      <c r="BE332" s="108">
        <f>IF(U332="základní",N332,0)</f>
        <v>0</v>
      </c>
      <c r="BF332" s="108">
        <f>IF(U332="snížená",N332,0)</f>
        <v>0</v>
      </c>
      <c r="BG332" s="108">
        <f>IF(U332="zákl. přenesená",N332,0)</f>
        <v>0</v>
      </c>
      <c r="BH332" s="108">
        <f>IF(U332="sníž. přenesená",N332,0)</f>
        <v>0</v>
      </c>
      <c r="BI332" s="108">
        <f>IF(U332="nulová",N332,0)</f>
        <v>0</v>
      </c>
      <c r="BJ332" s="21" t="s">
        <v>86</v>
      </c>
      <c r="BK332" s="108">
        <f>ROUND(L332*K332,2)</f>
        <v>0</v>
      </c>
      <c r="BL332" s="21" t="s">
        <v>175</v>
      </c>
      <c r="BM332" s="21" t="s">
        <v>535</v>
      </c>
    </row>
    <row r="333" spans="2:65" s="1" customFormat="1" ht="34.15" customHeight="1">
      <c r="B333" s="135"/>
      <c r="C333" s="164" t="s">
        <v>536</v>
      </c>
      <c r="D333" s="164" t="s">
        <v>172</v>
      </c>
      <c r="E333" s="165" t="s">
        <v>537</v>
      </c>
      <c r="F333" s="259" t="s">
        <v>538</v>
      </c>
      <c r="G333" s="259"/>
      <c r="H333" s="259"/>
      <c r="I333" s="259"/>
      <c r="J333" s="166" t="s">
        <v>217</v>
      </c>
      <c r="K333" s="167">
        <v>56.68</v>
      </c>
      <c r="L333" s="250">
        <v>0</v>
      </c>
      <c r="M333" s="250"/>
      <c r="N333" s="254">
        <f>ROUND(L333*K333,2)</f>
        <v>0</v>
      </c>
      <c r="O333" s="254"/>
      <c r="P333" s="254"/>
      <c r="Q333" s="254"/>
      <c r="R333" s="138"/>
      <c r="T333" s="168" t="s">
        <v>5</v>
      </c>
      <c r="U333" s="46" t="s">
        <v>43</v>
      </c>
      <c r="V333" s="38"/>
      <c r="W333" s="169">
        <f>V333*K333</f>
        <v>0</v>
      </c>
      <c r="X333" s="169">
        <v>0</v>
      </c>
      <c r="Y333" s="169">
        <f>X333*K333</f>
        <v>0</v>
      </c>
      <c r="Z333" s="169">
        <v>0</v>
      </c>
      <c r="AA333" s="170">
        <f>Z333*K333</f>
        <v>0</v>
      </c>
      <c r="AR333" s="21" t="s">
        <v>175</v>
      </c>
      <c r="AT333" s="21" t="s">
        <v>172</v>
      </c>
      <c r="AU333" s="21" t="s">
        <v>119</v>
      </c>
      <c r="AY333" s="21" t="s">
        <v>171</v>
      </c>
      <c r="BE333" s="108">
        <f>IF(U333="základní",N333,0)</f>
        <v>0</v>
      </c>
      <c r="BF333" s="108">
        <f>IF(U333="snížená",N333,0)</f>
        <v>0</v>
      </c>
      <c r="BG333" s="108">
        <f>IF(U333="zákl. přenesená",N333,0)</f>
        <v>0</v>
      </c>
      <c r="BH333" s="108">
        <f>IF(U333="sníž. přenesená",N333,0)</f>
        <v>0</v>
      </c>
      <c r="BI333" s="108">
        <f>IF(U333="nulová",N333,0)</f>
        <v>0</v>
      </c>
      <c r="BJ333" s="21" t="s">
        <v>86</v>
      </c>
      <c r="BK333" s="108">
        <f>ROUND(L333*K333,2)</f>
        <v>0</v>
      </c>
      <c r="BL333" s="21" t="s">
        <v>175</v>
      </c>
      <c r="BM333" s="21" t="s">
        <v>539</v>
      </c>
    </row>
    <row r="334" spans="2:65" s="1" customFormat="1" ht="34.15" customHeight="1">
      <c r="B334" s="135"/>
      <c r="C334" s="164" t="s">
        <v>540</v>
      </c>
      <c r="D334" s="164" t="s">
        <v>172</v>
      </c>
      <c r="E334" s="165" t="s">
        <v>541</v>
      </c>
      <c r="F334" s="259" t="s">
        <v>542</v>
      </c>
      <c r="G334" s="259"/>
      <c r="H334" s="259"/>
      <c r="I334" s="259"/>
      <c r="J334" s="166" t="s">
        <v>217</v>
      </c>
      <c r="K334" s="167">
        <v>566.8</v>
      </c>
      <c r="L334" s="250">
        <v>0</v>
      </c>
      <c r="M334" s="250"/>
      <c r="N334" s="254">
        <f>ROUND(L334*K334,2)</f>
        <v>0</v>
      </c>
      <c r="O334" s="254"/>
      <c r="P334" s="254"/>
      <c r="Q334" s="254"/>
      <c r="R334" s="138"/>
      <c r="T334" s="168" t="s">
        <v>5</v>
      </c>
      <c r="U334" s="46" t="s">
        <v>43</v>
      </c>
      <c r="V334" s="38"/>
      <c r="W334" s="169">
        <f>V334*K334</f>
        <v>0</v>
      </c>
      <c r="X334" s="169">
        <v>0</v>
      </c>
      <c r="Y334" s="169">
        <f>X334*K334</f>
        <v>0</v>
      </c>
      <c r="Z334" s="169">
        <v>0</v>
      </c>
      <c r="AA334" s="170">
        <f>Z334*K334</f>
        <v>0</v>
      </c>
      <c r="AR334" s="21" t="s">
        <v>175</v>
      </c>
      <c r="AT334" s="21" t="s">
        <v>172</v>
      </c>
      <c r="AU334" s="21" t="s">
        <v>119</v>
      </c>
      <c r="AY334" s="21" t="s">
        <v>171</v>
      </c>
      <c r="BE334" s="108">
        <f>IF(U334="základní",N334,0)</f>
        <v>0</v>
      </c>
      <c r="BF334" s="108">
        <f>IF(U334="snížená",N334,0)</f>
        <v>0</v>
      </c>
      <c r="BG334" s="108">
        <f>IF(U334="zákl. přenesená",N334,0)</f>
        <v>0</v>
      </c>
      <c r="BH334" s="108">
        <f>IF(U334="sníž. přenesená",N334,0)</f>
        <v>0</v>
      </c>
      <c r="BI334" s="108">
        <f>IF(U334="nulová",N334,0)</f>
        <v>0</v>
      </c>
      <c r="BJ334" s="21" t="s">
        <v>86</v>
      </c>
      <c r="BK334" s="108">
        <f>ROUND(L334*K334,2)</f>
        <v>0</v>
      </c>
      <c r="BL334" s="21" t="s">
        <v>175</v>
      </c>
      <c r="BM334" s="21" t="s">
        <v>543</v>
      </c>
    </row>
    <row r="335" spans="2:65" s="1" customFormat="1" ht="34.15" customHeight="1">
      <c r="B335" s="135"/>
      <c r="C335" s="164" t="s">
        <v>544</v>
      </c>
      <c r="D335" s="164" t="s">
        <v>172</v>
      </c>
      <c r="E335" s="165" t="s">
        <v>545</v>
      </c>
      <c r="F335" s="259" t="s">
        <v>546</v>
      </c>
      <c r="G335" s="259"/>
      <c r="H335" s="259"/>
      <c r="I335" s="259"/>
      <c r="J335" s="166" t="s">
        <v>217</v>
      </c>
      <c r="K335" s="167">
        <v>56.68</v>
      </c>
      <c r="L335" s="250">
        <v>0</v>
      </c>
      <c r="M335" s="250"/>
      <c r="N335" s="254">
        <f>ROUND(L335*K335,2)</f>
        <v>0</v>
      </c>
      <c r="O335" s="254"/>
      <c r="P335" s="254"/>
      <c r="Q335" s="254"/>
      <c r="R335" s="138"/>
      <c r="T335" s="168" t="s">
        <v>5</v>
      </c>
      <c r="U335" s="46" t="s">
        <v>43</v>
      </c>
      <c r="V335" s="38"/>
      <c r="W335" s="169">
        <f>V335*K335</f>
        <v>0</v>
      </c>
      <c r="X335" s="169">
        <v>0</v>
      </c>
      <c r="Y335" s="169">
        <f>X335*K335</f>
        <v>0</v>
      </c>
      <c r="Z335" s="169">
        <v>0</v>
      </c>
      <c r="AA335" s="170">
        <f>Z335*K335</f>
        <v>0</v>
      </c>
      <c r="AR335" s="21" t="s">
        <v>175</v>
      </c>
      <c r="AT335" s="21" t="s">
        <v>172</v>
      </c>
      <c r="AU335" s="21" t="s">
        <v>119</v>
      </c>
      <c r="AY335" s="21" t="s">
        <v>171</v>
      </c>
      <c r="BE335" s="108">
        <f>IF(U335="základní",N335,0)</f>
        <v>0</v>
      </c>
      <c r="BF335" s="108">
        <f>IF(U335="snížená",N335,0)</f>
        <v>0</v>
      </c>
      <c r="BG335" s="108">
        <f>IF(U335="zákl. přenesená",N335,0)</f>
        <v>0</v>
      </c>
      <c r="BH335" s="108">
        <f>IF(U335="sníž. přenesená",N335,0)</f>
        <v>0</v>
      </c>
      <c r="BI335" s="108">
        <f>IF(U335="nulová",N335,0)</f>
        <v>0</v>
      </c>
      <c r="BJ335" s="21" t="s">
        <v>86</v>
      </c>
      <c r="BK335" s="108">
        <f>ROUND(L335*K335,2)</f>
        <v>0</v>
      </c>
      <c r="BL335" s="21" t="s">
        <v>175</v>
      </c>
      <c r="BM335" s="21" t="s">
        <v>547</v>
      </c>
    </row>
    <row r="336" spans="2:63" s="9" customFormat="1" ht="29.85" customHeight="1">
      <c r="B336" s="153"/>
      <c r="C336" s="154"/>
      <c r="D336" s="163" t="s">
        <v>137</v>
      </c>
      <c r="E336" s="163"/>
      <c r="F336" s="163"/>
      <c r="G336" s="163"/>
      <c r="H336" s="163"/>
      <c r="I336" s="163"/>
      <c r="J336" s="163"/>
      <c r="K336" s="163"/>
      <c r="L336" s="163"/>
      <c r="M336" s="163"/>
      <c r="N336" s="297">
        <f>BK336</f>
        <v>0</v>
      </c>
      <c r="O336" s="298"/>
      <c r="P336" s="298"/>
      <c r="Q336" s="298"/>
      <c r="R336" s="156"/>
      <c r="T336" s="157"/>
      <c r="U336" s="154"/>
      <c r="V336" s="154"/>
      <c r="W336" s="158">
        <f>W337</f>
        <v>0</v>
      </c>
      <c r="X336" s="154"/>
      <c r="Y336" s="158">
        <f>Y337</f>
        <v>0</v>
      </c>
      <c r="Z336" s="154"/>
      <c r="AA336" s="159">
        <f>AA337</f>
        <v>0</v>
      </c>
      <c r="AR336" s="160" t="s">
        <v>86</v>
      </c>
      <c r="AT336" s="161" t="s">
        <v>77</v>
      </c>
      <c r="AU336" s="161" t="s">
        <v>86</v>
      </c>
      <c r="AY336" s="160" t="s">
        <v>171</v>
      </c>
      <c r="BK336" s="162">
        <f>BK337</f>
        <v>0</v>
      </c>
    </row>
    <row r="337" spans="2:65" s="1" customFormat="1" ht="22.9" customHeight="1">
      <c r="B337" s="135"/>
      <c r="C337" s="164" t="s">
        <v>548</v>
      </c>
      <c r="D337" s="164" t="s">
        <v>172</v>
      </c>
      <c r="E337" s="165" t="s">
        <v>549</v>
      </c>
      <c r="F337" s="259" t="s">
        <v>550</v>
      </c>
      <c r="G337" s="259"/>
      <c r="H337" s="259"/>
      <c r="I337" s="259"/>
      <c r="J337" s="166" t="s">
        <v>217</v>
      </c>
      <c r="K337" s="167">
        <v>126.285</v>
      </c>
      <c r="L337" s="250">
        <v>0</v>
      </c>
      <c r="M337" s="250"/>
      <c r="N337" s="254">
        <f>ROUND(L337*K337,2)</f>
        <v>0</v>
      </c>
      <c r="O337" s="254"/>
      <c r="P337" s="254"/>
      <c r="Q337" s="254"/>
      <c r="R337" s="138"/>
      <c r="T337" s="168" t="s">
        <v>5</v>
      </c>
      <c r="U337" s="46" t="s">
        <v>43</v>
      </c>
      <c r="V337" s="38"/>
      <c r="W337" s="169">
        <f>V337*K337</f>
        <v>0</v>
      </c>
      <c r="X337" s="169">
        <v>0</v>
      </c>
      <c r="Y337" s="169">
        <f>X337*K337</f>
        <v>0</v>
      </c>
      <c r="Z337" s="169">
        <v>0</v>
      </c>
      <c r="AA337" s="170">
        <f>Z337*K337</f>
        <v>0</v>
      </c>
      <c r="AR337" s="21" t="s">
        <v>175</v>
      </c>
      <c r="AT337" s="21" t="s">
        <v>172</v>
      </c>
      <c r="AU337" s="21" t="s">
        <v>119</v>
      </c>
      <c r="AY337" s="21" t="s">
        <v>171</v>
      </c>
      <c r="BE337" s="108">
        <f>IF(U337="základní",N337,0)</f>
        <v>0</v>
      </c>
      <c r="BF337" s="108">
        <f>IF(U337="snížená",N337,0)</f>
        <v>0</v>
      </c>
      <c r="BG337" s="108">
        <f>IF(U337="zákl. přenesená",N337,0)</f>
        <v>0</v>
      </c>
      <c r="BH337" s="108">
        <f>IF(U337="sníž. přenesená",N337,0)</f>
        <v>0</v>
      </c>
      <c r="BI337" s="108">
        <f>IF(U337="nulová",N337,0)</f>
        <v>0</v>
      </c>
      <c r="BJ337" s="21" t="s">
        <v>86</v>
      </c>
      <c r="BK337" s="108">
        <f>ROUND(L337*K337,2)</f>
        <v>0</v>
      </c>
      <c r="BL337" s="21" t="s">
        <v>175</v>
      </c>
      <c r="BM337" s="21" t="s">
        <v>551</v>
      </c>
    </row>
    <row r="338" spans="2:63" s="9" customFormat="1" ht="37.35" customHeight="1">
      <c r="B338" s="153"/>
      <c r="C338" s="154"/>
      <c r="D338" s="155" t="s">
        <v>138</v>
      </c>
      <c r="E338" s="155"/>
      <c r="F338" s="155"/>
      <c r="G338" s="155"/>
      <c r="H338" s="155"/>
      <c r="I338" s="155"/>
      <c r="J338" s="155"/>
      <c r="K338" s="155"/>
      <c r="L338" s="155"/>
      <c r="M338" s="155"/>
      <c r="N338" s="299">
        <f>BK338</f>
        <v>0</v>
      </c>
      <c r="O338" s="300"/>
      <c r="P338" s="300"/>
      <c r="Q338" s="300"/>
      <c r="R338" s="156"/>
      <c r="T338" s="157"/>
      <c r="U338" s="154"/>
      <c r="V338" s="154"/>
      <c r="W338" s="158">
        <f>W339+W350+W356+W361+W363+W369+W374+W391</f>
        <v>0</v>
      </c>
      <c r="X338" s="154"/>
      <c r="Y338" s="158">
        <f>Y339+Y350+Y356+Y361+Y363+Y369+Y374+Y391</f>
        <v>1.05962529</v>
      </c>
      <c r="Z338" s="154"/>
      <c r="AA338" s="159">
        <f>AA339+AA350+AA356+AA361+AA363+AA369+AA374+AA391</f>
        <v>0.6365586000000001</v>
      </c>
      <c r="AR338" s="160" t="s">
        <v>119</v>
      </c>
      <c r="AT338" s="161" t="s">
        <v>77</v>
      </c>
      <c r="AU338" s="161" t="s">
        <v>78</v>
      </c>
      <c r="AY338" s="160" t="s">
        <v>171</v>
      </c>
      <c r="BK338" s="162">
        <f>BK339+BK350+BK356+BK361+BK363+BK369+BK374+BK391</f>
        <v>0</v>
      </c>
    </row>
    <row r="339" spans="2:63" s="9" customFormat="1" ht="19.9" customHeight="1">
      <c r="B339" s="153"/>
      <c r="C339" s="154"/>
      <c r="D339" s="163" t="s">
        <v>139</v>
      </c>
      <c r="E339" s="163"/>
      <c r="F339" s="163"/>
      <c r="G339" s="163"/>
      <c r="H339" s="163"/>
      <c r="I339" s="163"/>
      <c r="J339" s="163"/>
      <c r="K339" s="163"/>
      <c r="L339" s="163"/>
      <c r="M339" s="163"/>
      <c r="N339" s="257">
        <f>BK339</f>
        <v>0</v>
      </c>
      <c r="O339" s="258"/>
      <c r="P339" s="258"/>
      <c r="Q339" s="258"/>
      <c r="R339" s="156"/>
      <c r="T339" s="157"/>
      <c r="U339" s="154"/>
      <c r="V339" s="154"/>
      <c r="W339" s="158">
        <f>SUM(W340:W349)</f>
        <v>0</v>
      </c>
      <c r="X339" s="154"/>
      <c r="Y339" s="158">
        <f>SUM(Y340:Y349)</f>
        <v>0.0696907</v>
      </c>
      <c r="Z339" s="154"/>
      <c r="AA339" s="159">
        <f>SUM(AA340:AA349)</f>
        <v>0</v>
      </c>
      <c r="AR339" s="160" t="s">
        <v>119</v>
      </c>
      <c r="AT339" s="161" t="s">
        <v>77</v>
      </c>
      <c r="AU339" s="161" t="s">
        <v>86</v>
      </c>
      <c r="AY339" s="160" t="s">
        <v>171</v>
      </c>
      <c r="BK339" s="162">
        <f>SUM(BK340:BK349)</f>
        <v>0</v>
      </c>
    </row>
    <row r="340" spans="2:65" s="1" customFormat="1" ht="45.6" customHeight="1">
      <c r="B340" s="135"/>
      <c r="C340" s="164" t="s">
        <v>552</v>
      </c>
      <c r="D340" s="164" t="s">
        <v>172</v>
      </c>
      <c r="E340" s="165" t="s">
        <v>553</v>
      </c>
      <c r="F340" s="259" t="s">
        <v>554</v>
      </c>
      <c r="G340" s="259"/>
      <c r="H340" s="259"/>
      <c r="I340" s="259"/>
      <c r="J340" s="166" t="s">
        <v>116</v>
      </c>
      <c r="K340" s="167">
        <v>28.116</v>
      </c>
      <c r="L340" s="250">
        <v>0</v>
      </c>
      <c r="M340" s="250"/>
      <c r="N340" s="254">
        <f>ROUND(L340*K340,2)</f>
        <v>0</v>
      </c>
      <c r="O340" s="254"/>
      <c r="P340" s="254"/>
      <c r="Q340" s="254"/>
      <c r="R340" s="138"/>
      <c r="T340" s="168" t="s">
        <v>5</v>
      </c>
      <c r="U340" s="46" t="s">
        <v>43</v>
      </c>
      <c r="V340" s="38"/>
      <c r="W340" s="169">
        <f>V340*K340</f>
        <v>0</v>
      </c>
      <c r="X340" s="169">
        <v>0.0007</v>
      </c>
      <c r="Y340" s="169">
        <f>X340*K340</f>
        <v>0.0196812</v>
      </c>
      <c r="Z340" s="169">
        <v>0</v>
      </c>
      <c r="AA340" s="170">
        <f>Z340*K340</f>
        <v>0</v>
      </c>
      <c r="AR340" s="21" t="s">
        <v>253</v>
      </c>
      <c r="AT340" s="21" t="s">
        <v>172</v>
      </c>
      <c r="AU340" s="21" t="s">
        <v>119</v>
      </c>
      <c r="AY340" s="21" t="s">
        <v>171</v>
      </c>
      <c r="BE340" s="108">
        <f>IF(U340="základní",N340,0)</f>
        <v>0</v>
      </c>
      <c r="BF340" s="108">
        <f>IF(U340="snížená",N340,0)</f>
        <v>0</v>
      </c>
      <c r="BG340" s="108">
        <f>IF(U340="zákl. přenesená",N340,0)</f>
        <v>0</v>
      </c>
      <c r="BH340" s="108">
        <f>IF(U340="sníž. přenesená",N340,0)</f>
        <v>0</v>
      </c>
      <c r="BI340" s="108">
        <f>IF(U340="nulová",N340,0)</f>
        <v>0</v>
      </c>
      <c r="BJ340" s="21" t="s">
        <v>86</v>
      </c>
      <c r="BK340" s="108">
        <f>ROUND(L340*K340,2)</f>
        <v>0</v>
      </c>
      <c r="BL340" s="21" t="s">
        <v>253</v>
      </c>
      <c r="BM340" s="21" t="s">
        <v>555</v>
      </c>
    </row>
    <row r="341" spans="2:51" s="11" customFormat="1" ht="14.45" customHeight="1">
      <c r="B341" s="178"/>
      <c r="C341" s="179"/>
      <c r="D341" s="179"/>
      <c r="E341" s="180" t="s">
        <v>5</v>
      </c>
      <c r="F341" s="252" t="s">
        <v>556</v>
      </c>
      <c r="G341" s="253"/>
      <c r="H341" s="253"/>
      <c r="I341" s="253"/>
      <c r="J341" s="179"/>
      <c r="K341" s="181">
        <v>28.116</v>
      </c>
      <c r="L341" s="179"/>
      <c r="M341" s="179"/>
      <c r="N341" s="179"/>
      <c r="O341" s="179"/>
      <c r="P341" s="179"/>
      <c r="Q341" s="179"/>
      <c r="R341" s="182"/>
      <c r="T341" s="183"/>
      <c r="U341" s="179"/>
      <c r="V341" s="179"/>
      <c r="W341" s="179"/>
      <c r="X341" s="179"/>
      <c r="Y341" s="179"/>
      <c r="Z341" s="179"/>
      <c r="AA341" s="184"/>
      <c r="AT341" s="185" t="s">
        <v>178</v>
      </c>
      <c r="AU341" s="185" t="s">
        <v>119</v>
      </c>
      <c r="AV341" s="11" t="s">
        <v>119</v>
      </c>
      <c r="AW341" s="11" t="s">
        <v>35</v>
      </c>
      <c r="AX341" s="11" t="s">
        <v>86</v>
      </c>
      <c r="AY341" s="185" t="s">
        <v>171</v>
      </c>
    </row>
    <row r="342" spans="2:65" s="1" customFormat="1" ht="22.9" customHeight="1">
      <c r="B342" s="135"/>
      <c r="C342" s="164" t="s">
        <v>557</v>
      </c>
      <c r="D342" s="164" t="s">
        <v>172</v>
      </c>
      <c r="E342" s="165" t="s">
        <v>558</v>
      </c>
      <c r="F342" s="259" t="s">
        <v>559</v>
      </c>
      <c r="G342" s="259"/>
      <c r="H342" s="259"/>
      <c r="I342" s="259"/>
      <c r="J342" s="166" t="s">
        <v>210</v>
      </c>
      <c r="K342" s="167">
        <v>7.81</v>
      </c>
      <c r="L342" s="250">
        <v>0</v>
      </c>
      <c r="M342" s="250"/>
      <c r="N342" s="254">
        <f>ROUND(L342*K342,2)</f>
        <v>0</v>
      </c>
      <c r="O342" s="254"/>
      <c r="P342" s="254"/>
      <c r="Q342" s="254"/>
      <c r="R342" s="138"/>
      <c r="T342" s="168" t="s">
        <v>5</v>
      </c>
      <c r="U342" s="46" t="s">
        <v>43</v>
      </c>
      <c r="V342" s="38"/>
      <c r="W342" s="169">
        <f>V342*K342</f>
        <v>0</v>
      </c>
      <c r="X342" s="169">
        <v>0.0003</v>
      </c>
      <c r="Y342" s="169">
        <f>X342*K342</f>
        <v>0.0023429999999999996</v>
      </c>
      <c r="Z342" s="169">
        <v>0</v>
      </c>
      <c r="AA342" s="170">
        <f>Z342*K342</f>
        <v>0</v>
      </c>
      <c r="AR342" s="21" t="s">
        <v>253</v>
      </c>
      <c r="AT342" s="21" t="s">
        <v>172</v>
      </c>
      <c r="AU342" s="21" t="s">
        <v>119</v>
      </c>
      <c r="AY342" s="21" t="s">
        <v>171</v>
      </c>
      <c r="BE342" s="108">
        <f>IF(U342="základní",N342,0)</f>
        <v>0</v>
      </c>
      <c r="BF342" s="108">
        <f>IF(U342="snížená",N342,0)</f>
        <v>0</v>
      </c>
      <c r="BG342" s="108">
        <f>IF(U342="zákl. přenesená",N342,0)</f>
        <v>0</v>
      </c>
      <c r="BH342" s="108">
        <f>IF(U342="sníž. přenesená",N342,0)</f>
        <v>0</v>
      </c>
      <c r="BI342" s="108">
        <f>IF(U342="nulová",N342,0)</f>
        <v>0</v>
      </c>
      <c r="BJ342" s="21" t="s">
        <v>86</v>
      </c>
      <c r="BK342" s="108">
        <f>ROUND(L342*K342,2)</f>
        <v>0</v>
      </c>
      <c r="BL342" s="21" t="s">
        <v>253</v>
      </c>
      <c r="BM342" s="21" t="s">
        <v>560</v>
      </c>
    </row>
    <row r="343" spans="2:51" s="11" customFormat="1" ht="14.45" customHeight="1">
      <c r="B343" s="178"/>
      <c r="C343" s="179"/>
      <c r="D343" s="179"/>
      <c r="E343" s="180" t="s">
        <v>5</v>
      </c>
      <c r="F343" s="252" t="s">
        <v>561</v>
      </c>
      <c r="G343" s="253"/>
      <c r="H343" s="253"/>
      <c r="I343" s="253"/>
      <c r="J343" s="179"/>
      <c r="K343" s="181">
        <v>7.81</v>
      </c>
      <c r="L343" s="179"/>
      <c r="M343" s="179"/>
      <c r="N343" s="179"/>
      <c r="O343" s="179"/>
      <c r="P343" s="179"/>
      <c r="Q343" s="179"/>
      <c r="R343" s="182"/>
      <c r="T343" s="183"/>
      <c r="U343" s="179"/>
      <c r="V343" s="179"/>
      <c r="W343" s="179"/>
      <c r="X343" s="179"/>
      <c r="Y343" s="179"/>
      <c r="Z343" s="179"/>
      <c r="AA343" s="184"/>
      <c r="AT343" s="185" t="s">
        <v>178</v>
      </c>
      <c r="AU343" s="185" t="s">
        <v>119</v>
      </c>
      <c r="AV343" s="11" t="s">
        <v>119</v>
      </c>
      <c r="AW343" s="11" t="s">
        <v>35</v>
      </c>
      <c r="AX343" s="11" t="s">
        <v>86</v>
      </c>
      <c r="AY343" s="185" t="s">
        <v>171</v>
      </c>
    </row>
    <row r="344" spans="2:65" s="1" customFormat="1" ht="22.9" customHeight="1">
      <c r="B344" s="135"/>
      <c r="C344" s="164" t="s">
        <v>562</v>
      </c>
      <c r="D344" s="164" t="s">
        <v>172</v>
      </c>
      <c r="E344" s="165" t="s">
        <v>563</v>
      </c>
      <c r="F344" s="259" t="s">
        <v>564</v>
      </c>
      <c r="G344" s="259"/>
      <c r="H344" s="259"/>
      <c r="I344" s="259"/>
      <c r="J344" s="166" t="s">
        <v>116</v>
      </c>
      <c r="K344" s="167">
        <v>13.619</v>
      </c>
      <c r="L344" s="250">
        <v>0</v>
      </c>
      <c r="M344" s="250"/>
      <c r="N344" s="254">
        <f>ROUND(L344*K344,2)</f>
        <v>0</v>
      </c>
      <c r="O344" s="254"/>
      <c r="P344" s="254"/>
      <c r="Q344" s="254"/>
      <c r="R344" s="138"/>
      <c r="T344" s="168" t="s">
        <v>5</v>
      </c>
      <c r="U344" s="46" t="s">
        <v>43</v>
      </c>
      <c r="V344" s="38"/>
      <c r="W344" s="169">
        <f>V344*K344</f>
        <v>0</v>
      </c>
      <c r="X344" s="169">
        <v>0.0035</v>
      </c>
      <c r="Y344" s="169">
        <f>X344*K344</f>
        <v>0.0476665</v>
      </c>
      <c r="Z344" s="169">
        <v>0</v>
      </c>
      <c r="AA344" s="170">
        <f>Z344*K344</f>
        <v>0</v>
      </c>
      <c r="AR344" s="21" t="s">
        <v>253</v>
      </c>
      <c r="AT344" s="21" t="s">
        <v>172</v>
      </c>
      <c r="AU344" s="21" t="s">
        <v>119</v>
      </c>
      <c r="AY344" s="21" t="s">
        <v>171</v>
      </c>
      <c r="BE344" s="108">
        <f>IF(U344="základní",N344,0)</f>
        <v>0</v>
      </c>
      <c r="BF344" s="108">
        <f>IF(U344="snížená",N344,0)</f>
        <v>0</v>
      </c>
      <c r="BG344" s="108">
        <f>IF(U344="zákl. přenesená",N344,0)</f>
        <v>0</v>
      </c>
      <c r="BH344" s="108">
        <f>IF(U344="sníž. přenesená",N344,0)</f>
        <v>0</v>
      </c>
      <c r="BI344" s="108">
        <f>IF(U344="nulová",N344,0)</f>
        <v>0</v>
      </c>
      <c r="BJ344" s="21" t="s">
        <v>86</v>
      </c>
      <c r="BK344" s="108">
        <f>ROUND(L344*K344,2)</f>
        <v>0</v>
      </c>
      <c r="BL344" s="21" t="s">
        <v>253</v>
      </c>
      <c r="BM344" s="21" t="s">
        <v>565</v>
      </c>
    </row>
    <row r="345" spans="2:51" s="11" customFormat="1" ht="14.45" customHeight="1">
      <c r="B345" s="178"/>
      <c r="C345" s="179"/>
      <c r="D345" s="179"/>
      <c r="E345" s="180" t="s">
        <v>5</v>
      </c>
      <c r="F345" s="252" t="s">
        <v>566</v>
      </c>
      <c r="G345" s="253"/>
      <c r="H345" s="253"/>
      <c r="I345" s="253"/>
      <c r="J345" s="179"/>
      <c r="K345" s="181">
        <v>13.86</v>
      </c>
      <c r="L345" s="179"/>
      <c r="M345" s="179"/>
      <c r="N345" s="179"/>
      <c r="O345" s="179"/>
      <c r="P345" s="179"/>
      <c r="Q345" s="179"/>
      <c r="R345" s="182"/>
      <c r="T345" s="183"/>
      <c r="U345" s="179"/>
      <c r="V345" s="179"/>
      <c r="W345" s="179"/>
      <c r="X345" s="179"/>
      <c r="Y345" s="179"/>
      <c r="Z345" s="179"/>
      <c r="AA345" s="184"/>
      <c r="AT345" s="185" t="s">
        <v>178</v>
      </c>
      <c r="AU345" s="185" t="s">
        <v>119</v>
      </c>
      <c r="AV345" s="11" t="s">
        <v>119</v>
      </c>
      <c r="AW345" s="11" t="s">
        <v>35</v>
      </c>
      <c r="AX345" s="11" t="s">
        <v>78</v>
      </c>
      <c r="AY345" s="185" t="s">
        <v>171</v>
      </c>
    </row>
    <row r="346" spans="2:51" s="11" customFormat="1" ht="14.45" customHeight="1">
      <c r="B346" s="178"/>
      <c r="C346" s="179"/>
      <c r="D346" s="179"/>
      <c r="E346" s="180" t="s">
        <v>5</v>
      </c>
      <c r="F346" s="261" t="s">
        <v>567</v>
      </c>
      <c r="G346" s="262"/>
      <c r="H346" s="262"/>
      <c r="I346" s="262"/>
      <c r="J346" s="179"/>
      <c r="K346" s="181">
        <v>-2.752</v>
      </c>
      <c r="L346" s="179"/>
      <c r="M346" s="179"/>
      <c r="N346" s="179"/>
      <c r="O346" s="179"/>
      <c r="P346" s="179"/>
      <c r="Q346" s="179"/>
      <c r="R346" s="182"/>
      <c r="T346" s="183"/>
      <c r="U346" s="179"/>
      <c r="V346" s="179"/>
      <c r="W346" s="179"/>
      <c r="X346" s="179"/>
      <c r="Y346" s="179"/>
      <c r="Z346" s="179"/>
      <c r="AA346" s="184"/>
      <c r="AT346" s="185" t="s">
        <v>178</v>
      </c>
      <c r="AU346" s="185" t="s">
        <v>119</v>
      </c>
      <c r="AV346" s="11" t="s">
        <v>119</v>
      </c>
      <c r="AW346" s="11" t="s">
        <v>35</v>
      </c>
      <c r="AX346" s="11" t="s">
        <v>78</v>
      </c>
      <c r="AY346" s="185" t="s">
        <v>171</v>
      </c>
    </row>
    <row r="347" spans="2:51" s="11" customFormat="1" ht="14.45" customHeight="1">
      <c r="B347" s="178"/>
      <c r="C347" s="179"/>
      <c r="D347" s="179"/>
      <c r="E347" s="180" t="s">
        <v>5</v>
      </c>
      <c r="F347" s="261" t="s">
        <v>568</v>
      </c>
      <c r="G347" s="262"/>
      <c r="H347" s="262"/>
      <c r="I347" s="262"/>
      <c r="J347" s="179"/>
      <c r="K347" s="181">
        <v>2.511</v>
      </c>
      <c r="L347" s="179"/>
      <c r="M347" s="179"/>
      <c r="N347" s="179"/>
      <c r="O347" s="179"/>
      <c r="P347" s="179"/>
      <c r="Q347" s="179"/>
      <c r="R347" s="182"/>
      <c r="T347" s="183"/>
      <c r="U347" s="179"/>
      <c r="V347" s="179"/>
      <c r="W347" s="179"/>
      <c r="X347" s="179"/>
      <c r="Y347" s="179"/>
      <c r="Z347" s="179"/>
      <c r="AA347" s="184"/>
      <c r="AT347" s="185" t="s">
        <v>178</v>
      </c>
      <c r="AU347" s="185" t="s">
        <v>119</v>
      </c>
      <c r="AV347" s="11" t="s">
        <v>119</v>
      </c>
      <c r="AW347" s="11" t="s">
        <v>35</v>
      </c>
      <c r="AX347" s="11" t="s">
        <v>78</v>
      </c>
      <c r="AY347" s="185" t="s">
        <v>171</v>
      </c>
    </row>
    <row r="348" spans="2:51" s="12" customFormat="1" ht="14.45" customHeight="1">
      <c r="B348" s="186"/>
      <c r="C348" s="187"/>
      <c r="D348" s="187"/>
      <c r="E348" s="188" t="s">
        <v>5</v>
      </c>
      <c r="F348" s="263" t="s">
        <v>186</v>
      </c>
      <c r="G348" s="264"/>
      <c r="H348" s="264"/>
      <c r="I348" s="264"/>
      <c r="J348" s="187"/>
      <c r="K348" s="189">
        <v>13.619</v>
      </c>
      <c r="L348" s="187"/>
      <c r="M348" s="187"/>
      <c r="N348" s="187"/>
      <c r="O348" s="187"/>
      <c r="P348" s="187"/>
      <c r="Q348" s="187"/>
      <c r="R348" s="190"/>
      <c r="T348" s="191"/>
      <c r="U348" s="187"/>
      <c r="V348" s="187"/>
      <c r="W348" s="187"/>
      <c r="X348" s="187"/>
      <c r="Y348" s="187"/>
      <c r="Z348" s="187"/>
      <c r="AA348" s="192"/>
      <c r="AT348" s="193" t="s">
        <v>178</v>
      </c>
      <c r="AU348" s="193" t="s">
        <v>119</v>
      </c>
      <c r="AV348" s="12" t="s">
        <v>175</v>
      </c>
      <c r="AW348" s="12" t="s">
        <v>35</v>
      </c>
      <c r="AX348" s="12" t="s">
        <v>86</v>
      </c>
      <c r="AY348" s="193" t="s">
        <v>171</v>
      </c>
    </row>
    <row r="349" spans="2:65" s="1" customFormat="1" ht="34.15" customHeight="1">
      <c r="B349" s="135"/>
      <c r="C349" s="164" t="s">
        <v>569</v>
      </c>
      <c r="D349" s="164" t="s">
        <v>172</v>
      </c>
      <c r="E349" s="165" t="s">
        <v>570</v>
      </c>
      <c r="F349" s="259" t="s">
        <v>571</v>
      </c>
      <c r="G349" s="259"/>
      <c r="H349" s="259"/>
      <c r="I349" s="259"/>
      <c r="J349" s="166" t="s">
        <v>217</v>
      </c>
      <c r="K349" s="167">
        <v>0.07</v>
      </c>
      <c r="L349" s="250">
        <v>0</v>
      </c>
      <c r="M349" s="250"/>
      <c r="N349" s="254">
        <f>ROUND(L349*K349,2)</f>
        <v>0</v>
      </c>
      <c r="O349" s="254"/>
      <c r="P349" s="254"/>
      <c r="Q349" s="254"/>
      <c r="R349" s="138"/>
      <c r="T349" s="168" t="s">
        <v>5</v>
      </c>
      <c r="U349" s="46" t="s">
        <v>43</v>
      </c>
      <c r="V349" s="38"/>
      <c r="W349" s="169">
        <f>V349*K349</f>
        <v>0</v>
      </c>
      <c r="X349" s="169">
        <v>0</v>
      </c>
      <c r="Y349" s="169">
        <f>X349*K349</f>
        <v>0</v>
      </c>
      <c r="Z349" s="169">
        <v>0</v>
      </c>
      <c r="AA349" s="170">
        <f>Z349*K349</f>
        <v>0</v>
      </c>
      <c r="AR349" s="21" t="s">
        <v>253</v>
      </c>
      <c r="AT349" s="21" t="s">
        <v>172</v>
      </c>
      <c r="AU349" s="21" t="s">
        <v>119</v>
      </c>
      <c r="AY349" s="21" t="s">
        <v>171</v>
      </c>
      <c r="BE349" s="108">
        <f>IF(U349="základní",N349,0)</f>
        <v>0</v>
      </c>
      <c r="BF349" s="108">
        <f>IF(U349="snížená",N349,0)</f>
        <v>0</v>
      </c>
      <c r="BG349" s="108">
        <f>IF(U349="zákl. přenesená",N349,0)</f>
        <v>0</v>
      </c>
      <c r="BH349" s="108">
        <f>IF(U349="sníž. přenesená",N349,0)</f>
        <v>0</v>
      </c>
      <c r="BI349" s="108">
        <f>IF(U349="nulová",N349,0)</f>
        <v>0</v>
      </c>
      <c r="BJ349" s="21" t="s">
        <v>86</v>
      </c>
      <c r="BK349" s="108">
        <f>ROUND(L349*K349,2)</f>
        <v>0</v>
      </c>
      <c r="BL349" s="21" t="s">
        <v>253</v>
      </c>
      <c r="BM349" s="21" t="s">
        <v>572</v>
      </c>
    </row>
    <row r="350" spans="2:63" s="9" customFormat="1" ht="29.85" customHeight="1">
      <c r="B350" s="153"/>
      <c r="C350" s="154"/>
      <c r="D350" s="163" t="s">
        <v>140</v>
      </c>
      <c r="E350" s="163"/>
      <c r="F350" s="163"/>
      <c r="G350" s="163"/>
      <c r="H350" s="163"/>
      <c r="I350" s="163"/>
      <c r="J350" s="163"/>
      <c r="K350" s="163"/>
      <c r="L350" s="163"/>
      <c r="M350" s="163"/>
      <c r="N350" s="297">
        <f>BK350</f>
        <v>0</v>
      </c>
      <c r="O350" s="298"/>
      <c r="P350" s="298"/>
      <c r="Q350" s="298"/>
      <c r="R350" s="156"/>
      <c r="T350" s="157"/>
      <c r="U350" s="154"/>
      <c r="V350" s="154"/>
      <c r="W350" s="158">
        <f>SUM(W351:W355)</f>
        <v>0</v>
      </c>
      <c r="X350" s="154"/>
      <c r="Y350" s="158">
        <f>SUM(Y351:Y355)</f>
        <v>0.672359</v>
      </c>
      <c r="Z350" s="154"/>
      <c r="AA350" s="159">
        <f>SUM(AA351:AA355)</f>
        <v>0</v>
      </c>
      <c r="AR350" s="160" t="s">
        <v>119</v>
      </c>
      <c r="AT350" s="161" t="s">
        <v>77</v>
      </c>
      <c r="AU350" s="161" t="s">
        <v>86</v>
      </c>
      <c r="AY350" s="160" t="s">
        <v>171</v>
      </c>
      <c r="BK350" s="162">
        <f>SUM(BK351:BK355)</f>
        <v>0</v>
      </c>
    </row>
    <row r="351" spans="2:65" s="1" customFormat="1" ht="34.15" customHeight="1">
      <c r="B351" s="135"/>
      <c r="C351" s="164" t="s">
        <v>573</v>
      </c>
      <c r="D351" s="164" t="s">
        <v>172</v>
      </c>
      <c r="E351" s="165" t="s">
        <v>574</v>
      </c>
      <c r="F351" s="259" t="s">
        <v>575</v>
      </c>
      <c r="G351" s="259"/>
      <c r="H351" s="259"/>
      <c r="I351" s="259"/>
      <c r="J351" s="166" t="s">
        <v>116</v>
      </c>
      <c r="K351" s="167">
        <v>28.116</v>
      </c>
      <c r="L351" s="250">
        <v>0</v>
      </c>
      <c r="M351" s="250"/>
      <c r="N351" s="254">
        <f>ROUND(L351*K351,2)</f>
        <v>0</v>
      </c>
      <c r="O351" s="254"/>
      <c r="P351" s="254"/>
      <c r="Q351" s="254"/>
      <c r="R351" s="138"/>
      <c r="T351" s="168" t="s">
        <v>5</v>
      </c>
      <c r="U351" s="46" t="s">
        <v>43</v>
      </c>
      <c r="V351" s="38"/>
      <c r="W351" s="169">
        <f>V351*K351</f>
        <v>0</v>
      </c>
      <c r="X351" s="169">
        <v>0.006</v>
      </c>
      <c r="Y351" s="169">
        <f>X351*K351</f>
        <v>0.168696</v>
      </c>
      <c r="Z351" s="169">
        <v>0</v>
      </c>
      <c r="AA351" s="170">
        <f>Z351*K351</f>
        <v>0</v>
      </c>
      <c r="AR351" s="21" t="s">
        <v>253</v>
      </c>
      <c r="AT351" s="21" t="s">
        <v>172</v>
      </c>
      <c r="AU351" s="21" t="s">
        <v>119</v>
      </c>
      <c r="AY351" s="21" t="s">
        <v>171</v>
      </c>
      <c r="BE351" s="108">
        <f>IF(U351="základní",N351,0)</f>
        <v>0</v>
      </c>
      <c r="BF351" s="108">
        <f>IF(U351="snížená",N351,0)</f>
        <v>0</v>
      </c>
      <c r="BG351" s="108">
        <f>IF(U351="zákl. přenesená",N351,0)</f>
        <v>0</v>
      </c>
      <c r="BH351" s="108">
        <f>IF(U351="sníž. přenesená",N351,0)</f>
        <v>0</v>
      </c>
      <c r="BI351" s="108">
        <f>IF(U351="nulová",N351,0)</f>
        <v>0</v>
      </c>
      <c r="BJ351" s="21" t="s">
        <v>86</v>
      </c>
      <c r="BK351" s="108">
        <f>ROUND(L351*K351,2)</f>
        <v>0</v>
      </c>
      <c r="BL351" s="21" t="s">
        <v>253</v>
      </c>
      <c r="BM351" s="21" t="s">
        <v>576</v>
      </c>
    </row>
    <row r="352" spans="2:51" s="11" customFormat="1" ht="14.45" customHeight="1">
      <c r="B352" s="178"/>
      <c r="C352" s="179"/>
      <c r="D352" s="179"/>
      <c r="E352" s="180" t="s">
        <v>5</v>
      </c>
      <c r="F352" s="252" t="s">
        <v>577</v>
      </c>
      <c r="G352" s="253"/>
      <c r="H352" s="253"/>
      <c r="I352" s="253"/>
      <c r="J352" s="179"/>
      <c r="K352" s="181">
        <v>28.116</v>
      </c>
      <c r="L352" s="179"/>
      <c r="M352" s="179"/>
      <c r="N352" s="179"/>
      <c r="O352" s="179"/>
      <c r="P352" s="179"/>
      <c r="Q352" s="179"/>
      <c r="R352" s="182"/>
      <c r="T352" s="183"/>
      <c r="U352" s="179"/>
      <c r="V352" s="179"/>
      <c r="W352" s="179"/>
      <c r="X352" s="179"/>
      <c r="Y352" s="179"/>
      <c r="Z352" s="179"/>
      <c r="AA352" s="184"/>
      <c r="AT352" s="185" t="s">
        <v>178</v>
      </c>
      <c r="AU352" s="185" t="s">
        <v>119</v>
      </c>
      <c r="AV352" s="11" t="s">
        <v>119</v>
      </c>
      <c r="AW352" s="11" t="s">
        <v>35</v>
      </c>
      <c r="AX352" s="11" t="s">
        <v>86</v>
      </c>
      <c r="AY352" s="185" t="s">
        <v>171</v>
      </c>
    </row>
    <row r="353" spans="2:65" s="1" customFormat="1" ht="34.15" customHeight="1">
      <c r="B353" s="135"/>
      <c r="C353" s="194" t="s">
        <v>578</v>
      </c>
      <c r="D353" s="194" t="s">
        <v>214</v>
      </c>
      <c r="E353" s="195" t="s">
        <v>579</v>
      </c>
      <c r="F353" s="260" t="s">
        <v>580</v>
      </c>
      <c r="G353" s="260"/>
      <c r="H353" s="260"/>
      <c r="I353" s="260"/>
      <c r="J353" s="196" t="s">
        <v>116</v>
      </c>
      <c r="K353" s="197">
        <v>28.678</v>
      </c>
      <c r="L353" s="255">
        <v>0</v>
      </c>
      <c r="M353" s="255"/>
      <c r="N353" s="256">
        <f>ROUND(L353*K353,2)</f>
        <v>0</v>
      </c>
      <c r="O353" s="254"/>
      <c r="P353" s="254"/>
      <c r="Q353" s="254"/>
      <c r="R353" s="138"/>
      <c r="T353" s="168" t="s">
        <v>5</v>
      </c>
      <c r="U353" s="46" t="s">
        <v>43</v>
      </c>
      <c r="V353" s="38"/>
      <c r="W353" s="169">
        <f>V353*K353</f>
        <v>0</v>
      </c>
      <c r="X353" s="169">
        <v>0.0035</v>
      </c>
      <c r="Y353" s="169">
        <f>X353*K353</f>
        <v>0.100373</v>
      </c>
      <c r="Z353" s="169">
        <v>0</v>
      </c>
      <c r="AA353" s="170">
        <f>Z353*K353</f>
        <v>0</v>
      </c>
      <c r="AR353" s="21" t="s">
        <v>353</v>
      </c>
      <c r="AT353" s="21" t="s">
        <v>214</v>
      </c>
      <c r="AU353" s="21" t="s">
        <v>119</v>
      </c>
      <c r="AY353" s="21" t="s">
        <v>171</v>
      </c>
      <c r="BE353" s="108">
        <f>IF(U353="základní",N353,0)</f>
        <v>0</v>
      </c>
      <c r="BF353" s="108">
        <f>IF(U353="snížená",N353,0)</f>
        <v>0</v>
      </c>
      <c r="BG353" s="108">
        <f>IF(U353="zákl. přenesená",N353,0)</f>
        <v>0</v>
      </c>
      <c r="BH353" s="108">
        <f>IF(U353="sníž. přenesená",N353,0)</f>
        <v>0</v>
      </c>
      <c r="BI353" s="108">
        <f>IF(U353="nulová",N353,0)</f>
        <v>0</v>
      </c>
      <c r="BJ353" s="21" t="s">
        <v>86</v>
      </c>
      <c r="BK353" s="108">
        <f>ROUND(L353*K353,2)</f>
        <v>0</v>
      </c>
      <c r="BL353" s="21" t="s">
        <v>253</v>
      </c>
      <c r="BM353" s="21" t="s">
        <v>581</v>
      </c>
    </row>
    <row r="354" spans="2:65" s="1" customFormat="1" ht="34.15" customHeight="1">
      <c r="B354" s="135"/>
      <c r="C354" s="164" t="s">
        <v>582</v>
      </c>
      <c r="D354" s="164" t="s">
        <v>172</v>
      </c>
      <c r="E354" s="165" t="s">
        <v>574</v>
      </c>
      <c r="F354" s="259" t="s">
        <v>575</v>
      </c>
      <c r="G354" s="259"/>
      <c r="H354" s="259"/>
      <c r="I354" s="259"/>
      <c r="J354" s="166" t="s">
        <v>116</v>
      </c>
      <c r="K354" s="167">
        <v>67.215</v>
      </c>
      <c r="L354" s="250">
        <v>0</v>
      </c>
      <c r="M354" s="250"/>
      <c r="N354" s="254">
        <f>ROUND(L354*K354,2)</f>
        <v>0</v>
      </c>
      <c r="O354" s="254"/>
      <c r="P354" s="254"/>
      <c r="Q354" s="254"/>
      <c r="R354" s="138"/>
      <c r="T354" s="168" t="s">
        <v>5</v>
      </c>
      <c r="U354" s="46" t="s">
        <v>43</v>
      </c>
      <c r="V354" s="38"/>
      <c r="W354" s="169">
        <f>V354*K354</f>
        <v>0</v>
      </c>
      <c r="X354" s="169">
        <v>0.006</v>
      </c>
      <c r="Y354" s="169">
        <f>X354*K354</f>
        <v>0.40329000000000004</v>
      </c>
      <c r="Z354" s="169">
        <v>0</v>
      </c>
      <c r="AA354" s="170">
        <f>Z354*K354</f>
        <v>0</v>
      </c>
      <c r="AR354" s="21" t="s">
        <v>253</v>
      </c>
      <c r="AT354" s="21" t="s">
        <v>172</v>
      </c>
      <c r="AU354" s="21" t="s">
        <v>119</v>
      </c>
      <c r="AY354" s="21" t="s">
        <v>171</v>
      </c>
      <c r="BE354" s="108">
        <f>IF(U354="základní",N354,0)</f>
        <v>0</v>
      </c>
      <c r="BF354" s="108">
        <f>IF(U354="snížená",N354,0)</f>
        <v>0</v>
      </c>
      <c r="BG354" s="108">
        <f>IF(U354="zákl. přenesená",N354,0)</f>
        <v>0</v>
      </c>
      <c r="BH354" s="108">
        <f>IF(U354="sníž. přenesená",N354,0)</f>
        <v>0</v>
      </c>
      <c r="BI354" s="108">
        <f>IF(U354="nulová",N354,0)</f>
        <v>0</v>
      </c>
      <c r="BJ354" s="21" t="s">
        <v>86</v>
      </c>
      <c r="BK354" s="108">
        <f>ROUND(L354*K354,2)</f>
        <v>0</v>
      </c>
      <c r="BL354" s="21" t="s">
        <v>253</v>
      </c>
      <c r="BM354" s="21" t="s">
        <v>583</v>
      </c>
    </row>
    <row r="355" spans="2:65" s="1" customFormat="1" ht="22.9" customHeight="1">
      <c r="B355" s="135"/>
      <c r="C355" s="164" t="s">
        <v>585</v>
      </c>
      <c r="D355" s="164" t="s">
        <v>172</v>
      </c>
      <c r="E355" s="165" t="s">
        <v>586</v>
      </c>
      <c r="F355" s="259" t="s">
        <v>587</v>
      </c>
      <c r="G355" s="259"/>
      <c r="H355" s="259"/>
      <c r="I355" s="259"/>
      <c r="J355" s="166" t="s">
        <v>217</v>
      </c>
      <c r="K355" s="167">
        <v>0.734</v>
      </c>
      <c r="L355" s="250">
        <v>0</v>
      </c>
      <c r="M355" s="250"/>
      <c r="N355" s="254">
        <f>ROUND(L355*K355,2)</f>
        <v>0</v>
      </c>
      <c r="O355" s="254"/>
      <c r="P355" s="254"/>
      <c r="Q355" s="254"/>
      <c r="R355" s="138"/>
      <c r="T355" s="168" t="s">
        <v>5</v>
      </c>
      <c r="U355" s="46" t="s">
        <v>43</v>
      </c>
      <c r="V355" s="38"/>
      <c r="W355" s="169">
        <f>V355*K355</f>
        <v>0</v>
      </c>
      <c r="X355" s="169">
        <v>0</v>
      </c>
      <c r="Y355" s="169">
        <f>X355*K355</f>
        <v>0</v>
      </c>
      <c r="Z355" s="169">
        <v>0</v>
      </c>
      <c r="AA355" s="170">
        <f>Z355*K355</f>
        <v>0</v>
      </c>
      <c r="AR355" s="21" t="s">
        <v>253</v>
      </c>
      <c r="AT355" s="21" t="s">
        <v>172</v>
      </c>
      <c r="AU355" s="21" t="s">
        <v>119</v>
      </c>
      <c r="AY355" s="21" t="s">
        <v>171</v>
      </c>
      <c r="BE355" s="108">
        <f>IF(U355="základní",N355,0)</f>
        <v>0</v>
      </c>
      <c r="BF355" s="108">
        <f>IF(U355="snížená",N355,0)</f>
        <v>0</v>
      </c>
      <c r="BG355" s="108">
        <f>IF(U355="zákl. přenesená",N355,0)</f>
        <v>0</v>
      </c>
      <c r="BH355" s="108">
        <f>IF(U355="sníž. přenesená",N355,0)</f>
        <v>0</v>
      </c>
      <c r="BI355" s="108">
        <f>IF(U355="nulová",N355,0)</f>
        <v>0</v>
      </c>
      <c r="BJ355" s="21" t="s">
        <v>86</v>
      </c>
      <c r="BK355" s="108">
        <f>ROUND(L355*K355,2)</f>
        <v>0</v>
      </c>
      <c r="BL355" s="21" t="s">
        <v>253</v>
      </c>
      <c r="BM355" s="21" t="s">
        <v>588</v>
      </c>
    </row>
    <row r="356" spans="2:63" s="9" customFormat="1" ht="29.85" customHeight="1">
      <c r="B356" s="153"/>
      <c r="C356" s="154"/>
      <c r="D356" s="163" t="s">
        <v>141</v>
      </c>
      <c r="E356" s="163"/>
      <c r="F356" s="163"/>
      <c r="G356" s="163"/>
      <c r="H356" s="163"/>
      <c r="I356" s="163"/>
      <c r="J356" s="163"/>
      <c r="K356" s="163"/>
      <c r="L356" s="163"/>
      <c r="M356" s="163"/>
      <c r="N356" s="297">
        <f>BK356</f>
        <v>0</v>
      </c>
      <c r="O356" s="298"/>
      <c r="P356" s="298"/>
      <c r="Q356" s="298"/>
      <c r="R356" s="156"/>
      <c r="T356" s="157"/>
      <c r="U356" s="154"/>
      <c r="V356" s="154"/>
      <c r="W356" s="158">
        <f>SUM(W357:W360)</f>
        <v>0</v>
      </c>
      <c r="X356" s="154"/>
      <c r="Y356" s="158">
        <f>SUM(Y357:Y360)</f>
        <v>0</v>
      </c>
      <c r="Z356" s="154"/>
      <c r="AA356" s="159">
        <f>SUM(AA357:AA360)</f>
        <v>0.021092100000000003</v>
      </c>
      <c r="AR356" s="160" t="s">
        <v>119</v>
      </c>
      <c r="AT356" s="161" t="s">
        <v>77</v>
      </c>
      <c r="AU356" s="161" t="s">
        <v>86</v>
      </c>
      <c r="AY356" s="160" t="s">
        <v>171</v>
      </c>
      <c r="BK356" s="162">
        <f>SUM(BK357:BK360)</f>
        <v>0</v>
      </c>
    </row>
    <row r="357" spans="2:65" s="1" customFormat="1" ht="22.9" customHeight="1">
      <c r="B357" s="135"/>
      <c r="C357" s="164" t="s">
        <v>589</v>
      </c>
      <c r="D357" s="164" t="s">
        <v>172</v>
      </c>
      <c r="E357" s="165" t="s">
        <v>590</v>
      </c>
      <c r="F357" s="259" t="s">
        <v>591</v>
      </c>
      <c r="G357" s="259"/>
      <c r="H357" s="259"/>
      <c r="I357" s="259"/>
      <c r="J357" s="166" t="s">
        <v>210</v>
      </c>
      <c r="K357" s="167">
        <v>12.63</v>
      </c>
      <c r="L357" s="250">
        <v>0</v>
      </c>
      <c r="M357" s="250"/>
      <c r="N357" s="254">
        <f>ROUND(L357*K357,2)</f>
        <v>0</v>
      </c>
      <c r="O357" s="254"/>
      <c r="P357" s="254"/>
      <c r="Q357" s="254"/>
      <c r="R357" s="138"/>
      <c r="T357" s="168" t="s">
        <v>5</v>
      </c>
      <c r="U357" s="46" t="s">
        <v>43</v>
      </c>
      <c r="V357" s="38"/>
      <c r="W357" s="169">
        <f>V357*K357</f>
        <v>0</v>
      </c>
      <c r="X357" s="169">
        <v>0</v>
      </c>
      <c r="Y357" s="169">
        <f>X357*K357</f>
        <v>0</v>
      </c>
      <c r="Z357" s="169">
        <v>0.00167</v>
      </c>
      <c r="AA357" s="170">
        <f>Z357*K357</f>
        <v>0.021092100000000003</v>
      </c>
      <c r="AR357" s="21" t="s">
        <v>253</v>
      </c>
      <c r="AT357" s="21" t="s">
        <v>172</v>
      </c>
      <c r="AU357" s="21" t="s">
        <v>119</v>
      </c>
      <c r="AY357" s="21" t="s">
        <v>171</v>
      </c>
      <c r="BE357" s="108">
        <f>IF(U357="základní",N357,0)</f>
        <v>0</v>
      </c>
      <c r="BF357" s="108">
        <f>IF(U357="snížená",N357,0)</f>
        <v>0</v>
      </c>
      <c r="BG357" s="108">
        <f>IF(U357="zákl. přenesená",N357,0)</f>
        <v>0</v>
      </c>
      <c r="BH357" s="108">
        <f>IF(U357="sníž. přenesená",N357,0)</f>
        <v>0</v>
      </c>
      <c r="BI357" s="108">
        <f>IF(U357="nulová",N357,0)</f>
        <v>0</v>
      </c>
      <c r="BJ357" s="21" t="s">
        <v>86</v>
      </c>
      <c r="BK357" s="108">
        <f>ROUND(L357*K357,2)</f>
        <v>0</v>
      </c>
      <c r="BL357" s="21" t="s">
        <v>253</v>
      </c>
      <c r="BM357" s="21" t="s">
        <v>592</v>
      </c>
    </row>
    <row r="358" spans="2:51" s="11" customFormat="1" ht="14.45" customHeight="1">
      <c r="B358" s="178"/>
      <c r="C358" s="179"/>
      <c r="D358" s="179"/>
      <c r="E358" s="180" t="s">
        <v>5</v>
      </c>
      <c r="F358" s="252" t="s">
        <v>593</v>
      </c>
      <c r="G358" s="253"/>
      <c r="H358" s="253"/>
      <c r="I358" s="253"/>
      <c r="J358" s="179"/>
      <c r="K358" s="181">
        <v>10.2</v>
      </c>
      <c r="L358" s="179"/>
      <c r="M358" s="179"/>
      <c r="N358" s="179"/>
      <c r="O358" s="179"/>
      <c r="P358" s="179"/>
      <c r="Q358" s="179"/>
      <c r="R358" s="182"/>
      <c r="T358" s="183"/>
      <c r="U358" s="179"/>
      <c r="V358" s="179"/>
      <c r="W358" s="179"/>
      <c r="X358" s="179"/>
      <c r="Y358" s="179"/>
      <c r="Z358" s="179"/>
      <c r="AA358" s="184"/>
      <c r="AT358" s="185" t="s">
        <v>178</v>
      </c>
      <c r="AU358" s="185" t="s">
        <v>119</v>
      </c>
      <c r="AV358" s="11" t="s">
        <v>119</v>
      </c>
      <c r="AW358" s="11" t="s">
        <v>35</v>
      </c>
      <c r="AX358" s="11" t="s">
        <v>78</v>
      </c>
      <c r="AY358" s="185" t="s">
        <v>171</v>
      </c>
    </row>
    <row r="359" spans="2:51" s="11" customFormat="1" ht="14.45" customHeight="1">
      <c r="B359" s="178"/>
      <c r="C359" s="179"/>
      <c r="D359" s="179"/>
      <c r="E359" s="180" t="s">
        <v>5</v>
      </c>
      <c r="F359" s="261" t="s">
        <v>594</v>
      </c>
      <c r="G359" s="262"/>
      <c r="H359" s="262"/>
      <c r="I359" s="262"/>
      <c r="J359" s="179"/>
      <c r="K359" s="181">
        <v>2.43</v>
      </c>
      <c r="L359" s="179"/>
      <c r="M359" s="179"/>
      <c r="N359" s="179"/>
      <c r="O359" s="179"/>
      <c r="P359" s="179"/>
      <c r="Q359" s="179"/>
      <c r="R359" s="182"/>
      <c r="T359" s="183"/>
      <c r="U359" s="179"/>
      <c r="V359" s="179"/>
      <c r="W359" s="179"/>
      <c r="X359" s="179"/>
      <c r="Y359" s="179"/>
      <c r="Z359" s="179"/>
      <c r="AA359" s="184"/>
      <c r="AT359" s="185" t="s">
        <v>178</v>
      </c>
      <c r="AU359" s="185" t="s">
        <v>119</v>
      </c>
      <c r="AV359" s="11" t="s">
        <v>119</v>
      </c>
      <c r="AW359" s="11" t="s">
        <v>35</v>
      </c>
      <c r="AX359" s="11" t="s">
        <v>78</v>
      </c>
      <c r="AY359" s="185" t="s">
        <v>171</v>
      </c>
    </row>
    <row r="360" spans="2:51" s="12" customFormat="1" ht="14.45" customHeight="1">
      <c r="B360" s="186"/>
      <c r="C360" s="187"/>
      <c r="D360" s="187"/>
      <c r="E360" s="188" t="s">
        <v>5</v>
      </c>
      <c r="F360" s="263" t="s">
        <v>186</v>
      </c>
      <c r="G360" s="264"/>
      <c r="H360" s="264"/>
      <c r="I360" s="264"/>
      <c r="J360" s="187"/>
      <c r="K360" s="189">
        <v>12.63</v>
      </c>
      <c r="L360" s="187"/>
      <c r="M360" s="187"/>
      <c r="N360" s="187"/>
      <c r="O360" s="187"/>
      <c r="P360" s="187"/>
      <c r="Q360" s="187"/>
      <c r="R360" s="190"/>
      <c r="T360" s="191"/>
      <c r="U360" s="187"/>
      <c r="V360" s="187"/>
      <c r="W360" s="187"/>
      <c r="X360" s="187"/>
      <c r="Y360" s="187"/>
      <c r="Z360" s="187"/>
      <c r="AA360" s="192"/>
      <c r="AT360" s="193" t="s">
        <v>178</v>
      </c>
      <c r="AU360" s="193" t="s">
        <v>119</v>
      </c>
      <c r="AV360" s="12" t="s">
        <v>175</v>
      </c>
      <c r="AW360" s="12" t="s">
        <v>35</v>
      </c>
      <c r="AX360" s="12" t="s">
        <v>86</v>
      </c>
      <c r="AY360" s="193" t="s">
        <v>171</v>
      </c>
    </row>
    <row r="361" spans="2:63" s="9" customFormat="1" ht="29.85" customHeight="1">
      <c r="B361" s="153"/>
      <c r="C361" s="154"/>
      <c r="D361" s="163" t="s">
        <v>142</v>
      </c>
      <c r="E361" s="163"/>
      <c r="F361" s="163"/>
      <c r="G361" s="163"/>
      <c r="H361" s="163"/>
      <c r="I361" s="163"/>
      <c r="J361" s="163"/>
      <c r="K361" s="163"/>
      <c r="L361" s="163"/>
      <c r="M361" s="163"/>
      <c r="N361" s="297">
        <f>BK361</f>
        <v>0</v>
      </c>
      <c r="O361" s="298"/>
      <c r="P361" s="298"/>
      <c r="Q361" s="298"/>
      <c r="R361" s="156"/>
      <c r="T361" s="157"/>
      <c r="U361" s="154"/>
      <c r="V361" s="154"/>
      <c r="W361" s="158">
        <f>W362</f>
        <v>0</v>
      </c>
      <c r="X361" s="154"/>
      <c r="Y361" s="158">
        <f>Y362</f>
        <v>0</v>
      </c>
      <c r="Z361" s="154"/>
      <c r="AA361" s="159">
        <f>AA362</f>
        <v>0.03</v>
      </c>
      <c r="AR361" s="160" t="s">
        <v>119</v>
      </c>
      <c r="AT361" s="161" t="s">
        <v>77</v>
      </c>
      <c r="AU361" s="161" t="s">
        <v>86</v>
      </c>
      <c r="AY361" s="160" t="s">
        <v>171</v>
      </c>
      <c r="BK361" s="162">
        <f>BK362</f>
        <v>0</v>
      </c>
    </row>
    <row r="362" spans="2:65" s="1" customFormat="1" ht="34.15" customHeight="1">
      <c r="B362" s="135"/>
      <c r="C362" s="164" t="s">
        <v>596</v>
      </c>
      <c r="D362" s="164" t="s">
        <v>172</v>
      </c>
      <c r="E362" s="165" t="s">
        <v>597</v>
      </c>
      <c r="F362" s="259" t="s">
        <v>598</v>
      </c>
      <c r="G362" s="259"/>
      <c r="H362" s="259"/>
      <c r="I362" s="259"/>
      <c r="J362" s="166" t="s">
        <v>388</v>
      </c>
      <c r="K362" s="167">
        <v>5</v>
      </c>
      <c r="L362" s="250">
        <v>0</v>
      </c>
      <c r="M362" s="250"/>
      <c r="N362" s="254">
        <f>ROUND(L362*K362,2)</f>
        <v>0</v>
      </c>
      <c r="O362" s="254"/>
      <c r="P362" s="254"/>
      <c r="Q362" s="254"/>
      <c r="R362" s="138"/>
      <c r="T362" s="168" t="s">
        <v>5</v>
      </c>
      <c r="U362" s="46" t="s">
        <v>43</v>
      </c>
      <c r="V362" s="38"/>
      <c r="W362" s="169">
        <f>V362*K362</f>
        <v>0</v>
      </c>
      <c r="X362" s="169">
        <v>0</v>
      </c>
      <c r="Y362" s="169">
        <f>X362*K362</f>
        <v>0</v>
      </c>
      <c r="Z362" s="169">
        <v>0.006</v>
      </c>
      <c r="AA362" s="170">
        <f>Z362*K362</f>
        <v>0.03</v>
      </c>
      <c r="AR362" s="21" t="s">
        <v>253</v>
      </c>
      <c r="AT362" s="21" t="s">
        <v>172</v>
      </c>
      <c r="AU362" s="21" t="s">
        <v>119</v>
      </c>
      <c r="AY362" s="21" t="s">
        <v>171</v>
      </c>
      <c r="BE362" s="108">
        <f>IF(U362="základní",N362,0)</f>
        <v>0</v>
      </c>
      <c r="BF362" s="108">
        <f>IF(U362="snížená",N362,0)</f>
        <v>0</v>
      </c>
      <c r="BG362" s="108">
        <f>IF(U362="zákl. přenesená",N362,0)</f>
        <v>0</v>
      </c>
      <c r="BH362" s="108">
        <f>IF(U362="sníž. přenesená",N362,0)</f>
        <v>0</v>
      </c>
      <c r="BI362" s="108">
        <f>IF(U362="nulová",N362,0)</f>
        <v>0</v>
      </c>
      <c r="BJ362" s="21" t="s">
        <v>86</v>
      </c>
      <c r="BK362" s="108">
        <f>ROUND(L362*K362,2)</f>
        <v>0</v>
      </c>
      <c r="BL362" s="21" t="s">
        <v>253</v>
      </c>
      <c r="BM362" s="21" t="s">
        <v>599</v>
      </c>
    </row>
    <row r="363" spans="2:63" s="9" customFormat="1" ht="29.85" customHeight="1">
      <c r="B363" s="153"/>
      <c r="C363" s="154"/>
      <c r="D363" s="163" t="s">
        <v>143</v>
      </c>
      <c r="E363" s="163"/>
      <c r="F363" s="163"/>
      <c r="G363" s="163"/>
      <c r="H363" s="163"/>
      <c r="I363" s="163"/>
      <c r="J363" s="163"/>
      <c r="K363" s="163"/>
      <c r="L363" s="163"/>
      <c r="M363" s="163"/>
      <c r="N363" s="297">
        <f>BK363</f>
        <v>0</v>
      </c>
      <c r="O363" s="298"/>
      <c r="P363" s="298"/>
      <c r="Q363" s="298"/>
      <c r="R363" s="156"/>
      <c r="T363" s="157"/>
      <c r="U363" s="154"/>
      <c r="V363" s="154"/>
      <c r="W363" s="158">
        <f>SUM(W364:W368)</f>
        <v>0</v>
      </c>
      <c r="X363" s="154"/>
      <c r="Y363" s="158">
        <f>SUM(Y364:Y368)</f>
        <v>0.2472</v>
      </c>
      <c r="Z363" s="154"/>
      <c r="AA363" s="159">
        <f>SUM(AA364:AA368)</f>
        <v>0.19499999999999998</v>
      </c>
      <c r="AR363" s="160" t="s">
        <v>119</v>
      </c>
      <c r="AT363" s="161" t="s">
        <v>77</v>
      </c>
      <c r="AU363" s="161" t="s">
        <v>86</v>
      </c>
      <c r="AY363" s="160" t="s">
        <v>171</v>
      </c>
      <c r="BK363" s="162">
        <f>SUM(BK364:BK368)</f>
        <v>0</v>
      </c>
    </row>
    <row r="364" spans="2:65" s="1" customFormat="1" ht="22.9" customHeight="1">
      <c r="B364" s="135"/>
      <c r="C364" s="164" t="s">
        <v>600</v>
      </c>
      <c r="D364" s="164" t="s">
        <v>172</v>
      </c>
      <c r="E364" s="165" t="s">
        <v>601</v>
      </c>
      <c r="F364" s="259" t="s">
        <v>602</v>
      </c>
      <c r="G364" s="259"/>
      <c r="H364" s="259"/>
      <c r="I364" s="259"/>
      <c r="J364" s="166" t="s">
        <v>388</v>
      </c>
      <c r="K364" s="167">
        <v>15</v>
      </c>
      <c r="L364" s="250">
        <v>0</v>
      </c>
      <c r="M364" s="250"/>
      <c r="N364" s="254">
        <f>ROUND(L364*K364,2)</f>
        <v>0</v>
      </c>
      <c r="O364" s="254"/>
      <c r="P364" s="254"/>
      <c r="Q364" s="254"/>
      <c r="R364" s="138"/>
      <c r="T364" s="168" t="s">
        <v>5</v>
      </c>
      <c r="U364" s="46" t="s">
        <v>43</v>
      </c>
      <c r="V364" s="38"/>
      <c r="W364" s="169">
        <f>V364*K364</f>
        <v>0</v>
      </c>
      <c r="X364" s="169">
        <v>0.00108</v>
      </c>
      <c r="Y364" s="169">
        <f>X364*K364</f>
        <v>0.0162</v>
      </c>
      <c r="Z364" s="169">
        <v>0.013</v>
      </c>
      <c r="AA364" s="170">
        <f>Z364*K364</f>
        <v>0.19499999999999998</v>
      </c>
      <c r="AR364" s="21" t="s">
        <v>253</v>
      </c>
      <c r="AT364" s="21" t="s">
        <v>172</v>
      </c>
      <c r="AU364" s="21" t="s">
        <v>119</v>
      </c>
      <c r="AY364" s="21" t="s">
        <v>171</v>
      </c>
      <c r="BE364" s="108">
        <f>IF(U364="základní",N364,0)</f>
        <v>0</v>
      </c>
      <c r="BF364" s="108">
        <f>IF(U364="snížená",N364,0)</f>
        <v>0</v>
      </c>
      <c r="BG364" s="108">
        <f>IF(U364="zákl. přenesená",N364,0)</f>
        <v>0</v>
      </c>
      <c r="BH364" s="108">
        <f>IF(U364="sníž. přenesená",N364,0)</f>
        <v>0</v>
      </c>
      <c r="BI364" s="108">
        <f>IF(U364="nulová",N364,0)</f>
        <v>0</v>
      </c>
      <c r="BJ364" s="21" t="s">
        <v>86</v>
      </c>
      <c r="BK364" s="108">
        <f>ROUND(L364*K364,2)</f>
        <v>0</v>
      </c>
      <c r="BL364" s="21" t="s">
        <v>253</v>
      </c>
      <c r="BM364" s="21" t="s">
        <v>603</v>
      </c>
    </row>
    <row r="365" spans="2:51" s="10" customFormat="1" ht="14.45" customHeight="1">
      <c r="B365" s="171"/>
      <c r="C365" s="172"/>
      <c r="D365" s="172"/>
      <c r="E365" s="173" t="s">
        <v>5</v>
      </c>
      <c r="F365" s="289" t="s">
        <v>604</v>
      </c>
      <c r="G365" s="290"/>
      <c r="H365" s="290"/>
      <c r="I365" s="290"/>
      <c r="J365" s="172"/>
      <c r="K365" s="173" t="s">
        <v>5</v>
      </c>
      <c r="L365" s="172"/>
      <c r="M365" s="172"/>
      <c r="N365" s="172"/>
      <c r="O365" s="172"/>
      <c r="P365" s="172"/>
      <c r="Q365" s="172"/>
      <c r="R365" s="174"/>
      <c r="T365" s="175"/>
      <c r="U365" s="172"/>
      <c r="V365" s="172"/>
      <c r="W365" s="172"/>
      <c r="X365" s="172"/>
      <c r="Y365" s="172"/>
      <c r="Z365" s="172"/>
      <c r="AA365" s="176"/>
      <c r="AT365" s="177" t="s">
        <v>178</v>
      </c>
      <c r="AU365" s="177" t="s">
        <v>119</v>
      </c>
      <c r="AV365" s="10" t="s">
        <v>86</v>
      </c>
      <c r="AW365" s="10" t="s">
        <v>35</v>
      </c>
      <c r="AX365" s="10" t="s">
        <v>78</v>
      </c>
      <c r="AY365" s="177" t="s">
        <v>171</v>
      </c>
    </row>
    <row r="366" spans="2:51" s="11" customFormat="1" ht="14.45" customHeight="1">
      <c r="B366" s="178"/>
      <c r="C366" s="179"/>
      <c r="D366" s="179"/>
      <c r="E366" s="180" t="s">
        <v>5</v>
      </c>
      <c r="F366" s="261" t="s">
        <v>11</v>
      </c>
      <c r="G366" s="262"/>
      <c r="H366" s="262"/>
      <c r="I366" s="262"/>
      <c r="J366" s="179"/>
      <c r="K366" s="181">
        <v>15</v>
      </c>
      <c r="L366" s="179"/>
      <c r="M366" s="179"/>
      <c r="N366" s="179"/>
      <c r="O366" s="179"/>
      <c r="P366" s="179"/>
      <c r="Q366" s="179"/>
      <c r="R366" s="182"/>
      <c r="T366" s="183"/>
      <c r="U366" s="179"/>
      <c r="V366" s="179"/>
      <c r="W366" s="179"/>
      <c r="X366" s="179"/>
      <c r="Y366" s="179"/>
      <c r="Z366" s="179"/>
      <c r="AA366" s="184"/>
      <c r="AT366" s="185" t="s">
        <v>178</v>
      </c>
      <c r="AU366" s="185" t="s">
        <v>119</v>
      </c>
      <c r="AV366" s="11" t="s">
        <v>119</v>
      </c>
      <c r="AW366" s="11" t="s">
        <v>35</v>
      </c>
      <c r="AX366" s="11" t="s">
        <v>86</v>
      </c>
      <c r="AY366" s="185" t="s">
        <v>171</v>
      </c>
    </row>
    <row r="367" spans="2:65" s="1" customFormat="1" ht="22.9" customHeight="1">
      <c r="B367" s="135"/>
      <c r="C367" s="194" t="s">
        <v>605</v>
      </c>
      <c r="D367" s="194" t="s">
        <v>214</v>
      </c>
      <c r="E367" s="195" t="s">
        <v>606</v>
      </c>
      <c r="F367" s="260" t="s">
        <v>607</v>
      </c>
      <c r="G367" s="260"/>
      <c r="H367" s="260"/>
      <c r="I367" s="260"/>
      <c r="J367" s="196" t="s">
        <v>116</v>
      </c>
      <c r="K367" s="197">
        <v>3.3</v>
      </c>
      <c r="L367" s="255">
        <v>0</v>
      </c>
      <c r="M367" s="255"/>
      <c r="N367" s="256">
        <f>ROUND(L367*K367,2)</f>
        <v>0</v>
      </c>
      <c r="O367" s="254"/>
      <c r="P367" s="254"/>
      <c r="Q367" s="254"/>
      <c r="R367" s="138"/>
      <c r="T367" s="168" t="s">
        <v>5</v>
      </c>
      <c r="U367" s="46" t="s">
        <v>43</v>
      </c>
      <c r="V367" s="38"/>
      <c r="W367" s="169">
        <f>V367*K367</f>
        <v>0</v>
      </c>
      <c r="X367" s="169">
        <v>0.07</v>
      </c>
      <c r="Y367" s="169">
        <f>X367*K367</f>
        <v>0.231</v>
      </c>
      <c r="Z367" s="169">
        <v>0</v>
      </c>
      <c r="AA367" s="170">
        <f>Z367*K367</f>
        <v>0</v>
      </c>
      <c r="AR367" s="21" t="s">
        <v>353</v>
      </c>
      <c r="AT367" s="21" t="s">
        <v>214</v>
      </c>
      <c r="AU367" s="21" t="s">
        <v>119</v>
      </c>
      <c r="AY367" s="21" t="s">
        <v>171</v>
      </c>
      <c r="BE367" s="108">
        <f>IF(U367="základní",N367,0)</f>
        <v>0</v>
      </c>
      <c r="BF367" s="108">
        <f>IF(U367="snížená",N367,0)</f>
        <v>0</v>
      </c>
      <c r="BG367" s="108">
        <f>IF(U367="zákl. přenesená",N367,0)</f>
        <v>0</v>
      </c>
      <c r="BH367" s="108">
        <f>IF(U367="sníž. přenesená",N367,0)</f>
        <v>0</v>
      </c>
      <c r="BI367" s="108">
        <f>IF(U367="nulová",N367,0)</f>
        <v>0</v>
      </c>
      <c r="BJ367" s="21" t="s">
        <v>86</v>
      </c>
      <c r="BK367" s="108">
        <f>ROUND(L367*K367,2)</f>
        <v>0</v>
      </c>
      <c r="BL367" s="21" t="s">
        <v>253</v>
      </c>
      <c r="BM367" s="21" t="s">
        <v>608</v>
      </c>
    </row>
    <row r="368" spans="2:65" s="1" customFormat="1" ht="22.9" customHeight="1">
      <c r="B368" s="135"/>
      <c r="C368" s="164" t="s">
        <v>609</v>
      </c>
      <c r="D368" s="164" t="s">
        <v>172</v>
      </c>
      <c r="E368" s="165" t="s">
        <v>610</v>
      </c>
      <c r="F368" s="259" t="s">
        <v>611</v>
      </c>
      <c r="G368" s="259"/>
      <c r="H368" s="259"/>
      <c r="I368" s="259"/>
      <c r="J368" s="166" t="s">
        <v>217</v>
      </c>
      <c r="K368" s="167">
        <v>0.247</v>
      </c>
      <c r="L368" s="250">
        <v>0</v>
      </c>
      <c r="M368" s="250"/>
      <c r="N368" s="254">
        <f>ROUND(L368*K368,2)</f>
        <v>0</v>
      </c>
      <c r="O368" s="254"/>
      <c r="P368" s="254"/>
      <c r="Q368" s="254"/>
      <c r="R368" s="138"/>
      <c r="T368" s="168" t="s">
        <v>5</v>
      </c>
      <c r="U368" s="46" t="s">
        <v>43</v>
      </c>
      <c r="V368" s="38"/>
      <c r="W368" s="169">
        <f>V368*K368</f>
        <v>0</v>
      </c>
      <c r="X368" s="169">
        <v>0</v>
      </c>
      <c r="Y368" s="169">
        <f>X368*K368</f>
        <v>0</v>
      </c>
      <c r="Z368" s="169">
        <v>0</v>
      </c>
      <c r="AA368" s="170">
        <f>Z368*K368</f>
        <v>0</v>
      </c>
      <c r="AR368" s="21" t="s">
        <v>253</v>
      </c>
      <c r="AT368" s="21" t="s">
        <v>172</v>
      </c>
      <c r="AU368" s="21" t="s">
        <v>119</v>
      </c>
      <c r="AY368" s="21" t="s">
        <v>171</v>
      </c>
      <c r="BE368" s="108">
        <f>IF(U368="základní",N368,0)</f>
        <v>0</v>
      </c>
      <c r="BF368" s="108">
        <f>IF(U368="snížená",N368,0)</f>
        <v>0</v>
      </c>
      <c r="BG368" s="108">
        <f>IF(U368="zákl. přenesená",N368,0)</f>
        <v>0</v>
      </c>
      <c r="BH368" s="108">
        <f>IF(U368="sníž. přenesená",N368,0)</f>
        <v>0</v>
      </c>
      <c r="BI368" s="108">
        <f>IF(U368="nulová",N368,0)</f>
        <v>0</v>
      </c>
      <c r="BJ368" s="21" t="s">
        <v>86</v>
      </c>
      <c r="BK368" s="108">
        <f>ROUND(L368*K368,2)</f>
        <v>0</v>
      </c>
      <c r="BL368" s="21" t="s">
        <v>253</v>
      </c>
      <c r="BM368" s="21" t="s">
        <v>612</v>
      </c>
    </row>
    <row r="369" spans="2:63" s="9" customFormat="1" ht="29.85" customHeight="1">
      <c r="B369" s="153"/>
      <c r="C369" s="154"/>
      <c r="D369" s="163" t="s">
        <v>144</v>
      </c>
      <c r="E369" s="163"/>
      <c r="F369" s="163"/>
      <c r="G369" s="163"/>
      <c r="H369" s="163"/>
      <c r="I369" s="163"/>
      <c r="J369" s="163"/>
      <c r="K369" s="163"/>
      <c r="L369" s="163"/>
      <c r="M369" s="163"/>
      <c r="N369" s="297">
        <f>BK369</f>
        <v>0</v>
      </c>
      <c r="O369" s="298"/>
      <c r="P369" s="298"/>
      <c r="Q369" s="298"/>
      <c r="R369" s="156"/>
      <c r="T369" s="157"/>
      <c r="U369" s="154"/>
      <c r="V369" s="154"/>
      <c r="W369" s="158">
        <f>SUM(W370:W373)</f>
        <v>0</v>
      </c>
      <c r="X369" s="154"/>
      <c r="Y369" s="158">
        <f>SUM(Y370:Y373)</f>
        <v>0</v>
      </c>
      <c r="Z369" s="154"/>
      <c r="AA369" s="159">
        <f>SUM(AA370:AA373)</f>
        <v>0.39046650000000005</v>
      </c>
      <c r="AR369" s="160" t="s">
        <v>119</v>
      </c>
      <c r="AT369" s="161" t="s">
        <v>77</v>
      </c>
      <c r="AU369" s="161" t="s">
        <v>86</v>
      </c>
      <c r="AY369" s="160" t="s">
        <v>171</v>
      </c>
      <c r="BK369" s="162">
        <f>SUM(BK370:BK373)</f>
        <v>0</v>
      </c>
    </row>
    <row r="370" spans="2:65" s="1" customFormat="1" ht="22.9" customHeight="1">
      <c r="B370" s="135"/>
      <c r="C370" s="164" t="s">
        <v>613</v>
      </c>
      <c r="D370" s="164" t="s">
        <v>172</v>
      </c>
      <c r="E370" s="165" t="s">
        <v>614</v>
      </c>
      <c r="F370" s="259" t="s">
        <v>615</v>
      </c>
      <c r="G370" s="259"/>
      <c r="H370" s="259"/>
      <c r="I370" s="259"/>
      <c r="J370" s="166" t="s">
        <v>116</v>
      </c>
      <c r="K370" s="167">
        <v>4.791</v>
      </c>
      <c r="L370" s="250">
        <v>0</v>
      </c>
      <c r="M370" s="250"/>
      <c r="N370" s="254">
        <f>ROUND(L370*K370,2)</f>
        <v>0</v>
      </c>
      <c r="O370" s="254"/>
      <c r="P370" s="254"/>
      <c r="Q370" s="254"/>
      <c r="R370" s="138"/>
      <c r="T370" s="168" t="s">
        <v>5</v>
      </c>
      <c r="U370" s="46" t="s">
        <v>43</v>
      </c>
      <c r="V370" s="38"/>
      <c r="W370" s="169">
        <f>V370*K370</f>
        <v>0</v>
      </c>
      <c r="X370" s="169">
        <v>0</v>
      </c>
      <c r="Y370" s="169">
        <f>X370*K370</f>
        <v>0</v>
      </c>
      <c r="Z370" s="169">
        <v>0.0815</v>
      </c>
      <c r="AA370" s="170">
        <f>Z370*K370</f>
        <v>0.39046650000000005</v>
      </c>
      <c r="AR370" s="21" t="s">
        <v>253</v>
      </c>
      <c r="AT370" s="21" t="s">
        <v>172</v>
      </c>
      <c r="AU370" s="21" t="s">
        <v>119</v>
      </c>
      <c r="AY370" s="21" t="s">
        <v>171</v>
      </c>
      <c r="BE370" s="108">
        <f>IF(U370="základní",N370,0)</f>
        <v>0</v>
      </c>
      <c r="BF370" s="108">
        <f>IF(U370="snížená",N370,0)</f>
        <v>0</v>
      </c>
      <c r="BG370" s="108">
        <f>IF(U370="zákl. přenesená",N370,0)</f>
        <v>0</v>
      </c>
      <c r="BH370" s="108">
        <f>IF(U370="sníž. přenesená",N370,0)</f>
        <v>0</v>
      </c>
      <c r="BI370" s="108">
        <f>IF(U370="nulová",N370,0)</f>
        <v>0</v>
      </c>
      <c r="BJ370" s="21" t="s">
        <v>86</v>
      </c>
      <c r="BK370" s="108">
        <f>ROUND(L370*K370,2)</f>
        <v>0</v>
      </c>
      <c r="BL370" s="21" t="s">
        <v>253</v>
      </c>
      <c r="BM370" s="21" t="s">
        <v>616</v>
      </c>
    </row>
    <row r="371" spans="2:51" s="11" customFormat="1" ht="14.45" customHeight="1">
      <c r="B371" s="178"/>
      <c r="C371" s="179"/>
      <c r="D371" s="179"/>
      <c r="E371" s="180" t="s">
        <v>5</v>
      </c>
      <c r="F371" s="252" t="s">
        <v>617</v>
      </c>
      <c r="G371" s="253"/>
      <c r="H371" s="253"/>
      <c r="I371" s="253"/>
      <c r="J371" s="179"/>
      <c r="K371" s="181">
        <v>5.52</v>
      </c>
      <c r="L371" s="179"/>
      <c r="M371" s="179"/>
      <c r="N371" s="179"/>
      <c r="O371" s="179"/>
      <c r="P371" s="179"/>
      <c r="Q371" s="179"/>
      <c r="R371" s="182"/>
      <c r="T371" s="183"/>
      <c r="U371" s="179"/>
      <c r="V371" s="179"/>
      <c r="W371" s="179"/>
      <c r="X371" s="179"/>
      <c r="Y371" s="179"/>
      <c r="Z371" s="179"/>
      <c r="AA371" s="184"/>
      <c r="AT371" s="185" t="s">
        <v>178</v>
      </c>
      <c r="AU371" s="185" t="s">
        <v>119</v>
      </c>
      <c r="AV371" s="11" t="s">
        <v>119</v>
      </c>
      <c r="AW371" s="11" t="s">
        <v>35</v>
      </c>
      <c r="AX371" s="11" t="s">
        <v>78</v>
      </c>
      <c r="AY371" s="185" t="s">
        <v>171</v>
      </c>
    </row>
    <row r="372" spans="2:51" s="11" customFormat="1" ht="14.45" customHeight="1">
      <c r="B372" s="178"/>
      <c r="C372" s="179"/>
      <c r="D372" s="179"/>
      <c r="E372" s="180" t="s">
        <v>5</v>
      </c>
      <c r="F372" s="261" t="s">
        <v>618</v>
      </c>
      <c r="G372" s="262"/>
      <c r="H372" s="262"/>
      <c r="I372" s="262"/>
      <c r="J372" s="179"/>
      <c r="K372" s="181">
        <v>-0.729</v>
      </c>
      <c r="L372" s="179"/>
      <c r="M372" s="179"/>
      <c r="N372" s="179"/>
      <c r="O372" s="179"/>
      <c r="P372" s="179"/>
      <c r="Q372" s="179"/>
      <c r="R372" s="182"/>
      <c r="T372" s="183"/>
      <c r="U372" s="179"/>
      <c r="V372" s="179"/>
      <c r="W372" s="179"/>
      <c r="X372" s="179"/>
      <c r="Y372" s="179"/>
      <c r="Z372" s="179"/>
      <c r="AA372" s="184"/>
      <c r="AT372" s="185" t="s">
        <v>178</v>
      </c>
      <c r="AU372" s="185" t="s">
        <v>119</v>
      </c>
      <c r="AV372" s="11" t="s">
        <v>119</v>
      </c>
      <c r="AW372" s="11" t="s">
        <v>35</v>
      </c>
      <c r="AX372" s="11" t="s">
        <v>78</v>
      </c>
      <c r="AY372" s="185" t="s">
        <v>171</v>
      </c>
    </row>
    <row r="373" spans="2:51" s="12" customFormat="1" ht="14.45" customHeight="1">
      <c r="B373" s="186"/>
      <c r="C373" s="187"/>
      <c r="D373" s="187"/>
      <c r="E373" s="188" t="s">
        <v>5</v>
      </c>
      <c r="F373" s="263" t="s">
        <v>186</v>
      </c>
      <c r="G373" s="264"/>
      <c r="H373" s="264"/>
      <c r="I373" s="264"/>
      <c r="J373" s="187"/>
      <c r="K373" s="189">
        <v>4.791</v>
      </c>
      <c r="L373" s="187"/>
      <c r="M373" s="187"/>
      <c r="N373" s="187"/>
      <c r="O373" s="187"/>
      <c r="P373" s="187"/>
      <c r="Q373" s="187"/>
      <c r="R373" s="190"/>
      <c r="T373" s="191"/>
      <c r="U373" s="187"/>
      <c r="V373" s="187"/>
      <c r="W373" s="187"/>
      <c r="X373" s="187"/>
      <c r="Y373" s="187"/>
      <c r="Z373" s="187"/>
      <c r="AA373" s="192"/>
      <c r="AT373" s="193" t="s">
        <v>178</v>
      </c>
      <c r="AU373" s="193" t="s">
        <v>119</v>
      </c>
      <c r="AV373" s="12" t="s">
        <v>175</v>
      </c>
      <c r="AW373" s="12" t="s">
        <v>35</v>
      </c>
      <c r="AX373" s="12" t="s">
        <v>86</v>
      </c>
      <c r="AY373" s="193" t="s">
        <v>171</v>
      </c>
    </row>
    <row r="374" spans="2:63" s="9" customFormat="1" ht="29.85" customHeight="1">
      <c r="B374" s="153"/>
      <c r="C374" s="154"/>
      <c r="D374" s="163" t="s">
        <v>145</v>
      </c>
      <c r="E374" s="163"/>
      <c r="F374" s="163"/>
      <c r="G374" s="163"/>
      <c r="H374" s="163"/>
      <c r="I374" s="163"/>
      <c r="J374" s="163"/>
      <c r="K374" s="163"/>
      <c r="L374" s="163"/>
      <c r="M374" s="163"/>
      <c r="N374" s="257">
        <f>BK374</f>
        <v>0</v>
      </c>
      <c r="O374" s="258"/>
      <c r="P374" s="258"/>
      <c r="Q374" s="258"/>
      <c r="R374" s="156"/>
      <c r="T374" s="157"/>
      <c r="U374" s="154"/>
      <c r="V374" s="154"/>
      <c r="W374" s="158">
        <f>SUM(W375:W390)</f>
        <v>0</v>
      </c>
      <c r="X374" s="154"/>
      <c r="Y374" s="158">
        <f>SUM(Y375:Y390)</f>
        <v>0.05081286</v>
      </c>
      <c r="Z374" s="154"/>
      <c r="AA374" s="159">
        <f>SUM(AA375:AA390)</f>
        <v>0</v>
      </c>
      <c r="AR374" s="160" t="s">
        <v>119</v>
      </c>
      <c r="AT374" s="161" t="s">
        <v>77</v>
      </c>
      <c r="AU374" s="161" t="s">
        <v>86</v>
      </c>
      <c r="AY374" s="160" t="s">
        <v>171</v>
      </c>
      <c r="BK374" s="162">
        <f>SUM(BK375:BK390)</f>
        <v>0</v>
      </c>
    </row>
    <row r="375" spans="2:65" s="1" customFormat="1" ht="22.9" customHeight="1">
      <c r="B375" s="135"/>
      <c r="C375" s="164" t="s">
        <v>619</v>
      </c>
      <c r="D375" s="164" t="s">
        <v>172</v>
      </c>
      <c r="E375" s="165" t="s">
        <v>620</v>
      </c>
      <c r="F375" s="259" t="s">
        <v>621</v>
      </c>
      <c r="G375" s="259"/>
      <c r="H375" s="259"/>
      <c r="I375" s="259"/>
      <c r="J375" s="166" t="s">
        <v>116</v>
      </c>
      <c r="K375" s="167">
        <v>5.607</v>
      </c>
      <c r="L375" s="250">
        <v>0</v>
      </c>
      <c r="M375" s="250"/>
      <c r="N375" s="254">
        <f>ROUND(L375*K375,2)</f>
        <v>0</v>
      </c>
      <c r="O375" s="254"/>
      <c r="P375" s="254"/>
      <c r="Q375" s="254"/>
      <c r="R375" s="138"/>
      <c r="T375" s="168" t="s">
        <v>5</v>
      </c>
      <c r="U375" s="46" t="s">
        <v>43</v>
      </c>
      <c r="V375" s="38"/>
      <c r="W375" s="169">
        <f>V375*K375</f>
        <v>0</v>
      </c>
      <c r="X375" s="169">
        <v>0.00024</v>
      </c>
      <c r="Y375" s="169">
        <f>X375*K375</f>
        <v>0.0013456800000000001</v>
      </c>
      <c r="Z375" s="169">
        <v>0</v>
      </c>
      <c r="AA375" s="170">
        <f>Z375*K375</f>
        <v>0</v>
      </c>
      <c r="AR375" s="21" t="s">
        <v>253</v>
      </c>
      <c r="AT375" s="21" t="s">
        <v>172</v>
      </c>
      <c r="AU375" s="21" t="s">
        <v>119</v>
      </c>
      <c r="AY375" s="21" t="s">
        <v>171</v>
      </c>
      <c r="BE375" s="108">
        <f>IF(U375="základní",N375,0)</f>
        <v>0</v>
      </c>
      <c r="BF375" s="108">
        <f>IF(U375="snížená",N375,0)</f>
        <v>0</v>
      </c>
      <c r="BG375" s="108">
        <f>IF(U375="zákl. přenesená",N375,0)</f>
        <v>0</v>
      </c>
      <c r="BH375" s="108">
        <f>IF(U375="sníž. přenesená",N375,0)</f>
        <v>0</v>
      </c>
      <c r="BI375" s="108">
        <f>IF(U375="nulová",N375,0)</f>
        <v>0</v>
      </c>
      <c r="BJ375" s="21" t="s">
        <v>86</v>
      </c>
      <c r="BK375" s="108">
        <f>ROUND(L375*K375,2)</f>
        <v>0</v>
      </c>
      <c r="BL375" s="21" t="s">
        <v>253</v>
      </c>
      <c r="BM375" s="21" t="s">
        <v>622</v>
      </c>
    </row>
    <row r="376" spans="2:51" s="11" customFormat="1" ht="14.45" customHeight="1">
      <c r="B376" s="178"/>
      <c r="C376" s="179"/>
      <c r="D376" s="179"/>
      <c r="E376" s="180" t="s">
        <v>5</v>
      </c>
      <c r="F376" s="252" t="s">
        <v>623</v>
      </c>
      <c r="G376" s="253"/>
      <c r="H376" s="253"/>
      <c r="I376" s="253"/>
      <c r="J376" s="179"/>
      <c r="K376" s="181">
        <v>4.845</v>
      </c>
      <c r="L376" s="179"/>
      <c r="M376" s="179"/>
      <c r="N376" s="179"/>
      <c r="O376" s="179"/>
      <c r="P376" s="179"/>
      <c r="Q376" s="179"/>
      <c r="R376" s="182"/>
      <c r="T376" s="183"/>
      <c r="U376" s="179"/>
      <c r="V376" s="179"/>
      <c r="W376" s="179"/>
      <c r="X376" s="179"/>
      <c r="Y376" s="179"/>
      <c r="Z376" s="179"/>
      <c r="AA376" s="184"/>
      <c r="AT376" s="185" t="s">
        <v>178</v>
      </c>
      <c r="AU376" s="185" t="s">
        <v>119</v>
      </c>
      <c r="AV376" s="11" t="s">
        <v>119</v>
      </c>
      <c r="AW376" s="11" t="s">
        <v>35</v>
      </c>
      <c r="AX376" s="11" t="s">
        <v>78</v>
      </c>
      <c r="AY376" s="185" t="s">
        <v>171</v>
      </c>
    </row>
    <row r="377" spans="2:51" s="11" customFormat="1" ht="14.45" customHeight="1">
      <c r="B377" s="178"/>
      <c r="C377" s="179"/>
      <c r="D377" s="179"/>
      <c r="E377" s="180" t="s">
        <v>5</v>
      </c>
      <c r="F377" s="261" t="s">
        <v>624</v>
      </c>
      <c r="G377" s="262"/>
      <c r="H377" s="262"/>
      <c r="I377" s="262"/>
      <c r="J377" s="179"/>
      <c r="K377" s="181">
        <v>0.89</v>
      </c>
      <c r="L377" s="179"/>
      <c r="M377" s="179"/>
      <c r="N377" s="179"/>
      <c r="O377" s="179"/>
      <c r="P377" s="179"/>
      <c r="Q377" s="179"/>
      <c r="R377" s="182"/>
      <c r="T377" s="183"/>
      <c r="U377" s="179"/>
      <c r="V377" s="179"/>
      <c r="W377" s="179"/>
      <c r="X377" s="179"/>
      <c r="Y377" s="179"/>
      <c r="Z377" s="179"/>
      <c r="AA377" s="184"/>
      <c r="AT377" s="185" t="s">
        <v>178</v>
      </c>
      <c r="AU377" s="185" t="s">
        <v>119</v>
      </c>
      <c r="AV377" s="11" t="s">
        <v>119</v>
      </c>
      <c r="AW377" s="11" t="s">
        <v>35</v>
      </c>
      <c r="AX377" s="11" t="s">
        <v>78</v>
      </c>
      <c r="AY377" s="185" t="s">
        <v>171</v>
      </c>
    </row>
    <row r="378" spans="2:51" s="11" customFormat="1" ht="14.45" customHeight="1">
      <c r="B378" s="178"/>
      <c r="C378" s="179"/>
      <c r="D378" s="179"/>
      <c r="E378" s="180" t="s">
        <v>5</v>
      </c>
      <c r="F378" s="261" t="s">
        <v>625</v>
      </c>
      <c r="G378" s="262"/>
      <c r="H378" s="262"/>
      <c r="I378" s="262"/>
      <c r="J378" s="179"/>
      <c r="K378" s="181">
        <v>-0.128</v>
      </c>
      <c r="L378" s="179"/>
      <c r="M378" s="179"/>
      <c r="N378" s="179"/>
      <c r="O378" s="179"/>
      <c r="P378" s="179"/>
      <c r="Q378" s="179"/>
      <c r="R378" s="182"/>
      <c r="T378" s="183"/>
      <c r="U378" s="179"/>
      <c r="V378" s="179"/>
      <c r="W378" s="179"/>
      <c r="X378" s="179"/>
      <c r="Y378" s="179"/>
      <c r="Z378" s="179"/>
      <c r="AA378" s="184"/>
      <c r="AT378" s="185" t="s">
        <v>178</v>
      </c>
      <c r="AU378" s="185" t="s">
        <v>119</v>
      </c>
      <c r="AV378" s="11" t="s">
        <v>119</v>
      </c>
      <c r="AW378" s="11" t="s">
        <v>35</v>
      </c>
      <c r="AX378" s="11" t="s">
        <v>78</v>
      </c>
      <c r="AY378" s="185" t="s">
        <v>171</v>
      </c>
    </row>
    <row r="379" spans="2:51" s="12" customFormat="1" ht="14.45" customHeight="1">
      <c r="B379" s="186"/>
      <c r="C379" s="187"/>
      <c r="D379" s="187"/>
      <c r="E379" s="188" t="s">
        <v>5</v>
      </c>
      <c r="F379" s="263" t="s">
        <v>186</v>
      </c>
      <c r="G379" s="264"/>
      <c r="H379" s="264"/>
      <c r="I379" s="264"/>
      <c r="J379" s="187"/>
      <c r="K379" s="189">
        <v>5.607</v>
      </c>
      <c r="L379" s="187"/>
      <c r="M379" s="187"/>
      <c r="N379" s="187"/>
      <c r="O379" s="187"/>
      <c r="P379" s="187"/>
      <c r="Q379" s="187"/>
      <c r="R379" s="190"/>
      <c r="T379" s="191"/>
      <c r="U379" s="187"/>
      <c r="V379" s="187"/>
      <c r="W379" s="187"/>
      <c r="X379" s="187"/>
      <c r="Y379" s="187"/>
      <c r="Z379" s="187"/>
      <c r="AA379" s="192"/>
      <c r="AT379" s="193" t="s">
        <v>178</v>
      </c>
      <c r="AU379" s="193" t="s">
        <v>119</v>
      </c>
      <c r="AV379" s="12" t="s">
        <v>175</v>
      </c>
      <c r="AW379" s="12" t="s">
        <v>35</v>
      </c>
      <c r="AX379" s="12" t="s">
        <v>86</v>
      </c>
      <c r="AY379" s="193" t="s">
        <v>171</v>
      </c>
    </row>
    <row r="380" spans="2:65" s="1" customFormat="1" ht="22.9" customHeight="1">
      <c r="B380" s="135"/>
      <c r="C380" s="164" t="s">
        <v>626</v>
      </c>
      <c r="D380" s="164" t="s">
        <v>172</v>
      </c>
      <c r="E380" s="165" t="s">
        <v>627</v>
      </c>
      <c r="F380" s="259" t="s">
        <v>628</v>
      </c>
      <c r="G380" s="259"/>
      <c r="H380" s="259"/>
      <c r="I380" s="259"/>
      <c r="J380" s="166" t="s">
        <v>116</v>
      </c>
      <c r="K380" s="167">
        <v>5.607</v>
      </c>
      <c r="L380" s="250">
        <v>0</v>
      </c>
      <c r="M380" s="250"/>
      <c r="N380" s="254">
        <f>ROUND(L380*K380,2)</f>
        <v>0</v>
      </c>
      <c r="O380" s="254"/>
      <c r="P380" s="254"/>
      <c r="Q380" s="254"/>
      <c r="R380" s="138"/>
      <c r="T380" s="168" t="s">
        <v>5</v>
      </c>
      <c r="U380" s="46" t="s">
        <v>43</v>
      </c>
      <c r="V380" s="38"/>
      <c r="W380" s="169">
        <f>V380*K380</f>
        <v>0</v>
      </c>
      <c r="X380" s="169">
        <v>0.00024</v>
      </c>
      <c r="Y380" s="169">
        <f>X380*K380</f>
        <v>0.0013456800000000001</v>
      </c>
      <c r="Z380" s="169">
        <v>0</v>
      </c>
      <c r="AA380" s="170">
        <f>Z380*K380</f>
        <v>0</v>
      </c>
      <c r="AR380" s="21" t="s">
        <v>253</v>
      </c>
      <c r="AT380" s="21" t="s">
        <v>172</v>
      </c>
      <c r="AU380" s="21" t="s">
        <v>119</v>
      </c>
      <c r="AY380" s="21" t="s">
        <v>171</v>
      </c>
      <c r="BE380" s="108">
        <f>IF(U380="základní",N380,0)</f>
        <v>0</v>
      </c>
      <c r="BF380" s="108">
        <f>IF(U380="snížená",N380,0)</f>
        <v>0</v>
      </c>
      <c r="BG380" s="108">
        <f>IF(U380="zákl. přenesená",N380,0)</f>
        <v>0</v>
      </c>
      <c r="BH380" s="108">
        <f>IF(U380="sníž. přenesená",N380,0)</f>
        <v>0</v>
      </c>
      <c r="BI380" s="108">
        <f>IF(U380="nulová",N380,0)</f>
        <v>0</v>
      </c>
      <c r="BJ380" s="21" t="s">
        <v>86</v>
      </c>
      <c r="BK380" s="108">
        <f>ROUND(L380*K380,2)</f>
        <v>0</v>
      </c>
      <c r="BL380" s="21" t="s">
        <v>253</v>
      </c>
      <c r="BM380" s="21" t="s">
        <v>629</v>
      </c>
    </row>
    <row r="381" spans="2:65" s="1" customFormat="1" ht="22.9" customHeight="1">
      <c r="B381" s="135"/>
      <c r="C381" s="164" t="s">
        <v>630</v>
      </c>
      <c r="D381" s="164" t="s">
        <v>172</v>
      </c>
      <c r="E381" s="165" t="s">
        <v>631</v>
      </c>
      <c r="F381" s="259" t="s">
        <v>632</v>
      </c>
      <c r="G381" s="259"/>
      <c r="H381" s="259"/>
      <c r="I381" s="259"/>
      <c r="J381" s="166" t="s">
        <v>116</v>
      </c>
      <c r="K381" s="167">
        <v>10.15</v>
      </c>
      <c r="L381" s="250">
        <v>0</v>
      </c>
      <c r="M381" s="250"/>
      <c r="N381" s="254">
        <f>ROUND(L381*K381,2)</f>
        <v>0</v>
      </c>
      <c r="O381" s="254"/>
      <c r="P381" s="254"/>
      <c r="Q381" s="254"/>
      <c r="R381" s="138"/>
      <c r="T381" s="168" t="s">
        <v>5</v>
      </c>
      <c r="U381" s="46" t="s">
        <v>43</v>
      </c>
      <c r="V381" s="38"/>
      <c r="W381" s="169">
        <f>V381*K381</f>
        <v>0</v>
      </c>
      <c r="X381" s="169">
        <v>0.00036</v>
      </c>
      <c r="Y381" s="169">
        <f>X381*K381</f>
        <v>0.0036540000000000006</v>
      </c>
      <c r="Z381" s="169">
        <v>0</v>
      </c>
      <c r="AA381" s="170">
        <f>Z381*K381</f>
        <v>0</v>
      </c>
      <c r="AR381" s="21" t="s">
        <v>253</v>
      </c>
      <c r="AT381" s="21" t="s">
        <v>172</v>
      </c>
      <c r="AU381" s="21" t="s">
        <v>119</v>
      </c>
      <c r="AY381" s="21" t="s">
        <v>171</v>
      </c>
      <c r="BE381" s="108">
        <f>IF(U381="základní",N381,0)</f>
        <v>0</v>
      </c>
      <c r="BF381" s="108">
        <f>IF(U381="snížená",N381,0)</f>
        <v>0</v>
      </c>
      <c r="BG381" s="108">
        <f>IF(U381="zákl. přenesená",N381,0)</f>
        <v>0</v>
      </c>
      <c r="BH381" s="108">
        <f>IF(U381="sníž. přenesená",N381,0)</f>
        <v>0</v>
      </c>
      <c r="BI381" s="108">
        <f>IF(U381="nulová",N381,0)</f>
        <v>0</v>
      </c>
      <c r="BJ381" s="21" t="s">
        <v>86</v>
      </c>
      <c r="BK381" s="108">
        <f>ROUND(L381*K381,2)</f>
        <v>0</v>
      </c>
      <c r="BL381" s="21" t="s">
        <v>253</v>
      </c>
      <c r="BM381" s="21" t="s">
        <v>633</v>
      </c>
    </row>
    <row r="382" spans="2:51" s="10" customFormat="1" ht="14.45" customHeight="1">
      <c r="B382" s="171"/>
      <c r="C382" s="172"/>
      <c r="D382" s="172"/>
      <c r="E382" s="173" t="s">
        <v>5</v>
      </c>
      <c r="F382" s="289" t="s">
        <v>634</v>
      </c>
      <c r="G382" s="290"/>
      <c r="H382" s="290"/>
      <c r="I382" s="290"/>
      <c r="J382" s="172"/>
      <c r="K382" s="173" t="s">
        <v>5</v>
      </c>
      <c r="L382" s="172"/>
      <c r="M382" s="172"/>
      <c r="N382" s="172"/>
      <c r="O382" s="172"/>
      <c r="P382" s="172"/>
      <c r="Q382" s="172"/>
      <c r="R382" s="174"/>
      <c r="T382" s="175"/>
      <c r="U382" s="172"/>
      <c r="V382" s="172"/>
      <c r="W382" s="172"/>
      <c r="X382" s="172"/>
      <c r="Y382" s="172"/>
      <c r="Z382" s="172"/>
      <c r="AA382" s="176"/>
      <c r="AT382" s="177" t="s">
        <v>178</v>
      </c>
      <c r="AU382" s="177" t="s">
        <v>119</v>
      </c>
      <c r="AV382" s="10" t="s">
        <v>86</v>
      </c>
      <c r="AW382" s="10" t="s">
        <v>35</v>
      </c>
      <c r="AX382" s="10" t="s">
        <v>78</v>
      </c>
      <c r="AY382" s="177" t="s">
        <v>171</v>
      </c>
    </row>
    <row r="383" spans="2:51" s="11" customFormat="1" ht="14.45" customHeight="1">
      <c r="B383" s="178"/>
      <c r="C383" s="179"/>
      <c r="D383" s="179"/>
      <c r="E383" s="180" t="s">
        <v>5</v>
      </c>
      <c r="F383" s="261" t="s">
        <v>635</v>
      </c>
      <c r="G383" s="262"/>
      <c r="H383" s="262"/>
      <c r="I383" s="262"/>
      <c r="J383" s="179"/>
      <c r="K383" s="181">
        <v>0.576</v>
      </c>
      <c r="L383" s="179"/>
      <c r="M383" s="179"/>
      <c r="N383" s="179"/>
      <c r="O383" s="179"/>
      <c r="P383" s="179"/>
      <c r="Q383" s="179"/>
      <c r="R383" s="182"/>
      <c r="T383" s="183"/>
      <c r="U383" s="179"/>
      <c r="V383" s="179"/>
      <c r="W383" s="179"/>
      <c r="X383" s="179"/>
      <c r="Y383" s="179"/>
      <c r="Z383" s="179"/>
      <c r="AA383" s="184"/>
      <c r="AT383" s="185" t="s">
        <v>178</v>
      </c>
      <c r="AU383" s="185" t="s">
        <v>119</v>
      </c>
      <c r="AV383" s="11" t="s">
        <v>119</v>
      </c>
      <c r="AW383" s="11" t="s">
        <v>35</v>
      </c>
      <c r="AX383" s="11" t="s">
        <v>78</v>
      </c>
      <c r="AY383" s="185" t="s">
        <v>171</v>
      </c>
    </row>
    <row r="384" spans="2:51" s="11" customFormat="1" ht="14.45" customHeight="1">
      <c r="B384" s="178"/>
      <c r="C384" s="179"/>
      <c r="D384" s="179"/>
      <c r="E384" s="180" t="s">
        <v>5</v>
      </c>
      <c r="F384" s="261" t="s">
        <v>636</v>
      </c>
      <c r="G384" s="262"/>
      <c r="H384" s="262"/>
      <c r="I384" s="262"/>
      <c r="J384" s="179"/>
      <c r="K384" s="181">
        <v>0.384</v>
      </c>
      <c r="L384" s="179"/>
      <c r="M384" s="179"/>
      <c r="N384" s="179"/>
      <c r="O384" s="179"/>
      <c r="P384" s="179"/>
      <c r="Q384" s="179"/>
      <c r="R384" s="182"/>
      <c r="T384" s="183"/>
      <c r="U384" s="179"/>
      <c r="V384" s="179"/>
      <c r="W384" s="179"/>
      <c r="X384" s="179"/>
      <c r="Y384" s="179"/>
      <c r="Z384" s="179"/>
      <c r="AA384" s="184"/>
      <c r="AT384" s="185" t="s">
        <v>178</v>
      </c>
      <c r="AU384" s="185" t="s">
        <v>119</v>
      </c>
      <c r="AV384" s="11" t="s">
        <v>119</v>
      </c>
      <c r="AW384" s="11" t="s">
        <v>35</v>
      </c>
      <c r="AX384" s="11" t="s">
        <v>78</v>
      </c>
      <c r="AY384" s="185" t="s">
        <v>171</v>
      </c>
    </row>
    <row r="385" spans="2:51" s="10" customFormat="1" ht="14.45" customHeight="1">
      <c r="B385" s="171"/>
      <c r="C385" s="172"/>
      <c r="D385" s="172"/>
      <c r="E385" s="173" t="s">
        <v>5</v>
      </c>
      <c r="F385" s="295" t="s">
        <v>335</v>
      </c>
      <c r="G385" s="296"/>
      <c r="H385" s="296"/>
      <c r="I385" s="296"/>
      <c r="J385" s="172"/>
      <c r="K385" s="173" t="s">
        <v>5</v>
      </c>
      <c r="L385" s="172"/>
      <c r="M385" s="172"/>
      <c r="N385" s="172"/>
      <c r="O385" s="172"/>
      <c r="P385" s="172"/>
      <c r="Q385" s="172"/>
      <c r="R385" s="174"/>
      <c r="T385" s="175"/>
      <c r="U385" s="172"/>
      <c r="V385" s="172"/>
      <c r="W385" s="172"/>
      <c r="X385" s="172"/>
      <c r="Y385" s="172"/>
      <c r="Z385" s="172"/>
      <c r="AA385" s="176"/>
      <c r="AT385" s="177" t="s">
        <v>178</v>
      </c>
      <c r="AU385" s="177" t="s">
        <v>119</v>
      </c>
      <c r="AV385" s="10" t="s">
        <v>86</v>
      </c>
      <c r="AW385" s="10" t="s">
        <v>35</v>
      </c>
      <c r="AX385" s="10" t="s">
        <v>78</v>
      </c>
      <c r="AY385" s="177" t="s">
        <v>171</v>
      </c>
    </row>
    <row r="386" spans="2:51" s="11" customFormat="1" ht="14.45" customHeight="1">
      <c r="B386" s="178"/>
      <c r="C386" s="179"/>
      <c r="D386" s="179"/>
      <c r="E386" s="180" t="s">
        <v>5</v>
      </c>
      <c r="F386" s="261" t="s">
        <v>365</v>
      </c>
      <c r="G386" s="262"/>
      <c r="H386" s="262"/>
      <c r="I386" s="262"/>
      <c r="J386" s="179"/>
      <c r="K386" s="181">
        <v>9.19</v>
      </c>
      <c r="L386" s="179"/>
      <c r="M386" s="179"/>
      <c r="N386" s="179"/>
      <c r="O386" s="179"/>
      <c r="P386" s="179"/>
      <c r="Q386" s="179"/>
      <c r="R386" s="182"/>
      <c r="T386" s="183"/>
      <c r="U386" s="179"/>
      <c r="V386" s="179"/>
      <c r="W386" s="179"/>
      <c r="X386" s="179"/>
      <c r="Y386" s="179"/>
      <c r="Z386" s="179"/>
      <c r="AA386" s="184"/>
      <c r="AT386" s="185" t="s">
        <v>178</v>
      </c>
      <c r="AU386" s="185" t="s">
        <v>119</v>
      </c>
      <c r="AV386" s="11" t="s">
        <v>119</v>
      </c>
      <c r="AW386" s="11" t="s">
        <v>35</v>
      </c>
      <c r="AX386" s="11" t="s">
        <v>78</v>
      </c>
      <c r="AY386" s="185" t="s">
        <v>171</v>
      </c>
    </row>
    <row r="387" spans="2:51" s="12" customFormat="1" ht="14.45" customHeight="1">
      <c r="B387" s="186"/>
      <c r="C387" s="187"/>
      <c r="D387" s="187"/>
      <c r="E387" s="188" t="s">
        <v>5</v>
      </c>
      <c r="F387" s="263" t="s">
        <v>186</v>
      </c>
      <c r="G387" s="264"/>
      <c r="H387" s="264"/>
      <c r="I387" s="264"/>
      <c r="J387" s="187"/>
      <c r="K387" s="189">
        <v>10.15</v>
      </c>
      <c r="L387" s="187"/>
      <c r="M387" s="187"/>
      <c r="N387" s="187"/>
      <c r="O387" s="187"/>
      <c r="P387" s="187"/>
      <c r="Q387" s="187"/>
      <c r="R387" s="190"/>
      <c r="T387" s="191"/>
      <c r="U387" s="187"/>
      <c r="V387" s="187"/>
      <c r="W387" s="187"/>
      <c r="X387" s="187"/>
      <c r="Y387" s="187"/>
      <c r="Z387" s="187"/>
      <c r="AA387" s="192"/>
      <c r="AT387" s="193" t="s">
        <v>178</v>
      </c>
      <c r="AU387" s="193" t="s">
        <v>119</v>
      </c>
      <c r="AV387" s="12" t="s">
        <v>175</v>
      </c>
      <c r="AW387" s="12" t="s">
        <v>35</v>
      </c>
      <c r="AX387" s="12" t="s">
        <v>86</v>
      </c>
      <c r="AY387" s="193" t="s">
        <v>171</v>
      </c>
    </row>
    <row r="388" spans="2:65" s="1" customFormat="1" ht="22.9" customHeight="1">
      <c r="B388" s="135"/>
      <c r="C388" s="164" t="s">
        <v>637</v>
      </c>
      <c r="D388" s="164" t="s">
        <v>172</v>
      </c>
      <c r="E388" s="165" t="s">
        <v>638</v>
      </c>
      <c r="F388" s="259" t="s">
        <v>639</v>
      </c>
      <c r="G388" s="259"/>
      <c r="H388" s="259"/>
      <c r="I388" s="259"/>
      <c r="J388" s="166" t="s">
        <v>116</v>
      </c>
      <c r="K388" s="167">
        <v>10.15</v>
      </c>
      <c r="L388" s="250">
        <v>0</v>
      </c>
      <c r="M388" s="250"/>
      <c r="N388" s="254">
        <f>ROUND(L388*K388,2)</f>
        <v>0</v>
      </c>
      <c r="O388" s="254"/>
      <c r="P388" s="254"/>
      <c r="Q388" s="254"/>
      <c r="R388" s="138"/>
      <c r="T388" s="168" t="s">
        <v>5</v>
      </c>
      <c r="U388" s="46" t="s">
        <v>43</v>
      </c>
      <c r="V388" s="38"/>
      <c r="W388" s="169">
        <f>V388*K388</f>
        <v>0</v>
      </c>
      <c r="X388" s="169">
        <v>0.0005</v>
      </c>
      <c r="Y388" s="169">
        <f>X388*K388</f>
        <v>0.0050750000000000005</v>
      </c>
      <c r="Z388" s="169">
        <v>0</v>
      </c>
      <c r="AA388" s="170">
        <f>Z388*K388</f>
        <v>0</v>
      </c>
      <c r="AR388" s="21" t="s">
        <v>253</v>
      </c>
      <c r="AT388" s="21" t="s">
        <v>172</v>
      </c>
      <c r="AU388" s="21" t="s">
        <v>119</v>
      </c>
      <c r="AY388" s="21" t="s">
        <v>171</v>
      </c>
      <c r="BE388" s="108">
        <f>IF(U388="základní",N388,0)</f>
        <v>0</v>
      </c>
      <c r="BF388" s="108">
        <f>IF(U388="snížená",N388,0)</f>
        <v>0</v>
      </c>
      <c r="BG388" s="108">
        <f>IF(U388="zákl. přenesená",N388,0)</f>
        <v>0</v>
      </c>
      <c r="BH388" s="108">
        <f>IF(U388="sníž. přenesená",N388,0)</f>
        <v>0</v>
      </c>
      <c r="BI388" s="108">
        <f>IF(U388="nulová",N388,0)</f>
        <v>0</v>
      </c>
      <c r="BJ388" s="21" t="s">
        <v>86</v>
      </c>
      <c r="BK388" s="108">
        <f>ROUND(L388*K388,2)</f>
        <v>0</v>
      </c>
      <c r="BL388" s="21" t="s">
        <v>253</v>
      </c>
      <c r="BM388" s="21" t="s">
        <v>640</v>
      </c>
    </row>
    <row r="389" spans="2:65" s="1" customFormat="1" ht="34.15" customHeight="1">
      <c r="B389" s="135"/>
      <c r="C389" s="164" t="s">
        <v>641</v>
      </c>
      <c r="D389" s="164" t="s">
        <v>172</v>
      </c>
      <c r="E389" s="165" t="s">
        <v>642</v>
      </c>
      <c r="F389" s="259" t="s">
        <v>643</v>
      </c>
      <c r="G389" s="259"/>
      <c r="H389" s="259"/>
      <c r="I389" s="259"/>
      <c r="J389" s="166" t="s">
        <v>116</v>
      </c>
      <c r="K389" s="167">
        <v>15.757</v>
      </c>
      <c r="L389" s="250">
        <v>0</v>
      </c>
      <c r="M389" s="250"/>
      <c r="N389" s="254">
        <f>ROUND(L389*K389,2)</f>
        <v>0</v>
      </c>
      <c r="O389" s="254"/>
      <c r="P389" s="254"/>
      <c r="Q389" s="254"/>
      <c r="R389" s="138"/>
      <c r="T389" s="168" t="s">
        <v>5</v>
      </c>
      <c r="U389" s="46" t="s">
        <v>43</v>
      </c>
      <c r="V389" s="38"/>
      <c r="W389" s="169">
        <f>V389*K389</f>
        <v>0</v>
      </c>
      <c r="X389" s="169">
        <v>0.0025</v>
      </c>
      <c r="Y389" s="169">
        <f>X389*K389</f>
        <v>0.0393925</v>
      </c>
      <c r="Z389" s="169">
        <v>0</v>
      </c>
      <c r="AA389" s="170">
        <f>Z389*K389</f>
        <v>0</v>
      </c>
      <c r="AR389" s="21" t="s">
        <v>253</v>
      </c>
      <c r="AT389" s="21" t="s">
        <v>172</v>
      </c>
      <c r="AU389" s="21" t="s">
        <v>119</v>
      </c>
      <c r="AY389" s="21" t="s">
        <v>171</v>
      </c>
      <c r="BE389" s="108">
        <f>IF(U389="základní",N389,0)</f>
        <v>0</v>
      </c>
      <c r="BF389" s="108">
        <f>IF(U389="snížená",N389,0)</f>
        <v>0</v>
      </c>
      <c r="BG389" s="108">
        <f>IF(U389="zákl. přenesená",N389,0)</f>
        <v>0</v>
      </c>
      <c r="BH389" s="108">
        <f>IF(U389="sníž. přenesená",N389,0)</f>
        <v>0</v>
      </c>
      <c r="BI389" s="108">
        <f>IF(U389="nulová",N389,0)</f>
        <v>0</v>
      </c>
      <c r="BJ389" s="21" t="s">
        <v>86</v>
      </c>
      <c r="BK389" s="108">
        <f>ROUND(L389*K389,2)</f>
        <v>0</v>
      </c>
      <c r="BL389" s="21" t="s">
        <v>253</v>
      </c>
      <c r="BM389" s="21" t="s">
        <v>644</v>
      </c>
    </row>
    <row r="390" spans="2:51" s="11" customFormat="1" ht="14.45" customHeight="1">
      <c r="B390" s="178"/>
      <c r="C390" s="179"/>
      <c r="D390" s="179"/>
      <c r="E390" s="180" t="s">
        <v>5</v>
      </c>
      <c r="F390" s="252" t="s">
        <v>645</v>
      </c>
      <c r="G390" s="253"/>
      <c r="H390" s="253"/>
      <c r="I390" s="253"/>
      <c r="J390" s="179"/>
      <c r="K390" s="181">
        <v>15.757</v>
      </c>
      <c r="L390" s="179"/>
      <c r="M390" s="179"/>
      <c r="N390" s="179"/>
      <c r="O390" s="179"/>
      <c r="P390" s="179"/>
      <c r="Q390" s="179"/>
      <c r="R390" s="182"/>
      <c r="T390" s="183"/>
      <c r="U390" s="179"/>
      <c r="V390" s="179"/>
      <c r="W390" s="179"/>
      <c r="X390" s="179"/>
      <c r="Y390" s="179"/>
      <c r="Z390" s="179"/>
      <c r="AA390" s="184"/>
      <c r="AT390" s="185" t="s">
        <v>178</v>
      </c>
      <c r="AU390" s="185" t="s">
        <v>119</v>
      </c>
      <c r="AV390" s="11" t="s">
        <v>119</v>
      </c>
      <c r="AW390" s="11" t="s">
        <v>35</v>
      </c>
      <c r="AX390" s="11" t="s">
        <v>86</v>
      </c>
      <c r="AY390" s="185" t="s">
        <v>171</v>
      </c>
    </row>
    <row r="391" spans="2:63" s="9" customFormat="1" ht="29.85" customHeight="1">
      <c r="B391" s="153"/>
      <c r="C391" s="154"/>
      <c r="D391" s="163" t="s">
        <v>146</v>
      </c>
      <c r="E391" s="163"/>
      <c r="F391" s="163"/>
      <c r="G391" s="163"/>
      <c r="H391" s="163"/>
      <c r="I391" s="163"/>
      <c r="J391" s="163"/>
      <c r="K391" s="163"/>
      <c r="L391" s="163"/>
      <c r="M391" s="163"/>
      <c r="N391" s="257">
        <f>BK391</f>
        <v>0</v>
      </c>
      <c r="O391" s="258"/>
      <c r="P391" s="258"/>
      <c r="Q391" s="258"/>
      <c r="R391" s="156"/>
      <c r="T391" s="157"/>
      <c r="U391" s="154"/>
      <c r="V391" s="154"/>
      <c r="W391" s="158">
        <f>SUM(W392:W403)</f>
        <v>0</v>
      </c>
      <c r="X391" s="154"/>
      <c r="Y391" s="158">
        <f>SUM(Y392:Y403)</f>
        <v>0.01956273</v>
      </c>
      <c r="Z391" s="154"/>
      <c r="AA391" s="159">
        <f>SUM(AA392:AA403)</f>
        <v>0</v>
      </c>
      <c r="AR391" s="160" t="s">
        <v>119</v>
      </c>
      <c r="AT391" s="161" t="s">
        <v>77</v>
      </c>
      <c r="AU391" s="161" t="s">
        <v>86</v>
      </c>
      <c r="AY391" s="160" t="s">
        <v>171</v>
      </c>
      <c r="BK391" s="162">
        <f>SUM(BK392:BK403)</f>
        <v>0</v>
      </c>
    </row>
    <row r="392" spans="2:65" s="1" customFormat="1" ht="22.9" customHeight="1">
      <c r="B392" s="135"/>
      <c r="C392" s="164" t="s">
        <v>646</v>
      </c>
      <c r="D392" s="164" t="s">
        <v>172</v>
      </c>
      <c r="E392" s="165" t="s">
        <v>647</v>
      </c>
      <c r="F392" s="259" t="s">
        <v>648</v>
      </c>
      <c r="G392" s="259"/>
      <c r="H392" s="259"/>
      <c r="I392" s="259"/>
      <c r="J392" s="166" t="s">
        <v>116</v>
      </c>
      <c r="K392" s="167">
        <v>100</v>
      </c>
      <c r="L392" s="250">
        <v>0</v>
      </c>
      <c r="M392" s="250"/>
      <c r="N392" s="254">
        <f>ROUND(L392*K392,2)</f>
        <v>0</v>
      </c>
      <c r="O392" s="254"/>
      <c r="P392" s="254"/>
      <c r="Q392" s="254"/>
      <c r="R392" s="138"/>
      <c r="T392" s="168" t="s">
        <v>5</v>
      </c>
      <c r="U392" s="46" t="s">
        <v>43</v>
      </c>
      <c r="V392" s="38"/>
      <c r="W392" s="169">
        <f>V392*K392</f>
        <v>0</v>
      </c>
      <c r="X392" s="169">
        <v>0</v>
      </c>
      <c r="Y392" s="169">
        <f>X392*K392</f>
        <v>0</v>
      </c>
      <c r="Z392" s="169">
        <v>0</v>
      </c>
      <c r="AA392" s="170">
        <f>Z392*K392</f>
        <v>0</v>
      </c>
      <c r="AR392" s="21" t="s">
        <v>253</v>
      </c>
      <c r="AT392" s="21" t="s">
        <v>172</v>
      </c>
      <c r="AU392" s="21" t="s">
        <v>119</v>
      </c>
      <c r="AY392" s="21" t="s">
        <v>171</v>
      </c>
      <c r="BE392" s="108">
        <f>IF(U392="základní",N392,0)</f>
        <v>0</v>
      </c>
      <c r="BF392" s="108">
        <f>IF(U392="snížená",N392,0)</f>
        <v>0</v>
      </c>
      <c r="BG392" s="108">
        <f>IF(U392="zákl. přenesená",N392,0)</f>
        <v>0</v>
      </c>
      <c r="BH392" s="108">
        <f>IF(U392="sníž. přenesená",N392,0)</f>
        <v>0</v>
      </c>
      <c r="BI392" s="108">
        <f>IF(U392="nulová",N392,0)</f>
        <v>0</v>
      </c>
      <c r="BJ392" s="21" t="s">
        <v>86</v>
      </c>
      <c r="BK392" s="108">
        <f>ROUND(L392*K392,2)</f>
        <v>0</v>
      </c>
      <c r="BL392" s="21" t="s">
        <v>253</v>
      </c>
      <c r="BM392" s="21" t="s">
        <v>649</v>
      </c>
    </row>
    <row r="393" spans="2:65" s="1" customFormat="1" ht="34.15" customHeight="1">
      <c r="B393" s="135"/>
      <c r="C393" s="194" t="s">
        <v>650</v>
      </c>
      <c r="D393" s="194" t="s">
        <v>214</v>
      </c>
      <c r="E393" s="195" t="s">
        <v>651</v>
      </c>
      <c r="F393" s="260" t="s">
        <v>652</v>
      </c>
      <c r="G393" s="260"/>
      <c r="H393" s="260"/>
      <c r="I393" s="260"/>
      <c r="J393" s="196" t="s">
        <v>116</v>
      </c>
      <c r="K393" s="197">
        <v>105</v>
      </c>
      <c r="L393" s="255">
        <v>0</v>
      </c>
      <c r="M393" s="255"/>
      <c r="N393" s="256">
        <f>ROUND(L393*K393,2)</f>
        <v>0</v>
      </c>
      <c r="O393" s="254"/>
      <c r="P393" s="254"/>
      <c r="Q393" s="254"/>
      <c r="R393" s="138"/>
      <c r="T393" s="168" t="s">
        <v>5</v>
      </c>
      <c r="U393" s="46" t="s">
        <v>43</v>
      </c>
      <c r="V393" s="38"/>
      <c r="W393" s="169">
        <f>V393*K393</f>
        <v>0</v>
      </c>
      <c r="X393" s="169">
        <v>0</v>
      </c>
      <c r="Y393" s="169">
        <f>X393*K393</f>
        <v>0</v>
      </c>
      <c r="Z393" s="169">
        <v>0</v>
      </c>
      <c r="AA393" s="170">
        <f>Z393*K393</f>
        <v>0</v>
      </c>
      <c r="AR393" s="21" t="s">
        <v>353</v>
      </c>
      <c r="AT393" s="21" t="s">
        <v>214</v>
      </c>
      <c r="AU393" s="21" t="s">
        <v>119</v>
      </c>
      <c r="AY393" s="21" t="s">
        <v>171</v>
      </c>
      <c r="BE393" s="108">
        <f>IF(U393="základní",N393,0)</f>
        <v>0</v>
      </c>
      <c r="BF393" s="108">
        <f>IF(U393="snížená",N393,0)</f>
        <v>0</v>
      </c>
      <c r="BG393" s="108">
        <f>IF(U393="zákl. přenesená",N393,0)</f>
        <v>0</v>
      </c>
      <c r="BH393" s="108">
        <f>IF(U393="sníž. přenesená",N393,0)</f>
        <v>0</v>
      </c>
      <c r="BI393" s="108">
        <f>IF(U393="nulová",N393,0)</f>
        <v>0</v>
      </c>
      <c r="BJ393" s="21" t="s">
        <v>86</v>
      </c>
      <c r="BK393" s="108">
        <f>ROUND(L393*K393,2)</f>
        <v>0</v>
      </c>
      <c r="BL393" s="21" t="s">
        <v>253</v>
      </c>
      <c r="BM393" s="21" t="s">
        <v>653</v>
      </c>
    </row>
    <row r="394" spans="2:65" s="1" customFormat="1" ht="22.9" customHeight="1">
      <c r="B394" s="135"/>
      <c r="C394" s="164" t="s">
        <v>654</v>
      </c>
      <c r="D394" s="164" t="s">
        <v>172</v>
      </c>
      <c r="E394" s="165" t="s">
        <v>655</v>
      </c>
      <c r="F394" s="259" t="s">
        <v>656</v>
      </c>
      <c r="G394" s="259"/>
      <c r="H394" s="259"/>
      <c r="I394" s="259"/>
      <c r="J394" s="166" t="s">
        <v>116</v>
      </c>
      <c r="K394" s="167">
        <v>14.943</v>
      </c>
      <c r="L394" s="250">
        <v>0</v>
      </c>
      <c r="M394" s="250"/>
      <c r="N394" s="254">
        <f>ROUND(L394*K394,2)</f>
        <v>0</v>
      </c>
      <c r="O394" s="254"/>
      <c r="P394" s="254"/>
      <c r="Q394" s="254"/>
      <c r="R394" s="138"/>
      <c r="T394" s="168" t="s">
        <v>5</v>
      </c>
      <c r="U394" s="46" t="s">
        <v>43</v>
      </c>
      <c r="V394" s="38"/>
      <c r="W394" s="169">
        <f>V394*K394</f>
        <v>0</v>
      </c>
      <c r="X394" s="169">
        <v>0</v>
      </c>
      <c r="Y394" s="169">
        <f>X394*K394</f>
        <v>0</v>
      </c>
      <c r="Z394" s="169">
        <v>0</v>
      </c>
      <c r="AA394" s="170">
        <f>Z394*K394</f>
        <v>0</v>
      </c>
      <c r="AR394" s="21" t="s">
        <v>253</v>
      </c>
      <c r="AT394" s="21" t="s">
        <v>172</v>
      </c>
      <c r="AU394" s="21" t="s">
        <v>119</v>
      </c>
      <c r="AY394" s="21" t="s">
        <v>171</v>
      </c>
      <c r="BE394" s="108">
        <f>IF(U394="základní",N394,0)</f>
        <v>0</v>
      </c>
      <c r="BF394" s="108">
        <f>IF(U394="snížená",N394,0)</f>
        <v>0</v>
      </c>
      <c r="BG394" s="108">
        <f>IF(U394="zákl. přenesená",N394,0)</f>
        <v>0</v>
      </c>
      <c r="BH394" s="108">
        <f>IF(U394="sníž. přenesená",N394,0)</f>
        <v>0</v>
      </c>
      <c r="BI394" s="108">
        <f>IF(U394="nulová",N394,0)</f>
        <v>0</v>
      </c>
      <c r="BJ394" s="21" t="s">
        <v>86</v>
      </c>
      <c r="BK394" s="108">
        <f>ROUND(L394*K394,2)</f>
        <v>0</v>
      </c>
      <c r="BL394" s="21" t="s">
        <v>253</v>
      </c>
      <c r="BM394" s="21" t="s">
        <v>657</v>
      </c>
    </row>
    <row r="395" spans="2:51" s="11" customFormat="1" ht="14.45" customHeight="1">
      <c r="B395" s="178"/>
      <c r="C395" s="179"/>
      <c r="D395" s="179"/>
      <c r="E395" s="180" t="s">
        <v>5</v>
      </c>
      <c r="F395" s="252" t="s">
        <v>658</v>
      </c>
      <c r="G395" s="253"/>
      <c r="H395" s="253"/>
      <c r="I395" s="253"/>
      <c r="J395" s="179"/>
      <c r="K395" s="181">
        <v>14.943</v>
      </c>
      <c r="L395" s="179"/>
      <c r="M395" s="179"/>
      <c r="N395" s="179"/>
      <c r="O395" s="179"/>
      <c r="P395" s="179"/>
      <c r="Q395" s="179"/>
      <c r="R395" s="182"/>
      <c r="T395" s="183"/>
      <c r="U395" s="179"/>
      <c r="V395" s="179"/>
      <c r="W395" s="179"/>
      <c r="X395" s="179"/>
      <c r="Y395" s="179"/>
      <c r="Z395" s="179"/>
      <c r="AA395" s="184"/>
      <c r="AT395" s="185" t="s">
        <v>178</v>
      </c>
      <c r="AU395" s="185" t="s">
        <v>119</v>
      </c>
      <c r="AV395" s="11" t="s">
        <v>119</v>
      </c>
      <c r="AW395" s="11" t="s">
        <v>35</v>
      </c>
      <c r="AX395" s="11" t="s">
        <v>86</v>
      </c>
      <c r="AY395" s="185" t="s">
        <v>171</v>
      </c>
    </row>
    <row r="396" spans="2:65" s="1" customFormat="1" ht="34.15" customHeight="1">
      <c r="B396" s="135"/>
      <c r="C396" s="194" t="s">
        <v>659</v>
      </c>
      <c r="D396" s="194" t="s">
        <v>214</v>
      </c>
      <c r="E396" s="195" t="s">
        <v>660</v>
      </c>
      <c r="F396" s="260" t="s">
        <v>661</v>
      </c>
      <c r="G396" s="260"/>
      <c r="H396" s="260"/>
      <c r="I396" s="260"/>
      <c r="J396" s="196" t="s">
        <v>116</v>
      </c>
      <c r="K396" s="197">
        <v>15.69</v>
      </c>
      <c r="L396" s="255">
        <v>0</v>
      </c>
      <c r="M396" s="255"/>
      <c r="N396" s="256">
        <f>ROUND(L396*K396,2)</f>
        <v>0</v>
      </c>
      <c r="O396" s="254"/>
      <c r="P396" s="254"/>
      <c r="Q396" s="254"/>
      <c r="R396" s="138"/>
      <c r="T396" s="168" t="s">
        <v>5</v>
      </c>
      <c r="U396" s="46" t="s">
        <v>43</v>
      </c>
      <c r="V396" s="38"/>
      <c r="W396" s="169">
        <f>V396*K396</f>
        <v>0</v>
      </c>
      <c r="X396" s="169">
        <v>0</v>
      </c>
      <c r="Y396" s="169">
        <f>X396*K396</f>
        <v>0</v>
      </c>
      <c r="Z396" s="169">
        <v>0</v>
      </c>
      <c r="AA396" s="170">
        <f>Z396*K396</f>
        <v>0</v>
      </c>
      <c r="AR396" s="21" t="s">
        <v>353</v>
      </c>
      <c r="AT396" s="21" t="s">
        <v>214</v>
      </c>
      <c r="AU396" s="21" t="s">
        <v>119</v>
      </c>
      <c r="AY396" s="21" t="s">
        <v>171</v>
      </c>
      <c r="BE396" s="108">
        <f>IF(U396="základní",N396,0)</f>
        <v>0</v>
      </c>
      <c r="BF396" s="108">
        <f>IF(U396="snížená",N396,0)</f>
        <v>0</v>
      </c>
      <c r="BG396" s="108">
        <f>IF(U396="zákl. přenesená",N396,0)</f>
        <v>0</v>
      </c>
      <c r="BH396" s="108">
        <f>IF(U396="sníž. přenesená",N396,0)</f>
        <v>0</v>
      </c>
      <c r="BI396" s="108">
        <f>IF(U396="nulová",N396,0)</f>
        <v>0</v>
      </c>
      <c r="BJ396" s="21" t="s">
        <v>86</v>
      </c>
      <c r="BK396" s="108">
        <f>ROUND(L396*K396,2)</f>
        <v>0</v>
      </c>
      <c r="BL396" s="21" t="s">
        <v>253</v>
      </c>
      <c r="BM396" s="21" t="s">
        <v>662</v>
      </c>
    </row>
    <row r="397" spans="2:65" s="1" customFormat="1" ht="34.15" customHeight="1">
      <c r="B397" s="135"/>
      <c r="C397" s="164" t="s">
        <v>663</v>
      </c>
      <c r="D397" s="164" t="s">
        <v>172</v>
      </c>
      <c r="E397" s="165" t="s">
        <v>664</v>
      </c>
      <c r="F397" s="259" t="s">
        <v>665</v>
      </c>
      <c r="G397" s="259"/>
      <c r="H397" s="259"/>
      <c r="I397" s="259"/>
      <c r="J397" s="166" t="s">
        <v>116</v>
      </c>
      <c r="K397" s="167">
        <v>50</v>
      </c>
      <c r="L397" s="250">
        <v>0</v>
      </c>
      <c r="M397" s="250"/>
      <c r="N397" s="254">
        <f>ROUND(L397*K397,2)</f>
        <v>0</v>
      </c>
      <c r="O397" s="254"/>
      <c r="P397" s="254"/>
      <c r="Q397" s="254"/>
      <c r="R397" s="138"/>
      <c r="T397" s="168" t="s">
        <v>5</v>
      </c>
      <c r="U397" s="46" t="s">
        <v>43</v>
      </c>
      <c r="V397" s="38"/>
      <c r="W397" s="169">
        <f>V397*K397</f>
        <v>0</v>
      </c>
      <c r="X397" s="169">
        <v>0</v>
      </c>
      <c r="Y397" s="169">
        <f>X397*K397</f>
        <v>0</v>
      </c>
      <c r="Z397" s="169">
        <v>0</v>
      </c>
      <c r="AA397" s="170">
        <f>Z397*K397</f>
        <v>0</v>
      </c>
      <c r="AR397" s="21" t="s">
        <v>253</v>
      </c>
      <c r="AT397" s="21" t="s">
        <v>172</v>
      </c>
      <c r="AU397" s="21" t="s">
        <v>119</v>
      </c>
      <c r="AY397" s="21" t="s">
        <v>171</v>
      </c>
      <c r="BE397" s="108">
        <f>IF(U397="základní",N397,0)</f>
        <v>0</v>
      </c>
      <c r="BF397" s="108">
        <f>IF(U397="snížená",N397,0)</f>
        <v>0</v>
      </c>
      <c r="BG397" s="108">
        <f>IF(U397="zákl. přenesená",N397,0)</f>
        <v>0</v>
      </c>
      <c r="BH397" s="108">
        <f>IF(U397="sníž. přenesená",N397,0)</f>
        <v>0</v>
      </c>
      <c r="BI397" s="108">
        <f>IF(U397="nulová",N397,0)</f>
        <v>0</v>
      </c>
      <c r="BJ397" s="21" t="s">
        <v>86</v>
      </c>
      <c r="BK397" s="108">
        <f>ROUND(L397*K397,2)</f>
        <v>0</v>
      </c>
      <c r="BL397" s="21" t="s">
        <v>253</v>
      </c>
      <c r="BM397" s="21" t="s">
        <v>666</v>
      </c>
    </row>
    <row r="398" spans="2:65" s="1" customFormat="1" ht="34.15" customHeight="1">
      <c r="B398" s="135"/>
      <c r="C398" s="194" t="s">
        <v>667</v>
      </c>
      <c r="D398" s="194" t="s">
        <v>214</v>
      </c>
      <c r="E398" s="195" t="s">
        <v>660</v>
      </c>
      <c r="F398" s="260" t="s">
        <v>661</v>
      </c>
      <c r="G398" s="260"/>
      <c r="H398" s="260"/>
      <c r="I398" s="260"/>
      <c r="J398" s="196" t="s">
        <v>116</v>
      </c>
      <c r="K398" s="197">
        <v>52.5</v>
      </c>
      <c r="L398" s="255">
        <v>0</v>
      </c>
      <c r="M398" s="255"/>
      <c r="N398" s="256">
        <f>ROUND(L398*K398,2)</f>
        <v>0</v>
      </c>
      <c r="O398" s="254"/>
      <c r="P398" s="254"/>
      <c r="Q398" s="254"/>
      <c r="R398" s="138"/>
      <c r="T398" s="168" t="s">
        <v>5</v>
      </c>
      <c r="U398" s="46" t="s">
        <v>43</v>
      </c>
      <c r="V398" s="38"/>
      <c r="W398" s="169">
        <f>V398*K398</f>
        <v>0</v>
      </c>
      <c r="X398" s="169">
        <v>0</v>
      </c>
      <c r="Y398" s="169">
        <f>X398*K398</f>
        <v>0</v>
      </c>
      <c r="Z398" s="169">
        <v>0</v>
      </c>
      <c r="AA398" s="170">
        <f>Z398*K398</f>
        <v>0</v>
      </c>
      <c r="AR398" s="21" t="s">
        <v>353</v>
      </c>
      <c r="AT398" s="21" t="s">
        <v>214</v>
      </c>
      <c r="AU398" s="21" t="s">
        <v>119</v>
      </c>
      <c r="AY398" s="21" t="s">
        <v>171</v>
      </c>
      <c r="BE398" s="108">
        <f>IF(U398="základní",N398,0)</f>
        <v>0</v>
      </c>
      <c r="BF398" s="108">
        <f>IF(U398="snížená",N398,0)</f>
        <v>0</v>
      </c>
      <c r="BG398" s="108">
        <f>IF(U398="zákl. přenesená",N398,0)</f>
        <v>0</v>
      </c>
      <c r="BH398" s="108">
        <f>IF(U398="sníž. přenesená",N398,0)</f>
        <v>0</v>
      </c>
      <c r="BI398" s="108">
        <f>IF(U398="nulová",N398,0)</f>
        <v>0</v>
      </c>
      <c r="BJ398" s="21" t="s">
        <v>86</v>
      </c>
      <c r="BK398" s="108">
        <f>ROUND(L398*K398,2)</f>
        <v>0</v>
      </c>
      <c r="BL398" s="21" t="s">
        <v>253</v>
      </c>
      <c r="BM398" s="21" t="s">
        <v>668</v>
      </c>
    </row>
    <row r="399" spans="2:65" s="1" customFormat="1" ht="34.15" customHeight="1">
      <c r="B399" s="135"/>
      <c r="C399" s="164" t="s">
        <v>669</v>
      </c>
      <c r="D399" s="164" t="s">
        <v>172</v>
      </c>
      <c r="E399" s="165" t="s">
        <v>670</v>
      </c>
      <c r="F399" s="259" t="s">
        <v>671</v>
      </c>
      <c r="G399" s="259"/>
      <c r="H399" s="259"/>
      <c r="I399" s="259"/>
      <c r="J399" s="166" t="s">
        <v>116</v>
      </c>
      <c r="K399" s="167">
        <v>59.281</v>
      </c>
      <c r="L399" s="250">
        <v>0</v>
      </c>
      <c r="M399" s="250"/>
      <c r="N399" s="254">
        <f>ROUND(L399*K399,2)</f>
        <v>0</v>
      </c>
      <c r="O399" s="254"/>
      <c r="P399" s="254"/>
      <c r="Q399" s="254"/>
      <c r="R399" s="138"/>
      <c r="T399" s="168" t="s">
        <v>5</v>
      </c>
      <c r="U399" s="46" t="s">
        <v>43</v>
      </c>
      <c r="V399" s="38"/>
      <c r="W399" s="169">
        <f>V399*K399</f>
        <v>0</v>
      </c>
      <c r="X399" s="169">
        <v>0.0002</v>
      </c>
      <c r="Y399" s="169">
        <f>X399*K399</f>
        <v>0.0118562</v>
      </c>
      <c r="Z399" s="169">
        <v>0</v>
      </c>
      <c r="AA399" s="170">
        <f>Z399*K399</f>
        <v>0</v>
      </c>
      <c r="AR399" s="21" t="s">
        <v>253</v>
      </c>
      <c r="AT399" s="21" t="s">
        <v>172</v>
      </c>
      <c r="AU399" s="21" t="s">
        <v>119</v>
      </c>
      <c r="AY399" s="21" t="s">
        <v>171</v>
      </c>
      <c r="BE399" s="108">
        <f>IF(U399="základní",N399,0)</f>
        <v>0</v>
      </c>
      <c r="BF399" s="108">
        <f>IF(U399="snížená",N399,0)</f>
        <v>0</v>
      </c>
      <c r="BG399" s="108">
        <f>IF(U399="zákl. přenesená",N399,0)</f>
        <v>0</v>
      </c>
      <c r="BH399" s="108">
        <f>IF(U399="sníž. přenesená",N399,0)</f>
        <v>0</v>
      </c>
      <c r="BI399" s="108">
        <f>IF(U399="nulová",N399,0)</f>
        <v>0</v>
      </c>
      <c r="BJ399" s="21" t="s">
        <v>86</v>
      </c>
      <c r="BK399" s="108">
        <f>ROUND(L399*K399,2)</f>
        <v>0</v>
      </c>
      <c r="BL399" s="21" t="s">
        <v>253</v>
      </c>
      <c r="BM399" s="21" t="s">
        <v>672</v>
      </c>
    </row>
    <row r="400" spans="2:51" s="11" customFormat="1" ht="14.45" customHeight="1">
      <c r="B400" s="178"/>
      <c r="C400" s="179"/>
      <c r="D400" s="179"/>
      <c r="E400" s="180" t="s">
        <v>5</v>
      </c>
      <c r="F400" s="252" t="s">
        <v>673</v>
      </c>
      <c r="G400" s="253"/>
      <c r="H400" s="253"/>
      <c r="I400" s="253"/>
      <c r="J400" s="179"/>
      <c r="K400" s="181">
        <v>39.281</v>
      </c>
      <c r="L400" s="179"/>
      <c r="M400" s="179"/>
      <c r="N400" s="179"/>
      <c r="O400" s="179"/>
      <c r="P400" s="179"/>
      <c r="Q400" s="179"/>
      <c r="R400" s="182"/>
      <c r="T400" s="183"/>
      <c r="U400" s="179"/>
      <c r="V400" s="179"/>
      <c r="W400" s="179"/>
      <c r="X400" s="179"/>
      <c r="Y400" s="179"/>
      <c r="Z400" s="179"/>
      <c r="AA400" s="184"/>
      <c r="AT400" s="185" t="s">
        <v>178</v>
      </c>
      <c r="AU400" s="185" t="s">
        <v>119</v>
      </c>
      <c r="AV400" s="11" t="s">
        <v>119</v>
      </c>
      <c r="AW400" s="11" t="s">
        <v>35</v>
      </c>
      <c r="AX400" s="11" t="s">
        <v>78</v>
      </c>
      <c r="AY400" s="185" t="s">
        <v>171</v>
      </c>
    </row>
    <row r="401" spans="2:51" s="11" customFormat="1" ht="14.45" customHeight="1">
      <c r="B401" s="178"/>
      <c r="C401" s="179"/>
      <c r="D401" s="179"/>
      <c r="E401" s="180" t="s">
        <v>5</v>
      </c>
      <c r="F401" s="261" t="s">
        <v>674</v>
      </c>
      <c r="G401" s="262"/>
      <c r="H401" s="262"/>
      <c r="I401" s="262"/>
      <c r="J401" s="179"/>
      <c r="K401" s="181">
        <v>20</v>
      </c>
      <c r="L401" s="179"/>
      <c r="M401" s="179"/>
      <c r="N401" s="179"/>
      <c r="O401" s="179"/>
      <c r="P401" s="179"/>
      <c r="Q401" s="179"/>
      <c r="R401" s="182"/>
      <c r="T401" s="183"/>
      <c r="U401" s="179"/>
      <c r="V401" s="179"/>
      <c r="W401" s="179"/>
      <c r="X401" s="179"/>
      <c r="Y401" s="179"/>
      <c r="Z401" s="179"/>
      <c r="AA401" s="184"/>
      <c r="AT401" s="185" t="s">
        <v>178</v>
      </c>
      <c r="AU401" s="185" t="s">
        <v>119</v>
      </c>
      <c r="AV401" s="11" t="s">
        <v>119</v>
      </c>
      <c r="AW401" s="11" t="s">
        <v>35</v>
      </c>
      <c r="AX401" s="11" t="s">
        <v>78</v>
      </c>
      <c r="AY401" s="185" t="s">
        <v>171</v>
      </c>
    </row>
    <row r="402" spans="2:51" s="12" customFormat="1" ht="14.45" customHeight="1">
      <c r="B402" s="186"/>
      <c r="C402" s="187"/>
      <c r="D402" s="187"/>
      <c r="E402" s="188" t="s">
        <v>5</v>
      </c>
      <c r="F402" s="263" t="s">
        <v>186</v>
      </c>
      <c r="G402" s="264"/>
      <c r="H402" s="264"/>
      <c r="I402" s="264"/>
      <c r="J402" s="187"/>
      <c r="K402" s="189">
        <v>59.281</v>
      </c>
      <c r="L402" s="187"/>
      <c r="M402" s="187"/>
      <c r="N402" s="187"/>
      <c r="O402" s="187"/>
      <c r="P402" s="187"/>
      <c r="Q402" s="187"/>
      <c r="R402" s="190"/>
      <c r="T402" s="191"/>
      <c r="U402" s="187"/>
      <c r="V402" s="187"/>
      <c r="W402" s="187"/>
      <c r="X402" s="187"/>
      <c r="Y402" s="187"/>
      <c r="Z402" s="187"/>
      <c r="AA402" s="192"/>
      <c r="AT402" s="193" t="s">
        <v>178</v>
      </c>
      <c r="AU402" s="193" t="s">
        <v>119</v>
      </c>
      <c r="AV402" s="12" t="s">
        <v>175</v>
      </c>
      <c r="AW402" s="12" t="s">
        <v>35</v>
      </c>
      <c r="AX402" s="12" t="s">
        <v>86</v>
      </c>
      <c r="AY402" s="193" t="s">
        <v>171</v>
      </c>
    </row>
    <row r="403" spans="2:65" s="1" customFormat="1" ht="34.15" customHeight="1">
      <c r="B403" s="135"/>
      <c r="C403" s="164" t="s">
        <v>675</v>
      </c>
      <c r="D403" s="164" t="s">
        <v>172</v>
      </c>
      <c r="E403" s="165" t="s">
        <v>676</v>
      </c>
      <c r="F403" s="259" t="s">
        <v>677</v>
      </c>
      <c r="G403" s="259"/>
      <c r="H403" s="259"/>
      <c r="I403" s="259"/>
      <c r="J403" s="166" t="s">
        <v>116</v>
      </c>
      <c r="K403" s="167">
        <v>59.281</v>
      </c>
      <c r="L403" s="250">
        <v>0</v>
      </c>
      <c r="M403" s="250"/>
      <c r="N403" s="254">
        <f>ROUND(L403*K403,2)</f>
        <v>0</v>
      </c>
      <c r="O403" s="254"/>
      <c r="P403" s="254"/>
      <c r="Q403" s="254"/>
      <c r="R403" s="138"/>
      <c r="T403" s="168" t="s">
        <v>5</v>
      </c>
      <c r="U403" s="46" t="s">
        <v>43</v>
      </c>
      <c r="V403" s="38"/>
      <c r="W403" s="169">
        <f>V403*K403</f>
        <v>0</v>
      </c>
      <c r="X403" s="169">
        <v>0.00013</v>
      </c>
      <c r="Y403" s="169">
        <f>X403*K403</f>
        <v>0.007706529999999999</v>
      </c>
      <c r="Z403" s="169">
        <v>0</v>
      </c>
      <c r="AA403" s="170">
        <f>Z403*K403</f>
        <v>0</v>
      </c>
      <c r="AR403" s="21" t="s">
        <v>253</v>
      </c>
      <c r="AT403" s="21" t="s">
        <v>172</v>
      </c>
      <c r="AU403" s="21" t="s">
        <v>119</v>
      </c>
      <c r="AY403" s="21" t="s">
        <v>171</v>
      </c>
      <c r="BE403" s="108">
        <f>IF(U403="základní",N403,0)</f>
        <v>0</v>
      </c>
      <c r="BF403" s="108">
        <f>IF(U403="snížená",N403,0)</f>
        <v>0</v>
      </c>
      <c r="BG403" s="108">
        <f>IF(U403="zákl. přenesená",N403,0)</f>
        <v>0</v>
      </c>
      <c r="BH403" s="108">
        <f>IF(U403="sníž. přenesená",N403,0)</f>
        <v>0</v>
      </c>
      <c r="BI403" s="108">
        <f>IF(U403="nulová",N403,0)</f>
        <v>0</v>
      </c>
      <c r="BJ403" s="21" t="s">
        <v>86</v>
      </c>
      <c r="BK403" s="108">
        <f>ROUND(L403*K403,2)</f>
        <v>0</v>
      </c>
      <c r="BL403" s="21" t="s">
        <v>253</v>
      </c>
      <c r="BM403" s="21" t="s">
        <v>678</v>
      </c>
    </row>
    <row r="404" spans="2:63" s="9" customFormat="1" ht="37.35" customHeight="1">
      <c r="B404" s="153"/>
      <c r="C404" s="154"/>
      <c r="D404" s="155" t="s">
        <v>147</v>
      </c>
      <c r="E404" s="155"/>
      <c r="F404" s="155"/>
      <c r="G404" s="155"/>
      <c r="H404" s="155"/>
      <c r="I404" s="155"/>
      <c r="J404" s="155"/>
      <c r="K404" s="155"/>
      <c r="L404" s="155"/>
      <c r="M404" s="155"/>
      <c r="N404" s="265">
        <f>BK404</f>
        <v>0</v>
      </c>
      <c r="O404" s="266"/>
      <c r="P404" s="266"/>
      <c r="Q404" s="266"/>
      <c r="R404" s="156"/>
      <c r="T404" s="157"/>
      <c r="U404" s="154"/>
      <c r="V404" s="154"/>
      <c r="W404" s="158">
        <f>SUM(W405:W406)</f>
        <v>0</v>
      </c>
      <c r="X404" s="154"/>
      <c r="Y404" s="158">
        <f>SUM(Y405:Y406)</f>
        <v>0</v>
      </c>
      <c r="Z404" s="154"/>
      <c r="AA404" s="159">
        <f>SUM(AA405:AA406)</f>
        <v>0</v>
      </c>
      <c r="AR404" s="160" t="s">
        <v>175</v>
      </c>
      <c r="AT404" s="161" t="s">
        <v>77</v>
      </c>
      <c r="AU404" s="161" t="s">
        <v>78</v>
      </c>
      <c r="AY404" s="160" t="s">
        <v>171</v>
      </c>
      <c r="BK404" s="162">
        <f>SUM(BK405:BK406)</f>
        <v>0</v>
      </c>
    </row>
    <row r="405" spans="2:65" s="1" customFormat="1" ht="63.75" customHeight="1">
      <c r="B405" s="135"/>
      <c r="C405" s="164" t="s">
        <v>679</v>
      </c>
      <c r="D405" s="164" t="s">
        <v>172</v>
      </c>
      <c r="E405" s="165" t="s">
        <v>680</v>
      </c>
      <c r="F405" s="259" t="s">
        <v>1086</v>
      </c>
      <c r="G405" s="259"/>
      <c r="H405" s="259"/>
      <c r="I405" s="259"/>
      <c r="J405" s="166" t="s">
        <v>509</v>
      </c>
      <c r="K405" s="167">
        <v>1</v>
      </c>
      <c r="L405" s="250">
        <v>0</v>
      </c>
      <c r="M405" s="250"/>
      <c r="N405" s="254">
        <f>ROUND(L405*K405,2)</f>
        <v>0</v>
      </c>
      <c r="O405" s="254"/>
      <c r="P405" s="254"/>
      <c r="Q405" s="254"/>
      <c r="R405" s="138"/>
      <c r="T405" s="168" t="s">
        <v>5</v>
      </c>
      <c r="U405" s="46" t="s">
        <v>43</v>
      </c>
      <c r="V405" s="38"/>
      <c r="W405" s="169">
        <f>V405*K405</f>
        <v>0</v>
      </c>
      <c r="X405" s="169">
        <v>0</v>
      </c>
      <c r="Y405" s="169">
        <f>X405*K405</f>
        <v>0</v>
      </c>
      <c r="Z405" s="169">
        <v>0</v>
      </c>
      <c r="AA405" s="170">
        <f>Z405*K405</f>
        <v>0</v>
      </c>
      <c r="AR405" s="21" t="s">
        <v>681</v>
      </c>
      <c r="AT405" s="21" t="s">
        <v>172</v>
      </c>
      <c r="AU405" s="21" t="s">
        <v>86</v>
      </c>
      <c r="AY405" s="21" t="s">
        <v>171</v>
      </c>
      <c r="BE405" s="108">
        <f>IF(U405="základní",N405,0)</f>
        <v>0</v>
      </c>
      <c r="BF405" s="108">
        <f>IF(U405="snížená",N405,0)</f>
        <v>0</v>
      </c>
      <c r="BG405" s="108">
        <f>IF(U405="zákl. přenesená",N405,0)</f>
        <v>0</v>
      </c>
      <c r="BH405" s="108">
        <f>IF(U405="sníž. přenesená",N405,0)</f>
        <v>0</v>
      </c>
      <c r="BI405" s="108">
        <f>IF(U405="nulová",N405,0)</f>
        <v>0</v>
      </c>
      <c r="BJ405" s="21" t="s">
        <v>86</v>
      </c>
      <c r="BK405" s="108">
        <f>ROUND(L405*K405,2)</f>
        <v>0</v>
      </c>
      <c r="BL405" s="21" t="s">
        <v>681</v>
      </c>
      <c r="BM405" s="21" t="s">
        <v>682</v>
      </c>
    </row>
    <row r="406" spans="2:65" s="1" customFormat="1" ht="63" customHeight="1">
      <c r="B406" s="135"/>
      <c r="C406" s="164" t="s">
        <v>683</v>
      </c>
      <c r="D406" s="164" t="s">
        <v>172</v>
      </c>
      <c r="E406" s="165" t="s">
        <v>684</v>
      </c>
      <c r="F406" s="259" t="s">
        <v>1087</v>
      </c>
      <c r="G406" s="259"/>
      <c r="H406" s="259"/>
      <c r="I406" s="259"/>
      <c r="J406" s="166" t="s">
        <v>509</v>
      </c>
      <c r="K406" s="167">
        <v>1</v>
      </c>
      <c r="L406" s="250">
        <v>0</v>
      </c>
      <c r="M406" s="250"/>
      <c r="N406" s="254">
        <f>ROUND(L406*K406,2)</f>
        <v>0</v>
      </c>
      <c r="O406" s="254"/>
      <c r="P406" s="254"/>
      <c r="Q406" s="254"/>
      <c r="R406" s="138"/>
      <c r="T406" s="168" t="s">
        <v>5</v>
      </c>
      <c r="U406" s="46" t="s">
        <v>43</v>
      </c>
      <c r="V406" s="38"/>
      <c r="W406" s="169">
        <f>V406*K406</f>
        <v>0</v>
      </c>
      <c r="X406" s="169">
        <v>0</v>
      </c>
      <c r="Y406" s="169">
        <f>X406*K406</f>
        <v>0</v>
      </c>
      <c r="Z406" s="169">
        <v>0</v>
      </c>
      <c r="AA406" s="170">
        <f>Z406*K406</f>
        <v>0</v>
      </c>
      <c r="AR406" s="21" t="s">
        <v>681</v>
      </c>
      <c r="AT406" s="21" t="s">
        <v>172</v>
      </c>
      <c r="AU406" s="21" t="s">
        <v>86</v>
      </c>
      <c r="AY406" s="21" t="s">
        <v>171</v>
      </c>
      <c r="BE406" s="108">
        <f>IF(U406="základní",N406,0)</f>
        <v>0</v>
      </c>
      <c r="BF406" s="108">
        <f>IF(U406="snížená",N406,0)</f>
        <v>0</v>
      </c>
      <c r="BG406" s="108">
        <f>IF(U406="zákl. přenesená",N406,0)</f>
        <v>0</v>
      </c>
      <c r="BH406" s="108">
        <f>IF(U406="sníž. přenesená",N406,0)</f>
        <v>0</v>
      </c>
      <c r="BI406" s="108">
        <f>IF(U406="nulová",N406,0)</f>
        <v>0</v>
      </c>
      <c r="BJ406" s="21" t="s">
        <v>86</v>
      </c>
      <c r="BK406" s="108">
        <f>ROUND(L406*K406,2)</f>
        <v>0</v>
      </c>
      <c r="BL406" s="21" t="s">
        <v>681</v>
      </c>
      <c r="BM406" s="21" t="s">
        <v>685</v>
      </c>
    </row>
    <row r="407" spans="2:63" s="1" customFormat="1" ht="49.9" customHeight="1">
      <c r="B407" s="37"/>
      <c r="C407" s="38"/>
      <c r="D407" s="155" t="s">
        <v>686</v>
      </c>
      <c r="E407" s="38"/>
      <c r="F407" s="38"/>
      <c r="G407" s="38"/>
      <c r="H407" s="38"/>
      <c r="I407" s="38"/>
      <c r="J407" s="38"/>
      <c r="K407" s="38"/>
      <c r="L407" s="38"/>
      <c r="M407" s="38"/>
      <c r="N407" s="265">
        <f aca="true" t="shared" si="15" ref="N407:N412">BK407</f>
        <v>0</v>
      </c>
      <c r="O407" s="266"/>
      <c r="P407" s="266"/>
      <c r="Q407" s="266"/>
      <c r="R407" s="39"/>
      <c r="T407" s="198"/>
      <c r="U407" s="38"/>
      <c r="V407" s="38"/>
      <c r="W407" s="38"/>
      <c r="X407" s="38"/>
      <c r="Y407" s="38"/>
      <c r="Z407" s="38"/>
      <c r="AA407" s="76"/>
      <c r="AT407" s="21" t="s">
        <v>77</v>
      </c>
      <c r="AU407" s="21" t="s">
        <v>78</v>
      </c>
      <c r="AY407" s="21" t="s">
        <v>687</v>
      </c>
      <c r="BK407" s="108">
        <f>SUM(BK408:BK412)</f>
        <v>0</v>
      </c>
    </row>
    <row r="408" spans="2:63" s="1" customFormat="1" ht="22.35" customHeight="1">
      <c r="B408" s="37"/>
      <c r="C408" s="199" t="s">
        <v>5</v>
      </c>
      <c r="D408" s="199" t="s">
        <v>172</v>
      </c>
      <c r="E408" s="200" t="s">
        <v>5</v>
      </c>
      <c r="F408" s="249" t="s">
        <v>5</v>
      </c>
      <c r="G408" s="249"/>
      <c r="H408" s="249"/>
      <c r="I408" s="249"/>
      <c r="J408" s="201" t="s">
        <v>5</v>
      </c>
      <c r="K408" s="202"/>
      <c r="L408" s="250"/>
      <c r="M408" s="251"/>
      <c r="N408" s="251">
        <f t="shared" si="15"/>
        <v>0</v>
      </c>
      <c r="O408" s="251"/>
      <c r="P408" s="251"/>
      <c r="Q408" s="251"/>
      <c r="R408" s="39"/>
      <c r="T408" s="168" t="s">
        <v>5</v>
      </c>
      <c r="U408" s="203" t="s">
        <v>43</v>
      </c>
      <c r="V408" s="38"/>
      <c r="W408" s="38"/>
      <c r="X408" s="38"/>
      <c r="Y408" s="38"/>
      <c r="Z408" s="38"/>
      <c r="AA408" s="76"/>
      <c r="AT408" s="21" t="s">
        <v>687</v>
      </c>
      <c r="AU408" s="21" t="s">
        <v>86</v>
      </c>
      <c r="AY408" s="21" t="s">
        <v>687</v>
      </c>
      <c r="BE408" s="108">
        <f>IF(U408="základní",N408,0)</f>
        <v>0</v>
      </c>
      <c r="BF408" s="108">
        <f>IF(U408="snížená",N408,0)</f>
        <v>0</v>
      </c>
      <c r="BG408" s="108">
        <f>IF(U408="zákl. přenesená",N408,0)</f>
        <v>0</v>
      </c>
      <c r="BH408" s="108">
        <f>IF(U408="sníž. přenesená",N408,0)</f>
        <v>0</v>
      </c>
      <c r="BI408" s="108">
        <f>IF(U408="nulová",N408,0)</f>
        <v>0</v>
      </c>
      <c r="BJ408" s="21" t="s">
        <v>86</v>
      </c>
      <c r="BK408" s="108">
        <f>L408*K408</f>
        <v>0</v>
      </c>
    </row>
    <row r="409" spans="2:63" s="1" customFormat="1" ht="22.35" customHeight="1">
      <c r="B409" s="37"/>
      <c r="C409" s="199" t="s">
        <v>5</v>
      </c>
      <c r="D409" s="199" t="s">
        <v>172</v>
      </c>
      <c r="E409" s="200" t="s">
        <v>5</v>
      </c>
      <c r="F409" s="249" t="s">
        <v>5</v>
      </c>
      <c r="G409" s="249"/>
      <c r="H409" s="249"/>
      <c r="I409" s="249"/>
      <c r="J409" s="201" t="s">
        <v>5</v>
      </c>
      <c r="K409" s="202"/>
      <c r="L409" s="250"/>
      <c r="M409" s="251"/>
      <c r="N409" s="251">
        <f t="shared" si="15"/>
        <v>0</v>
      </c>
      <c r="O409" s="251"/>
      <c r="P409" s="251"/>
      <c r="Q409" s="251"/>
      <c r="R409" s="39"/>
      <c r="T409" s="168" t="s">
        <v>5</v>
      </c>
      <c r="U409" s="203" t="s">
        <v>43</v>
      </c>
      <c r="V409" s="38"/>
      <c r="W409" s="38"/>
      <c r="X409" s="38"/>
      <c r="Y409" s="38"/>
      <c r="Z409" s="38"/>
      <c r="AA409" s="76"/>
      <c r="AT409" s="21" t="s">
        <v>687</v>
      </c>
      <c r="AU409" s="21" t="s">
        <v>86</v>
      </c>
      <c r="AY409" s="21" t="s">
        <v>687</v>
      </c>
      <c r="BE409" s="108">
        <f>IF(U409="základní",N409,0)</f>
        <v>0</v>
      </c>
      <c r="BF409" s="108">
        <f>IF(U409="snížená",N409,0)</f>
        <v>0</v>
      </c>
      <c r="BG409" s="108">
        <f>IF(U409="zákl. přenesená",N409,0)</f>
        <v>0</v>
      </c>
      <c r="BH409" s="108">
        <f>IF(U409="sníž. přenesená",N409,0)</f>
        <v>0</v>
      </c>
      <c r="BI409" s="108">
        <f>IF(U409="nulová",N409,0)</f>
        <v>0</v>
      </c>
      <c r="BJ409" s="21" t="s">
        <v>86</v>
      </c>
      <c r="BK409" s="108">
        <f>L409*K409</f>
        <v>0</v>
      </c>
    </row>
    <row r="410" spans="2:63" s="1" customFormat="1" ht="22.35" customHeight="1">
      <c r="B410" s="37"/>
      <c r="C410" s="199" t="s">
        <v>5</v>
      </c>
      <c r="D410" s="199" t="s">
        <v>172</v>
      </c>
      <c r="E410" s="200" t="s">
        <v>5</v>
      </c>
      <c r="F410" s="249" t="s">
        <v>5</v>
      </c>
      <c r="G410" s="249"/>
      <c r="H410" s="249"/>
      <c r="I410" s="249"/>
      <c r="J410" s="201" t="s">
        <v>5</v>
      </c>
      <c r="K410" s="202"/>
      <c r="L410" s="250"/>
      <c r="M410" s="251"/>
      <c r="N410" s="251">
        <f t="shared" si="15"/>
        <v>0</v>
      </c>
      <c r="O410" s="251"/>
      <c r="P410" s="251"/>
      <c r="Q410" s="251"/>
      <c r="R410" s="39"/>
      <c r="T410" s="168" t="s">
        <v>5</v>
      </c>
      <c r="U410" s="203" t="s">
        <v>43</v>
      </c>
      <c r="V410" s="38"/>
      <c r="W410" s="38"/>
      <c r="X410" s="38"/>
      <c r="Y410" s="38"/>
      <c r="Z410" s="38"/>
      <c r="AA410" s="76"/>
      <c r="AT410" s="21" t="s">
        <v>687</v>
      </c>
      <c r="AU410" s="21" t="s">
        <v>86</v>
      </c>
      <c r="AY410" s="21" t="s">
        <v>687</v>
      </c>
      <c r="BE410" s="108">
        <f>IF(U410="základní",N410,0)</f>
        <v>0</v>
      </c>
      <c r="BF410" s="108">
        <f>IF(U410="snížená",N410,0)</f>
        <v>0</v>
      </c>
      <c r="BG410" s="108">
        <f>IF(U410="zákl. přenesená",N410,0)</f>
        <v>0</v>
      </c>
      <c r="BH410" s="108">
        <f>IF(U410="sníž. přenesená",N410,0)</f>
        <v>0</v>
      </c>
      <c r="BI410" s="108">
        <f>IF(U410="nulová",N410,0)</f>
        <v>0</v>
      </c>
      <c r="BJ410" s="21" t="s">
        <v>86</v>
      </c>
      <c r="BK410" s="108">
        <f>L410*K410</f>
        <v>0</v>
      </c>
    </row>
    <row r="411" spans="2:63" s="1" customFormat="1" ht="22.35" customHeight="1">
      <c r="B411" s="37"/>
      <c r="C411" s="199" t="s">
        <v>5</v>
      </c>
      <c r="D411" s="199" t="s">
        <v>172</v>
      </c>
      <c r="E411" s="200" t="s">
        <v>5</v>
      </c>
      <c r="F411" s="249" t="s">
        <v>5</v>
      </c>
      <c r="G411" s="249"/>
      <c r="H411" s="249"/>
      <c r="I411" s="249"/>
      <c r="J411" s="201" t="s">
        <v>5</v>
      </c>
      <c r="K411" s="202"/>
      <c r="L411" s="250"/>
      <c r="M411" s="251"/>
      <c r="N411" s="251">
        <f t="shared" si="15"/>
        <v>0</v>
      </c>
      <c r="O411" s="251"/>
      <c r="P411" s="251"/>
      <c r="Q411" s="251"/>
      <c r="R411" s="39"/>
      <c r="T411" s="168" t="s">
        <v>5</v>
      </c>
      <c r="U411" s="203" t="s">
        <v>43</v>
      </c>
      <c r="V411" s="38"/>
      <c r="W411" s="38"/>
      <c r="X411" s="38"/>
      <c r="Y411" s="38"/>
      <c r="Z411" s="38"/>
      <c r="AA411" s="76"/>
      <c r="AT411" s="21" t="s">
        <v>687</v>
      </c>
      <c r="AU411" s="21" t="s">
        <v>86</v>
      </c>
      <c r="AY411" s="21" t="s">
        <v>687</v>
      </c>
      <c r="BE411" s="108">
        <f>IF(U411="základní",N411,0)</f>
        <v>0</v>
      </c>
      <c r="BF411" s="108">
        <f>IF(U411="snížená",N411,0)</f>
        <v>0</v>
      </c>
      <c r="BG411" s="108">
        <f>IF(U411="zákl. přenesená",N411,0)</f>
        <v>0</v>
      </c>
      <c r="BH411" s="108">
        <f>IF(U411="sníž. přenesená",N411,0)</f>
        <v>0</v>
      </c>
      <c r="BI411" s="108">
        <f>IF(U411="nulová",N411,0)</f>
        <v>0</v>
      </c>
      <c r="BJ411" s="21" t="s">
        <v>86</v>
      </c>
      <c r="BK411" s="108">
        <f>L411*K411</f>
        <v>0</v>
      </c>
    </row>
    <row r="412" spans="2:63" s="1" customFormat="1" ht="22.35" customHeight="1">
      <c r="B412" s="37"/>
      <c r="C412" s="199" t="s">
        <v>5</v>
      </c>
      <c r="D412" s="199" t="s">
        <v>172</v>
      </c>
      <c r="E412" s="200" t="s">
        <v>5</v>
      </c>
      <c r="F412" s="249" t="s">
        <v>5</v>
      </c>
      <c r="G412" s="249"/>
      <c r="H412" s="249"/>
      <c r="I412" s="249"/>
      <c r="J412" s="201" t="s">
        <v>5</v>
      </c>
      <c r="K412" s="202"/>
      <c r="L412" s="250"/>
      <c r="M412" s="251"/>
      <c r="N412" s="251">
        <f t="shared" si="15"/>
        <v>0</v>
      </c>
      <c r="O412" s="251"/>
      <c r="P412" s="251"/>
      <c r="Q412" s="251"/>
      <c r="R412" s="39"/>
      <c r="T412" s="168" t="s">
        <v>5</v>
      </c>
      <c r="U412" s="203" t="s">
        <v>43</v>
      </c>
      <c r="V412" s="58"/>
      <c r="W412" s="58"/>
      <c r="X412" s="58"/>
      <c r="Y412" s="58"/>
      <c r="Z412" s="58"/>
      <c r="AA412" s="60"/>
      <c r="AT412" s="21" t="s">
        <v>687</v>
      </c>
      <c r="AU412" s="21" t="s">
        <v>86</v>
      </c>
      <c r="AY412" s="21" t="s">
        <v>687</v>
      </c>
      <c r="BE412" s="108">
        <f>IF(U412="základní",N412,0)</f>
        <v>0</v>
      </c>
      <c r="BF412" s="108">
        <f>IF(U412="snížená",N412,0)</f>
        <v>0</v>
      </c>
      <c r="BG412" s="108">
        <f>IF(U412="zákl. přenesená",N412,0)</f>
        <v>0</v>
      </c>
      <c r="BH412" s="108">
        <f>IF(U412="sníž. přenesená",N412,0)</f>
        <v>0</v>
      </c>
      <c r="BI412" s="108">
        <f>IF(U412="nulová",N412,0)</f>
        <v>0</v>
      </c>
      <c r="BJ412" s="21" t="s">
        <v>86</v>
      </c>
      <c r="BK412" s="108">
        <f>L412*K412</f>
        <v>0</v>
      </c>
    </row>
    <row r="413" spans="2:18" s="1" customFormat="1" ht="6.95" customHeight="1">
      <c r="B413" s="61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3"/>
    </row>
  </sheetData>
  <sheetProtection algorithmName="SHA-512" hashValue="hKwmfuYP+e6yrer0PmN6FsaDhD4y1XJycI/OI32NrtG1u1p6Kjyxjt/Cn7jOCIj+ohcuTikTWuxWno56cVAGtw==" saltValue="98qO1iHYHr2jMOHDHS456Q==" spinCount="100000" sheet="1" objects="1" scenarios="1"/>
  <mergeCells count="572">
    <mergeCell ref="F389:I389"/>
    <mergeCell ref="L389:M389"/>
    <mergeCell ref="N389:Q389"/>
    <mergeCell ref="F382:I382"/>
    <mergeCell ref="F385:I385"/>
    <mergeCell ref="F383:I383"/>
    <mergeCell ref="F384:I384"/>
    <mergeCell ref="F386:I386"/>
    <mergeCell ref="F387:I387"/>
    <mergeCell ref="F388:I388"/>
    <mergeCell ref="L388:M388"/>
    <mergeCell ref="N388:Q388"/>
    <mergeCell ref="F373:I373"/>
    <mergeCell ref="F375:I375"/>
    <mergeCell ref="L375:M375"/>
    <mergeCell ref="N375:Q375"/>
    <mergeCell ref="F376:I376"/>
    <mergeCell ref="F377:I377"/>
    <mergeCell ref="N374:Q374"/>
    <mergeCell ref="F378:I378"/>
    <mergeCell ref="F381:I381"/>
    <mergeCell ref="F379:I379"/>
    <mergeCell ref="F380:I380"/>
    <mergeCell ref="L380:M380"/>
    <mergeCell ref="N380:Q380"/>
    <mergeCell ref="L381:M381"/>
    <mergeCell ref="N381:Q381"/>
    <mergeCell ref="L368:M368"/>
    <mergeCell ref="N368:Q368"/>
    <mergeCell ref="L370:M370"/>
    <mergeCell ref="N370:Q370"/>
    <mergeCell ref="N369:Q369"/>
    <mergeCell ref="F368:I368"/>
    <mergeCell ref="F370:I370"/>
    <mergeCell ref="F371:I371"/>
    <mergeCell ref="F372:I372"/>
    <mergeCell ref="L364:M364"/>
    <mergeCell ref="N364:Q364"/>
    <mergeCell ref="N361:Q361"/>
    <mergeCell ref="N363:Q363"/>
    <mergeCell ref="F364:I364"/>
    <mergeCell ref="F365:I365"/>
    <mergeCell ref="F366:I366"/>
    <mergeCell ref="F367:I367"/>
    <mergeCell ref="L367:M367"/>
    <mergeCell ref="N367:Q367"/>
    <mergeCell ref="F362:I362"/>
    <mergeCell ref="L362:M362"/>
    <mergeCell ref="N362:Q362"/>
    <mergeCell ref="F359:I359"/>
    <mergeCell ref="F358:I358"/>
    <mergeCell ref="F360:I360"/>
    <mergeCell ref="F355:I355"/>
    <mergeCell ref="L355:M355"/>
    <mergeCell ref="N355:Q355"/>
    <mergeCell ref="L357:M357"/>
    <mergeCell ref="N357:Q357"/>
    <mergeCell ref="N356:Q356"/>
    <mergeCell ref="F357:I357"/>
    <mergeCell ref="L354:M354"/>
    <mergeCell ref="N354:Q354"/>
    <mergeCell ref="N350:Q350"/>
    <mergeCell ref="F351:I351"/>
    <mergeCell ref="F353:I353"/>
    <mergeCell ref="F352:I352"/>
    <mergeCell ref="F354:I354"/>
    <mergeCell ref="F346:I346"/>
    <mergeCell ref="F347:I347"/>
    <mergeCell ref="F348:I348"/>
    <mergeCell ref="F349:I349"/>
    <mergeCell ref="L349:M349"/>
    <mergeCell ref="N349:Q349"/>
    <mergeCell ref="L351:M351"/>
    <mergeCell ref="N351:Q351"/>
    <mergeCell ref="L353:M353"/>
    <mergeCell ref="N353:Q353"/>
    <mergeCell ref="F341:I341"/>
    <mergeCell ref="L342:M342"/>
    <mergeCell ref="N342:Q342"/>
    <mergeCell ref="L344:M344"/>
    <mergeCell ref="N344:Q344"/>
    <mergeCell ref="N339:Q339"/>
    <mergeCell ref="F342:I342"/>
    <mergeCell ref="F345:I345"/>
    <mergeCell ref="F343:I343"/>
    <mergeCell ref="F344:I344"/>
    <mergeCell ref="F337:I337"/>
    <mergeCell ref="F335:I335"/>
    <mergeCell ref="L337:M337"/>
    <mergeCell ref="N337:Q337"/>
    <mergeCell ref="N336:Q336"/>
    <mergeCell ref="N338:Q338"/>
    <mergeCell ref="F340:I340"/>
    <mergeCell ref="L340:M340"/>
    <mergeCell ref="N340:Q340"/>
    <mergeCell ref="F333:I333"/>
    <mergeCell ref="L333:M333"/>
    <mergeCell ref="N333:Q333"/>
    <mergeCell ref="L334:M334"/>
    <mergeCell ref="N334:Q334"/>
    <mergeCell ref="L335:M335"/>
    <mergeCell ref="N335:Q335"/>
    <mergeCell ref="N331:Q331"/>
    <mergeCell ref="F334:I334"/>
    <mergeCell ref="F328:I328"/>
    <mergeCell ref="L329:M329"/>
    <mergeCell ref="N329:Q329"/>
    <mergeCell ref="L330:M330"/>
    <mergeCell ref="N330:Q330"/>
    <mergeCell ref="F329:I329"/>
    <mergeCell ref="F332:I332"/>
    <mergeCell ref="F330:I330"/>
    <mergeCell ref="L332:M332"/>
    <mergeCell ref="N332:Q332"/>
    <mergeCell ref="F322:I322"/>
    <mergeCell ref="L322:M322"/>
    <mergeCell ref="N322:Q322"/>
    <mergeCell ref="L323:M323"/>
    <mergeCell ref="N323:Q323"/>
    <mergeCell ref="L324:M324"/>
    <mergeCell ref="N324:Q324"/>
    <mergeCell ref="F323:I323"/>
    <mergeCell ref="F327:I327"/>
    <mergeCell ref="F324:I324"/>
    <mergeCell ref="F325:I325"/>
    <mergeCell ref="F326:I326"/>
    <mergeCell ref="L326:M326"/>
    <mergeCell ref="N326:Q326"/>
    <mergeCell ref="L327:M327"/>
    <mergeCell ref="N327:Q327"/>
    <mergeCell ref="F317:I317"/>
    <mergeCell ref="F320:I320"/>
    <mergeCell ref="F318:I318"/>
    <mergeCell ref="L318:M318"/>
    <mergeCell ref="N318:Q318"/>
    <mergeCell ref="F319:I319"/>
    <mergeCell ref="L320:M320"/>
    <mergeCell ref="N320:Q320"/>
    <mergeCell ref="F321:I321"/>
    <mergeCell ref="F311:I311"/>
    <mergeCell ref="F314:I314"/>
    <mergeCell ref="F312:I312"/>
    <mergeCell ref="L312:M312"/>
    <mergeCell ref="N312:Q312"/>
    <mergeCell ref="F313:I313"/>
    <mergeCell ref="F315:I315"/>
    <mergeCell ref="F316:I316"/>
    <mergeCell ref="L316:M316"/>
    <mergeCell ref="N316:Q316"/>
    <mergeCell ref="N303:Q303"/>
    <mergeCell ref="F304:I304"/>
    <mergeCell ref="F306:I306"/>
    <mergeCell ref="F307:I307"/>
    <mergeCell ref="F308:I308"/>
    <mergeCell ref="L308:M308"/>
    <mergeCell ref="N308:Q308"/>
    <mergeCell ref="F309:I309"/>
    <mergeCell ref="F310:I310"/>
    <mergeCell ref="F297:I297"/>
    <mergeCell ref="F298:I298"/>
    <mergeCell ref="F299:I299"/>
    <mergeCell ref="F300:I300"/>
    <mergeCell ref="F301:I301"/>
    <mergeCell ref="F302:I302"/>
    <mergeCell ref="F303:I303"/>
    <mergeCell ref="L303:M303"/>
    <mergeCell ref="F305:I305"/>
    <mergeCell ref="L294:M294"/>
    <mergeCell ref="N294:Q294"/>
    <mergeCell ref="L295:M295"/>
    <mergeCell ref="N295:Q295"/>
    <mergeCell ref="L296:M296"/>
    <mergeCell ref="N296:Q296"/>
    <mergeCell ref="F291:I291"/>
    <mergeCell ref="F295:I295"/>
    <mergeCell ref="F293:I293"/>
    <mergeCell ref="F292:I292"/>
    <mergeCell ref="F294:I294"/>
    <mergeCell ref="F296:I296"/>
    <mergeCell ref="F290:I290"/>
    <mergeCell ref="L290:M290"/>
    <mergeCell ref="N290:Q290"/>
    <mergeCell ref="L291:M291"/>
    <mergeCell ref="N291:Q291"/>
    <mergeCell ref="L292:M292"/>
    <mergeCell ref="N292:Q292"/>
    <mergeCell ref="L293:M293"/>
    <mergeCell ref="N293:Q293"/>
    <mergeCell ref="L285:M285"/>
    <mergeCell ref="N285:Q285"/>
    <mergeCell ref="F283:I283"/>
    <mergeCell ref="F285:I285"/>
    <mergeCell ref="F284:I284"/>
    <mergeCell ref="F286:I286"/>
    <mergeCell ref="F287:I287"/>
    <mergeCell ref="F288:I288"/>
    <mergeCell ref="F289:I289"/>
    <mergeCell ref="F277:I277"/>
    <mergeCell ref="F278:I278"/>
    <mergeCell ref="F279:I279"/>
    <mergeCell ref="F280:I280"/>
    <mergeCell ref="F281:I281"/>
    <mergeCell ref="F282:I282"/>
    <mergeCell ref="L282:M282"/>
    <mergeCell ref="N282:Q282"/>
    <mergeCell ref="L283:M283"/>
    <mergeCell ref="N283:Q283"/>
    <mergeCell ref="F270:I270"/>
    <mergeCell ref="F271:I271"/>
    <mergeCell ref="F272:I272"/>
    <mergeCell ref="F273:I273"/>
    <mergeCell ref="L273:M273"/>
    <mergeCell ref="N273:Q273"/>
    <mergeCell ref="L274:M274"/>
    <mergeCell ref="N274:Q274"/>
    <mergeCell ref="L276:M276"/>
    <mergeCell ref="N276:Q276"/>
    <mergeCell ref="N275:Q275"/>
    <mergeCell ref="F274:I274"/>
    <mergeCell ref="F276:I276"/>
    <mergeCell ref="L266:M266"/>
    <mergeCell ref="N266:Q266"/>
    <mergeCell ref="L267:M267"/>
    <mergeCell ref="N267:Q267"/>
    <mergeCell ref="F266:I266"/>
    <mergeCell ref="F267:I267"/>
    <mergeCell ref="F268:I268"/>
    <mergeCell ref="F269:I269"/>
    <mergeCell ref="L269:M269"/>
    <mergeCell ref="N269:Q269"/>
    <mergeCell ref="F261:I261"/>
    <mergeCell ref="F259:I259"/>
    <mergeCell ref="F260:I260"/>
    <mergeCell ref="L261:M261"/>
    <mergeCell ref="N261:Q261"/>
    <mergeCell ref="F262:I262"/>
    <mergeCell ref="F263:I263"/>
    <mergeCell ref="F264:I264"/>
    <mergeCell ref="F265:I265"/>
    <mergeCell ref="L265:M265"/>
    <mergeCell ref="N265:Q265"/>
    <mergeCell ref="F254:I254"/>
    <mergeCell ref="L254:M254"/>
    <mergeCell ref="N254:Q254"/>
    <mergeCell ref="F256:I256"/>
    <mergeCell ref="L256:M256"/>
    <mergeCell ref="N256:Q256"/>
    <mergeCell ref="F257:I257"/>
    <mergeCell ref="N255:Q255"/>
    <mergeCell ref="F258:I258"/>
    <mergeCell ref="L248:M248"/>
    <mergeCell ref="N248:Q248"/>
    <mergeCell ref="F249:I249"/>
    <mergeCell ref="L249:M249"/>
    <mergeCell ref="N249:Q249"/>
    <mergeCell ref="L250:M250"/>
    <mergeCell ref="N250:Q250"/>
    <mergeCell ref="F250:I250"/>
    <mergeCell ref="F253:I253"/>
    <mergeCell ref="F251:I251"/>
    <mergeCell ref="F252:I252"/>
    <mergeCell ref="L253:M253"/>
    <mergeCell ref="N253:Q253"/>
    <mergeCell ref="F240:I240"/>
    <mergeCell ref="F241:I241"/>
    <mergeCell ref="F242:I242"/>
    <mergeCell ref="F243:I243"/>
    <mergeCell ref="F244:I244"/>
    <mergeCell ref="F245:I245"/>
    <mergeCell ref="F248:I248"/>
    <mergeCell ref="F246:I246"/>
    <mergeCell ref="F247:I247"/>
    <mergeCell ref="F232:I232"/>
    <mergeCell ref="L232:M232"/>
    <mergeCell ref="N232:Q232"/>
    <mergeCell ref="F233:I233"/>
    <mergeCell ref="F234:I234"/>
    <mergeCell ref="F235:I235"/>
    <mergeCell ref="N231:Q231"/>
    <mergeCell ref="F236:I236"/>
    <mergeCell ref="F239:I239"/>
    <mergeCell ref="F237:I237"/>
    <mergeCell ref="F238:I238"/>
    <mergeCell ref="L238:M238"/>
    <mergeCell ref="N238:Q238"/>
    <mergeCell ref="L239:M239"/>
    <mergeCell ref="N239:Q239"/>
    <mergeCell ref="F223:I223"/>
    <mergeCell ref="F224:I224"/>
    <mergeCell ref="F225:I225"/>
    <mergeCell ref="F226:I226"/>
    <mergeCell ref="L227:M227"/>
    <mergeCell ref="N227:Q227"/>
    <mergeCell ref="F227:I227"/>
    <mergeCell ref="F230:I230"/>
    <mergeCell ref="F228:I228"/>
    <mergeCell ref="F229:I229"/>
    <mergeCell ref="F217:I217"/>
    <mergeCell ref="N210:Q210"/>
    <mergeCell ref="F218:I218"/>
    <mergeCell ref="F221:I221"/>
    <mergeCell ref="F219:I219"/>
    <mergeCell ref="F220:I220"/>
    <mergeCell ref="F222:I222"/>
    <mergeCell ref="L222:M222"/>
    <mergeCell ref="N222:Q222"/>
    <mergeCell ref="F211:I211"/>
    <mergeCell ref="F209:I209"/>
    <mergeCell ref="L211:M211"/>
    <mergeCell ref="N211:Q211"/>
    <mergeCell ref="F212:I212"/>
    <mergeCell ref="F213:I213"/>
    <mergeCell ref="F214:I214"/>
    <mergeCell ref="F215:I215"/>
    <mergeCell ref="F216:I216"/>
    <mergeCell ref="L216:M216"/>
    <mergeCell ref="N216:Q216"/>
    <mergeCell ref="F204:I204"/>
    <mergeCell ref="F205:I205"/>
    <mergeCell ref="F206:I206"/>
    <mergeCell ref="L206:M206"/>
    <mergeCell ref="N206:Q206"/>
    <mergeCell ref="F207:I207"/>
    <mergeCell ref="L207:M207"/>
    <mergeCell ref="N207:Q207"/>
    <mergeCell ref="F208:I208"/>
    <mergeCell ref="F196:I196"/>
    <mergeCell ref="F197:I197"/>
    <mergeCell ref="F198:I198"/>
    <mergeCell ref="F199:I199"/>
    <mergeCell ref="F200:I200"/>
    <mergeCell ref="F201:I201"/>
    <mergeCell ref="N201:Q201"/>
    <mergeCell ref="F202:I202"/>
    <mergeCell ref="F203:I203"/>
    <mergeCell ref="L201:M201"/>
    <mergeCell ref="L172:M172"/>
    <mergeCell ref="L178:M178"/>
    <mergeCell ref="L180:M180"/>
    <mergeCell ref="L184:M184"/>
    <mergeCell ref="L187:M187"/>
    <mergeCell ref="F184:I184"/>
    <mergeCell ref="F185:I185"/>
    <mergeCell ref="F186:I186"/>
    <mergeCell ref="F187:I187"/>
    <mergeCell ref="F178:I178"/>
    <mergeCell ref="F179:I179"/>
    <mergeCell ref="F180:I180"/>
    <mergeCell ref="F181:I181"/>
    <mergeCell ref="F182:I182"/>
    <mergeCell ref="F183:I183"/>
    <mergeCell ref="N191:Q191"/>
    <mergeCell ref="N187:Q187"/>
    <mergeCell ref="N192:Q192"/>
    <mergeCell ref="N195:Q195"/>
    <mergeCell ref="L154:M154"/>
    <mergeCell ref="N154:Q154"/>
    <mergeCell ref="N159:Q159"/>
    <mergeCell ref="N160:Q160"/>
    <mergeCell ref="N162:Q162"/>
    <mergeCell ref="N164:Q164"/>
    <mergeCell ref="N165:Q165"/>
    <mergeCell ref="N167:Q167"/>
    <mergeCell ref="N169:Q169"/>
    <mergeCell ref="N170:Q170"/>
    <mergeCell ref="N172:Q172"/>
    <mergeCell ref="N178:Q178"/>
    <mergeCell ref="N180:Q180"/>
    <mergeCell ref="N184:Q184"/>
    <mergeCell ref="N177:Q177"/>
    <mergeCell ref="L159:M159"/>
    <mergeCell ref="L170:M170"/>
    <mergeCell ref="L160:M160"/>
    <mergeCell ref="L195:M195"/>
    <mergeCell ref="L191:M191"/>
    <mergeCell ref="L192:M192"/>
    <mergeCell ref="F188:I188"/>
    <mergeCell ref="F189:I189"/>
    <mergeCell ref="F190:I190"/>
    <mergeCell ref="F191:I191"/>
    <mergeCell ref="F192:I192"/>
    <mergeCell ref="F193:I193"/>
    <mergeCell ref="F194:I194"/>
    <mergeCell ref="F195:I195"/>
    <mergeCell ref="F171:I171"/>
    <mergeCell ref="F172:I172"/>
    <mergeCell ref="F173:I173"/>
    <mergeCell ref="F174:I174"/>
    <mergeCell ref="F175:I175"/>
    <mergeCell ref="F176:I176"/>
    <mergeCell ref="F169:I169"/>
    <mergeCell ref="F170:I170"/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L162:M162"/>
    <mergeCell ref="L164:M164"/>
    <mergeCell ref="L165:M165"/>
    <mergeCell ref="L167:M167"/>
    <mergeCell ref="L169:M169"/>
    <mergeCell ref="F160:I160"/>
    <mergeCell ref="F161:I161"/>
    <mergeCell ref="F162:I162"/>
    <mergeCell ref="F163:I163"/>
    <mergeCell ref="F164:I164"/>
    <mergeCell ref="F165:I165"/>
    <mergeCell ref="F166:I166"/>
    <mergeCell ref="F167:I167"/>
    <mergeCell ref="F168:I168"/>
    <mergeCell ref="F153:I153"/>
    <mergeCell ref="F154:I154"/>
    <mergeCell ref="F155:I155"/>
    <mergeCell ref="F158:I158"/>
    <mergeCell ref="F156:I156"/>
    <mergeCell ref="F157:I157"/>
    <mergeCell ref="F159:I159"/>
    <mergeCell ref="F142:I142"/>
    <mergeCell ref="F143:I143"/>
    <mergeCell ref="F144:I144"/>
    <mergeCell ref="F145:I145"/>
    <mergeCell ref="L145:M145"/>
    <mergeCell ref="N145:Q145"/>
    <mergeCell ref="F146:I146"/>
    <mergeCell ref="F152:I152"/>
    <mergeCell ref="F147:I147"/>
    <mergeCell ref="F148:I148"/>
    <mergeCell ref="F149:I149"/>
    <mergeCell ref="F150:I150"/>
    <mergeCell ref="F151:I151"/>
    <mergeCell ref="M132:Q132"/>
    <mergeCell ref="L134:M134"/>
    <mergeCell ref="N134:Q134"/>
    <mergeCell ref="F134:I134"/>
    <mergeCell ref="L138:M138"/>
    <mergeCell ref="N138:Q138"/>
    <mergeCell ref="L141:M141"/>
    <mergeCell ref="N141:Q141"/>
    <mergeCell ref="N135:Q135"/>
    <mergeCell ref="N136:Q136"/>
    <mergeCell ref="N137:Q137"/>
    <mergeCell ref="F138:I138"/>
    <mergeCell ref="F141:I141"/>
    <mergeCell ref="F139:I139"/>
    <mergeCell ref="F140:I140"/>
    <mergeCell ref="D115:H115"/>
    <mergeCell ref="N115:Q115"/>
    <mergeCell ref="N116:Q116"/>
    <mergeCell ref="L118:Q118"/>
    <mergeCell ref="C124:Q124"/>
    <mergeCell ref="F127:P127"/>
    <mergeCell ref="F126:P126"/>
    <mergeCell ref="M129:P129"/>
    <mergeCell ref="M131:Q131"/>
    <mergeCell ref="N108:Q108"/>
    <mergeCell ref="N110:Q110"/>
    <mergeCell ref="D111:H111"/>
    <mergeCell ref="N111:Q111"/>
    <mergeCell ref="D112:H112"/>
    <mergeCell ref="N112:Q112"/>
    <mergeCell ref="D113:H113"/>
    <mergeCell ref="N113:Q113"/>
    <mergeCell ref="D114:H114"/>
    <mergeCell ref="N114:Q114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90:Q90"/>
    <mergeCell ref="N91:Q91"/>
    <mergeCell ref="N92:Q92"/>
    <mergeCell ref="N93:Q93"/>
    <mergeCell ref="N96:Q96"/>
    <mergeCell ref="N94:Q94"/>
    <mergeCell ref="N95:Q95"/>
    <mergeCell ref="N97:Q97"/>
    <mergeCell ref="N98:Q98"/>
    <mergeCell ref="S2:AC2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L405:M405"/>
    <mergeCell ref="N405:Q405"/>
    <mergeCell ref="L406:M406"/>
    <mergeCell ref="N406:Q406"/>
    <mergeCell ref="N404:Q404"/>
    <mergeCell ref="N407:Q407"/>
    <mergeCell ref="F405:I405"/>
    <mergeCell ref="F406:I406"/>
    <mergeCell ref="E24:L24"/>
    <mergeCell ref="H35:J35"/>
    <mergeCell ref="M35:P35"/>
    <mergeCell ref="H36:J36"/>
    <mergeCell ref="M36:P36"/>
    <mergeCell ref="L38:P38"/>
    <mergeCell ref="C76:Q76"/>
    <mergeCell ref="F79:P79"/>
    <mergeCell ref="F78:P78"/>
    <mergeCell ref="M81:P81"/>
    <mergeCell ref="M83:Q83"/>
    <mergeCell ref="M84:Q84"/>
    <mergeCell ref="C86:G86"/>
    <mergeCell ref="N86:Q86"/>
    <mergeCell ref="N88:Q88"/>
    <mergeCell ref="N89:Q89"/>
    <mergeCell ref="L399:M399"/>
    <mergeCell ref="N399:Q399"/>
    <mergeCell ref="F398:I398"/>
    <mergeCell ref="F400:I400"/>
    <mergeCell ref="F399:I399"/>
    <mergeCell ref="F401:I401"/>
    <mergeCell ref="F402:I402"/>
    <mergeCell ref="F403:I403"/>
    <mergeCell ref="L403:M403"/>
    <mergeCell ref="N403:Q403"/>
    <mergeCell ref="F395:I395"/>
    <mergeCell ref="F397:I397"/>
    <mergeCell ref="F396:I396"/>
    <mergeCell ref="L396:M396"/>
    <mergeCell ref="N396:Q396"/>
    <mergeCell ref="L397:M397"/>
    <mergeCell ref="N397:Q397"/>
    <mergeCell ref="L398:M398"/>
    <mergeCell ref="N398:Q398"/>
    <mergeCell ref="F390:I390"/>
    <mergeCell ref="L392:M392"/>
    <mergeCell ref="N392:Q392"/>
    <mergeCell ref="L393:M393"/>
    <mergeCell ref="N393:Q393"/>
    <mergeCell ref="L394:M394"/>
    <mergeCell ref="N394:Q394"/>
    <mergeCell ref="N391:Q391"/>
    <mergeCell ref="F392:I392"/>
    <mergeCell ref="F393:I393"/>
    <mergeCell ref="F394:I394"/>
    <mergeCell ref="F412:I412"/>
    <mergeCell ref="F410:I410"/>
    <mergeCell ref="F408:I408"/>
    <mergeCell ref="L408:M408"/>
    <mergeCell ref="N408:Q408"/>
    <mergeCell ref="F409:I409"/>
    <mergeCell ref="L409:M409"/>
    <mergeCell ref="N409:Q409"/>
    <mergeCell ref="L410:M410"/>
    <mergeCell ref="N410:Q410"/>
    <mergeCell ref="F411:I411"/>
    <mergeCell ref="L411:M411"/>
    <mergeCell ref="N411:Q411"/>
    <mergeCell ref="L412:M412"/>
    <mergeCell ref="N412:Q412"/>
  </mergeCells>
  <dataValidations count="2">
    <dataValidation type="list" allowBlank="1" showInputMessage="1" showErrorMessage="1" error="Povoleny jsou hodnoty K, M." sqref="D408:D413">
      <formula1>"K, M"</formula1>
    </dataValidation>
    <dataValidation type="list" allowBlank="1" showInputMessage="1" showErrorMessage="1" error="Povoleny jsou hodnoty základní, snížená, zákl. přenesená, sníž. přenesená, nulová." sqref="U408:U413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34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N278"/>
  <sheetViews>
    <sheetView showGridLines="0" tabSelected="1" workbookViewId="0" topLeftCell="A1">
      <pane ySplit="1" topLeftCell="A2" activePane="bottomLeft" state="frozen"/>
      <selection pane="bottomLeft" activeCell="C4" activeCellId="16" sqref="N273:Q277 C272:Q272 N192:Q271 C192:K271 N143:Q191 C143:K191 N137:Q142 C137:K142 C116:Q136 C110:C115 C16:Q109 Q15 M15:N15 C15:D15 Q9:Q14 C9:N14 C4:Q8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7" width="9.5" style="0" customWidth="1"/>
    <col min="8" max="8" width="10.66015625" style="0" customWidth="1"/>
    <col min="9" max="9" width="6" style="0" customWidth="1"/>
    <col min="10" max="10" width="4.5" style="0" customWidth="1"/>
    <col min="11" max="11" width="9.83203125" style="0" customWidth="1"/>
    <col min="12" max="12" width="10.33203125" style="0" customWidth="1"/>
    <col min="13" max="14" width="5.16015625" style="0" customWidth="1"/>
    <col min="15" max="15" width="1.66796875" style="0" customWidth="1"/>
    <col min="16" max="16" width="10.66015625" style="0" customWidth="1"/>
    <col min="17" max="17" width="3.5" style="0" customWidth="1"/>
    <col min="18" max="18" width="1.5" style="0" customWidth="1"/>
    <col min="19" max="19" width="7" style="0" customWidth="1"/>
    <col min="20" max="20" width="25.5" style="0" hidden="1" customWidth="1"/>
    <col min="21" max="21" width="14" style="0" hidden="1" customWidth="1"/>
    <col min="22" max="22" width="10.5" style="0" hidden="1" customWidth="1"/>
    <col min="23" max="23" width="14" style="0" hidden="1" customWidth="1"/>
    <col min="24" max="24" width="10.5" style="0" hidden="1" customWidth="1"/>
    <col min="25" max="25" width="12.83203125" style="0" hidden="1" customWidth="1"/>
    <col min="26" max="26" width="9.5" style="0" hidden="1" customWidth="1"/>
    <col min="27" max="27" width="12.83203125" style="0" hidden="1" customWidth="1"/>
    <col min="28" max="28" width="14" style="0" hidden="1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66" ht="21.75" customHeight="1">
      <c r="A1" s="117"/>
      <c r="B1" s="14"/>
      <c r="C1" s="14"/>
      <c r="D1" s="15" t="s">
        <v>1</v>
      </c>
      <c r="E1" s="14"/>
      <c r="F1" s="16" t="s">
        <v>109</v>
      </c>
      <c r="G1" s="16"/>
      <c r="H1" s="291" t="s">
        <v>110</v>
      </c>
      <c r="I1" s="291"/>
      <c r="J1" s="291"/>
      <c r="K1" s="291"/>
      <c r="L1" s="16" t="s">
        <v>111</v>
      </c>
      <c r="M1" s="14"/>
      <c r="N1" s="14"/>
      <c r="O1" s="15" t="s">
        <v>112</v>
      </c>
      <c r="P1" s="14"/>
      <c r="Q1" s="14"/>
      <c r="R1" s="14"/>
      <c r="S1" s="16" t="s">
        <v>113</v>
      </c>
      <c r="T1" s="16"/>
      <c r="U1" s="117"/>
      <c r="V1" s="1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216" t="s">
        <v>7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S2" s="220" t="s">
        <v>8</v>
      </c>
      <c r="T2" s="221"/>
      <c r="U2" s="221"/>
      <c r="V2" s="221"/>
      <c r="W2" s="221"/>
      <c r="X2" s="221"/>
      <c r="Y2" s="221"/>
      <c r="Z2" s="221"/>
      <c r="AA2" s="221"/>
      <c r="AB2" s="221"/>
      <c r="AC2" s="221"/>
      <c r="AT2" s="21" t="s">
        <v>90</v>
      </c>
    </row>
    <row r="3" spans="2:4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119</v>
      </c>
    </row>
    <row r="4" spans="2:46" ht="36.95" customHeight="1">
      <c r="B4" s="25"/>
      <c r="C4" s="218" t="s">
        <v>120</v>
      </c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6"/>
      <c r="T4" s="20" t="s">
        <v>13</v>
      </c>
      <c r="AT4" s="21" t="s">
        <v>6</v>
      </c>
    </row>
    <row r="5" spans="2:18" ht="6.95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2:18" ht="25.35" customHeight="1">
      <c r="B6" s="25"/>
      <c r="C6" s="28"/>
      <c r="D6" s="32" t="s">
        <v>19</v>
      </c>
      <c r="E6" s="28"/>
      <c r="F6" s="271" t="str">
        <f>'Rekapitulace stavby'!K6</f>
        <v>Přístavba a stavební úpravy - Gymnázium Václava Beneše Třebízského</v>
      </c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8"/>
      <c r="R6" s="26"/>
    </row>
    <row r="7" spans="2:18" s="1" customFormat="1" ht="32.85" customHeight="1">
      <c r="B7" s="37"/>
      <c r="C7" s="38"/>
      <c r="D7" s="31" t="s">
        <v>121</v>
      </c>
      <c r="E7" s="38"/>
      <c r="F7" s="229" t="s">
        <v>688</v>
      </c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38"/>
      <c r="R7" s="39"/>
    </row>
    <row r="8" spans="2:18" s="1" customFormat="1" ht="14.45" customHeight="1">
      <c r="B8" s="37"/>
      <c r="C8" s="38"/>
      <c r="D8" s="32" t="s">
        <v>21</v>
      </c>
      <c r="E8" s="38"/>
      <c r="F8" s="30" t="s">
        <v>5</v>
      </c>
      <c r="G8" s="38"/>
      <c r="H8" s="38"/>
      <c r="I8" s="38"/>
      <c r="J8" s="38"/>
      <c r="K8" s="38"/>
      <c r="L8" s="38"/>
      <c r="M8" s="32" t="s">
        <v>22</v>
      </c>
      <c r="N8" s="38"/>
      <c r="O8" s="30" t="s">
        <v>5</v>
      </c>
      <c r="P8" s="38"/>
      <c r="Q8" s="38"/>
      <c r="R8" s="39"/>
    </row>
    <row r="9" spans="2:18" s="1" customFormat="1" ht="14.45" customHeight="1">
      <c r="B9" s="37"/>
      <c r="C9" s="38"/>
      <c r="D9" s="32" t="s">
        <v>23</v>
      </c>
      <c r="E9" s="38"/>
      <c r="F9" s="30" t="s">
        <v>24</v>
      </c>
      <c r="G9" s="38"/>
      <c r="H9" s="38"/>
      <c r="I9" s="38"/>
      <c r="J9" s="38"/>
      <c r="K9" s="38"/>
      <c r="L9" s="38"/>
      <c r="M9" s="32" t="s">
        <v>25</v>
      </c>
      <c r="N9" s="38"/>
      <c r="O9" s="292" t="str">
        <f>'Rekapitulace stavby'!AN8</f>
        <v>24. 9. 2018</v>
      </c>
      <c r="P9" s="273"/>
      <c r="Q9" s="38"/>
      <c r="R9" s="39"/>
    </row>
    <row r="10" spans="2:18" s="1" customFormat="1" ht="10.9" customHeight="1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9"/>
    </row>
    <row r="11" spans="2:18" s="1" customFormat="1" ht="14.45" customHeight="1">
      <c r="B11" s="37"/>
      <c r="C11" s="38"/>
      <c r="D11" s="32" t="s">
        <v>27</v>
      </c>
      <c r="E11" s="38"/>
      <c r="F11" s="38"/>
      <c r="G11" s="38"/>
      <c r="H11" s="38"/>
      <c r="I11" s="38"/>
      <c r="J11" s="38"/>
      <c r="K11" s="38"/>
      <c r="L11" s="38"/>
      <c r="M11" s="32" t="s">
        <v>28</v>
      </c>
      <c r="N11" s="38"/>
      <c r="O11" s="222" t="s">
        <v>5</v>
      </c>
      <c r="P11" s="222"/>
      <c r="Q11" s="38"/>
      <c r="R11" s="39"/>
    </row>
    <row r="12" spans="2:18" s="1" customFormat="1" ht="18" customHeight="1">
      <c r="B12" s="37"/>
      <c r="C12" s="38"/>
      <c r="D12" s="38"/>
      <c r="E12" s="30" t="s">
        <v>29</v>
      </c>
      <c r="F12" s="38"/>
      <c r="G12" s="38"/>
      <c r="H12" s="38"/>
      <c r="I12" s="38"/>
      <c r="J12" s="38"/>
      <c r="K12" s="38"/>
      <c r="L12" s="38"/>
      <c r="M12" s="32" t="s">
        <v>30</v>
      </c>
      <c r="N12" s="38"/>
      <c r="O12" s="222" t="s">
        <v>5</v>
      </c>
      <c r="P12" s="222"/>
      <c r="Q12" s="38"/>
      <c r="R12" s="39"/>
    </row>
    <row r="13" spans="2:18" s="1" customFormat="1" ht="6.95" customHeight="1"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9"/>
    </row>
    <row r="14" spans="2:18" s="1" customFormat="1" ht="14.45" customHeight="1">
      <c r="B14" s="37"/>
      <c r="C14" s="38"/>
      <c r="D14" s="32" t="s">
        <v>31</v>
      </c>
      <c r="E14" s="38"/>
      <c r="F14" s="38"/>
      <c r="G14" s="38"/>
      <c r="H14" s="38"/>
      <c r="I14" s="38"/>
      <c r="J14" s="38"/>
      <c r="K14" s="38"/>
      <c r="L14" s="38"/>
      <c r="M14" s="32" t="s">
        <v>28</v>
      </c>
      <c r="N14" s="38"/>
      <c r="O14" s="293" t="str">
        <f>IF('Rekapitulace stavby'!AN13="","",'Rekapitulace stavby'!AN13)</f>
        <v>Vyplň údaj</v>
      </c>
      <c r="P14" s="222"/>
      <c r="Q14" s="38"/>
      <c r="R14" s="39"/>
    </row>
    <row r="15" spans="2:18" s="1" customFormat="1" ht="18" customHeight="1">
      <c r="B15" s="37"/>
      <c r="C15" s="38"/>
      <c r="D15" s="38"/>
      <c r="E15" s="293" t="str">
        <f>IF('Rekapitulace stavby'!E14="","",'Rekapitulace stavby'!E14)</f>
        <v>Vyplň údaj</v>
      </c>
      <c r="F15" s="294"/>
      <c r="G15" s="294"/>
      <c r="H15" s="294"/>
      <c r="I15" s="294"/>
      <c r="J15" s="294"/>
      <c r="K15" s="294"/>
      <c r="L15" s="294"/>
      <c r="M15" s="32" t="s">
        <v>30</v>
      </c>
      <c r="N15" s="38"/>
      <c r="O15" s="293" t="str">
        <f>IF('Rekapitulace stavby'!AN14="","",'Rekapitulace stavby'!AN14)</f>
        <v>Vyplň údaj</v>
      </c>
      <c r="P15" s="222"/>
      <c r="Q15" s="38"/>
      <c r="R15" s="39"/>
    </row>
    <row r="16" spans="2:18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</row>
    <row r="17" spans="2:18" s="1" customFormat="1" ht="14.45" customHeight="1">
      <c r="B17" s="37"/>
      <c r="C17" s="38"/>
      <c r="D17" s="32" t="s">
        <v>33</v>
      </c>
      <c r="E17" s="38"/>
      <c r="F17" s="38"/>
      <c r="G17" s="38"/>
      <c r="H17" s="38"/>
      <c r="I17" s="38"/>
      <c r="J17" s="38"/>
      <c r="K17" s="38"/>
      <c r="L17" s="38"/>
      <c r="M17" s="32" t="s">
        <v>28</v>
      </c>
      <c r="N17" s="38"/>
      <c r="O17" s="222" t="s">
        <v>5</v>
      </c>
      <c r="P17" s="222"/>
      <c r="Q17" s="38"/>
      <c r="R17" s="39"/>
    </row>
    <row r="18" spans="2:18" s="1" customFormat="1" ht="18" customHeight="1">
      <c r="B18" s="37"/>
      <c r="C18" s="38"/>
      <c r="D18" s="38"/>
      <c r="E18" s="30" t="s">
        <v>34</v>
      </c>
      <c r="F18" s="38"/>
      <c r="G18" s="38"/>
      <c r="H18" s="38"/>
      <c r="I18" s="38"/>
      <c r="J18" s="38"/>
      <c r="K18" s="38"/>
      <c r="L18" s="38"/>
      <c r="M18" s="32" t="s">
        <v>30</v>
      </c>
      <c r="N18" s="38"/>
      <c r="O18" s="222" t="s">
        <v>5</v>
      </c>
      <c r="P18" s="222"/>
      <c r="Q18" s="38"/>
      <c r="R18" s="39"/>
    </row>
    <row r="19" spans="2:18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9"/>
    </row>
    <row r="20" spans="2:18" s="1" customFormat="1" ht="14.45" customHeight="1">
      <c r="B20" s="37"/>
      <c r="C20" s="38"/>
      <c r="D20" s="32" t="s">
        <v>36</v>
      </c>
      <c r="E20" s="38"/>
      <c r="F20" s="38"/>
      <c r="G20" s="38"/>
      <c r="H20" s="38"/>
      <c r="I20" s="38"/>
      <c r="J20" s="38"/>
      <c r="K20" s="38"/>
      <c r="L20" s="38"/>
      <c r="M20" s="32" t="s">
        <v>28</v>
      </c>
      <c r="N20" s="38"/>
      <c r="O20" s="222" t="str">
        <f>IF('Rekapitulace stavby'!AN19="","",'Rekapitulace stavby'!AN19)</f>
        <v/>
      </c>
      <c r="P20" s="222"/>
      <c r="Q20" s="38"/>
      <c r="R20" s="39"/>
    </row>
    <row r="21" spans="2:18" s="1" customFormat="1" ht="18" customHeight="1">
      <c r="B21" s="37"/>
      <c r="C21" s="38"/>
      <c r="D21" s="38"/>
      <c r="E21" s="30" t="str">
        <f>IF('Rekapitulace stavby'!E20="","",'Rekapitulace stavby'!E20)</f>
        <v xml:space="preserve"> </v>
      </c>
      <c r="F21" s="38"/>
      <c r="G21" s="38"/>
      <c r="H21" s="38"/>
      <c r="I21" s="38"/>
      <c r="J21" s="38"/>
      <c r="K21" s="38"/>
      <c r="L21" s="38"/>
      <c r="M21" s="32" t="s">
        <v>30</v>
      </c>
      <c r="N21" s="38"/>
      <c r="O21" s="222" t="str">
        <f>IF('Rekapitulace stavby'!AN20="","",'Rekapitulace stavby'!AN20)</f>
        <v/>
      </c>
      <c r="P21" s="222"/>
      <c r="Q21" s="38"/>
      <c r="R21" s="39"/>
    </row>
    <row r="22" spans="2:18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</row>
    <row r="23" spans="2:18" s="1" customFormat="1" ht="14.45" customHeight="1">
      <c r="B23" s="37"/>
      <c r="C23" s="38"/>
      <c r="D23" s="32" t="s">
        <v>38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</row>
    <row r="24" spans="2:18" s="1" customFormat="1" ht="14.45" customHeight="1">
      <c r="B24" s="37"/>
      <c r="C24" s="38"/>
      <c r="D24" s="38"/>
      <c r="E24" s="210" t="s">
        <v>5</v>
      </c>
      <c r="F24" s="210"/>
      <c r="G24" s="210"/>
      <c r="H24" s="210"/>
      <c r="I24" s="210"/>
      <c r="J24" s="210"/>
      <c r="K24" s="210"/>
      <c r="L24" s="210"/>
      <c r="M24" s="38"/>
      <c r="N24" s="38"/>
      <c r="O24" s="38"/>
      <c r="P24" s="38"/>
      <c r="Q24" s="38"/>
      <c r="R24" s="39"/>
    </row>
    <row r="25" spans="2:18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</row>
    <row r="26" spans="2:18" s="1" customFormat="1" ht="6.95" customHeight="1">
      <c r="B26" s="37"/>
      <c r="C26" s="38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38"/>
      <c r="R26" s="39"/>
    </row>
    <row r="27" spans="2:18" s="1" customFormat="1" ht="14.45" customHeight="1">
      <c r="B27" s="37"/>
      <c r="C27" s="38"/>
      <c r="D27" s="119" t="s">
        <v>123</v>
      </c>
      <c r="E27" s="38"/>
      <c r="F27" s="38"/>
      <c r="G27" s="38"/>
      <c r="H27" s="38"/>
      <c r="I27" s="38"/>
      <c r="J27" s="38"/>
      <c r="K27" s="38"/>
      <c r="L27" s="38"/>
      <c r="M27" s="211">
        <f>N88</f>
        <v>0</v>
      </c>
      <c r="N27" s="211"/>
      <c r="O27" s="211"/>
      <c r="P27" s="211"/>
      <c r="Q27" s="38"/>
      <c r="R27" s="39"/>
    </row>
    <row r="28" spans="2:18" s="1" customFormat="1" ht="14.45" customHeight="1">
      <c r="B28" s="37"/>
      <c r="C28" s="38"/>
      <c r="D28" s="36" t="s">
        <v>103</v>
      </c>
      <c r="E28" s="38"/>
      <c r="F28" s="38"/>
      <c r="G28" s="38"/>
      <c r="H28" s="38"/>
      <c r="I28" s="38"/>
      <c r="J28" s="38"/>
      <c r="K28" s="38"/>
      <c r="L28" s="38"/>
      <c r="M28" s="211">
        <f>N109</f>
        <v>0</v>
      </c>
      <c r="N28" s="211"/>
      <c r="O28" s="211"/>
      <c r="P28" s="211"/>
      <c r="Q28" s="38"/>
      <c r="R28" s="39"/>
    </row>
    <row r="29" spans="2:18" s="1" customFormat="1" ht="6.95" customHeight="1"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9"/>
    </row>
    <row r="30" spans="2:18" s="1" customFormat="1" ht="25.35" customHeight="1">
      <c r="B30" s="37"/>
      <c r="C30" s="38"/>
      <c r="D30" s="120" t="s">
        <v>41</v>
      </c>
      <c r="E30" s="38"/>
      <c r="F30" s="38"/>
      <c r="G30" s="38"/>
      <c r="H30" s="38"/>
      <c r="I30" s="38"/>
      <c r="J30" s="38"/>
      <c r="K30" s="38"/>
      <c r="L30" s="38"/>
      <c r="M30" s="279">
        <f>ROUND(M27+M28,2)</f>
        <v>0</v>
      </c>
      <c r="N30" s="268"/>
      <c r="O30" s="268"/>
      <c r="P30" s="268"/>
      <c r="Q30" s="38"/>
      <c r="R30" s="39"/>
    </row>
    <row r="31" spans="2:18" s="1" customFormat="1" ht="6.95" customHeight="1">
      <c r="B31" s="37"/>
      <c r="C31" s="38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38"/>
      <c r="R31" s="39"/>
    </row>
    <row r="32" spans="2:18" s="1" customFormat="1" ht="14.45" customHeight="1">
      <c r="B32" s="37"/>
      <c r="C32" s="38"/>
      <c r="D32" s="44" t="s">
        <v>42</v>
      </c>
      <c r="E32" s="44" t="s">
        <v>43</v>
      </c>
      <c r="F32" s="45">
        <v>0.21</v>
      </c>
      <c r="G32" s="121" t="s">
        <v>44</v>
      </c>
      <c r="H32" s="267">
        <f>ROUND((((SUM(BE109:BE116)+SUM(BE134:BE271))+SUM(BE273:BE277))),2)</f>
        <v>0</v>
      </c>
      <c r="I32" s="268"/>
      <c r="J32" s="268"/>
      <c r="K32" s="38"/>
      <c r="L32" s="38"/>
      <c r="M32" s="267">
        <f>ROUND(((ROUND((SUM(BE109:BE116)+SUM(BE134:BE271)),2)*F32)+SUM(BE273:BE277)*F32),2)</f>
        <v>0</v>
      </c>
      <c r="N32" s="268"/>
      <c r="O32" s="268"/>
      <c r="P32" s="268"/>
      <c r="Q32" s="38"/>
      <c r="R32" s="39"/>
    </row>
    <row r="33" spans="2:18" s="1" customFormat="1" ht="14.45" customHeight="1">
      <c r="B33" s="37"/>
      <c r="C33" s="38"/>
      <c r="D33" s="38"/>
      <c r="E33" s="44" t="s">
        <v>45</v>
      </c>
      <c r="F33" s="45">
        <v>0.15</v>
      </c>
      <c r="G33" s="121" t="s">
        <v>44</v>
      </c>
      <c r="H33" s="267">
        <f>ROUND((((SUM(BF109:BF116)+SUM(BF134:BF271))+SUM(BF273:BF277))),2)</f>
        <v>0</v>
      </c>
      <c r="I33" s="268"/>
      <c r="J33" s="268"/>
      <c r="K33" s="38"/>
      <c r="L33" s="38"/>
      <c r="M33" s="267">
        <f>ROUND(((ROUND((SUM(BF109:BF116)+SUM(BF134:BF271)),2)*F33)+SUM(BF273:BF277)*F33),2)</f>
        <v>0</v>
      </c>
      <c r="N33" s="268"/>
      <c r="O33" s="268"/>
      <c r="P33" s="268"/>
      <c r="Q33" s="38"/>
      <c r="R33" s="39"/>
    </row>
    <row r="34" spans="2:18" s="1" customFormat="1" ht="14.45" customHeight="1" hidden="1">
      <c r="B34" s="37"/>
      <c r="C34" s="38"/>
      <c r="D34" s="38"/>
      <c r="E34" s="44" t="s">
        <v>46</v>
      </c>
      <c r="F34" s="45">
        <v>0.21</v>
      </c>
      <c r="G34" s="121" t="s">
        <v>44</v>
      </c>
      <c r="H34" s="267">
        <f>ROUND((((SUM(BG109:BG116)+SUM(BG134:BG271))+SUM(BG273:BG277))),2)</f>
        <v>0</v>
      </c>
      <c r="I34" s="268"/>
      <c r="J34" s="268"/>
      <c r="K34" s="38"/>
      <c r="L34" s="38"/>
      <c r="M34" s="267">
        <v>0</v>
      </c>
      <c r="N34" s="268"/>
      <c r="O34" s="268"/>
      <c r="P34" s="268"/>
      <c r="Q34" s="38"/>
      <c r="R34" s="39"/>
    </row>
    <row r="35" spans="2:18" s="1" customFormat="1" ht="14.45" customHeight="1" hidden="1">
      <c r="B35" s="37"/>
      <c r="C35" s="38"/>
      <c r="D35" s="38"/>
      <c r="E35" s="44" t="s">
        <v>47</v>
      </c>
      <c r="F35" s="45">
        <v>0.15</v>
      </c>
      <c r="G35" s="121" t="s">
        <v>44</v>
      </c>
      <c r="H35" s="267">
        <f>ROUND((((SUM(BH109:BH116)+SUM(BH134:BH271))+SUM(BH273:BH277))),2)</f>
        <v>0</v>
      </c>
      <c r="I35" s="268"/>
      <c r="J35" s="268"/>
      <c r="K35" s="38"/>
      <c r="L35" s="38"/>
      <c r="M35" s="267">
        <v>0</v>
      </c>
      <c r="N35" s="268"/>
      <c r="O35" s="268"/>
      <c r="P35" s="268"/>
      <c r="Q35" s="38"/>
      <c r="R35" s="39"/>
    </row>
    <row r="36" spans="2:18" s="1" customFormat="1" ht="14.45" customHeight="1" hidden="1">
      <c r="B36" s="37"/>
      <c r="C36" s="38"/>
      <c r="D36" s="38"/>
      <c r="E36" s="44" t="s">
        <v>48</v>
      </c>
      <c r="F36" s="45">
        <v>0</v>
      </c>
      <c r="G36" s="121" t="s">
        <v>44</v>
      </c>
      <c r="H36" s="267">
        <f>ROUND((((SUM(BI109:BI116)+SUM(BI134:BI271))+SUM(BI273:BI277))),2)</f>
        <v>0</v>
      </c>
      <c r="I36" s="268"/>
      <c r="J36" s="268"/>
      <c r="K36" s="38"/>
      <c r="L36" s="38"/>
      <c r="M36" s="267">
        <v>0</v>
      </c>
      <c r="N36" s="268"/>
      <c r="O36" s="268"/>
      <c r="P36" s="268"/>
      <c r="Q36" s="38"/>
      <c r="R36" s="39"/>
    </row>
    <row r="37" spans="2:18" s="1" customFormat="1" ht="6.9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9"/>
    </row>
    <row r="38" spans="2:18" s="1" customFormat="1" ht="25.35" customHeight="1">
      <c r="B38" s="37"/>
      <c r="C38" s="116"/>
      <c r="D38" s="122" t="s">
        <v>49</v>
      </c>
      <c r="E38" s="77"/>
      <c r="F38" s="77"/>
      <c r="G38" s="123" t="s">
        <v>50</v>
      </c>
      <c r="H38" s="124" t="s">
        <v>51</v>
      </c>
      <c r="I38" s="77"/>
      <c r="J38" s="77"/>
      <c r="K38" s="77"/>
      <c r="L38" s="269">
        <f>SUM(M30:M36)</f>
        <v>0</v>
      </c>
      <c r="M38" s="269"/>
      <c r="N38" s="269"/>
      <c r="O38" s="269"/>
      <c r="P38" s="270"/>
      <c r="Q38" s="116"/>
      <c r="R38" s="39"/>
    </row>
    <row r="39" spans="2:18" s="1" customFormat="1" ht="14.45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</row>
    <row r="40" spans="2:18" s="1" customFormat="1" ht="14.45" customHeight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9"/>
    </row>
    <row r="41" spans="2:18" ht="13.5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 ht="13.5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 ht="13.5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 ht="13.5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 ht="13.5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 ht="13.5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 ht="13.5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 ht="13.5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 ht="13.5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5">
      <c r="B50" s="37"/>
      <c r="C50" s="38"/>
      <c r="D50" s="52" t="s">
        <v>52</v>
      </c>
      <c r="E50" s="53"/>
      <c r="F50" s="53"/>
      <c r="G50" s="53"/>
      <c r="H50" s="54"/>
      <c r="I50" s="38"/>
      <c r="J50" s="52" t="s">
        <v>53</v>
      </c>
      <c r="K50" s="53"/>
      <c r="L50" s="53"/>
      <c r="M50" s="53"/>
      <c r="N50" s="53"/>
      <c r="O50" s="53"/>
      <c r="P50" s="54"/>
      <c r="Q50" s="38"/>
      <c r="R50" s="39"/>
    </row>
    <row r="51" spans="2:18" ht="13.5">
      <c r="B51" s="25"/>
      <c r="C51" s="28"/>
      <c r="D51" s="55"/>
      <c r="E51" s="28"/>
      <c r="F51" s="28"/>
      <c r="G51" s="28"/>
      <c r="H51" s="56"/>
      <c r="I51" s="28"/>
      <c r="J51" s="55"/>
      <c r="K51" s="28"/>
      <c r="L51" s="28"/>
      <c r="M51" s="28"/>
      <c r="N51" s="28"/>
      <c r="O51" s="28"/>
      <c r="P51" s="56"/>
      <c r="Q51" s="28"/>
      <c r="R51" s="26"/>
    </row>
    <row r="52" spans="2:18" ht="13.5">
      <c r="B52" s="25"/>
      <c r="C52" s="28"/>
      <c r="D52" s="55"/>
      <c r="E52" s="28"/>
      <c r="F52" s="28"/>
      <c r="G52" s="28"/>
      <c r="H52" s="56"/>
      <c r="I52" s="28"/>
      <c r="J52" s="55"/>
      <c r="K52" s="28"/>
      <c r="L52" s="28"/>
      <c r="M52" s="28"/>
      <c r="N52" s="28"/>
      <c r="O52" s="28"/>
      <c r="P52" s="56"/>
      <c r="Q52" s="28"/>
      <c r="R52" s="26"/>
    </row>
    <row r="53" spans="2:18" ht="13.5">
      <c r="B53" s="25"/>
      <c r="C53" s="28"/>
      <c r="D53" s="55"/>
      <c r="E53" s="28"/>
      <c r="F53" s="28"/>
      <c r="G53" s="28"/>
      <c r="H53" s="56"/>
      <c r="I53" s="28"/>
      <c r="J53" s="55"/>
      <c r="K53" s="28"/>
      <c r="L53" s="28"/>
      <c r="M53" s="28"/>
      <c r="N53" s="28"/>
      <c r="O53" s="28"/>
      <c r="P53" s="56"/>
      <c r="Q53" s="28"/>
      <c r="R53" s="26"/>
    </row>
    <row r="54" spans="2:18" ht="13.5">
      <c r="B54" s="25"/>
      <c r="C54" s="28"/>
      <c r="D54" s="55"/>
      <c r="E54" s="28"/>
      <c r="F54" s="28"/>
      <c r="G54" s="28"/>
      <c r="H54" s="56"/>
      <c r="I54" s="28"/>
      <c r="J54" s="55"/>
      <c r="K54" s="28"/>
      <c r="L54" s="28"/>
      <c r="M54" s="28"/>
      <c r="N54" s="28"/>
      <c r="O54" s="28"/>
      <c r="P54" s="56"/>
      <c r="Q54" s="28"/>
      <c r="R54" s="26"/>
    </row>
    <row r="55" spans="2:18" ht="13.5">
      <c r="B55" s="25"/>
      <c r="C55" s="28"/>
      <c r="D55" s="55"/>
      <c r="E55" s="28"/>
      <c r="F55" s="28"/>
      <c r="G55" s="28"/>
      <c r="H55" s="56"/>
      <c r="I55" s="28"/>
      <c r="J55" s="55"/>
      <c r="K55" s="28"/>
      <c r="L55" s="28"/>
      <c r="M55" s="28"/>
      <c r="N55" s="28"/>
      <c r="O55" s="28"/>
      <c r="P55" s="56"/>
      <c r="Q55" s="28"/>
      <c r="R55" s="26"/>
    </row>
    <row r="56" spans="2:18" ht="13.5">
      <c r="B56" s="25"/>
      <c r="C56" s="28"/>
      <c r="D56" s="55"/>
      <c r="E56" s="28"/>
      <c r="F56" s="28"/>
      <c r="G56" s="28"/>
      <c r="H56" s="56"/>
      <c r="I56" s="28"/>
      <c r="J56" s="55"/>
      <c r="K56" s="28"/>
      <c r="L56" s="28"/>
      <c r="M56" s="28"/>
      <c r="N56" s="28"/>
      <c r="O56" s="28"/>
      <c r="P56" s="56"/>
      <c r="Q56" s="28"/>
      <c r="R56" s="26"/>
    </row>
    <row r="57" spans="2:18" ht="13.5">
      <c r="B57" s="25"/>
      <c r="C57" s="28"/>
      <c r="D57" s="55"/>
      <c r="E57" s="28"/>
      <c r="F57" s="28"/>
      <c r="G57" s="28"/>
      <c r="H57" s="56"/>
      <c r="I57" s="28"/>
      <c r="J57" s="55"/>
      <c r="K57" s="28"/>
      <c r="L57" s="28"/>
      <c r="M57" s="28"/>
      <c r="N57" s="28"/>
      <c r="O57" s="28"/>
      <c r="P57" s="56"/>
      <c r="Q57" s="28"/>
      <c r="R57" s="26"/>
    </row>
    <row r="58" spans="2:18" ht="13.5">
      <c r="B58" s="25"/>
      <c r="C58" s="28"/>
      <c r="D58" s="55"/>
      <c r="E58" s="28"/>
      <c r="F58" s="28"/>
      <c r="G58" s="28"/>
      <c r="H58" s="56"/>
      <c r="I58" s="28"/>
      <c r="J58" s="55"/>
      <c r="K58" s="28"/>
      <c r="L58" s="28"/>
      <c r="M58" s="28"/>
      <c r="N58" s="28"/>
      <c r="O58" s="28"/>
      <c r="P58" s="56"/>
      <c r="Q58" s="28"/>
      <c r="R58" s="26"/>
    </row>
    <row r="59" spans="2:18" s="1" customFormat="1" ht="15">
      <c r="B59" s="37"/>
      <c r="C59" s="38"/>
      <c r="D59" s="57" t="s">
        <v>54</v>
      </c>
      <c r="E59" s="58"/>
      <c r="F59" s="58"/>
      <c r="G59" s="59" t="s">
        <v>55</v>
      </c>
      <c r="H59" s="60"/>
      <c r="I59" s="38"/>
      <c r="J59" s="57" t="s">
        <v>54</v>
      </c>
      <c r="K59" s="58"/>
      <c r="L59" s="58"/>
      <c r="M59" s="58"/>
      <c r="N59" s="59" t="s">
        <v>55</v>
      </c>
      <c r="O59" s="58"/>
      <c r="P59" s="60"/>
      <c r="Q59" s="38"/>
      <c r="R59" s="39"/>
    </row>
    <row r="60" spans="2:18" ht="13.5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5">
      <c r="B61" s="37"/>
      <c r="C61" s="38"/>
      <c r="D61" s="52" t="s">
        <v>56</v>
      </c>
      <c r="E61" s="53"/>
      <c r="F61" s="53"/>
      <c r="G61" s="53"/>
      <c r="H61" s="54"/>
      <c r="I61" s="38"/>
      <c r="J61" s="52" t="s">
        <v>57</v>
      </c>
      <c r="K61" s="53"/>
      <c r="L61" s="53"/>
      <c r="M61" s="53"/>
      <c r="N61" s="53"/>
      <c r="O61" s="53"/>
      <c r="P61" s="54"/>
      <c r="Q61" s="38"/>
      <c r="R61" s="39"/>
    </row>
    <row r="62" spans="2:18" ht="13.5">
      <c r="B62" s="25"/>
      <c r="C62" s="28"/>
      <c r="D62" s="55"/>
      <c r="E62" s="28"/>
      <c r="F62" s="28"/>
      <c r="G62" s="28"/>
      <c r="H62" s="56"/>
      <c r="I62" s="28"/>
      <c r="J62" s="55"/>
      <c r="K62" s="28"/>
      <c r="L62" s="28"/>
      <c r="M62" s="28"/>
      <c r="N62" s="28"/>
      <c r="O62" s="28"/>
      <c r="P62" s="56"/>
      <c r="Q62" s="28"/>
      <c r="R62" s="26"/>
    </row>
    <row r="63" spans="2:18" ht="13.5">
      <c r="B63" s="25"/>
      <c r="C63" s="28"/>
      <c r="D63" s="55"/>
      <c r="E63" s="28"/>
      <c r="F63" s="28"/>
      <c r="G63" s="28"/>
      <c r="H63" s="56"/>
      <c r="I63" s="28"/>
      <c r="J63" s="55"/>
      <c r="K63" s="28"/>
      <c r="L63" s="28"/>
      <c r="M63" s="28"/>
      <c r="N63" s="28"/>
      <c r="O63" s="28"/>
      <c r="P63" s="56"/>
      <c r="Q63" s="28"/>
      <c r="R63" s="26"/>
    </row>
    <row r="64" spans="2:18" ht="13.5">
      <c r="B64" s="25"/>
      <c r="C64" s="28"/>
      <c r="D64" s="55"/>
      <c r="E64" s="28"/>
      <c r="F64" s="28"/>
      <c r="G64" s="28"/>
      <c r="H64" s="56"/>
      <c r="I64" s="28"/>
      <c r="J64" s="55"/>
      <c r="K64" s="28"/>
      <c r="L64" s="28"/>
      <c r="M64" s="28"/>
      <c r="N64" s="28"/>
      <c r="O64" s="28"/>
      <c r="P64" s="56"/>
      <c r="Q64" s="28"/>
      <c r="R64" s="26"/>
    </row>
    <row r="65" spans="2:18" ht="13.5">
      <c r="B65" s="25"/>
      <c r="C65" s="28"/>
      <c r="D65" s="55"/>
      <c r="E65" s="28"/>
      <c r="F65" s="28"/>
      <c r="G65" s="28"/>
      <c r="H65" s="56"/>
      <c r="I65" s="28"/>
      <c r="J65" s="55"/>
      <c r="K65" s="28"/>
      <c r="L65" s="28"/>
      <c r="M65" s="28"/>
      <c r="N65" s="28"/>
      <c r="O65" s="28"/>
      <c r="P65" s="56"/>
      <c r="Q65" s="28"/>
      <c r="R65" s="26"/>
    </row>
    <row r="66" spans="2:18" ht="13.5">
      <c r="B66" s="25"/>
      <c r="C66" s="28"/>
      <c r="D66" s="55"/>
      <c r="E66" s="28"/>
      <c r="F66" s="28"/>
      <c r="G66" s="28"/>
      <c r="H66" s="56"/>
      <c r="I66" s="28"/>
      <c r="J66" s="55"/>
      <c r="K66" s="28"/>
      <c r="L66" s="28"/>
      <c r="M66" s="28"/>
      <c r="N66" s="28"/>
      <c r="O66" s="28"/>
      <c r="P66" s="56"/>
      <c r="Q66" s="28"/>
      <c r="R66" s="26"/>
    </row>
    <row r="67" spans="2:18" ht="13.5">
      <c r="B67" s="25"/>
      <c r="C67" s="28"/>
      <c r="D67" s="55"/>
      <c r="E67" s="28"/>
      <c r="F67" s="28"/>
      <c r="G67" s="28"/>
      <c r="H67" s="56"/>
      <c r="I67" s="28"/>
      <c r="J67" s="55"/>
      <c r="K67" s="28"/>
      <c r="L67" s="28"/>
      <c r="M67" s="28"/>
      <c r="N67" s="28"/>
      <c r="O67" s="28"/>
      <c r="P67" s="56"/>
      <c r="Q67" s="28"/>
      <c r="R67" s="26"/>
    </row>
    <row r="68" spans="2:18" ht="13.5">
      <c r="B68" s="25"/>
      <c r="C68" s="28"/>
      <c r="D68" s="55"/>
      <c r="E68" s="28"/>
      <c r="F68" s="28"/>
      <c r="G68" s="28"/>
      <c r="H68" s="56"/>
      <c r="I68" s="28"/>
      <c r="J68" s="55"/>
      <c r="K68" s="28"/>
      <c r="L68" s="28"/>
      <c r="M68" s="28"/>
      <c r="N68" s="28"/>
      <c r="O68" s="28"/>
      <c r="P68" s="56"/>
      <c r="Q68" s="28"/>
      <c r="R68" s="26"/>
    </row>
    <row r="69" spans="2:18" ht="13.5">
      <c r="B69" s="25"/>
      <c r="C69" s="28"/>
      <c r="D69" s="55"/>
      <c r="E69" s="28"/>
      <c r="F69" s="28"/>
      <c r="G69" s="28"/>
      <c r="H69" s="56"/>
      <c r="I69" s="28"/>
      <c r="J69" s="55"/>
      <c r="K69" s="28"/>
      <c r="L69" s="28"/>
      <c r="M69" s="28"/>
      <c r="N69" s="28"/>
      <c r="O69" s="28"/>
      <c r="P69" s="56"/>
      <c r="Q69" s="28"/>
      <c r="R69" s="26"/>
    </row>
    <row r="70" spans="2:18" s="1" customFormat="1" ht="15">
      <c r="B70" s="37"/>
      <c r="C70" s="38"/>
      <c r="D70" s="57" t="s">
        <v>54</v>
      </c>
      <c r="E70" s="58"/>
      <c r="F70" s="58"/>
      <c r="G70" s="59" t="s">
        <v>55</v>
      </c>
      <c r="H70" s="60"/>
      <c r="I70" s="38"/>
      <c r="J70" s="57" t="s">
        <v>54</v>
      </c>
      <c r="K70" s="58"/>
      <c r="L70" s="58"/>
      <c r="M70" s="58"/>
      <c r="N70" s="59" t="s">
        <v>55</v>
      </c>
      <c r="O70" s="58"/>
      <c r="P70" s="60"/>
      <c r="Q70" s="38"/>
      <c r="R70" s="39"/>
    </row>
    <row r="71" spans="2:18" s="1" customFormat="1" ht="14.4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5" spans="2:18" s="1" customFormat="1" ht="6.95" customHeight="1"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6"/>
    </row>
    <row r="76" spans="2:18" s="1" customFormat="1" ht="36.95" customHeight="1">
      <c r="B76" s="37"/>
      <c r="C76" s="218" t="s">
        <v>124</v>
      </c>
      <c r="D76" s="219"/>
      <c r="E76" s="219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39"/>
    </row>
    <row r="77" spans="2:18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9"/>
    </row>
    <row r="78" spans="2:18" s="1" customFormat="1" ht="30" customHeight="1">
      <c r="B78" s="37"/>
      <c r="C78" s="32" t="s">
        <v>19</v>
      </c>
      <c r="D78" s="38"/>
      <c r="E78" s="38"/>
      <c r="F78" s="271" t="str">
        <f>F6</f>
        <v>Přístavba a stavební úpravy - Gymnázium Václava Beneše Třebízského</v>
      </c>
      <c r="G78" s="272"/>
      <c r="H78" s="272"/>
      <c r="I78" s="272"/>
      <c r="J78" s="272"/>
      <c r="K78" s="272"/>
      <c r="L78" s="272"/>
      <c r="M78" s="272"/>
      <c r="N78" s="272"/>
      <c r="O78" s="272"/>
      <c r="P78" s="272"/>
      <c r="Q78" s="38"/>
      <c r="R78" s="39"/>
    </row>
    <row r="79" spans="2:18" s="1" customFormat="1" ht="36.95" customHeight="1">
      <c r="B79" s="37"/>
      <c r="C79" s="71" t="s">
        <v>121</v>
      </c>
      <c r="D79" s="38"/>
      <c r="E79" s="38"/>
      <c r="F79" s="234" t="str">
        <f>F7</f>
        <v>02 - Sociální zařízení</v>
      </c>
      <c r="G79" s="268"/>
      <c r="H79" s="268"/>
      <c r="I79" s="268"/>
      <c r="J79" s="268"/>
      <c r="K79" s="268"/>
      <c r="L79" s="268"/>
      <c r="M79" s="268"/>
      <c r="N79" s="268"/>
      <c r="O79" s="268"/>
      <c r="P79" s="268"/>
      <c r="Q79" s="38"/>
      <c r="R79" s="39"/>
    </row>
    <row r="80" spans="2:18" s="1" customFormat="1" ht="6.95" customHeight="1"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9"/>
    </row>
    <row r="81" spans="2:18" s="1" customFormat="1" ht="18" customHeight="1">
      <c r="B81" s="37"/>
      <c r="C81" s="32" t="s">
        <v>23</v>
      </c>
      <c r="D81" s="38"/>
      <c r="E81" s="38"/>
      <c r="F81" s="30" t="str">
        <f>F9</f>
        <v>Smetanovo náměstí 1310, Slaný</v>
      </c>
      <c r="G81" s="38"/>
      <c r="H81" s="38"/>
      <c r="I81" s="38"/>
      <c r="J81" s="38"/>
      <c r="K81" s="32" t="s">
        <v>25</v>
      </c>
      <c r="L81" s="38"/>
      <c r="M81" s="273" t="str">
        <f>IF(O9="","",O9)</f>
        <v>24. 9. 2018</v>
      </c>
      <c r="N81" s="273"/>
      <c r="O81" s="273"/>
      <c r="P81" s="273"/>
      <c r="Q81" s="38"/>
      <c r="R81" s="39"/>
    </row>
    <row r="82" spans="2:18" s="1" customFormat="1" ht="6.95" customHeight="1"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9"/>
    </row>
    <row r="83" spans="2:18" s="1" customFormat="1" ht="15">
      <c r="B83" s="37"/>
      <c r="C83" s="32" t="s">
        <v>27</v>
      </c>
      <c r="D83" s="38"/>
      <c r="E83" s="38"/>
      <c r="F83" s="30" t="str">
        <f>E12</f>
        <v>Město Slaný</v>
      </c>
      <c r="G83" s="38"/>
      <c r="H83" s="38"/>
      <c r="I83" s="38"/>
      <c r="J83" s="38"/>
      <c r="K83" s="32" t="s">
        <v>33</v>
      </c>
      <c r="L83" s="38"/>
      <c r="M83" s="222" t="str">
        <f>E18</f>
        <v>PlanPoint s.r.o.</v>
      </c>
      <c r="N83" s="222"/>
      <c r="O83" s="222"/>
      <c r="P83" s="222"/>
      <c r="Q83" s="222"/>
      <c r="R83" s="39"/>
    </row>
    <row r="84" spans="2:18" s="1" customFormat="1" ht="14.45" customHeight="1">
      <c r="B84" s="37"/>
      <c r="C84" s="32" t="s">
        <v>31</v>
      </c>
      <c r="D84" s="38"/>
      <c r="E84" s="38"/>
      <c r="F84" s="30" t="str">
        <f>IF(E15="","",E15)</f>
        <v>Vyplň údaj</v>
      </c>
      <c r="G84" s="38"/>
      <c r="H84" s="38"/>
      <c r="I84" s="38"/>
      <c r="J84" s="38"/>
      <c r="K84" s="32" t="s">
        <v>36</v>
      </c>
      <c r="L84" s="38"/>
      <c r="M84" s="222" t="str">
        <f>E21</f>
        <v xml:space="preserve"> </v>
      </c>
      <c r="N84" s="222"/>
      <c r="O84" s="222"/>
      <c r="P84" s="222"/>
      <c r="Q84" s="222"/>
      <c r="R84" s="39"/>
    </row>
    <row r="85" spans="2:18" s="1" customFormat="1" ht="10.35" customHeight="1"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9"/>
    </row>
    <row r="86" spans="2:18" s="1" customFormat="1" ht="29.25" customHeight="1">
      <c r="B86" s="37"/>
      <c r="C86" s="274" t="s">
        <v>125</v>
      </c>
      <c r="D86" s="275"/>
      <c r="E86" s="275"/>
      <c r="F86" s="275"/>
      <c r="G86" s="275"/>
      <c r="H86" s="116"/>
      <c r="I86" s="116"/>
      <c r="J86" s="116"/>
      <c r="K86" s="116"/>
      <c r="L86" s="116"/>
      <c r="M86" s="116"/>
      <c r="N86" s="274" t="s">
        <v>126</v>
      </c>
      <c r="O86" s="275"/>
      <c r="P86" s="275"/>
      <c r="Q86" s="275"/>
      <c r="R86" s="39"/>
    </row>
    <row r="87" spans="2:18" s="1" customFormat="1" ht="10.35" customHeight="1"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9"/>
    </row>
    <row r="88" spans="2:47" s="1" customFormat="1" ht="29.25" customHeight="1">
      <c r="B88" s="37"/>
      <c r="C88" s="125" t="s">
        <v>127</v>
      </c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227">
        <f>N134</f>
        <v>0</v>
      </c>
      <c r="O88" s="276"/>
      <c r="P88" s="276"/>
      <c r="Q88" s="276"/>
      <c r="R88" s="39"/>
      <c r="AU88" s="21" t="s">
        <v>128</v>
      </c>
    </row>
    <row r="89" spans="2:18" s="6" customFormat="1" ht="24.95" customHeight="1">
      <c r="B89" s="126"/>
      <c r="C89" s="127"/>
      <c r="D89" s="128" t="s">
        <v>129</v>
      </c>
      <c r="E89" s="127"/>
      <c r="F89" s="127"/>
      <c r="G89" s="127"/>
      <c r="H89" s="127"/>
      <c r="I89" s="127"/>
      <c r="J89" s="127"/>
      <c r="K89" s="127"/>
      <c r="L89" s="127"/>
      <c r="M89" s="127"/>
      <c r="N89" s="277">
        <f>N135</f>
        <v>0</v>
      </c>
      <c r="O89" s="278"/>
      <c r="P89" s="278"/>
      <c r="Q89" s="278"/>
      <c r="R89" s="129"/>
    </row>
    <row r="90" spans="2:18" s="7" customFormat="1" ht="19.9" customHeight="1">
      <c r="B90" s="130"/>
      <c r="C90" s="131"/>
      <c r="D90" s="104" t="s">
        <v>134</v>
      </c>
      <c r="E90" s="131"/>
      <c r="F90" s="131"/>
      <c r="G90" s="131"/>
      <c r="H90" s="131"/>
      <c r="I90" s="131"/>
      <c r="J90" s="131"/>
      <c r="K90" s="131"/>
      <c r="L90" s="131"/>
      <c r="M90" s="131"/>
      <c r="N90" s="224">
        <f>N136</f>
        <v>0</v>
      </c>
      <c r="O90" s="280"/>
      <c r="P90" s="280"/>
      <c r="Q90" s="280"/>
      <c r="R90" s="132"/>
    </row>
    <row r="91" spans="2:18" s="7" customFormat="1" ht="19.9" customHeight="1">
      <c r="B91" s="130"/>
      <c r="C91" s="131"/>
      <c r="D91" s="104" t="s">
        <v>135</v>
      </c>
      <c r="E91" s="131"/>
      <c r="F91" s="131"/>
      <c r="G91" s="131"/>
      <c r="H91" s="131"/>
      <c r="I91" s="131"/>
      <c r="J91" s="131"/>
      <c r="K91" s="131"/>
      <c r="L91" s="131"/>
      <c r="M91" s="131"/>
      <c r="N91" s="224">
        <f>N151</f>
        <v>0</v>
      </c>
      <c r="O91" s="280"/>
      <c r="P91" s="280"/>
      <c r="Q91" s="280"/>
      <c r="R91" s="132"/>
    </row>
    <row r="92" spans="2:18" s="7" customFormat="1" ht="19.9" customHeight="1">
      <c r="B92" s="130"/>
      <c r="C92" s="131"/>
      <c r="D92" s="104" t="s">
        <v>136</v>
      </c>
      <c r="E92" s="131"/>
      <c r="F92" s="131"/>
      <c r="G92" s="131"/>
      <c r="H92" s="131"/>
      <c r="I92" s="131"/>
      <c r="J92" s="131"/>
      <c r="K92" s="131"/>
      <c r="L92" s="131"/>
      <c r="M92" s="131"/>
      <c r="N92" s="224">
        <f>N169</f>
        <v>0</v>
      </c>
      <c r="O92" s="280"/>
      <c r="P92" s="280"/>
      <c r="Q92" s="280"/>
      <c r="R92" s="132"/>
    </row>
    <row r="93" spans="2:18" s="7" customFormat="1" ht="19.9" customHeight="1">
      <c r="B93" s="130"/>
      <c r="C93" s="131"/>
      <c r="D93" s="104" t="s">
        <v>137</v>
      </c>
      <c r="E93" s="131"/>
      <c r="F93" s="131"/>
      <c r="G93" s="131"/>
      <c r="H93" s="131"/>
      <c r="I93" s="131"/>
      <c r="J93" s="131"/>
      <c r="K93" s="131"/>
      <c r="L93" s="131"/>
      <c r="M93" s="131"/>
      <c r="N93" s="224">
        <f>N174</f>
        <v>0</v>
      </c>
      <c r="O93" s="280"/>
      <c r="P93" s="280"/>
      <c r="Q93" s="280"/>
      <c r="R93" s="132"/>
    </row>
    <row r="94" spans="2:18" s="6" customFormat="1" ht="24.95" customHeight="1">
      <c r="B94" s="126"/>
      <c r="C94" s="127"/>
      <c r="D94" s="128" t="s">
        <v>138</v>
      </c>
      <c r="E94" s="127"/>
      <c r="F94" s="127"/>
      <c r="G94" s="127"/>
      <c r="H94" s="127"/>
      <c r="I94" s="127"/>
      <c r="J94" s="127"/>
      <c r="K94" s="127"/>
      <c r="L94" s="127"/>
      <c r="M94" s="127"/>
      <c r="N94" s="277">
        <f>N176</f>
        <v>0</v>
      </c>
      <c r="O94" s="278"/>
      <c r="P94" s="278"/>
      <c r="Q94" s="278"/>
      <c r="R94" s="129"/>
    </row>
    <row r="95" spans="2:18" s="7" customFormat="1" ht="19.9" customHeight="1">
      <c r="B95" s="130"/>
      <c r="C95" s="131"/>
      <c r="D95" s="104" t="s">
        <v>139</v>
      </c>
      <c r="E95" s="131"/>
      <c r="F95" s="131"/>
      <c r="G95" s="131"/>
      <c r="H95" s="131"/>
      <c r="I95" s="131"/>
      <c r="J95" s="131"/>
      <c r="K95" s="131"/>
      <c r="L95" s="131"/>
      <c r="M95" s="131"/>
      <c r="N95" s="224">
        <f>N177</f>
        <v>0</v>
      </c>
      <c r="O95" s="280"/>
      <c r="P95" s="280"/>
      <c r="Q95" s="280"/>
      <c r="R95" s="132"/>
    </row>
    <row r="96" spans="2:18" s="7" customFormat="1" ht="19.9" customHeight="1">
      <c r="B96" s="130"/>
      <c r="C96" s="131"/>
      <c r="D96" s="104" t="s">
        <v>689</v>
      </c>
      <c r="E96" s="131"/>
      <c r="F96" s="131"/>
      <c r="G96" s="131"/>
      <c r="H96" s="131"/>
      <c r="I96" s="131"/>
      <c r="J96" s="131"/>
      <c r="K96" s="131"/>
      <c r="L96" s="131"/>
      <c r="M96" s="131"/>
      <c r="N96" s="224">
        <f>N181</f>
        <v>0</v>
      </c>
      <c r="O96" s="280"/>
      <c r="P96" s="280"/>
      <c r="Q96" s="280"/>
      <c r="R96" s="132"/>
    </row>
    <row r="97" spans="2:18" s="7" customFormat="1" ht="19.9" customHeight="1">
      <c r="B97" s="130"/>
      <c r="C97" s="131"/>
      <c r="D97" s="104" t="s">
        <v>690</v>
      </c>
      <c r="E97" s="131"/>
      <c r="F97" s="131"/>
      <c r="G97" s="131"/>
      <c r="H97" s="131"/>
      <c r="I97" s="131"/>
      <c r="J97" s="131"/>
      <c r="K97" s="131"/>
      <c r="L97" s="131"/>
      <c r="M97" s="131"/>
      <c r="N97" s="224">
        <f>N186</f>
        <v>0</v>
      </c>
      <c r="O97" s="280"/>
      <c r="P97" s="280"/>
      <c r="Q97" s="280"/>
      <c r="R97" s="132"/>
    </row>
    <row r="98" spans="2:18" s="7" customFormat="1" ht="19.9" customHeight="1">
      <c r="B98" s="130"/>
      <c r="C98" s="131"/>
      <c r="D98" s="104" t="s">
        <v>691</v>
      </c>
      <c r="E98" s="131"/>
      <c r="F98" s="131"/>
      <c r="G98" s="131"/>
      <c r="H98" s="131"/>
      <c r="I98" s="131"/>
      <c r="J98" s="131"/>
      <c r="K98" s="131"/>
      <c r="L98" s="131"/>
      <c r="M98" s="131"/>
      <c r="N98" s="224">
        <f>N191</f>
        <v>0</v>
      </c>
      <c r="O98" s="280"/>
      <c r="P98" s="280"/>
      <c r="Q98" s="280"/>
      <c r="R98" s="132"/>
    </row>
    <row r="99" spans="2:18" s="7" customFormat="1" ht="19.9" customHeight="1">
      <c r="B99" s="130"/>
      <c r="C99" s="131"/>
      <c r="D99" s="104" t="s">
        <v>692</v>
      </c>
      <c r="E99" s="131"/>
      <c r="F99" s="131"/>
      <c r="G99" s="131"/>
      <c r="H99" s="131"/>
      <c r="I99" s="131"/>
      <c r="J99" s="131"/>
      <c r="K99" s="131"/>
      <c r="L99" s="131"/>
      <c r="M99" s="131"/>
      <c r="N99" s="224">
        <f>N213</f>
        <v>0</v>
      </c>
      <c r="O99" s="280"/>
      <c r="P99" s="280"/>
      <c r="Q99" s="280"/>
      <c r="R99" s="132"/>
    </row>
    <row r="100" spans="2:18" s="7" customFormat="1" ht="19.9" customHeight="1">
      <c r="B100" s="130"/>
      <c r="C100" s="131"/>
      <c r="D100" s="104" t="s">
        <v>693</v>
      </c>
      <c r="E100" s="131"/>
      <c r="F100" s="131"/>
      <c r="G100" s="131"/>
      <c r="H100" s="131"/>
      <c r="I100" s="131"/>
      <c r="J100" s="131"/>
      <c r="K100" s="131"/>
      <c r="L100" s="131"/>
      <c r="M100" s="131"/>
      <c r="N100" s="224">
        <f>N216</f>
        <v>0</v>
      </c>
      <c r="O100" s="280"/>
      <c r="P100" s="280"/>
      <c r="Q100" s="280"/>
      <c r="R100" s="132"/>
    </row>
    <row r="101" spans="2:18" s="7" customFormat="1" ht="19.9" customHeight="1">
      <c r="B101" s="130"/>
      <c r="C101" s="131"/>
      <c r="D101" s="104" t="s">
        <v>694</v>
      </c>
      <c r="E101" s="131"/>
      <c r="F101" s="131"/>
      <c r="G101" s="131"/>
      <c r="H101" s="131"/>
      <c r="I101" s="131"/>
      <c r="J101" s="131"/>
      <c r="K101" s="131"/>
      <c r="L101" s="131"/>
      <c r="M101" s="131"/>
      <c r="N101" s="224">
        <f>N226</f>
        <v>0</v>
      </c>
      <c r="O101" s="280"/>
      <c r="P101" s="280"/>
      <c r="Q101" s="280"/>
      <c r="R101" s="132"/>
    </row>
    <row r="102" spans="2:18" s="7" customFormat="1" ht="19.9" customHeight="1">
      <c r="B102" s="130"/>
      <c r="C102" s="131"/>
      <c r="D102" s="104" t="s">
        <v>142</v>
      </c>
      <c r="E102" s="131"/>
      <c r="F102" s="131"/>
      <c r="G102" s="131"/>
      <c r="H102" s="131"/>
      <c r="I102" s="131"/>
      <c r="J102" s="131"/>
      <c r="K102" s="131"/>
      <c r="L102" s="131"/>
      <c r="M102" s="131"/>
      <c r="N102" s="224">
        <f>N237</f>
        <v>0</v>
      </c>
      <c r="O102" s="280"/>
      <c r="P102" s="280"/>
      <c r="Q102" s="280"/>
      <c r="R102" s="132"/>
    </row>
    <row r="103" spans="2:18" s="7" customFormat="1" ht="19.9" customHeight="1">
      <c r="B103" s="130"/>
      <c r="C103" s="131"/>
      <c r="D103" s="104" t="s">
        <v>143</v>
      </c>
      <c r="E103" s="131"/>
      <c r="F103" s="131"/>
      <c r="G103" s="131"/>
      <c r="H103" s="131"/>
      <c r="I103" s="131"/>
      <c r="J103" s="131"/>
      <c r="K103" s="131"/>
      <c r="L103" s="131"/>
      <c r="M103" s="131"/>
      <c r="N103" s="224">
        <f>N241</f>
        <v>0</v>
      </c>
      <c r="O103" s="280"/>
      <c r="P103" s="280"/>
      <c r="Q103" s="280"/>
      <c r="R103" s="132"/>
    </row>
    <row r="104" spans="2:18" s="7" customFormat="1" ht="19.9" customHeight="1">
      <c r="B104" s="130"/>
      <c r="C104" s="131"/>
      <c r="D104" s="104" t="s">
        <v>144</v>
      </c>
      <c r="E104" s="131"/>
      <c r="F104" s="131"/>
      <c r="G104" s="131"/>
      <c r="H104" s="131"/>
      <c r="I104" s="131"/>
      <c r="J104" s="131"/>
      <c r="K104" s="131"/>
      <c r="L104" s="131"/>
      <c r="M104" s="131"/>
      <c r="N104" s="224">
        <f>N250</f>
        <v>0</v>
      </c>
      <c r="O104" s="280"/>
      <c r="P104" s="280"/>
      <c r="Q104" s="280"/>
      <c r="R104" s="132"/>
    </row>
    <row r="105" spans="2:18" s="7" customFormat="1" ht="19.9" customHeight="1">
      <c r="B105" s="130"/>
      <c r="C105" s="131"/>
      <c r="D105" s="104" t="s">
        <v>145</v>
      </c>
      <c r="E105" s="131"/>
      <c r="F105" s="131"/>
      <c r="G105" s="131"/>
      <c r="H105" s="131"/>
      <c r="I105" s="131"/>
      <c r="J105" s="131"/>
      <c r="K105" s="131"/>
      <c r="L105" s="131"/>
      <c r="M105" s="131"/>
      <c r="N105" s="224">
        <f>N256</f>
        <v>0</v>
      </c>
      <c r="O105" s="280"/>
      <c r="P105" s="280"/>
      <c r="Q105" s="280"/>
      <c r="R105" s="132"/>
    </row>
    <row r="106" spans="2:18" s="7" customFormat="1" ht="19.9" customHeight="1">
      <c r="B106" s="130"/>
      <c r="C106" s="131"/>
      <c r="D106" s="104" t="s">
        <v>146</v>
      </c>
      <c r="E106" s="131"/>
      <c r="F106" s="131"/>
      <c r="G106" s="131"/>
      <c r="H106" s="131"/>
      <c r="I106" s="131"/>
      <c r="J106" s="131"/>
      <c r="K106" s="131"/>
      <c r="L106" s="131"/>
      <c r="M106" s="131"/>
      <c r="N106" s="224">
        <f>N258</f>
        <v>0</v>
      </c>
      <c r="O106" s="280"/>
      <c r="P106" s="280"/>
      <c r="Q106" s="280"/>
      <c r="R106" s="132"/>
    </row>
    <row r="107" spans="2:18" s="6" customFormat="1" ht="21.75" customHeight="1">
      <c r="B107" s="126"/>
      <c r="C107" s="127"/>
      <c r="D107" s="128" t="s">
        <v>148</v>
      </c>
      <c r="E107" s="127"/>
      <c r="F107" s="127"/>
      <c r="G107" s="127"/>
      <c r="H107" s="127"/>
      <c r="I107" s="127"/>
      <c r="J107" s="127"/>
      <c r="K107" s="127"/>
      <c r="L107" s="127"/>
      <c r="M107" s="127"/>
      <c r="N107" s="281">
        <f>N272</f>
        <v>0</v>
      </c>
      <c r="O107" s="281"/>
      <c r="P107" s="281"/>
      <c r="Q107" s="281"/>
      <c r="R107" s="129"/>
    </row>
    <row r="108" spans="2:18" s="1" customFormat="1" ht="21.75" customHeight="1">
      <c r="B108" s="37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9"/>
    </row>
    <row r="109" spans="2:21" s="1" customFormat="1" ht="29.25" customHeight="1">
      <c r="B109" s="37"/>
      <c r="C109" s="125" t="s">
        <v>149</v>
      </c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276">
        <f>ROUND(N110+N111+N112+N113+N114+N115,2)</f>
        <v>0</v>
      </c>
      <c r="O109" s="282"/>
      <c r="P109" s="282"/>
      <c r="Q109" s="282"/>
      <c r="R109" s="39"/>
      <c r="T109" s="133"/>
      <c r="U109" s="134" t="s">
        <v>42</v>
      </c>
    </row>
    <row r="110" spans="2:65" s="1" customFormat="1" ht="18" customHeight="1">
      <c r="B110" s="135"/>
      <c r="C110" s="136"/>
      <c r="D110" s="236" t="s">
        <v>150</v>
      </c>
      <c r="E110" s="283"/>
      <c r="F110" s="283"/>
      <c r="G110" s="283"/>
      <c r="H110" s="283"/>
      <c r="I110" s="136"/>
      <c r="J110" s="136"/>
      <c r="K110" s="136"/>
      <c r="L110" s="136"/>
      <c r="M110" s="136"/>
      <c r="N110" s="223">
        <f>ROUND(N88*T110,2)</f>
        <v>0</v>
      </c>
      <c r="O110" s="284"/>
      <c r="P110" s="284"/>
      <c r="Q110" s="284"/>
      <c r="R110" s="138"/>
      <c r="S110" s="139"/>
      <c r="T110" s="140"/>
      <c r="U110" s="141" t="s">
        <v>43</v>
      </c>
      <c r="V110" s="139"/>
      <c r="W110" s="139"/>
      <c r="X110" s="139"/>
      <c r="Y110" s="139"/>
      <c r="Z110" s="139"/>
      <c r="AA110" s="139"/>
      <c r="AB110" s="139"/>
      <c r="AC110" s="139"/>
      <c r="AD110" s="139"/>
      <c r="AE110" s="139"/>
      <c r="AF110" s="139"/>
      <c r="AG110" s="139"/>
      <c r="AH110" s="139"/>
      <c r="AI110" s="139"/>
      <c r="AJ110" s="139"/>
      <c r="AK110" s="139"/>
      <c r="AL110" s="139"/>
      <c r="AM110" s="139"/>
      <c r="AN110" s="139"/>
      <c r="AO110" s="139"/>
      <c r="AP110" s="139"/>
      <c r="AQ110" s="139"/>
      <c r="AR110" s="139"/>
      <c r="AS110" s="139"/>
      <c r="AT110" s="139"/>
      <c r="AU110" s="139"/>
      <c r="AV110" s="139"/>
      <c r="AW110" s="139"/>
      <c r="AX110" s="139"/>
      <c r="AY110" s="142" t="s">
        <v>98</v>
      </c>
      <c r="AZ110" s="139"/>
      <c r="BA110" s="139"/>
      <c r="BB110" s="139"/>
      <c r="BC110" s="139"/>
      <c r="BD110" s="139"/>
      <c r="BE110" s="143">
        <f aca="true" t="shared" si="0" ref="BE110:BE115">IF(U110="základní",N110,0)</f>
        <v>0</v>
      </c>
      <c r="BF110" s="143">
        <f aca="true" t="shared" si="1" ref="BF110:BF115">IF(U110="snížená",N110,0)</f>
        <v>0</v>
      </c>
      <c r="BG110" s="143">
        <f aca="true" t="shared" si="2" ref="BG110:BG115">IF(U110="zákl. přenesená",N110,0)</f>
        <v>0</v>
      </c>
      <c r="BH110" s="143">
        <f aca="true" t="shared" si="3" ref="BH110:BH115">IF(U110="sníž. přenesená",N110,0)</f>
        <v>0</v>
      </c>
      <c r="BI110" s="143">
        <f aca="true" t="shared" si="4" ref="BI110:BI115">IF(U110="nulová",N110,0)</f>
        <v>0</v>
      </c>
      <c r="BJ110" s="142" t="s">
        <v>86</v>
      </c>
      <c r="BK110" s="139"/>
      <c r="BL110" s="139"/>
      <c r="BM110" s="139"/>
    </row>
    <row r="111" spans="2:65" s="1" customFormat="1" ht="18" customHeight="1">
      <c r="B111" s="135"/>
      <c r="C111" s="136"/>
      <c r="D111" s="236" t="s">
        <v>151</v>
      </c>
      <c r="E111" s="283"/>
      <c r="F111" s="283"/>
      <c r="G111" s="283"/>
      <c r="H111" s="283"/>
      <c r="I111" s="136"/>
      <c r="J111" s="136"/>
      <c r="K111" s="136"/>
      <c r="L111" s="136"/>
      <c r="M111" s="136"/>
      <c r="N111" s="223">
        <f>ROUND(N88*T111,2)</f>
        <v>0</v>
      </c>
      <c r="O111" s="284"/>
      <c r="P111" s="284"/>
      <c r="Q111" s="284"/>
      <c r="R111" s="138"/>
      <c r="S111" s="139"/>
      <c r="T111" s="140"/>
      <c r="U111" s="141" t="s">
        <v>43</v>
      </c>
      <c r="V111" s="139"/>
      <c r="W111" s="139"/>
      <c r="X111" s="139"/>
      <c r="Y111" s="139"/>
      <c r="Z111" s="139"/>
      <c r="AA111" s="139"/>
      <c r="AB111" s="139"/>
      <c r="AC111" s="139"/>
      <c r="AD111" s="139"/>
      <c r="AE111" s="139"/>
      <c r="AF111" s="139"/>
      <c r="AG111" s="139"/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139"/>
      <c r="AY111" s="142" t="s">
        <v>98</v>
      </c>
      <c r="AZ111" s="139"/>
      <c r="BA111" s="139"/>
      <c r="BB111" s="139"/>
      <c r="BC111" s="139"/>
      <c r="BD111" s="139"/>
      <c r="BE111" s="143">
        <f t="shared" si="0"/>
        <v>0</v>
      </c>
      <c r="BF111" s="143">
        <f t="shared" si="1"/>
        <v>0</v>
      </c>
      <c r="BG111" s="143">
        <f t="shared" si="2"/>
        <v>0</v>
      </c>
      <c r="BH111" s="143">
        <f t="shared" si="3"/>
        <v>0</v>
      </c>
      <c r="BI111" s="143">
        <f t="shared" si="4"/>
        <v>0</v>
      </c>
      <c r="BJ111" s="142" t="s">
        <v>86</v>
      </c>
      <c r="BK111" s="139"/>
      <c r="BL111" s="139"/>
      <c r="BM111" s="139"/>
    </row>
    <row r="112" spans="2:65" s="1" customFormat="1" ht="18" customHeight="1">
      <c r="B112" s="135"/>
      <c r="C112" s="136"/>
      <c r="D112" s="236" t="s">
        <v>152</v>
      </c>
      <c r="E112" s="283"/>
      <c r="F112" s="283"/>
      <c r="G112" s="283"/>
      <c r="H112" s="283"/>
      <c r="I112" s="136"/>
      <c r="J112" s="136"/>
      <c r="K112" s="136"/>
      <c r="L112" s="136"/>
      <c r="M112" s="136"/>
      <c r="N112" s="223">
        <f>ROUND(N88*T112,2)</f>
        <v>0</v>
      </c>
      <c r="O112" s="284"/>
      <c r="P112" s="284"/>
      <c r="Q112" s="284"/>
      <c r="R112" s="138"/>
      <c r="S112" s="139"/>
      <c r="T112" s="140"/>
      <c r="U112" s="141" t="s">
        <v>43</v>
      </c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139"/>
      <c r="AL112" s="139"/>
      <c r="AM112" s="139"/>
      <c r="AN112" s="139"/>
      <c r="AO112" s="139"/>
      <c r="AP112" s="139"/>
      <c r="AQ112" s="139"/>
      <c r="AR112" s="139"/>
      <c r="AS112" s="139"/>
      <c r="AT112" s="139"/>
      <c r="AU112" s="139"/>
      <c r="AV112" s="139"/>
      <c r="AW112" s="139"/>
      <c r="AX112" s="139"/>
      <c r="AY112" s="142" t="s">
        <v>98</v>
      </c>
      <c r="AZ112" s="139"/>
      <c r="BA112" s="139"/>
      <c r="BB112" s="139"/>
      <c r="BC112" s="139"/>
      <c r="BD112" s="139"/>
      <c r="BE112" s="143">
        <f t="shared" si="0"/>
        <v>0</v>
      </c>
      <c r="BF112" s="143">
        <f t="shared" si="1"/>
        <v>0</v>
      </c>
      <c r="BG112" s="143">
        <f t="shared" si="2"/>
        <v>0</v>
      </c>
      <c r="BH112" s="143">
        <f t="shared" si="3"/>
        <v>0</v>
      </c>
      <c r="BI112" s="143">
        <f t="shared" si="4"/>
        <v>0</v>
      </c>
      <c r="BJ112" s="142" t="s">
        <v>86</v>
      </c>
      <c r="BK112" s="139"/>
      <c r="BL112" s="139"/>
      <c r="BM112" s="139"/>
    </row>
    <row r="113" spans="2:65" s="1" customFormat="1" ht="18" customHeight="1">
      <c r="B113" s="135"/>
      <c r="C113" s="136"/>
      <c r="D113" s="236" t="s">
        <v>153</v>
      </c>
      <c r="E113" s="283"/>
      <c r="F113" s="283"/>
      <c r="G113" s="283"/>
      <c r="H113" s="283"/>
      <c r="I113" s="136"/>
      <c r="J113" s="136"/>
      <c r="K113" s="136"/>
      <c r="L113" s="136"/>
      <c r="M113" s="136"/>
      <c r="N113" s="223">
        <f>ROUND(N88*T113,2)</f>
        <v>0</v>
      </c>
      <c r="O113" s="284"/>
      <c r="P113" s="284"/>
      <c r="Q113" s="284"/>
      <c r="R113" s="138"/>
      <c r="S113" s="139"/>
      <c r="T113" s="140"/>
      <c r="U113" s="141" t="s">
        <v>43</v>
      </c>
      <c r="V113" s="139"/>
      <c r="W113" s="139"/>
      <c r="X113" s="139"/>
      <c r="Y113" s="139"/>
      <c r="Z113" s="139"/>
      <c r="AA113" s="139"/>
      <c r="AB113" s="139"/>
      <c r="AC113" s="139"/>
      <c r="AD113" s="139"/>
      <c r="AE113" s="139"/>
      <c r="AF113" s="139"/>
      <c r="AG113" s="139"/>
      <c r="AH113" s="139"/>
      <c r="AI113" s="139"/>
      <c r="AJ113" s="139"/>
      <c r="AK113" s="139"/>
      <c r="AL113" s="139"/>
      <c r="AM113" s="139"/>
      <c r="AN113" s="139"/>
      <c r="AO113" s="139"/>
      <c r="AP113" s="139"/>
      <c r="AQ113" s="139"/>
      <c r="AR113" s="139"/>
      <c r="AS113" s="139"/>
      <c r="AT113" s="139"/>
      <c r="AU113" s="139"/>
      <c r="AV113" s="139"/>
      <c r="AW113" s="139"/>
      <c r="AX113" s="139"/>
      <c r="AY113" s="142" t="s">
        <v>98</v>
      </c>
      <c r="AZ113" s="139"/>
      <c r="BA113" s="139"/>
      <c r="BB113" s="139"/>
      <c r="BC113" s="139"/>
      <c r="BD113" s="139"/>
      <c r="BE113" s="143">
        <f t="shared" si="0"/>
        <v>0</v>
      </c>
      <c r="BF113" s="143">
        <f t="shared" si="1"/>
        <v>0</v>
      </c>
      <c r="BG113" s="143">
        <f t="shared" si="2"/>
        <v>0</v>
      </c>
      <c r="BH113" s="143">
        <f t="shared" si="3"/>
        <v>0</v>
      </c>
      <c r="BI113" s="143">
        <f t="shared" si="4"/>
        <v>0</v>
      </c>
      <c r="BJ113" s="142" t="s">
        <v>86</v>
      </c>
      <c r="BK113" s="139"/>
      <c r="BL113" s="139"/>
      <c r="BM113" s="139"/>
    </row>
    <row r="114" spans="2:65" s="1" customFormat="1" ht="18" customHeight="1">
      <c r="B114" s="135"/>
      <c r="C114" s="136"/>
      <c r="D114" s="236" t="s">
        <v>154</v>
      </c>
      <c r="E114" s="283"/>
      <c r="F114" s="283"/>
      <c r="G114" s="283"/>
      <c r="H114" s="283"/>
      <c r="I114" s="136"/>
      <c r="J114" s="136"/>
      <c r="K114" s="136"/>
      <c r="L114" s="136"/>
      <c r="M114" s="136"/>
      <c r="N114" s="223">
        <f>ROUND(N88*T114,2)</f>
        <v>0</v>
      </c>
      <c r="O114" s="284"/>
      <c r="P114" s="284"/>
      <c r="Q114" s="284"/>
      <c r="R114" s="138"/>
      <c r="S114" s="139"/>
      <c r="T114" s="140"/>
      <c r="U114" s="141" t="s">
        <v>43</v>
      </c>
      <c r="V114" s="139"/>
      <c r="W114" s="139"/>
      <c r="X114" s="139"/>
      <c r="Y114" s="139"/>
      <c r="Z114" s="139"/>
      <c r="AA114" s="139"/>
      <c r="AB114" s="139"/>
      <c r="AC114" s="139"/>
      <c r="AD114" s="139"/>
      <c r="AE114" s="139"/>
      <c r="AF114" s="139"/>
      <c r="AG114" s="139"/>
      <c r="AH114" s="139"/>
      <c r="AI114" s="139"/>
      <c r="AJ114" s="139"/>
      <c r="AK114" s="139"/>
      <c r="AL114" s="139"/>
      <c r="AM114" s="139"/>
      <c r="AN114" s="139"/>
      <c r="AO114" s="139"/>
      <c r="AP114" s="139"/>
      <c r="AQ114" s="139"/>
      <c r="AR114" s="139"/>
      <c r="AS114" s="139"/>
      <c r="AT114" s="139"/>
      <c r="AU114" s="139"/>
      <c r="AV114" s="139"/>
      <c r="AW114" s="139"/>
      <c r="AX114" s="139"/>
      <c r="AY114" s="142" t="s">
        <v>98</v>
      </c>
      <c r="AZ114" s="139"/>
      <c r="BA114" s="139"/>
      <c r="BB114" s="139"/>
      <c r="BC114" s="139"/>
      <c r="BD114" s="139"/>
      <c r="BE114" s="143">
        <f t="shared" si="0"/>
        <v>0</v>
      </c>
      <c r="BF114" s="143">
        <f t="shared" si="1"/>
        <v>0</v>
      </c>
      <c r="BG114" s="143">
        <f t="shared" si="2"/>
        <v>0</v>
      </c>
      <c r="BH114" s="143">
        <f t="shared" si="3"/>
        <v>0</v>
      </c>
      <c r="BI114" s="143">
        <f t="shared" si="4"/>
        <v>0</v>
      </c>
      <c r="BJ114" s="142" t="s">
        <v>86</v>
      </c>
      <c r="BK114" s="139"/>
      <c r="BL114" s="139"/>
      <c r="BM114" s="139"/>
    </row>
    <row r="115" spans="2:65" s="1" customFormat="1" ht="18" customHeight="1">
      <c r="B115" s="135"/>
      <c r="C115" s="136"/>
      <c r="D115" s="137" t="s">
        <v>155</v>
      </c>
      <c r="E115" s="136"/>
      <c r="F115" s="136"/>
      <c r="G115" s="136"/>
      <c r="H115" s="136"/>
      <c r="I115" s="136"/>
      <c r="J115" s="136"/>
      <c r="K115" s="136"/>
      <c r="L115" s="136"/>
      <c r="M115" s="136"/>
      <c r="N115" s="223">
        <f>ROUND(N88*T115,2)</f>
        <v>0</v>
      </c>
      <c r="O115" s="284"/>
      <c r="P115" s="284"/>
      <c r="Q115" s="284"/>
      <c r="R115" s="138"/>
      <c r="S115" s="139"/>
      <c r="T115" s="144"/>
      <c r="U115" s="145" t="s">
        <v>43</v>
      </c>
      <c r="V115" s="139"/>
      <c r="W115" s="139"/>
      <c r="X115" s="139"/>
      <c r="Y115" s="139"/>
      <c r="Z115" s="139"/>
      <c r="AA115" s="139"/>
      <c r="AB115" s="139"/>
      <c r="AC115" s="139"/>
      <c r="AD115" s="139"/>
      <c r="AE115" s="139"/>
      <c r="AF115" s="139"/>
      <c r="AG115" s="139"/>
      <c r="AH115" s="139"/>
      <c r="AI115" s="139"/>
      <c r="AJ115" s="139"/>
      <c r="AK115" s="139"/>
      <c r="AL115" s="139"/>
      <c r="AM115" s="139"/>
      <c r="AN115" s="139"/>
      <c r="AO115" s="139"/>
      <c r="AP115" s="139"/>
      <c r="AQ115" s="139"/>
      <c r="AR115" s="139"/>
      <c r="AS115" s="139"/>
      <c r="AT115" s="139"/>
      <c r="AU115" s="139"/>
      <c r="AV115" s="139"/>
      <c r="AW115" s="139"/>
      <c r="AX115" s="139"/>
      <c r="AY115" s="142" t="s">
        <v>156</v>
      </c>
      <c r="AZ115" s="139"/>
      <c r="BA115" s="139"/>
      <c r="BB115" s="139"/>
      <c r="BC115" s="139"/>
      <c r="BD115" s="139"/>
      <c r="BE115" s="143">
        <f t="shared" si="0"/>
        <v>0</v>
      </c>
      <c r="BF115" s="143">
        <f t="shared" si="1"/>
        <v>0</v>
      </c>
      <c r="BG115" s="143">
        <f t="shared" si="2"/>
        <v>0</v>
      </c>
      <c r="BH115" s="143">
        <f t="shared" si="3"/>
        <v>0</v>
      </c>
      <c r="BI115" s="143">
        <f t="shared" si="4"/>
        <v>0</v>
      </c>
      <c r="BJ115" s="142" t="s">
        <v>86</v>
      </c>
      <c r="BK115" s="139"/>
      <c r="BL115" s="139"/>
      <c r="BM115" s="139"/>
    </row>
    <row r="116" spans="2:18" s="1" customFormat="1" ht="13.5"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9"/>
    </row>
    <row r="117" spans="2:18" s="1" customFormat="1" ht="29.25" customHeight="1">
      <c r="B117" s="37"/>
      <c r="C117" s="115" t="s">
        <v>108</v>
      </c>
      <c r="D117" s="116"/>
      <c r="E117" s="116"/>
      <c r="F117" s="116"/>
      <c r="G117" s="116"/>
      <c r="H117" s="116"/>
      <c r="I117" s="116"/>
      <c r="J117" s="116"/>
      <c r="K117" s="116"/>
      <c r="L117" s="228">
        <f>ROUND(SUM(N88+N109),2)</f>
        <v>0</v>
      </c>
      <c r="M117" s="228"/>
      <c r="N117" s="228"/>
      <c r="O117" s="228"/>
      <c r="P117" s="228"/>
      <c r="Q117" s="228"/>
      <c r="R117" s="39"/>
    </row>
    <row r="118" spans="2:18" s="1" customFormat="1" ht="6.95" customHeight="1">
      <c r="B118" s="61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3"/>
    </row>
    <row r="122" spans="2:18" s="1" customFormat="1" ht="6.95" customHeight="1">
      <c r="B122" s="64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6"/>
    </row>
    <row r="123" spans="2:18" s="1" customFormat="1" ht="36.95" customHeight="1">
      <c r="B123" s="37"/>
      <c r="C123" s="218" t="s">
        <v>157</v>
      </c>
      <c r="D123" s="268"/>
      <c r="E123" s="268"/>
      <c r="F123" s="268"/>
      <c r="G123" s="268"/>
      <c r="H123" s="268"/>
      <c r="I123" s="268"/>
      <c r="J123" s="268"/>
      <c r="K123" s="268"/>
      <c r="L123" s="268"/>
      <c r="M123" s="268"/>
      <c r="N123" s="268"/>
      <c r="O123" s="268"/>
      <c r="P123" s="268"/>
      <c r="Q123" s="268"/>
      <c r="R123" s="39"/>
    </row>
    <row r="124" spans="2:18" s="1" customFormat="1" ht="6.95" customHeight="1">
      <c r="B124" s="37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9"/>
    </row>
    <row r="125" spans="2:18" s="1" customFormat="1" ht="30" customHeight="1">
      <c r="B125" s="37"/>
      <c r="C125" s="32" t="s">
        <v>19</v>
      </c>
      <c r="D125" s="38"/>
      <c r="E125" s="38"/>
      <c r="F125" s="271" t="str">
        <f>F6</f>
        <v>Přístavba a stavební úpravy - Gymnázium Václava Beneše Třebízského</v>
      </c>
      <c r="G125" s="272"/>
      <c r="H125" s="272"/>
      <c r="I125" s="272"/>
      <c r="J125" s="272"/>
      <c r="K125" s="272"/>
      <c r="L125" s="272"/>
      <c r="M125" s="272"/>
      <c r="N125" s="272"/>
      <c r="O125" s="272"/>
      <c r="P125" s="272"/>
      <c r="Q125" s="38"/>
      <c r="R125" s="39"/>
    </row>
    <row r="126" spans="2:18" s="1" customFormat="1" ht="36.95" customHeight="1">
      <c r="B126" s="37"/>
      <c r="C126" s="71" t="s">
        <v>121</v>
      </c>
      <c r="D126" s="38"/>
      <c r="E126" s="38"/>
      <c r="F126" s="234" t="str">
        <f>F7</f>
        <v>02 - Sociální zařízení</v>
      </c>
      <c r="G126" s="268"/>
      <c r="H126" s="268"/>
      <c r="I126" s="268"/>
      <c r="J126" s="268"/>
      <c r="K126" s="268"/>
      <c r="L126" s="268"/>
      <c r="M126" s="268"/>
      <c r="N126" s="268"/>
      <c r="O126" s="268"/>
      <c r="P126" s="268"/>
      <c r="Q126" s="38"/>
      <c r="R126" s="39"/>
    </row>
    <row r="127" spans="2:18" s="1" customFormat="1" ht="6.95" customHeight="1">
      <c r="B127" s="37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9"/>
    </row>
    <row r="128" spans="2:18" s="1" customFormat="1" ht="18" customHeight="1">
      <c r="B128" s="37"/>
      <c r="C128" s="32" t="s">
        <v>23</v>
      </c>
      <c r="D128" s="38"/>
      <c r="E128" s="38"/>
      <c r="F128" s="30" t="str">
        <f>F9</f>
        <v>Smetanovo náměstí 1310, Slaný</v>
      </c>
      <c r="G128" s="38"/>
      <c r="H128" s="38"/>
      <c r="I128" s="38"/>
      <c r="J128" s="38"/>
      <c r="K128" s="32" t="s">
        <v>25</v>
      </c>
      <c r="L128" s="38"/>
      <c r="M128" s="273" t="str">
        <f>IF(O9="","",O9)</f>
        <v>24. 9. 2018</v>
      </c>
      <c r="N128" s="273"/>
      <c r="O128" s="273"/>
      <c r="P128" s="273"/>
      <c r="Q128" s="38"/>
      <c r="R128" s="39"/>
    </row>
    <row r="129" spans="2:18" s="1" customFormat="1" ht="6.95" customHeight="1">
      <c r="B129" s="37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9"/>
    </row>
    <row r="130" spans="2:18" s="1" customFormat="1" ht="15">
      <c r="B130" s="37"/>
      <c r="C130" s="32" t="s">
        <v>27</v>
      </c>
      <c r="D130" s="38"/>
      <c r="E130" s="38"/>
      <c r="F130" s="30" t="str">
        <f>E12</f>
        <v>Město Slaný</v>
      </c>
      <c r="G130" s="38"/>
      <c r="H130" s="38"/>
      <c r="I130" s="38"/>
      <c r="J130" s="38"/>
      <c r="K130" s="32" t="s">
        <v>33</v>
      </c>
      <c r="L130" s="38"/>
      <c r="M130" s="222" t="str">
        <f>E18</f>
        <v>PlanPoint s.r.o.</v>
      </c>
      <c r="N130" s="222"/>
      <c r="O130" s="222"/>
      <c r="P130" s="222"/>
      <c r="Q130" s="222"/>
      <c r="R130" s="39"/>
    </row>
    <row r="131" spans="2:18" s="1" customFormat="1" ht="14.45" customHeight="1">
      <c r="B131" s="37"/>
      <c r="C131" s="32" t="s">
        <v>31</v>
      </c>
      <c r="D131" s="38"/>
      <c r="E131" s="38"/>
      <c r="F131" s="30" t="str">
        <f>IF(E15="","",E15)</f>
        <v>Vyplň údaj</v>
      </c>
      <c r="G131" s="38"/>
      <c r="H131" s="38"/>
      <c r="I131" s="38"/>
      <c r="J131" s="38"/>
      <c r="K131" s="32" t="s">
        <v>36</v>
      </c>
      <c r="L131" s="38"/>
      <c r="M131" s="222" t="str">
        <f>E21</f>
        <v xml:space="preserve"> </v>
      </c>
      <c r="N131" s="222"/>
      <c r="O131" s="222"/>
      <c r="P131" s="222"/>
      <c r="Q131" s="222"/>
      <c r="R131" s="39"/>
    </row>
    <row r="132" spans="2:18" s="1" customFormat="1" ht="10.35" customHeight="1">
      <c r="B132" s="37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9"/>
    </row>
    <row r="133" spans="2:27" s="8" customFormat="1" ht="29.25" customHeight="1">
      <c r="B133" s="146"/>
      <c r="C133" s="147" t="s">
        <v>158</v>
      </c>
      <c r="D133" s="148" t="s">
        <v>159</v>
      </c>
      <c r="E133" s="148" t="s">
        <v>60</v>
      </c>
      <c r="F133" s="285" t="s">
        <v>160</v>
      </c>
      <c r="G133" s="285"/>
      <c r="H133" s="285"/>
      <c r="I133" s="285"/>
      <c r="J133" s="148" t="s">
        <v>161</v>
      </c>
      <c r="K133" s="148" t="s">
        <v>162</v>
      </c>
      <c r="L133" s="285" t="s">
        <v>163</v>
      </c>
      <c r="M133" s="285"/>
      <c r="N133" s="285" t="s">
        <v>126</v>
      </c>
      <c r="O133" s="285"/>
      <c r="P133" s="285"/>
      <c r="Q133" s="286"/>
      <c r="R133" s="149"/>
      <c r="T133" s="78" t="s">
        <v>164</v>
      </c>
      <c r="U133" s="79" t="s">
        <v>42</v>
      </c>
      <c r="V133" s="79" t="s">
        <v>165</v>
      </c>
      <c r="W133" s="79" t="s">
        <v>166</v>
      </c>
      <c r="X133" s="79" t="s">
        <v>167</v>
      </c>
      <c r="Y133" s="79" t="s">
        <v>168</v>
      </c>
      <c r="Z133" s="79" t="s">
        <v>169</v>
      </c>
      <c r="AA133" s="80" t="s">
        <v>170</v>
      </c>
    </row>
    <row r="134" spans="2:63" s="1" customFormat="1" ht="29.25" customHeight="1">
      <c r="B134" s="37"/>
      <c r="C134" s="82" t="s">
        <v>123</v>
      </c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287">
        <f>BK134</f>
        <v>0</v>
      </c>
      <c r="O134" s="288"/>
      <c r="P134" s="288"/>
      <c r="Q134" s="288"/>
      <c r="R134" s="39"/>
      <c r="T134" s="81"/>
      <c r="U134" s="53"/>
      <c r="V134" s="53"/>
      <c r="W134" s="150">
        <f>W135+W176+W272</f>
        <v>0</v>
      </c>
      <c r="X134" s="53"/>
      <c r="Y134" s="150">
        <f>Y135+Y176+Y272</f>
        <v>1.67346846</v>
      </c>
      <c r="Z134" s="53"/>
      <c r="AA134" s="151">
        <f>AA135+AA176+AA272</f>
        <v>5.05515</v>
      </c>
      <c r="AT134" s="21" t="s">
        <v>77</v>
      </c>
      <c r="AU134" s="21" t="s">
        <v>128</v>
      </c>
      <c r="BK134" s="152">
        <f>BK135+BK176+BK272</f>
        <v>0</v>
      </c>
    </row>
    <row r="135" spans="2:63" s="9" customFormat="1" ht="37.35" customHeight="1">
      <c r="B135" s="153"/>
      <c r="C135" s="154"/>
      <c r="D135" s="155" t="s">
        <v>129</v>
      </c>
      <c r="E135" s="155"/>
      <c r="F135" s="155"/>
      <c r="G135" s="155"/>
      <c r="H135" s="155"/>
      <c r="I135" s="155"/>
      <c r="J135" s="155"/>
      <c r="K135" s="155"/>
      <c r="L135" s="155"/>
      <c r="M135" s="155"/>
      <c r="N135" s="281">
        <f>BK135</f>
        <v>0</v>
      </c>
      <c r="O135" s="277"/>
      <c r="P135" s="277"/>
      <c r="Q135" s="277"/>
      <c r="R135" s="156"/>
      <c r="T135" s="157"/>
      <c r="U135" s="154"/>
      <c r="V135" s="154"/>
      <c r="W135" s="158">
        <f>W136+W151+W169+W174</f>
        <v>0</v>
      </c>
      <c r="X135" s="154"/>
      <c r="Y135" s="158">
        <f>Y136+Y151+Y169+Y174</f>
        <v>0.5501144400000001</v>
      </c>
      <c r="Z135" s="154"/>
      <c r="AA135" s="159">
        <f>AA136+AA151+AA169+AA174</f>
        <v>4.94627</v>
      </c>
      <c r="AR135" s="160" t="s">
        <v>86</v>
      </c>
      <c r="AT135" s="161" t="s">
        <v>77</v>
      </c>
      <c r="AU135" s="161" t="s">
        <v>78</v>
      </c>
      <c r="AY135" s="160" t="s">
        <v>171</v>
      </c>
      <c r="BK135" s="162">
        <f>BK136+BK151+BK169+BK174</f>
        <v>0</v>
      </c>
    </row>
    <row r="136" spans="2:63" s="9" customFormat="1" ht="19.9" customHeight="1">
      <c r="B136" s="153"/>
      <c r="C136" s="154"/>
      <c r="D136" s="163" t="s">
        <v>134</v>
      </c>
      <c r="E136" s="163"/>
      <c r="F136" s="163"/>
      <c r="G136" s="163"/>
      <c r="H136" s="163"/>
      <c r="I136" s="163"/>
      <c r="J136" s="163"/>
      <c r="K136" s="163"/>
      <c r="L136" s="163"/>
      <c r="M136" s="163"/>
      <c r="N136" s="257">
        <f>BK136</f>
        <v>0</v>
      </c>
      <c r="O136" s="258"/>
      <c r="P136" s="258"/>
      <c r="Q136" s="258"/>
      <c r="R136" s="156"/>
      <c r="T136" s="157"/>
      <c r="U136" s="154"/>
      <c r="V136" s="154"/>
      <c r="W136" s="158">
        <f>SUM(W137:W150)</f>
        <v>0</v>
      </c>
      <c r="X136" s="154"/>
      <c r="Y136" s="158">
        <f>SUM(Y137:Y150)</f>
        <v>0.54899534</v>
      </c>
      <c r="Z136" s="154"/>
      <c r="AA136" s="159">
        <f>SUM(AA137:AA150)</f>
        <v>0</v>
      </c>
      <c r="AR136" s="160" t="s">
        <v>86</v>
      </c>
      <c r="AT136" s="161" t="s">
        <v>77</v>
      </c>
      <c r="AU136" s="161" t="s">
        <v>86</v>
      </c>
      <c r="AY136" s="160" t="s">
        <v>171</v>
      </c>
      <c r="BK136" s="162">
        <f>SUM(BK137:BK150)</f>
        <v>0</v>
      </c>
    </row>
    <row r="137" spans="2:65" s="1" customFormat="1" ht="34.15" customHeight="1">
      <c r="B137" s="135"/>
      <c r="C137" s="164" t="s">
        <v>86</v>
      </c>
      <c r="D137" s="164" t="s">
        <v>172</v>
      </c>
      <c r="E137" s="165" t="s">
        <v>695</v>
      </c>
      <c r="F137" s="259" t="s">
        <v>696</v>
      </c>
      <c r="G137" s="259"/>
      <c r="H137" s="259"/>
      <c r="I137" s="259"/>
      <c r="J137" s="166" t="s">
        <v>388</v>
      </c>
      <c r="K137" s="167">
        <v>5</v>
      </c>
      <c r="L137" s="250">
        <v>0</v>
      </c>
      <c r="M137" s="250"/>
      <c r="N137" s="254">
        <f>ROUND(L137*K137,2)</f>
        <v>0</v>
      </c>
      <c r="O137" s="254"/>
      <c r="P137" s="254"/>
      <c r="Q137" s="254"/>
      <c r="R137" s="138"/>
      <c r="T137" s="168" t="s">
        <v>5</v>
      </c>
      <c r="U137" s="46" t="s">
        <v>43</v>
      </c>
      <c r="V137" s="38"/>
      <c r="W137" s="169">
        <f>V137*K137</f>
        <v>0</v>
      </c>
      <c r="X137" s="169">
        <v>0.0102</v>
      </c>
      <c r="Y137" s="169">
        <f>X137*K137</f>
        <v>0.051000000000000004</v>
      </c>
      <c r="Z137" s="169">
        <v>0</v>
      </c>
      <c r="AA137" s="170">
        <f>Z137*K137</f>
        <v>0</v>
      </c>
      <c r="AR137" s="21" t="s">
        <v>175</v>
      </c>
      <c r="AT137" s="21" t="s">
        <v>172</v>
      </c>
      <c r="AU137" s="21" t="s">
        <v>119</v>
      </c>
      <c r="AY137" s="21" t="s">
        <v>171</v>
      </c>
      <c r="BE137" s="108">
        <f>IF(U137="základní",N137,0)</f>
        <v>0</v>
      </c>
      <c r="BF137" s="108">
        <f>IF(U137="snížená",N137,0)</f>
        <v>0</v>
      </c>
      <c r="BG137" s="108">
        <f>IF(U137="zákl. přenesená",N137,0)</f>
        <v>0</v>
      </c>
      <c r="BH137" s="108">
        <f>IF(U137="sníž. přenesená",N137,0)</f>
        <v>0</v>
      </c>
      <c r="BI137" s="108">
        <f>IF(U137="nulová",N137,0)</f>
        <v>0</v>
      </c>
      <c r="BJ137" s="21" t="s">
        <v>86</v>
      </c>
      <c r="BK137" s="108">
        <f>ROUND(L137*K137,2)</f>
        <v>0</v>
      </c>
      <c r="BL137" s="21" t="s">
        <v>175</v>
      </c>
      <c r="BM137" s="21" t="s">
        <v>697</v>
      </c>
    </row>
    <row r="138" spans="2:65" s="1" customFormat="1" ht="34.15" customHeight="1">
      <c r="B138" s="135"/>
      <c r="C138" s="164" t="s">
        <v>119</v>
      </c>
      <c r="D138" s="164" t="s">
        <v>172</v>
      </c>
      <c r="E138" s="165" t="s">
        <v>698</v>
      </c>
      <c r="F138" s="259" t="s">
        <v>699</v>
      </c>
      <c r="G138" s="259"/>
      <c r="H138" s="259"/>
      <c r="I138" s="259"/>
      <c r="J138" s="166" t="s">
        <v>388</v>
      </c>
      <c r="K138" s="167">
        <v>2</v>
      </c>
      <c r="L138" s="250">
        <v>0</v>
      </c>
      <c r="M138" s="250"/>
      <c r="N138" s="254">
        <f>ROUND(L138*K138,2)</f>
        <v>0</v>
      </c>
      <c r="O138" s="254"/>
      <c r="P138" s="254"/>
      <c r="Q138" s="254"/>
      <c r="R138" s="138"/>
      <c r="T138" s="168" t="s">
        <v>5</v>
      </c>
      <c r="U138" s="46" t="s">
        <v>43</v>
      </c>
      <c r="V138" s="38"/>
      <c r="W138" s="169">
        <f>V138*K138</f>
        <v>0</v>
      </c>
      <c r="X138" s="169">
        <v>0.0415</v>
      </c>
      <c r="Y138" s="169">
        <f>X138*K138</f>
        <v>0.083</v>
      </c>
      <c r="Z138" s="169">
        <v>0</v>
      </c>
      <c r="AA138" s="170">
        <f>Z138*K138</f>
        <v>0</v>
      </c>
      <c r="AR138" s="21" t="s">
        <v>175</v>
      </c>
      <c r="AT138" s="21" t="s">
        <v>172</v>
      </c>
      <c r="AU138" s="21" t="s">
        <v>119</v>
      </c>
      <c r="AY138" s="21" t="s">
        <v>171</v>
      </c>
      <c r="BE138" s="108">
        <f>IF(U138="základní",N138,0)</f>
        <v>0</v>
      </c>
      <c r="BF138" s="108">
        <f>IF(U138="snížená",N138,0)</f>
        <v>0</v>
      </c>
      <c r="BG138" s="108">
        <f>IF(U138="zákl. přenesená",N138,0)</f>
        <v>0</v>
      </c>
      <c r="BH138" s="108">
        <f>IF(U138="sníž. přenesená",N138,0)</f>
        <v>0</v>
      </c>
      <c r="BI138" s="108">
        <f>IF(U138="nulová",N138,0)</f>
        <v>0</v>
      </c>
      <c r="BJ138" s="21" t="s">
        <v>86</v>
      </c>
      <c r="BK138" s="108">
        <f>ROUND(L138*K138,2)</f>
        <v>0</v>
      </c>
      <c r="BL138" s="21" t="s">
        <v>175</v>
      </c>
      <c r="BM138" s="21" t="s">
        <v>700</v>
      </c>
    </row>
    <row r="139" spans="2:65" s="1" customFormat="1" ht="34.15" customHeight="1">
      <c r="B139" s="135"/>
      <c r="C139" s="164" t="s">
        <v>118</v>
      </c>
      <c r="D139" s="164" t="s">
        <v>172</v>
      </c>
      <c r="E139" s="165" t="s">
        <v>701</v>
      </c>
      <c r="F139" s="259" t="s">
        <v>702</v>
      </c>
      <c r="G139" s="259"/>
      <c r="H139" s="259"/>
      <c r="I139" s="259"/>
      <c r="J139" s="166" t="s">
        <v>116</v>
      </c>
      <c r="K139" s="167">
        <v>8.262</v>
      </c>
      <c r="L139" s="250">
        <v>0</v>
      </c>
      <c r="M139" s="250"/>
      <c r="N139" s="254">
        <f>ROUND(L139*K139,2)</f>
        <v>0</v>
      </c>
      <c r="O139" s="254"/>
      <c r="P139" s="254"/>
      <c r="Q139" s="254"/>
      <c r="R139" s="138"/>
      <c r="T139" s="168" t="s">
        <v>5</v>
      </c>
      <c r="U139" s="46" t="s">
        <v>43</v>
      </c>
      <c r="V139" s="38"/>
      <c r="W139" s="169">
        <f>V139*K139</f>
        <v>0</v>
      </c>
      <c r="X139" s="169">
        <v>0.0154</v>
      </c>
      <c r="Y139" s="169">
        <f>X139*K139</f>
        <v>0.1272348</v>
      </c>
      <c r="Z139" s="169">
        <v>0</v>
      </c>
      <c r="AA139" s="170">
        <f>Z139*K139</f>
        <v>0</v>
      </c>
      <c r="AR139" s="21" t="s">
        <v>175</v>
      </c>
      <c r="AT139" s="21" t="s">
        <v>172</v>
      </c>
      <c r="AU139" s="21" t="s">
        <v>119</v>
      </c>
      <c r="AY139" s="21" t="s">
        <v>171</v>
      </c>
      <c r="BE139" s="108">
        <f>IF(U139="základní",N139,0)</f>
        <v>0</v>
      </c>
      <c r="BF139" s="108">
        <f>IF(U139="snížená",N139,0)</f>
        <v>0</v>
      </c>
      <c r="BG139" s="108">
        <f>IF(U139="zákl. přenesená",N139,0)</f>
        <v>0</v>
      </c>
      <c r="BH139" s="108">
        <f>IF(U139="sníž. přenesená",N139,0)</f>
        <v>0</v>
      </c>
      <c r="BI139" s="108">
        <f>IF(U139="nulová",N139,0)</f>
        <v>0</v>
      </c>
      <c r="BJ139" s="21" t="s">
        <v>86</v>
      </c>
      <c r="BK139" s="108">
        <f>ROUND(L139*K139,2)</f>
        <v>0</v>
      </c>
      <c r="BL139" s="21" t="s">
        <v>175</v>
      </c>
      <c r="BM139" s="21" t="s">
        <v>703</v>
      </c>
    </row>
    <row r="140" spans="2:51" s="10" customFormat="1" ht="14.45" customHeight="1">
      <c r="B140" s="171"/>
      <c r="C140" s="172"/>
      <c r="D140" s="172"/>
      <c r="E140" s="173" t="s">
        <v>5</v>
      </c>
      <c r="F140" s="289" t="s">
        <v>704</v>
      </c>
      <c r="G140" s="290"/>
      <c r="H140" s="290"/>
      <c r="I140" s="290"/>
      <c r="J140" s="172"/>
      <c r="K140" s="173" t="s">
        <v>5</v>
      </c>
      <c r="L140" s="172"/>
      <c r="M140" s="172"/>
      <c r="N140" s="172"/>
      <c r="O140" s="172"/>
      <c r="P140" s="172"/>
      <c r="Q140" s="172"/>
      <c r="R140" s="174"/>
      <c r="T140" s="175"/>
      <c r="U140" s="172"/>
      <c r="V140" s="172"/>
      <c r="W140" s="172"/>
      <c r="X140" s="172"/>
      <c r="Y140" s="172"/>
      <c r="Z140" s="172"/>
      <c r="AA140" s="176"/>
      <c r="AT140" s="177" t="s">
        <v>178</v>
      </c>
      <c r="AU140" s="177" t="s">
        <v>119</v>
      </c>
      <c r="AV140" s="10" t="s">
        <v>86</v>
      </c>
      <c r="AW140" s="10" t="s">
        <v>35</v>
      </c>
      <c r="AX140" s="10" t="s">
        <v>78</v>
      </c>
      <c r="AY140" s="177" t="s">
        <v>171</v>
      </c>
    </row>
    <row r="141" spans="2:51" s="11" customFormat="1" ht="14.45" customHeight="1">
      <c r="B141" s="178"/>
      <c r="C141" s="179"/>
      <c r="D141" s="179"/>
      <c r="E141" s="180" t="s">
        <v>5</v>
      </c>
      <c r="F141" s="261" t="s">
        <v>705</v>
      </c>
      <c r="G141" s="262"/>
      <c r="H141" s="262"/>
      <c r="I141" s="262"/>
      <c r="J141" s="179"/>
      <c r="K141" s="181">
        <v>3.15</v>
      </c>
      <c r="L141" s="179"/>
      <c r="M141" s="179"/>
      <c r="N141" s="179"/>
      <c r="O141" s="179"/>
      <c r="P141" s="179"/>
      <c r="Q141" s="179"/>
      <c r="R141" s="182"/>
      <c r="T141" s="183"/>
      <c r="U141" s="179"/>
      <c r="V141" s="179"/>
      <c r="W141" s="179"/>
      <c r="X141" s="179"/>
      <c r="Y141" s="179"/>
      <c r="Z141" s="179"/>
      <c r="AA141" s="184"/>
      <c r="AT141" s="185" t="s">
        <v>178</v>
      </c>
      <c r="AU141" s="185" t="s">
        <v>119</v>
      </c>
      <c r="AV141" s="11" t="s">
        <v>119</v>
      </c>
      <c r="AW141" s="11" t="s">
        <v>35</v>
      </c>
      <c r="AX141" s="11" t="s">
        <v>78</v>
      </c>
      <c r="AY141" s="185" t="s">
        <v>171</v>
      </c>
    </row>
    <row r="142" spans="2:51" s="11" customFormat="1" ht="14.45" customHeight="1">
      <c r="B142" s="178"/>
      <c r="C142" s="179"/>
      <c r="D142" s="179"/>
      <c r="E142" s="180" t="s">
        <v>5</v>
      </c>
      <c r="F142" s="261" t="s">
        <v>706</v>
      </c>
      <c r="G142" s="262"/>
      <c r="H142" s="262"/>
      <c r="I142" s="262"/>
      <c r="J142" s="179"/>
      <c r="K142" s="181">
        <v>5.112</v>
      </c>
      <c r="L142" s="179"/>
      <c r="M142" s="179"/>
      <c r="N142" s="179"/>
      <c r="O142" s="179"/>
      <c r="P142" s="179"/>
      <c r="Q142" s="179"/>
      <c r="R142" s="182"/>
      <c r="T142" s="183"/>
      <c r="U142" s="179"/>
      <c r="V142" s="179"/>
      <c r="W142" s="179"/>
      <c r="X142" s="179"/>
      <c r="Y142" s="179"/>
      <c r="Z142" s="179"/>
      <c r="AA142" s="184"/>
      <c r="AT142" s="185" t="s">
        <v>178</v>
      </c>
      <c r="AU142" s="185" t="s">
        <v>119</v>
      </c>
      <c r="AV142" s="11" t="s">
        <v>119</v>
      </c>
      <c r="AW142" s="11" t="s">
        <v>35</v>
      </c>
      <c r="AX142" s="11" t="s">
        <v>78</v>
      </c>
      <c r="AY142" s="185" t="s">
        <v>171</v>
      </c>
    </row>
    <row r="143" spans="2:51" s="12" customFormat="1" ht="14.45" customHeight="1">
      <c r="B143" s="186"/>
      <c r="C143" s="187"/>
      <c r="D143" s="187"/>
      <c r="E143" s="188" t="s">
        <v>5</v>
      </c>
      <c r="F143" s="263" t="s">
        <v>186</v>
      </c>
      <c r="G143" s="264"/>
      <c r="H143" s="264"/>
      <c r="I143" s="264"/>
      <c r="J143" s="187"/>
      <c r="K143" s="189">
        <v>8.262</v>
      </c>
      <c r="L143" s="187"/>
      <c r="M143" s="187"/>
      <c r="N143" s="187"/>
      <c r="O143" s="187"/>
      <c r="P143" s="187"/>
      <c r="Q143" s="187"/>
      <c r="R143" s="190"/>
      <c r="T143" s="191"/>
      <c r="U143" s="187"/>
      <c r="V143" s="187"/>
      <c r="W143" s="187"/>
      <c r="X143" s="187"/>
      <c r="Y143" s="187"/>
      <c r="Z143" s="187"/>
      <c r="AA143" s="192"/>
      <c r="AT143" s="193" t="s">
        <v>178</v>
      </c>
      <c r="AU143" s="193" t="s">
        <v>119</v>
      </c>
      <c r="AV143" s="12" t="s">
        <v>175</v>
      </c>
      <c r="AW143" s="12" t="s">
        <v>35</v>
      </c>
      <c r="AX143" s="12" t="s">
        <v>86</v>
      </c>
      <c r="AY143" s="193" t="s">
        <v>171</v>
      </c>
    </row>
    <row r="144" spans="2:65" s="1" customFormat="1" ht="34.15" customHeight="1">
      <c r="B144" s="135"/>
      <c r="C144" s="164" t="s">
        <v>175</v>
      </c>
      <c r="D144" s="164" t="s">
        <v>172</v>
      </c>
      <c r="E144" s="165" t="s">
        <v>382</v>
      </c>
      <c r="F144" s="259" t="s">
        <v>383</v>
      </c>
      <c r="G144" s="259"/>
      <c r="H144" s="259"/>
      <c r="I144" s="259"/>
      <c r="J144" s="166" t="s">
        <v>116</v>
      </c>
      <c r="K144" s="167">
        <v>3.333</v>
      </c>
      <c r="L144" s="250">
        <v>0</v>
      </c>
      <c r="M144" s="250"/>
      <c r="N144" s="254">
        <f>ROUND(L144*K144,2)</f>
        <v>0</v>
      </c>
      <c r="O144" s="254"/>
      <c r="P144" s="254"/>
      <c r="Q144" s="254"/>
      <c r="R144" s="138"/>
      <c r="T144" s="168" t="s">
        <v>5</v>
      </c>
      <c r="U144" s="46" t="s">
        <v>43</v>
      </c>
      <c r="V144" s="38"/>
      <c r="W144" s="169">
        <f>V144*K144</f>
        <v>0</v>
      </c>
      <c r="X144" s="169">
        <v>0.01838</v>
      </c>
      <c r="Y144" s="169">
        <f>X144*K144</f>
        <v>0.06126054</v>
      </c>
      <c r="Z144" s="169">
        <v>0</v>
      </c>
      <c r="AA144" s="170">
        <f>Z144*K144</f>
        <v>0</v>
      </c>
      <c r="AR144" s="21" t="s">
        <v>175</v>
      </c>
      <c r="AT144" s="21" t="s">
        <v>172</v>
      </c>
      <c r="AU144" s="21" t="s">
        <v>119</v>
      </c>
      <c r="AY144" s="21" t="s">
        <v>171</v>
      </c>
      <c r="BE144" s="108">
        <f>IF(U144="základní",N144,0)</f>
        <v>0</v>
      </c>
      <c r="BF144" s="108">
        <f>IF(U144="snížená",N144,0)</f>
        <v>0</v>
      </c>
      <c r="BG144" s="108">
        <f>IF(U144="zákl. přenesená",N144,0)</f>
        <v>0</v>
      </c>
      <c r="BH144" s="108">
        <f>IF(U144="sníž. přenesená",N144,0)</f>
        <v>0</v>
      </c>
      <c r="BI144" s="108">
        <f>IF(U144="nulová",N144,0)</f>
        <v>0</v>
      </c>
      <c r="BJ144" s="21" t="s">
        <v>86</v>
      </c>
      <c r="BK144" s="108">
        <f>ROUND(L144*K144,2)</f>
        <v>0</v>
      </c>
      <c r="BL144" s="21" t="s">
        <v>175</v>
      </c>
      <c r="BM144" s="21" t="s">
        <v>707</v>
      </c>
    </row>
    <row r="145" spans="2:51" s="11" customFormat="1" ht="14.45" customHeight="1">
      <c r="B145" s="178"/>
      <c r="C145" s="179"/>
      <c r="D145" s="179"/>
      <c r="E145" s="180" t="s">
        <v>5</v>
      </c>
      <c r="F145" s="252" t="s">
        <v>708</v>
      </c>
      <c r="G145" s="253"/>
      <c r="H145" s="253"/>
      <c r="I145" s="253"/>
      <c r="J145" s="179"/>
      <c r="K145" s="181">
        <v>2.4</v>
      </c>
      <c r="L145" s="179"/>
      <c r="M145" s="179"/>
      <c r="N145" s="179"/>
      <c r="O145" s="179"/>
      <c r="P145" s="179"/>
      <c r="Q145" s="179"/>
      <c r="R145" s="182"/>
      <c r="T145" s="183"/>
      <c r="U145" s="179"/>
      <c r="V145" s="179"/>
      <c r="W145" s="179"/>
      <c r="X145" s="179"/>
      <c r="Y145" s="179"/>
      <c r="Z145" s="179"/>
      <c r="AA145" s="184"/>
      <c r="AT145" s="185" t="s">
        <v>178</v>
      </c>
      <c r="AU145" s="185" t="s">
        <v>119</v>
      </c>
      <c r="AV145" s="11" t="s">
        <v>119</v>
      </c>
      <c r="AW145" s="11" t="s">
        <v>35</v>
      </c>
      <c r="AX145" s="11" t="s">
        <v>78</v>
      </c>
      <c r="AY145" s="185" t="s">
        <v>171</v>
      </c>
    </row>
    <row r="146" spans="2:51" s="11" customFormat="1" ht="14.45" customHeight="1">
      <c r="B146" s="178"/>
      <c r="C146" s="179"/>
      <c r="D146" s="179"/>
      <c r="E146" s="180" t="s">
        <v>5</v>
      </c>
      <c r="F146" s="261" t="s">
        <v>709</v>
      </c>
      <c r="G146" s="262"/>
      <c r="H146" s="262"/>
      <c r="I146" s="262"/>
      <c r="J146" s="179"/>
      <c r="K146" s="181">
        <v>5.396</v>
      </c>
      <c r="L146" s="179"/>
      <c r="M146" s="179"/>
      <c r="N146" s="179"/>
      <c r="O146" s="179"/>
      <c r="P146" s="179"/>
      <c r="Q146" s="179"/>
      <c r="R146" s="182"/>
      <c r="T146" s="183"/>
      <c r="U146" s="179"/>
      <c r="V146" s="179"/>
      <c r="W146" s="179"/>
      <c r="X146" s="179"/>
      <c r="Y146" s="179"/>
      <c r="Z146" s="179"/>
      <c r="AA146" s="184"/>
      <c r="AT146" s="185" t="s">
        <v>178</v>
      </c>
      <c r="AU146" s="185" t="s">
        <v>119</v>
      </c>
      <c r="AV146" s="11" t="s">
        <v>119</v>
      </c>
      <c r="AW146" s="11" t="s">
        <v>35</v>
      </c>
      <c r="AX146" s="11" t="s">
        <v>78</v>
      </c>
      <c r="AY146" s="185" t="s">
        <v>171</v>
      </c>
    </row>
    <row r="147" spans="2:51" s="11" customFormat="1" ht="14.45" customHeight="1">
      <c r="B147" s="178"/>
      <c r="C147" s="179"/>
      <c r="D147" s="179"/>
      <c r="E147" s="180" t="s">
        <v>5</v>
      </c>
      <c r="F147" s="261" t="s">
        <v>710</v>
      </c>
      <c r="G147" s="262"/>
      <c r="H147" s="262"/>
      <c r="I147" s="262"/>
      <c r="J147" s="179"/>
      <c r="K147" s="181">
        <v>-4.463</v>
      </c>
      <c r="L147" s="179"/>
      <c r="M147" s="179"/>
      <c r="N147" s="179"/>
      <c r="O147" s="179"/>
      <c r="P147" s="179"/>
      <c r="Q147" s="179"/>
      <c r="R147" s="182"/>
      <c r="T147" s="183"/>
      <c r="U147" s="179"/>
      <c r="V147" s="179"/>
      <c r="W147" s="179"/>
      <c r="X147" s="179"/>
      <c r="Y147" s="179"/>
      <c r="Z147" s="179"/>
      <c r="AA147" s="184"/>
      <c r="AT147" s="185" t="s">
        <v>178</v>
      </c>
      <c r="AU147" s="185" t="s">
        <v>119</v>
      </c>
      <c r="AV147" s="11" t="s">
        <v>119</v>
      </c>
      <c r="AW147" s="11" t="s">
        <v>35</v>
      </c>
      <c r="AX147" s="11" t="s">
        <v>78</v>
      </c>
      <c r="AY147" s="185" t="s">
        <v>171</v>
      </c>
    </row>
    <row r="148" spans="2:51" s="12" customFormat="1" ht="14.45" customHeight="1">
      <c r="B148" s="186"/>
      <c r="C148" s="187"/>
      <c r="D148" s="187"/>
      <c r="E148" s="188" t="s">
        <v>5</v>
      </c>
      <c r="F148" s="263" t="s">
        <v>186</v>
      </c>
      <c r="G148" s="264"/>
      <c r="H148" s="264"/>
      <c r="I148" s="264"/>
      <c r="J148" s="187"/>
      <c r="K148" s="189">
        <v>3.333</v>
      </c>
      <c r="L148" s="187"/>
      <c r="M148" s="187"/>
      <c r="N148" s="187"/>
      <c r="O148" s="187"/>
      <c r="P148" s="187"/>
      <c r="Q148" s="187"/>
      <c r="R148" s="190"/>
      <c r="T148" s="191"/>
      <c r="U148" s="187"/>
      <c r="V148" s="187"/>
      <c r="W148" s="187"/>
      <c r="X148" s="187"/>
      <c r="Y148" s="187"/>
      <c r="Z148" s="187"/>
      <c r="AA148" s="192"/>
      <c r="AT148" s="193" t="s">
        <v>178</v>
      </c>
      <c r="AU148" s="193" t="s">
        <v>119</v>
      </c>
      <c r="AV148" s="12" t="s">
        <v>175</v>
      </c>
      <c r="AW148" s="12" t="s">
        <v>35</v>
      </c>
      <c r="AX148" s="12" t="s">
        <v>86</v>
      </c>
      <c r="AY148" s="193" t="s">
        <v>171</v>
      </c>
    </row>
    <row r="149" spans="2:65" s="1" customFormat="1" ht="34.15" customHeight="1">
      <c r="B149" s="135"/>
      <c r="C149" s="164" t="s">
        <v>203</v>
      </c>
      <c r="D149" s="164" t="s">
        <v>172</v>
      </c>
      <c r="E149" s="165" t="s">
        <v>386</v>
      </c>
      <c r="F149" s="259" t="s">
        <v>387</v>
      </c>
      <c r="G149" s="259"/>
      <c r="H149" s="259"/>
      <c r="I149" s="259"/>
      <c r="J149" s="166" t="s">
        <v>388</v>
      </c>
      <c r="K149" s="167">
        <v>10</v>
      </c>
      <c r="L149" s="250">
        <v>0</v>
      </c>
      <c r="M149" s="250"/>
      <c r="N149" s="254">
        <f>ROUND(L149*K149,2)</f>
        <v>0</v>
      </c>
      <c r="O149" s="254"/>
      <c r="P149" s="254"/>
      <c r="Q149" s="254"/>
      <c r="R149" s="138"/>
      <c r="T149" s="168" t="s">
        <v>5</v>
      </c>
      <c r="U149" s="46" t="s">
        <v>43</v>
      </c>
      <c r="V149" s="38"/>
      <c r="W149" s="169">
        <f>V149*K149</f>
        <v>0</v>
      </c>
      <c r="X149" s="169">
        <v>0.0102</v>
      </c>
      <c r="Y149" s="169">
        <f>X149*K149</f>
        <v>0.10200000000000001</v>
      </c>
      <c r="Z149" s="169">
        <v>0</v>
      </c>
      <c r="AA149" s="170">
        <f>Z149*K149</f>
        <v>0</v>
      </c>
      <c r="AR149" s="21" t="s">
        <v>175</v>
      </c>
      <c r="AT149" s="21" t="s">
        <v>172</v>
      </c>
      <c r="AU149" s="21" t="s">
        <v>119</v>
      </c>
      <c r="AY149" s="21" t="s">
        <v>171</v>
      </c>
      <c r="BE149" s="108">
        <f>IF(U149="základní",N149,0)</f>
        <v>0</v>
      </c>
      <c r="BF149" s="108">
        <f>IF(U149="snížená",N149,0)</f>
        <v>0</v>
      </c>
      <c r="BG149" s="108">
        <f>IF(U149="zákl. přenesená",N149,0)</f>
        <v>0</v>
      </c>
      <c r="BH149" s="108">
        <f>IF(U149="sníž. přenesená",N149,0)</f>
        <v>0</v>
      </c>
      <c r="BI149" s="108">
        <f>IF(U149="nulová",N149,0)</f>
        <v>0</v>
      </c>
      <c r="BJ149" s="21" t="s">
        <v>86</v>
      </c>
      <c r="BK149" s="108">
        <f>ROUND(L149*K149,2)</f>
        <v>0</v>
      </c>
      <c r="BL149" s="21" t="s">
        <v>175</v>
      </c>
      <c r="BM149" s="21" t="s">
        <v>711</v>
      </c>
    </row>
    <row r="150" spans="2:65" s="1" customFormat="1" ht="34.15" customHeight="1">
      <c r="B150" s="135"/>
      <c r="C150" s="164" t="s">
        <v>207</v>
      </c>
      <c r="D150" s="164" t="s">
        <v>172</v>
      </c>
      <c r="E150" s="165" t="s">
        <v>391</v>
      </c>
      <c r="F150" s="259" t="s">
        <v>392</v>
      </c>
      <c r="G150" s="259"/>
      <c r="H150" s="259"/>
      <c r="I150" s="259"/>
      <c r="J150" s="166" t="s">
        <v>388</v>
      </c>
      <c r="K150" s="167">
        <v>3</v>
      </c>
      <c r="L150" s="250">
        <v>0</v>
      </c>
      <c r="M150" s="250"/>
      <c r="N150" s="254">
        <f>ROUND(L150*K150,2)</f>
        <v>0</v>
      </c>
      <c r="O150" s="254"/>
      <c r="P150" s="254"/>
      <c r="Q150" s="254"/>
      <c r="R150" s="138"/>
      <c r="T150" s="168" t="s">
        <v>5</v>
      </c>
      <c r="U150" s="46" t="s">
        <v>43</v>
      </c>
      <c r="V150" s="38"/>
      <c r="W150" s="169">
        <f>V150*K150</f>
        <v>0</v>
      </c>
      <c r="X150" s="169">
        <v>0.0415</v>
      </c>
      <c r="Y150" s="169">
        <f>X150*K150</f>
        <v>0.1245</v>
      </c>
      <c r="Z150" s="169">
        <v>0</v>
      </c>
      <c r="AA150" s="170">
        <f>Z150*K150</f>
        <v>0</v>
      </c>
      <c r="AR150" s="21" t="s">
        <v>175</v>
      </c>
      <c r="AT150" s="21" t="s">
        <v>172</v>
      </c>
      <c r="AU150" s="21" t="s">
        <v>119</v>
      </c>
      <c r="AY150" s="21" t="s">
        <v>171</v>
      </c>
      <c r="BE150" s="108">
        <f>IF(U150="základní",N150,0)</f>
        <v>0</v>
      </c>
      <c r="BF150" s="108">
        <f>IF(U150="snížená",N150,0)</f>
        <v>0</v>
      </c>
      <c r="BG150" s="108">
        <f>IF(U150="zákl. přenesená",N150,0)</f>
        <v>0</v>
      </c>
      <c r="BH150" s="108">
        <f>IF(U150="sníž. přenesená",N150,0)</f>
        <v>0</v>
      </c>
      <c r="BI150" s="108">
        <f>IF(U150="nulová",N150,0)</f>
        <v>0</v>
      </c>
      <c r="BJ150" s="21" t="s">
        <v>86</v>
      </c>
      <c r="BK150" s="108">
        <f>ROUND(L150*K150,2)</f>
        <v>0</v>
      </c>
      <c r="BL150" s="21" t="s">
        <v>175</v>
      </c>
      <c r="BM150" s="21" t="s">
        <v>712</v>
      </c>
    </row>
    <row r="151" spans="2:63" s="9" customFormat="1" ht="29.85" customHeight="1">
      <c r="B151" s="153"/>
      <c r="C151" s="154"/>
      <c r="D151" s="163" t="s">
        <v>135</v>
      </c>
      <c r="E151" s="163"/>
      <c r="F151" s="163"/>
      <c r="G151" s="163"/>
      <c r="H151" s="163"/>
      <c r="I151" s="163"/>
      <c r="J151" s="163"/>
      <c r="K151" s="163"/>
      <c r="L151" s="163"/>
      <c r="M151" s="163"/>
      <c r="N151" s="297">
        <f>BK151</f>
        <v>0</v>
      </c>
      <c r="O151" s="298"/>
      <c r="P151" s="298"/>
      <c r="Q151" s="298"/>
      <c r="R151" s="156"/>
      <c r="T151" s="157"/>
      <c r="U151" s="154"/>
      <c r="V151" s="154"/>
      <c r="W151" s="158">
        <f>SUM(W152:W168)</f>
        <v>0</v>
      </c>
      <c r="X151" s="154"/>
      <c r="Y151" s="158">
        <f>SUM(Y152:Y168)</f>
        <v>0.0011191</v>
      </c>
      <c r="Z151" s="154"/>
      <c r="AA151" s="159">
        <f>SUM(AA152:AA168)</f>
        <v>4.94627</v>
      </c>
      <c r="AR151" s="160" t="s">
        <v>86</v>
      </c>
      <c r="AT151" s="161" t="s">
        <v>77</v>
      </c>
      <c r="AU151" s="161" t="s">
        <v>86</v>
      </c>
      <c r="AY151" s="160" t="s">
        <v>171</v>
      </c>
      <c r="BK151" s="162">
        <f>SUM(BK152:BK168)</f>
        <v>0</v>
      </c>
    </row>
    <row r="152" spans="2:65" s="1" customFormat="1" ht="45.6" customHeight="1">
      <c r="B152" s="135"/>
      <c r="C152" s="164" t="s">
        <v>213</v>
      </c>
      <c r="D152" s="164" t="s">
        <v>172</v>
      </c>
      <c r="E152" s="165" t="s">
        <v>713</v>
      </c>
      <c r="F152" s="259" t="s">
        <v>714</v>
      </c>
      <c r="G152" s="259"/>
      <c r="H152" s="259"/>
      <c r="I152" s="259"/>
      <c r="J152" s="166" t="s">
        <v>116</v>
      </c>
      <c r="K152" s="167">
        <v>4.23</v>
      </c>
      <c r="L152" s="250">
        <v>0</v>
      </c>
      <c r="M152" s="250"/>
      <c r="N152" s="254">
        <f>ROUND(L152*K152,2)</f>
        <v>0</v>
      </c>
      <c r="O152" s="254"/>
      <c r="P152" s="254"/>
      <c r="Q152" s="254"/>
      <c r="R152" s="138"/>
      <c r="T152" s="168" t="s">
        <v>5</v>
      </c>
      <c r="U152" s="46" t="s">
        <v>43</v>
      </c>
      <c r="V152" s="38"/>
      <c r="W152" s="169">
        <f>V152*K152</f>
        <v>0</v>
      </c>
      <c r="X152" s="169">
        <v>0.00013</v>
      </c>
      <c r="Y152" s="169">
        <f>X152*K152</f>
        <v>0.0005499</v>
      </c>
      <c r="Z152" s="169">
        <v>0</v>
      </c>
      <c r="AA152" s="170">
        <f>Z152*K152</f>
        <v>0</v>
      </c>
      <c r="AR152" s="21" t="s">
        <v>175</v>
      </c>
      <c r="AT152" s="21" t="s">
        <v>172</v>
      </c>
      <c r="AU152" s="21" t="s">
        <v>119</v>
      </c>
      <c r="AY152" s="21" t="s">
        <v>171</v>
      </c>
      <c r="BE152" s="108">
        <f>IF(U152="základní",N152,0)</f>
        <v>0</v>
      </c>
      <c r="BF152" s="108">
        <f>IF(U152="snížená",N152,0)</f>
        <v>0</v>
      </c>
      <c r="BG152" s="108">
        <f>IF(U152="zákl. přenesená",N152,0)</f>
        <v>0</v>
      </c>
      <c r="BH152" s="108">
        <f>IF(U152="sníž. přenesená",N152,0)</f>
        <v>0</v>
      </c>
      <c r="BI152" s="108">
        <f>IF(U152="nulová",N152,0)</f>
        <v>0</v>
      </c>
      <c r="BJ152" s="21" t="s">
        <v>86</v>
      </c>
      <c r="BK152" s="108">
        <f>ROUND(L152*K152,2)</f>
        <v>0</v>
      </c>
      <c r="BL152" s="21" t="s">
        <v>175</v>
      </c>
      <c r="BM152" s="21" t="s">
        <v>715</v>
      </c>
    </row>
    <row r="153" spans="2:65" s="1" customFormat="1" ht="22.9" customHeight="1">
      <c r="B153" s="135"/>
      <c r="C153" s="164" t="s">
        <v>218</v>
      </c>
      <c r="D153" s="164" t="s">
        <v>172</v>
      </c>
      <c r="E153" s="165" t="s">
        <v>716</v>
      </c>
      <c r="F153" s="259" t="s">
        <v>717</v>
      </c>
      <c r="G153" s="259"/>
      <c r="H153" s="259"/>
      <c r="I153" s="259"/>
      <c r="J153" s="166" t="s">
        <v>116</v>
      </c>
      <c r="K153" s="167">
        <v>14.23</v>
      </c>
      <c r="L153" s="250">
        <v>0</v>
      </c>
      <c r="M153" s="250"/>
      <c r="N153" s="254">
        <f>ROUND(L153*K153,2)</f>
        <v>0</v>
      </c>
      <c r="O153" s="254"/>
      <c r="P153" s="254"/>
      <c r="Q153" s="254"/>
      <c r="R153" s="138"/>
      <c r="T153" s="168" t="s">
        <v>5</v>
      </c>
      <c r="U153" s="46" t="s">
        <v>43</v>
      </c>
      <c r="V153" s="38"/>
      <c r="W153" s="169">
        <f>V153*K153</f>
        <v>0</v>
      </c>
      <c r="X153" s="169">
        <v>4E-05</v>
      </c>
      <c r="Y153" s="169">
        <f>X153*K153</f>
        <v>0.0005692000000000001</v>
      </c>
      <c r="Z153" s="169">
        <v>0</v>
      </c>
      <c r="AA153" s="170">
        <f>Z153*K153</f>
        <v>0</v>
      </c>
      <c r="AR153" s="21" t="s">
        <v>175</v>
      </c>
      <c r="AT153" s="21" t="s">
        <v>172</v>
      </c>
      <c r="AU153" s="21" t="s">
        <v>119</v>
      </c>
      <c r="AY153" s="21" t="s">
        <v>171</v>
      </c>
      <c r="BE153" s="108">
        <f>IF(U153="základní",N153,0)</f>
        <v>0</v>
      </c>
      <c r="BF153" s="108">
        <f>IF(U153="snížená",N153,0)</f>
        <v>0</v>
      </c>
      <c r="BG153" s="108">
        <f>IF(U153="zákl. přenesená",N153,0)</f>
        <v>0</v>
      </c>
      <c r="BH153" s="108">
        <f>IF(U153="sníž. přenesená",N153,0)</f>
        <v>0</v>
      </c>
      <c r="BI153" s="108">
        <f>IF(U153="nulová",N153,0)</f>
        <v>0</v>
      </c>
      <c r="BJ153" s="21" t="s">
        <v>86</v>
      </c>
      <c r="BK153" s="108">
        <f>ROUND(L153*K153,2)</f>
        <v>0</v>
      </c>
      <c r="BL153" s="21" t="s">
        <v>175</v>
      </c>
      <c r="BM153" s="21" t="s">
        <v>718</v>
      </c>
    </row>
    <row r="154" spans="2:51" s="11" customFormat="1" ht="14.45" customHeight="1">
      <c r="B154" s="178"/>
      <c r="C154" s="179"/>
      <c r="D154" s="179"/>
      <c r="E154" s="180" t="s">
        <v>5</v>
      </c>
      <c r="F154" s="252" t="s">
        <v>719</v>
      </c>
      <c r="G154" s="253"/>
      <c r="H154" s="253"/>
      <c r="I154" s="253"/>
      <c r="J154" s="179"/>
      <c r="K154" s="181">
        <v>4.23</v>
      </c>
      <c r="L154" s="179"/>
      <c r="M154" s="179"/>
      <c r="N154" s="179"/>
      <c r="O154" s="179"/>
      <c r="P154" s="179"/>
      <c r="Q154" s="179"/>
      <c r="R154" s="182"/>
      <c r="T154" s="183"/>
      <c r="U154" s="179"/>
      <c r="V154" s="179"/>
      <c r="W154" s="179"/>
      <c r="X154" s="179"/>
      <c r="Y154" s="179"/>
      <c r="Z154" s="179"/>
      <c r="AA154" s="184"/>
      <c r="AT154" s="185" t="s">
        <v>178</v>
      </c>
      <c r="AU154" s="185" t="s">
        <v>119</v>
      </c>
      <c r="AV154" s="11" t="s">
        <v>119</v>
      </c>
      <c r="AW154" s="11" t="s">
        <v>35</v>
      </c>
      <c r="AX154" s="11" t="s">
        <v>78</v>
      </c>
      <c r="AY154" s="185" t="s">
        <v>171</v>
      </c>
    </row>
    <row r="155" spans="2:51" s="11" customFormat="1" ht="14.45" customHeight="1">
      <c r="B155" s="178"/>
      <c r="C155" s="179"/>
      <c r="D155" s="179"/>
      <c r="E155" s="180" t="s">
        <v>5</v>
      </c>
      <c r="F155" s="261" t="s">
        <v>720</v>
      </c>
      <c r="G155" s="262"/>
      <c r="H155" s="262"/>
      <c r="I155" s="262"/>
      <c r="J155" s="179"/>
      <c r="K155" s="181">
        <v>10</v>
      </c>
      <c r="L155" s="179"/>
      <c r="M155" s="179"/>
      <c r="N155" s="179"/>
      <c r="O155" s="179"/>
      <c r="P155" s="179"/>
      <c r="Q155" s="179"/>
      <c r="R155" s="182"/>
      <c r="T155" s="183"/>
      <c r="U155" s="179"/>
      <c r="V155" s="179"/>
      <c r="W155" s="179"/>
      <c r="X155" s="179"/>
      <c r="Y155" s="179"/>
      <c r="Z155" s="179"/>
      <c r="AA155" s="184"/>
      <c r="AT155" s="185" t="s">
        <v>178</v>
      </c>
      <c r="AU155" s="185" t="s">
        <v>119</v>
      </c>
      <c r="AV155" s="11" t="s">
        <v>119</v>
      </c>
      <c r="AW155" s="11" t="s">
        <v>35</v>
      </c>
      <c r="AX155" s="11" t="s">
        <v>78</v>
      </c>
      <c r="AY155" s="185" t="s">
        <v>171</v>
      </c>
    </row>
    <row r="156" spans="2:51" s="12" customFormat="1" ht="14.45" customHeight="1">
      <c r="B156" s="186"/>
      <c r="C156" s="187"/>
      <c r="D156" s="187"/>
      <c r="E156" s="188" t="s">
        <v>5</v>
      </c>
      <c r="F156" s="263" t="s">
        <v>186</v>
      </c>
      <c r="G156" s="264"/>
      <c r="H156" s="264"/>
      <c r="I156" s="264"/>
      <c r="J156" s="187"/>
      <c r="K156" s="189">
        <v>14.23</v>
      </c>
      <c r="L156" s="187"/>
      <c r="M156" s="187"/>
      <c r="N156" s="187"/>
      <c r="O156" s="187"/>
      <c r="P156" s="187"/>
      <c r="Q156" s="187"/>
      <c r="R156" s="190"/>
      <c r="T156" s="191"/>
      <c r="U156" s="187"/>
      <c r="V156" s="187"/>
      <c r="W156" s="187"/>
      <c r="X156" s="187"/>
      <c r="Y156" s="187"/>
      <c r="Z156" s="187"/>
      <c r="AA156" s="192"/>
      <c r="AT156" s="193" t="s">
        <v>178</v>
      </c>
      <c r="AU156" s="193" t="s">
        <v>119</v>
      </c>
      <c r="AV156" s="12" t="s">
        <v>175</v>
      </c>
      <c r="AW156" s="12" t="s">
        <v>35</v>
      </c>
      <c r="AX156" s="12" t="s">
        <v>86</v>
      </c>
      <c r="AY156" s="193" t="s">
        <v>171</v>
      </c>
    </row>
    <row r="157" spans="2:65" s="1" customFormat="1" ht="22.9" customHeight="1">
      <c r="B157" s="135"/>
      <c r="C157" s="164" t="s">
        <v>224</v>
      </c>
      <c r="D157" s="164" t="s">
        <v>172</v>
      </c>
      <c r="E157" s="165" t="s">
        <v>721</v>
      </c>
      <c r="F157" s="259" t="s">
        <v>722</v>
      </c>
      <c r="G157" s="259"/>
      <c r="H157" s="259"/>
      <c r="I157" s="259"/>
      <c r="J157" s="166" t="s">
        <v>116</v>
      </c>
      <c r="K157" s="167">
        <v>15.466</v>
      </c>
      <c r="L157" s="250">
        <v>0</v>
      </c>
      <c r="M157" s="250"/>
      <c r="N157" s="254">
        <f>ROUND(L157*K157,2)</f>
        <v>0</v>
      </c>
      <c r="O157" s="254"/>
      <c r="P157" s="254"/>
      <c r="Q157" s="254"/>
      <c r="R157" s="138"/>
      <c r="T157" s="168" t="s">
        <v>5</v>
      </c>
      <c r="U157" s="46" t="s">
        <v>43</v>
      </c>
      <c r="V157" s="38"/>
      <c r="W157" s="169">
        <f>V157*K157</f>
        <v>0</v>
      </c>
      <c r="X157" s="169">
        <v>0</v>
      </c>
      <c r="Y157" s="169">
        <f>X157*K157</f>
        <v>0</v>
      </c>
      <c r="Z157" s="169">
        <v>0.261</v>
      </c>
      <c r="AA157" s="170">
        <f>Z157*K157</f>
        <v>4.036626</v>
      </c>
      <c r="AR157" s="21" t="s">
        <v>175</v>
      </c>
      <c r="AT157" s="21" t="s">
        <v>172</v>
      </c>
      <c r="AU157" s="21" t="s">
        <v>119</v>
      </c>
      <c r="AY157" s="21" t="s">
        <v>171</v>
      </c>
      <c r="BE157" s="108">
        <f>IF(U157="základní",N157,0)</f>
        <v>0</v>
      </c>
      <c r="BF157" s="108">
        <f>IF(U157="snížená",N157,0)</f>
        <v>0</v>
      </c>
      <c r="BG157" s="108">
        <f>IF(U157="zákl. přenesená",N157,0)</f>
        <v>0</v>
      </c>
      <c r="BH157" s="108">
        <f>IF(U157="sníž. přenesená",N157,0)</f>
        <v>0</v>
      </c>
      <c r="BI157" s="108">
        <f>IF(U157="nulová",N157,0)</f>
        <v>0</v>
      </c>
      <c r="BJ157" s="21" t="s">
        <v>86</v>
      </c>
      <c r="BK157" s="108">
        <f>ROUND(L157*K157,2)</f>
        <v>0</v>
      </c>
      <c r="BL157" s="21" t="s">
        <v>175</v>
      </c>
      <c r="BM157" s="21" t="s">
        <v>723</v>
      </c>
    </row>
    <row r="158" spans="2:51" s="11" customFormat="1" ht="14.45" customHeight="1">
      <c r="B158" s="178"/>
      <c r="C158" s="179"/>
      <c r="D158" s="179"/>
      <c r="E158" s="180" t="s">
        <v>5</v>
      </c>
      <c r="F158" s="252" t="s">
        <v>724</v>
      </c>
      <c r="G158" s="253"/>
      <c r="H158" s="253"/>
      <c r="I158" s="253"/>
      <c r="J158" s="179"/>
      <c r="K158" s="181">
        <v>10.323</v>
      </c>
      <c r="L158" s="179"/>
      <c r="M158" s="179"/>
      <c r="N158" s="179"/>
      <c r="O158" s="179"/>
      <c r="P158" s="179"/>
      <c r="Q158" s="179"/>
      <c r="R158" s="182"/>
      <c r="T158" s="183"/>
      <c r="U158" s="179"/>
      <c r="V158" s="179"/>
      <c r="W158" s="179"/>
      <c r="X158" s="179"/>
      <c r="Y158" s="179"/>
      <c r="Z158" s="179"/>
      <c r="AA158" s="184"/>
      <c r="AT158" s="185" t="s">
        <v>178</v>
      </c>
      <c r="AU158" s="185" t="s">
        <v>119</v>
      </c>
      <c r="AV158" s="11" t="s">
        <v>119</v>
      </c>
      <c r="AW158" s="11" t="s">
        <v>35</v>
      </c>
      <c r="AX158" s="11" t="s">
        <v>78</v>
      </c>
      <c r="AY158" s="185" t="s">
        <v>171</v>
      </c>
    </row>
    <row r="159" spans="2:51" s="11" customFormat="1" ht="14.45" customHeight="1">
      <c r="B159" s="178"/>
      <c r="C159" s="179"/>
      <c r="D159" s="179"/>
      <c r="E159" s="180" t="s">
        <v>5</v>
      </c>
      <c r="F159" s="261" t="s">
        <v>725</v>
      </c>
      <c r="G159" s="262"/>
      <c r="H159" s="262"/>
      <c r="I159" s="262"/>
      <c r="J159" s="179"/>
      <c r="K159" s="181">
        <v>5.143</v>
      </c>
      <c r="L159" s="179"/>
      <c r="M159" s="179"/>
      <c r="N159" s="179"/>
      <c r="O159" s="179"/>
      <c r="P159" s="179"/>
      <c r="Q159" s="179"/>
      <c r="R159" s="182"/>
      <c r="T159" s="183"/>
      <c r="U159" s="179"/>
      <c r="V159" s="179"/>
      <c r="W159" s="179"/>
      <c r="X159" s="179"/>
      <c r="Y159" s="179"/>
      <c r="Z159" s="179"/>
      <c r="AA159" s="184"/>
      <c r="AT159" s="185" t="s">
        <v>178</v>
      </c>
      <c r="AU159" s="185" t="s">
        <v>119</v>
      </c>
      <c r="AV159" s="11" t="s">
        <v>119</v>
      </c>
      <c r="AW159" s="11" t="s">
        <v>35</v>
      </c>
      <c r="AX159" s="11" t="s">
        <v>78</v>
      </c>
      <c r="AY159" s="185" t="s">
        <v>171</v>
      </c>
    </row>
    <row r="160" spans="2:51" s="12" customFormat="1" ht="14.45" customHeight="1">
      <c r="B160" s="186"/>
      <c r="C160" s="187"/>
      <c r="D160" s="187"/>
      <c r="E160" s="188" t="s">
        <v>5</v>
      </c>
      <c r="F160" s="263" t="s">
        <v>186</v>
      </c>
      <c r="G160" s="264"/>
      <c r="H160" s="264"/>
      <c r="I160" s="264"/>
      <c r="J160" s="187"/>
      <c r="K160" s="189">
        <v>15.466</v>
      </c>
      <c r="L160" s="187"/>
      <c r="M160" s="187"/>
      <c r="N160" s="187"/>
      <c r="O160" s="187"/>
      <c r="P160" s="187"/>
      <c r="Q160" s="187"/>
      <c r="R160" s="190"/>
      <c r="T160" s="191"/>
      <c r="U160" s="187"/>
      <c r="V160" s="187"/>
      <c r="W160" s="187"/>
      <c r="X160" s="187"/>
      <c r="Y160" s="187"/>
      <c r="Z160" s="187"/>
      <c r="AA160" s="192"/>
      <c r="AT160" s="193" t="s">
        <v>178</v>
      </c>
      <c r="AU160" s="193" t="s">
        <v>119</v>
      </c>
      <c r="AV160" s="12" t="s">
        <v>175</v>
      </c>
      <c r="AW160" s="12" t="s">
        <v>35</v>
      </c>
      <c r="AX160" s="12" t="s">
        <v>86</v>
      </c>
      <c r="AY160" s="193" t="s">
        <v>171</v>
      </c>
    </row>
    <row r="161" spans="2:65" s="1" customFormat="1" ht="34.15" customHeight="1">
      <c r="B161" s="135"/>
      <c r="C161" s="164" t="s">
        <v>229</v>
      </c>
      <c r="D161" s="164" t="s">
        <v>172</v>
      </c>
      <c r="E161" s="165" t="s">
        <v>726</v>
      </c>
      <c r="F161" s="259" t="s">
        <v>727</v>
      </c>
      <c r="G161" s="259"/>
      <c r="H161" s="259"/>
      <c r="I161" s="259"/>
      <c r="J161" s="166" t="s">
        <v>182</v>
      </c>
      <c r="K161" s="167">
        <v>0.04</v>
      </c>
      <c r="L161" s="250">
        <v>0</v>
      </c>
      <c r="M161" s="250"/>
      <c r="N161" s="254">
        <f>ROUND(L161*K161,2)</f>
        <v>0</v>
      </c>
      <c r="O161" s="254"/>
      <c r="P161" s="254"/>
      <c r="Q161" s="254"/>
      <c r="R161" s="138"/>
      <c r="T161" s="168" t="s">
        <v>5</v>
      </c>
      <c r="U161" s="46" t="s">
        <v>43</v>
      </c>
      <c r="V161" s="38"/>
      <c r="W161" s="169">
        <f>V161*K161</f>
        <v>0</v>
      </c>
      <c r="X161" s="169">
        <v>0</v>
      </c>
      <c r="Y161" s="169">
        <f>X161*K161</f>
        <v>0</v>
      </c>
      <c r="Z161" s="169">
        <v>2.2</v>
      </c>
      <c r="AA161" s="170">
        <f>Z161*K161</f>
        <v>0.08800000000000001</v>
      </c>
      <c r="AR161" s="21" t="s">
        <v>175</v>
      </c>
      <c r="AT161" s="21" t="s">
        <v>172</v>
      </c>
      <c r="AU161" s="21" t="s">
        <v>119</v>
      </c>
      <c r="AY161" s="21" t="s">
        <v>171</v>
      </c>
      <c r="BE161" s="108">
        <f>IF(U161="základní",N161,0)</f>
        <v>0</v>
      </c>
      <c r="BF161" s="108">
        <f>IF(U161="snížená",N161,0)</f>
        <v>0</v>
      </c>
      <c r="BG161" s="108">
        <f>IF(U161="zákl. přenesená",N161,0)</f>
        <v>0</v>
      </c>
      <c r="BH161" s="108">
        <f>IF(U161="sníž. přenesená",N161,0)</f>
        <v>0</v>
      </c>
      <c r="BI161" s="108">
        <f>IF(U161="nulová",N161,0)</f>
        <v>0</v>
      </c>
      <c r="BJ161" s="21" t="s">
        <v>86</v>
      </c>
      <c r="BK161" s="108">
        <f>ROUND(L161*K161,2)</f>
        <v>0</v>
      </c>
      <c r="BL161" s="21" t="s">
        <v>175</v>
      </c>
      <c r="BM161" s="21" t="s">
        <v>728</v>
      </c>
    </row>
    <row r="162" spans="2:51" s="11" customFormat="1" ht="14.45" customHeight="1">
      <c r="B162" s="178"/>
      <c r="C162" s="179"/>
      <c r="D162" s="179"/>
      <c r="E162" s="180" t="s">
        <v>5</v>
      </c>
      <c r="F162" s="252" t="s">
        <v>729</v>
      </c>
      <c r="G162" s="253"/>
      <c r="H162" s="253"/>
      <c r="I162" s="253"/>
      <c r="J162" s="179"/>
      <c r="K162" s="181">
        <v>0.04</v>
      </c>
      <c r="L162" s="179"/>
      <c r="M162" s="179"/>
      <c r="N162" s="179"/>
      <c r="O162" s="179"/>
      <c r="P162" s="179"/>
      <c r="Q162" s="179"/>
      <c r="R162" s="182"/>
      <c r="T162" s="183"/>
      <c r="U162" s="179"/>
      <c r="V162" s="179"/>
      <c r="W162" s="179"/>
      <c r="X162" s="179"/>
      <c r="Y162" s="179"/>
      <c r="Z162" s="179"/>
      <c r="AA162" s="184"/>
      <c r="AT162" s="185" t="s">
        <v>178</v>
      </c>
      <c r="AU162" s="185" t="s">
        <v>119</v>
      </c>
      <c r="AV162" s="11" t="s">
        <v>119</v>
      </c>
      <c r="AW162" s="11" t="s">
        <v>35</v>
      </c>
      <c r="AX162" s="11" t="s">
        <v>86</v>
      </c>
      <c r="AY162" s="185" t="s">
        <v>171</v>
      </c>
    </row>
    <row r="163" spans="2:65" s="1" customFormat="1" ht="22.9" customHeight="1">
      <c r="B163" s="135"/>
      <c r="C163" s="164" t="s">
        <v>233</v>
      </c>
      <c r="D163" s="164" t="s">
        <v>172</v>
      </c>
      <c r="E163" s="165" t="s">
        <v>488</v>
      </c>
      <c r="F163" s="259" t="s">
        <v>489</v>
      </c>
      <c r="G163" s="259"/>
      <c r="H163" s="259"/>
      <c r="I163" s="259"/>
      <c r="J163" s="166" t="s">
        <v>116</v>
      </c>
      <c r="K163" s="167">
        <v>1.576</v>
      </c>
      <c r="L163" s="250">
        <v>0</v>
      </c>
      <c r="M163" s="250"/>
      <c r="N163" s="254">
        <f>ROUND(L163*K163,2)</f>
        <v>0</v>
      </c>
      <c r="O163" s="254"/>
      <c r="P163" s="254"/>
      <c r="Q163" s="254"/>
      <c r="R163" s="138"/>
      <c r="T163" s="168" t="s">
        <v>5</v>
      </c>
      <c r="U163" s="46" t="s">
        <v>43</v>
      </c>
      <c r="V163" s="38"/>
      <c r="W163" s="169">
        <f>V163*K163</f>
        <v>0</v>
      </c>
      <c r="X163" s="169">
        <v>0</v>
      </c>
      <c r="Y163" s="169">
        <f>X163*K163</f>
        <v>0</v>
      </c>
      <c r="Z163" s="169">
        <v>0.076</v>
      </c>
      <c r="AA163" s="170">
        <f>Z163*K163</f>
        <v>0.11977600000000001</v>
      </c>
      <c r="AR163" s="21" t="s">
        <v>175</v>
      </c>
      <c r="AT163" s="21" t="s">
        <v>172</v>
      </c>
      <c r="AU163" s="21" t="s">
        <v>119</v>
      </c>
      <c r="AY163" s="21" t="s">
        <v>171</v>
      </c>
      <c r="BE163" s="108">
        <f>IF(U163="základní",N163,0)</f>
        <v>0</v>
      </c>
      <c r="BF163" s="108">
        <f>IF(U163="snížená",N163,0)</f>
        <v>0</v>
      </c>
      <c r="BG163" s="108">
        <f>IF(U163="zákl. přenesená",N163,0)</f>
        <v>0</v>
      </c>
      <c r="BH163" s="108">
        <f>IF(U163="sníž. přenesená",N163,0)</f>
        <v>0</v>
      </c>
      <c r="BI163" s="108">
        <f>IF(U163="nulová",N163,0)</f>
        <v>0</v>
      </c>
      <c r="BJ163" s="21" t="s">
        <v>86</v>
      </c>
      <c r="BK163" s="108">
        <f>ROUND(L163*K163,2)</f>
        <v>0</v>
      </c>
      <c r="BL163" s="21" t="s">
        <v>175</v>
      </c>
      <c r="BM163" s="21" t="s">
        <v>730</v>
      </c>
    </row>
    <row r="164" spans="2:51" s="11" customFormat="1" ht="14.45" customHeight="1">
      <c r="B164" s="178"/>
      <c r="C164" s="179"/>
      <c r="D164" s="179"/>
      <c r="E164" s="180" t="s">
        <v>5</v>
      </c>
      <c r="F164" s="252" t="s">
        <v>731</v>
      </c>
      <c r="G164" s="253"/>
      <c r="H164" s="253"/>
      <c r="I164" s="253"/>
      <c r="J164" s="179"/>
      <c r="K164" s="181">
        <v>1.576</v>
      </c>
      <c r="L164" s="179"/>
      <c r="M164" s="179"/>
      <c r="N164" s="179"/>
      <c r="O164" s="179"/>
      <c r="P164" s="179"/>
      <c r="Q164" s="179"/>
      <c r="R164" s="182"/>
      <c r="T164" s="183"/>
      <c r="U164" s="179"/>
      <c r="V164" s="179"/>
      <c r="W164" s="179"/>
      <c r="X164" s="179"/>
      <c r="Y164" s="179"/>
      <c r="Z164" s="179"/>
      <c r="AA164" s="184"/>
      <c r="AT164" s="185" t="s">
        <v>178</v>
      </c>
      <c r="AU164" s="185" t="s">
        <v>119</v>
      </c>
      <c r="AV164" s="11" t="s">
        <v>119</v>
      </c>
      <c r="AW164" s="11" t="s">
        <v>35</v>
      </c>
      <c r="AX164" s="11" t="s">
        <v>86</v>
      </c>
      <c r="AY164" s="185" t="s">
        <v>171</v>
      </c>
    </row>
    <row r="165" spans="2:65" s="1" customFormat="1" ht="34.15" customHeight="1">
      <c r="B165" s="135"/>
      <c r="C165" s="164" t="s">
        <v>237</v>
      </c>
      <c r="D165" s="164" t="s">
        <v>172</v>
      </c>
      <c r="E165" s="165" t="s">
        <v>732</v>
      </c>
      <c r="F165" s="259" t="s">
        <v>733</v>
      </c>
      <c r="G165" s="259"/>
      <c r="H165" s="259"/>
      <c r="I165" s="259"/>
      <c r="J165" s="166" t="s">
        <v>116</v>
      </c>
      <c r="K165" s="167">
        <v>15.258</v>
      </c>
      <c r="L165" s="250">
        <v>0</v>
      </c>
      <c r="M165" s="250"/>
      <c r="N165" s="254">
        <f>ROUND(L165*K165,2)</f>
        <v>0</v>
      </c>
      <c r="O165" s="254"/>
      <c r="P165" s="254"/>
      <c r="Q165" s="254"/>
      <c r="R165" s="138"/>
      <c r="T165" s="168" t="s">
        <v>5</v>
      </c>
      <c r="U165" s="46" t="s">
        <v>43</v>
      </c>
      <c r="V165" s="38"/>
      <c r="W165" s="169">
        <f>V165*K165</f>
        <v>0</v>
      </c>
      <c r="X165" s="169">
        <v>0</v>
      </c>
      <c r="Y165" s="169">
        <f>X165*K165</f>
        <v>0</v>
      </c>
      <c r="Z165" s="169">
        <v>0.046</v>
      </c>
      <c r="AA165" s="170">
        <f>Z165*K165</f>
        <v>0.7018679999999999</v>
      </c>
      <c r="AR165" s="21" t="s">
        <v>175</v>
      </c>
      <c r="AT165" s="21" t="s">
        <v>172</v>
      </c>
      <c r="AU165" s="21" t="s">
        <v>119</v>
      </c>
      <c r="AY165" s="21" t="s">
        <v>171</v>
      </c>
      <c r="BE165" s="108">
        <f>IF(U165="základní",N165,0)</f>
        <v>0</v>
      </c>
      <c r="BF165" s="108">
        <f>IF(U165="snížená",N165,0)</f>
        <v>0</v>
      </c>
      <c r="BG165" s="108">
        <f>IF(U165="zákl. přenesená",N165,0)</f>
        <v>0</v>
      </c>
      <c r="BH165" s="108">
        <f>IF(U165="sníž. přenesená",N165,0)</f>
        <v>0</v>
      </c>
      <c r="BI165" s="108">
        <f>IF(U165="nulová",N165,0)</f>
        <v>0</v>
      </c>
      <c r="BJ165" s="21" t="s">
        <v>86</v>
      </c>
      <c r="BK165" s="108">
        <f>ROUND(L165*K165,2)</f>
        <v>0</v>
      </c>
      <c r="BL165" s="21" t="s">
        <v>175</v>
      </c>
      <c r="BM165" s="21" t="s">
        <v>734</v>
      </c>
    </row>
    <row r="166" spans="2:51" s="11" customFormat="1" ht="14.45" customHeight="1">
      <c r="B166" s="178"/>
      <c r="C166" s="179"/>
      <c r="D166" s="179"/>
      <c r="E166" s="180" t="s">
        <v>5</v>
      </c>
      <c r="F166" s="252" t="s">
        <v>735</v>
      </c>
      <c r="G166" s="253"/>
      <c r="H166" s="253"/>
      <c r="I166" s="253"/>
      <c r="J166" s="179"/>
      <c r="K166" s="181">
        <v>5.55</v>
      </c>
      <c r="L166" s="179"/>
      <c r="M166" s="179"/>
      <c r="N166" s="179"/>
      <c r="O166" s="179"/>
      <c r="P166" s="179"/>
      <c r="Q166" s="179"/>
      <c r="R166" s="182"/>
      <c r="T166" s="183"/>
      <c r="U166" s="179"/>
      <c r="V166" s="179"/>
      <c r="W166" s="179"/>
      <c r="X166" s="179"/>
      <c r="Y166" s="179"/>
      <c r="Z166" s="179"/>
      <c r="AA166" s="184"/>
      <c r="AT166" s="185" t="s">
        <v>178</v>
      </c>
      <c r="AU166" s="185" t="s">
        <v>119</v>
      </c>
      <c r="AV166" s="11" t="s">
        <v>119</v>
      </c>
      <c r="AW166" s="11" t="s">
        <v>35</v>
      </c>
      <c r="AX166" s="11" t="s">
        <v>78</v>
      </c>
      <c r="AY166" s="185" t="s">
        <v>171</v>
      </c>
    </row>
    <row r="167" spans="2:51" s="11" customFormat="1" ht="14.45" customHeight="1">
      <c r="B167" s="178"/>
      <c r="C167" s="179"/>
      <c r="D167" s="179"/>
      <c r="E167" s="180" t="s">
        <v>5</v>
      </c>
      <c r="F167" s="261" t="s">
        <v>736</v>
      </c>
      <c r="G167" s="262"/>
      <c r="H167" s="262"/>
      <c r="I167" s="262"/>
      <c r="J167" s="179"/>
      <c r="K167" s="181">
        <v>9.708</v>
      </c>
      <c r="L167" s="179"/>
      <c r="M167" s="179"/>
      <c r="N167" s="179"/>
      <c r="O167" s="179"/>
      <c r="P167" s="179"/>
      <c r="Q167" s="179"/>
      <c r="R167" s="182"/>
      <c r="T167" s="183"/>
      <c r="U167" s="179"/>
      <c r="V167" s="179"/>
      <c r="W167" s="179"/>
      <c r="X167" s="179"/>
      <c r="Y167" s="179"/>
      <c r="Z167" s="179"/>
      <c r="AA167" s="184"/>
      <c r="AT167" s="185" t="s">
        <v>178</v>
      </c>
      <c r="AU167" s="185" t="s">
        <v>119</v>
      </c>
      <c r="AV167" s="11" t="s">
        <v>119</v>
      </c>
      <c r="AW167" s="11" t="s">
        <v>35</v>
      </c>
      <c r="AX167" s="11" t="s">
        <v>78</v>
      </c>
      <c r="AY167" s="185" t="s">
        <v>171</v>
      </c>
    </row>
    <row r="168" spans="2:51" s="12" customFormat="1" ht="14.45" customHeight="1">
      <c r="B168" s="186"/>
      <c r="C168" s="187"/>
      <c r="D168" s="187"/>
      <c r="E168" s="188" t="s">
        <v>5</v>
      </c>
      <c r="F168" s="263" t="s">
        <v>186</v>
      </c>
      <c r="G168" s="264"/>
      <c r="H168" s="264"/>
      <c r="I168" s="264"/>
      <c r="J168" s="187"/>
      <c r="K168" s="189">
        <v>15.258</v>
      </c>
      <c r="L168" s="187"/>
      <c r="M168" s="187"/>
      <c r="N168" s="187"/>
      <c r="O168" s="187"/>
      <c r="P168" s="187"/>
      <c r="Q168" s="187"/>
      <c r="R168" s="190"/>
      <c r="T168" s="191"/>
      <c r="U168" s="187"/>
      <c r="V168" s="187"/>
      <c r="W168" s="187"/>
      <c r="X168" s="187"/>
      <c r="Y168" s="187"/>
      <c r="Z168" s="187"/>
      <c r="AA168" s="192"/>
      <c r="AT168" s="193" t="s">
        <v>178</v>
      </c>
      <c r="AU168" s="193" t="s">
        <v>119</v>
      </c>
      <c r="AV168" s="12" t="s">
        <v>175</v>
      </c>
      <c r="AW168" s="12" t="s">
        <v>35</v>
      </c>
      <c r="AX168" s="12" t="s">
        <v>86</v>
      </c>
      <c r="AY168" s="193" t="s">
        <v>171</v>
      </c>
    </row>
    <row r="169" spans="2:63" s="9" customFormat="1" ht="29.85" customHeight="1">
      <c r="B169" s="153"/>
      <c r="C169" s="154"/>
      <c r="D169" s="163" t="s">
        <v>136</v>
      </c>
      <c r="E169" s="163"/>
      <c r="F169" s="163"/>
      <c r="G169" s="163"/>
      <c r="H169" s="163"/>
      <c r="I169" s="163"/>
      <c r="J169" s="163"/>
      <c r="K169" s="163"/>
      <c r="L169" s="163"/>
      <c r="M169" s="163"/>
      <c r="N169" s="257">
        <f>BK169</f>
        <v>0</v>
      </c>
      <c r="O169" s="258"/>
      <c r="P169" s="258"/>
      <c r="Q169" s="258"/>
      <c r="R169" s="156"/>
      <c r="T169" s="157"/>
      <c r="U169" s="154"/>
      <c r="V169" s="154"/>
      <c r="W169" s="158">
        <f>SUM(W170:W173)</f>
        <v>0</v>
      </c>
      <c r="X169" s="154"/>
      <c r="Y169" s="158">
        <f>SUM(Y170:Y173)</f>
        <v>0</v>
      </c>
      <c r="Z169" s="154"/>
      <c r="AA169" s="159">
        <f>SUM(AA170:AA173)</f>
        <v>0</v>
      </c>
      <c r="AR169" s="160" t="s">
        <v>86</v>
      </c>
      <c r="AT169" s="161" t="s">
        <v>77</v>
      </c>
      <c r="AU169" s="161" t="s">
        <v>86</v>
      </c>
      <c r="AY169" s="160" t="s">
        <v>171</v>
      </c>
      <c r="BK169" s="162">
        <f>SUM(BK170:BK173)</f>
        <v>0</v>
      </c>
    </row>
    <row r="170" spans="2:65" s="1" customFormat="1" ht="34.15" customHeight="1">
      <c r="B170" s="135"/>
      <c r="C170" s="164" t="s">
        <v>241</v>
      </c>
      <c r="D170" s="164" t="s">
        <v>172</v>
      </c>
      <c r="E170" s="165" t="s">
        <v>533</v>
      </c>
      <c r="F170" s="259" t="s">
        <v>534</v>
      </c>
      <c r="G170" s="259"/>
      <c r="H170" s="259"/>
      <c r="I170" s="259"/>
      <c r="J170" s="166" t="s">
        <v>217</v>
      </c>
      <c r="K170" s="167">
        <v>5.055</v>
      </c>
      <c r="L170" s="250">
        <v>0</v>
      </c>
      <c r="M170" s="250"/>
      <c r="N170" s="254">
        <f>ROUND(L170*K170,2)</f>
        <v>0</v>
      </c>
      <c r="O170" s="254"/>
      <c r="P170" s="254"/>
      <c r="Q170" s="254"/>
      <c r="R170" s="138"/>
      <c r="T170" s="168" t="s">
        <v>5</v>
      </c>
      <c r="U170" s="46" t="s">
        <v>43</v>
      </c>
      <c r="V170" s="38"/>
      <c r="W170" s="169">
        <f>V170*K170</f>
        <v>0</v>
      </c>
      <c r="X170" s="169">
        <v>0</v>
      </c>
      <c r="Y170" s="169">
        <f>X170*K170</f>
        <v>0</v>
      </c>
      <c r="Z170" s="169">
        <v>0</v>
      </c>
      <c r="AA170" s="170">
        <f>Z170*K170</f>
        <v>0</v>
      </c>
      <c r="AR170" s="21" t="s">
        <v>175</v>
      </c>
      <c r="AT170" s="21" t="s">
        <v>172</v>
      </c>
      <c r="AU170" s="21" t="s">
        <v>119</v>
      </c>
      <c r="AY170" s="21" t="s">
        <v>171</v>
      </c>
      <c r="BE170" s="108">
        <f>IF(U170="základní",N170,0)</f>
        <v>0</v>
      </c>
      <c r="BF170" s="108">
        <f>IF(U170="snížená",N170,0)</f>
        <v>0</v>
      </c>
      <c r="BG170" s="108">
        <f>IF(U170="zákl. přenesená",N170,0)</f>
        <v>0</v>
      </c>
      <c r="BH170" s="108">
        <f>IF(U170="sníž. přenesená",N170,0)</f>
        <v>0</v>
      </c>
      <c r="BI170" s="108">
        <f>IF(U170="nulová",N170,0)</f>
        <v>0</v>
      </c>
      <c r="BJ170" s="21" t="s">
        <v>86</v>
      </c>
      <c r="BK170" s="108">
        <f>ROUND(L170*K170,2)</f>
        <v>0</v>
      </c>
      <c r="BL170" s="21" t="s">
        <v>175</v>
      </c>
      <c r="BM170" s="21" t="s">
        <v>737</v>
      </c>
    </row>
    <row r="171" spans="2:65" s="1" customFormat="1" ht="34.15" customHeight="1">
      <c r="B171" s="135"/>
      <c r="C171" s="164" t="s">
        <v>248</v>
      </c>
      <c r="D171" s="164" t="s">
        <v>172</v>
      </c>
      <c r="E171" s="165" t="s">
        <v>537</v>
      </c>
      <c r="F171" s="259" t="s">
        <v>538</v>
      </c>
      <c r="G171" s="259"/>
      <c r="H171" s="259"/>
      <c r="I171" s="259"/>
      <c r="J171" s="166" t="s">
        <v>217</v>
      </c>
      <c r="K171" s="167">
        <v>5.055</v>
      </c>
      <c r="L171" s="250">
        <v>0</v>
      </c>
      <c r="M171" s="250"/>
      <c r="N171" s="254">
        <f>ROUND(L171*K171,2)</f>
        <v>0</v>
      </c>
      <c r="O171" s="254"/>
      <c r="P171" s="254"/>
      <c r="Q171" s="254"/>
      <c r="R171" s="138"/>
      <c r="T171" s="168" t="s">
        <v>5</v>
      </c>
      <c r="U171" s="46" t="s">
        <v>43</v>
      </c>
      <c r="V171" s="38"/>
      <c r="W171" s="169">
        <f>V171*K171</f>
        <v>0</v>
      </c>
      <c r="X171" s="169">
        <v>0</v>
      </c>
      <c r="Y171" s="169">
        <f>X171*K171</f>
        <v>0</v>
      </c>
      <c r="Z171" s="169">
        <v>0</v>
      </c>
      <c r="AA171" s="170">
        <f>Z171*K171</f>
        <v>0</v>
      </c>
      <c r="AR171" s="21" t="s">
        <v>175</v>
      </c>
      <c r="AT171" s="21" t="s">
        <v>172</v>
      </c>
      <c r="AU171" s="21" t="s">
        <v>119</v>
      </c>
      <c r="AY171" s="21" t="s">
        <v>171</v>
      </c>
      <c r="BE171" s="108">
        <f>IF(U171="základní",N171,0)</f>
        <v>0</v>
      </c>
      <c r="BF171" s="108">
        <f>IF(U171="snížená",N171,0)</f>
        <v>0</v>
      </c>
      <c r="BG171" s="108">
        <f>IF(U171="zákl. přenesená",N171,0)</f>
        <v>0</v>
      </c>
      <c r="BH171" s="108">
        <f>IF(U171="sníž. přenesená",N171,0)</f>
        <v>0</v>
      </c>
      <c r="BI171" s="108">
        <f>IF(U171="nulová",N171,0)</f>
        <v>0</v>
      </c>
      <c r="BJ171" s="21" t="s">
        <v>86</v>
      </c>
      <c r="BK171" s="108">
        <f>ROUND(L171*K171,2)</f>
        <v>0</v>
      </c>
      <c r="BL171" s="21" t="s">
        <v>175</v>
      </c>
      <c r="BM171" s="21" t="s">
        <v>738</v>
      </c>
    </row>
    <row r="172" spans="2:65" s="1" customFormat="1" ht="34.15" customHeight="1">
      <c r="B172" s="135"/>
      <c r="C172" s="164" t="s">
        <v>11</v>
      </c>
      <c r="D172" s="164" t="s">
        <v>172</v>
      </c>
      <c r="E172" s="165" t="s">
        <v>541</v>
      </c>
      <c r="F172" s="259" t="s">
        <v>542</v>
      </c>
      <c r="G172" s="259"/>
      <c r="H172" s="259"/>
      <c r="I172" s="259"/>
      <c r="J172" s="166" t="s">
        <v>217</v>
      </c>
      <c r="K172" s="167">
        <v>50.55</v>
      </c>
      <c r="L172" s="250">
        <v>0</v>
      </c>
      <c r="M172" s="250"/>
      <c r="N172" s="254">
        <f>ROUND(L172*K172,2)</f>
        <v>0</v>
      </c>
      <c r="O172" s="254"/>
      <c r="P172" s="254"/>
      <c r="Q172" s="254"/>
      <c r="R172" s="138"/>
      <c r="T172" s="168" t="s">
        <v>5</v>
      </c>
      <c r="U172" s="46" t="s">
        <v>43</v>
      </c>
      <c r="V172" s="38"/>
      <c r="W172" s="169">
        <f>V172*K172</f>
        <v>0</v>
      </c>
      <c r="X172" s="169">
        <v>0</v>
      </c>
      <c r="Y172" s="169">
        <f>X172*K172</f>
        <v>0</v>
      </c>
      <c r="Z172" s="169">
        <v>0</v>
      </c>
      <c r="AA172" s="170">
        <f>Z172*K172</f>
        <v>0</v>
      </c>
      <c r="AR172" s="21" t="s">
        <v>175</v>
      </c>
      <c r="AT172" s="21" t="s">
        <v>172</v>
      </c>
      <c r="AU172" s="21" t="s">
        <v>119</v>
      </c>
      <c r="AY172" s="21" t="s">
        <v>171</v>
      </c>
      <c r="BE172" s="108">
        <f>IF(U172="základní",N172,0)</f>
        <v>0</v>
      </c>
      <c r="BF172" s="108">
        <f>IF(U172="snížená",N172,0)</f>
        <v>0</v>
      </c>
      <c r="BG172" s="108">
        <f>IF(U172="zákl. přenesená",N172,0)</f>
        <v>0</v>
      </c>
      <c r="BH172" s="108">
        <f>IF(U172="sníž. přenesená",N172,0)</f>
        <v>0</v>
      </c>
      <c r="BI172" s="108">
        <f>IF(U172="nulová",N172,0)</f>
        <v>0</v>
      </c>
      <c r="BJ172" s="21" t="s">
        <v>86</v>
      </c>
      <c r="BK172" s="108">
        <f>ROUND(L172*K172,2)</f>
        <v>0</v>
      </c>
      <c r="BL172" s="21" t="s">
        <v>175</v>
      </c>
      <c r="BM172" s="21" t="s">
        <v>739</v>
      </c>
    </row>
    <row r="173" spans="2:65" s="1" customFormat="1" ht="34.15" customHeight="1">
      <c r="B173" s="135"/>
      <c r="C173" s="164" t="s">
        <v>253</v>
      </c>
      <c r="D173" s="164" t="s">
        <v>172</v>
      </c>
      <c r="E173" s="165" t="s">
        <v>545</v>
      </c>
      <c r="F173" s="259" t="s">
        <v>546</v>
      </c>
      <c r="G173" s="259"/>
      <c r="H173" s="259"/>
      <c r="I173" s="259"/>
      <c r="J173" s="166" t="s">
        <v>217</v>
      </c>
      <c r="K173" s="167">
        <v>5.055</v>
      </c>
      <c r="L173" s="250">
        <v>0</v>
      </c>
      <c r="M173" s="250"/>
      <c r="N173" s="254">
        <f>ROUND(L173*K173,2)</f>
        <v>0</v>
      </c>
      <c r="O173" s="254"/>
      <c r="P173" s="254"/>
      <c r="Q173" s="254"/>
      <c r="R173" s="138"/>
      <c r="T173" s="168" t="s">
        <v>5</v>
      </c>
      <c r="U173" s="46" t="s">
        <v>43</v>
      </c>
      <c r="V173" s="38"/>
      <c r="W173" s="169">
        <f>V173*K173</f>
        <v>0</v>
      </c>
      <c r="X173" s="169">
        <v>0</v>
      </c>
      <c r="Y173" s="169">
        <f>X173*K173</f>
        <v>0</v>
      </c>
      <c r="Z173" s="169">
        <v>0</v>
      </c>
      <c r="AA173" s="170">
        <f>Z173*K173</f>
        <v>0</v>
      </c>
      <c r="AR173" s="21" t="s">
        <v>175</v>
      </c>
      <c r="AT173" s="21" t="s">
        <v>172</v>
      </c>
      <c r="AU173" s="21" t="s">
        <v>119</v>
      </c>
      <c r="AY173" s="21" t="s">
        <v>171</v>
      </c>
      <c r="BE173" s="108">
        <f>IF(U173="základní",N173,0)</f>
        <v>0</v>
      </c>
      <c r="BF173" s="108">
        <f>IF(U173="snížená",N173,0)</f>
        <v>0</v>
      </c>
      <c r="BG173" s="108">
        <f>IF(U173="zákl. přenesená",N173,0)</f>
        <v>0</v>
      </c>
      <c r="BH173" s="108">
        <f>IF(U173="sníž. přenesená",N173,0)</f>
        <v>0</v>
      </c>
      <c r="BI173" s="108">
        <f>IF(U173="nulová",N173,0)</f>
        <v>0</v>
      </c>
      <c r="BJ173" s="21" t="s">
        <v>86</v>
      </c>
      <c r="BK173" s="108">
        <f>ROUND(L173*K173,2)</f>
        <v>0</v>
      </c>
      <c r="BL173" s="21" t="s">
        <v>175</v>
      </c>
      <c r="BM173" s="21" t="s">
        <v>740</v>
      </c>
    </row>
    <row r="174" spans="2:63" s="9" customFormat="1" ht="29.85" customHeight="1">
      <c r="B174" s="153"/>
      <c r="C174" s="154"/>
      <c r="D174" s="163" t="s">
        <v>137</v>
      </c>
      <c r="E174" s="163"/>
      <c r="F174" s="163"/>
      <c r="G174" s="163"/>
      <c r="H174" s="163"/>
      <c r="I174" s="163"/>
      <c r="J174" s="163"/>
      <c r="K174" s="163"/>
      <c r="L174" s="163"/>
      <c r="M174" s="163"/>
      <c r="N174" s="297">
        <f>BK174</f>
        <v>0</v>
      </c>
      <c r="O174" s="298"/>
      <c r="P174" s="298"/>
      <c r="Q174" s="298"/>
      <c r="R174" s="156"/>
      <c r="T174" s="157"/>
      <c r="U174" s="154"/>
      <c r="V174" s="154"/>
      <c r="W174" s="158">
        <f>W175</f>
        <v>0</v>
      </c>
      <c r="X174" s="154"/>
      <c r="Y174" s="158">
        <f>Y175</f>
        <v>0</v>
      </c>
      <c r="Z174" s="154"/>
      <c r="AA174" s="159">
        <f>AA175</f>
        <v>0</v>
      </c>
      <c r="AR174" s="160" t="s">
        <v>86</v>
      </c>
      <c r="AT174" s="161" t="s">
        <v>77</v>
      </c>
      <c r="AU174" s="161" t="s">
        <v>86</v>
      </c>
      <c r="AY174" s="160" t="s">
        <v>171</v>
      </c>
      <c r="BK174" s="162">
        <f>BK175</f>
        <v>0</v>
      </c>
    </row>
    <row r="175" spans="2:65" s="1" customFormat="1" ht="22.9" customHeight="1">
      <c r="B175" s="135"/>
      <c r="C175" s="164" t="s">
        <v>260</v>
      </c>
      <c r="D175" s="164" t="s">
        <v>172</v>
      </c>
      <c r="E175" s="165" t="s">
        <v>549</v>
      </c>
      <c r="F175" s="259" t="s">
        <v>550</v>
      </c>
      <c r="G175" s="259"/>
      <c r="H175" s="259"/>
      <c r="I175" s="259"/>
      <c r="J175" s="166" t="s">
        <v>217</v>
      </c>
      <c r="K175" s="167">
        <v>0.55</v>
      </c>
      <c r="L175" s="250">
        <v>0</v>
      </c>
      <c r="M175" s="250"/>
      <c r="N175" s="254">
        <f>ROUND(L175*K175,2)</f>
        <v>0</v>
      </c>
      <c r="O175" s="254"/>
      <c r="P175" s="254"/>
      <c r="Q175" s="254"/>
      <c r="R175" s="138"/>
      <c r="T175" s="168" t="s">
        <v>5</v>
      </c>
      <c r="U175" s="46" t="s">
        <v>43</v>
      </c>
      <c r="V175" s="38"/>
      <c r="W175" s="169">
        <f>V175*K175</f>
        <v>0</v>
      </c>
      <c r="X175" s="169">
        <v>0</v>
      </c>
      <c r="Y175" s="169">
        <f>X175*K175</f>
        <v>0</v>
      </c>
      <c r="Z175" s="169">
        <v>0</v>
      </c>
      <c r="AA175" s="170">
        <f>Z175*K175</f>
        <v>0</v>
      </c>
      <c r="AR175" s="21" t="s">
        <v>175</v>
      </c>
      <c r="AT175" s="21" t="s">
        <v>172</v>
      </c>
      <c r="AU175" s="21" t="s">
        <v>119</v>
      </c>
      <c r="AY175" s="21" t="s">
        <v>171</v>
      </c>
      <c r="BE175" s="108">
        <f>IF(U175="základní",N175,0)</f>
        <v>0</v>
      </c>
      <c r="BF175" s="108">
        <f>IF(U175="snížená",N175,0)</f>
        <v>0</v>
      </c>
      <c r="BG175" s="108">
        <f>IF(U175="zákl. přenesená",N175,0)</f>
        <v>0</v>
      </c>
      <c r="BH175" s="108">
        <f>IF(U175="sníž. přenesená",N175,0)</f>
        <v>0</v>
      </c>
      <c r="BI175" s="108">
        <f>IF(U175="nulová",N175,0)</f>
        <v>0</v>
      </c>
      <c r="BJ175" s="21" t="s">
        <v>86</v>
      </c>
      <c r="BK175" s="108">
        <f>ROUND(L175*K175,2)</f>
        <v>0</v>
      </c>
      <c r="BL175" s="21" t="s">
        <v>175</v>
      </c>
      <c r="BM175" s="21" t="s">
        <v>741</v>
      </c>
    </row>
    <row r="176" spans="2:63" s="9" customFormat="1" ht="37.35" customHeight="1">
      <c r="B176" s="153"/>
      <c r="C176" s="154"/>
      <c r="D176" s="155" t="s">
        <v>138</v>
      </c>
      <c r="E176" s="155"/>
      <c r="F176" s="155"/>
      <c r="G176" s="155"/>
      <c r="H176" s="155"/>
      <c r="I176" s="155"/>
      <c r="J176" s="155"/>
      <c r="K176" s="155"/>
      <c r="L176" s="155"/>
      <c r="M176" s="155"/>
      <c r="N176" s="299">
        <f>BK176</f>
        <v>0</v>
      </c>
      <c r="O176" s="300"/>
      <c r="P176" s="300"/>
      <c r="Q176" s="300"/>
      <c r="R176" s="156"/>
      <c r="T176" s="157"/>
      <c r="U176" s="154"/>
      <c r="V176" s="154"/>
      <c r="W176" s="158">
        <f>W177+W181+W186+W191+W213+W216+W226+W237+W241+W250+W256+W258</f>
        <v>0</v>
      </c>
      <c r="X176" s="154"/>
      <c r="Y176" s="158">
        <f>Y177+Y181+Y186+Y191+Y213+Y216+Y226+Y237+Y241+Y250+Y256+Y258</f>
        <v>1.1233540199999998</v>
      </c>
      <c r="Z176" s="154"/>
      <c r="AA176" s="159">
        <f>AA177+AA181+AA186+AA191+AA213+AA216+AA226+AA237+AA241+AA250+AA256+AA258</f>
        <v>0.10888</v>
      </c>
      <c r="AR176" s="160" t="s">
        <v>119</v>
      </c>
      <c r="AT176" s="161" t="s">
        <v>77</v>
      </c>
      <c r="AU176" s="161" t="s">
        <v>78</v>
      </c>
      <c r="AY176" s="160" t="s">
        <v>171</v>
      </c>
      <c r="BK176" s="162">
        <f>BK177+BK181+BK186+BK191+BK213+BK216+BK226+BK237+BK241+BK250+BK256+BK258</f>
        <v>0</v>
      </c>
    </row>
    <row r="177" spans="2:63" s="9" customFormat="1" ht="19.9" customHeight="1">
      <c r="B177" s="153"/>
      <c r="C177" s="154"/>
      <c r="D177" s="163" t="s">
        <v>139</v>
      </c>
      <c r="E177" s="163"/>
      <c r="F177" s="163"/>
      <c r="G177" s="163"/>
      <c r="H177" s="163"/>
      <c r="I177" s="163"/>
      <c r="J177" s="163"/>
      <c r="K177" s="163"/>
      <c r="L177" s="163"/>
      <c r="M177" s="163"/>
      <c r="N177" s="257">
        <f>BK177</f>
        <v>0</v>
      </c>
      <c r="O177" s="258"/>
      <c r="P177" s="258"/>
      <c r="Q177" s="258"/>
      <c r="R177" s="156"/>
      <c r="T177" s="157"/>
      <c r="U177" s="154"/>
      <c r="V177" s="154"/>
      <c r="W177" s="158">
        <f>SUM(W178:W180)</f>
        <v>0</v>
      </c>
      <c r="X177" s="154"/>
      <c r="Y177" s="158">
        <f>SUM(Y178:Y180)</f>
        <v>0.012690000000000002</v>
      </c>
      <c r="Z177" s="154"/>
      <c r="AA177" s="159">
        <f>SUM(AA178:AA180)</f>
        <v>0</v>
      </c>
      <c r="AR177" s="160" t="s">
        <v>119</v>
      </c>
      <c r="AT177" s="161" t="s">
        <v>77</v>
      </c>
      <c r="AU177" s="161" t="s">
        <v>86</v>
      </c>
      <c r="AY177" s="160" t="s">
        <v>171</v>
      </c>
      <c r="BK177" s="162">
        <f>SUM(BK178:BK180)</f>
        <v>0</v>
      </c>
    </row>
    <row r="178" spans="2:65" s="1" customFormat="1" ht="34.15" customHeight="1">
      <c r="B178" s="135"/>
      <c r="C178" s="164" t="s">
        <v>265</v>
      </c>
      <c r="D178" s="164" t="s">
        <v>172</v>
      </c>
      <c r="E178" s="165" t="s">
        <v>742</v>
      </c>
      <c r="F178" s="259" t="s">
        <v>743</v>
      </c>
      <c r="G178" s="259"/>
      <c r="H178" s="259"/>
      <c r="I178" s="259"/>
      <c r="J178" s="166" t="s">
        <v>116</v>
      </c>
      <c r="K178" s="167">
        <v>4.23</v>
      </c>
      <c r="L178" s="250">
        <v>0</v>
      </c>
      <c r="M178" s="250"/>
      <c r="N178" s="254">
        <f>ROUND(L178*K178,2)</f>
        <v>0</v>
      </c>
      <c r="O178" s="254"/>
      <c r="P178" s="254"/>
      <c r="Q178" s="254"/>
      <c r="R178" s="138"/>
      <c r="T178" s="168" t="s">
        <v>5</v>
      </c>
      <c r="U178" s="46" t="s">
        <v>43</v>
      </c>
      <c r="V178" s="38"/>
      <c r="W178" s="169">
        <f>V178*K178</f>
        <v>0</v>
      </c>
      <c r="X178" s="169">
        <v>0.003</v>
      </c>
      <c r="Y178" s="169">
        <f>X178*K178</f>
        <v>0.012690000000000002</v>
      </c>
      <c r="Z178" s="169">
        <v>0</v>
      </c>
      <c r="AA178" s="170">
        <f>Z178*K178</f>
        <v>0</v>
      </c>
      <c r="AR178" s="21" t="s">
        <v>253</v>
      </c>
      <c r="AT178" s="21" t="s">
        <v>172</v>
      </c>
      <c r="AU178" s="21" t="s">
        <v>119</v>
      </c>
      <c r="AY178" s="21" t="s">
        <v>171</v>
      </c>
      <c r="BE178" s="108">
        <f>IF(U178="základní",N178,0)</f>
        <v>0</v>
      </c>
      <c r="BF178" s="108">
        <f>IF(U178="snížená",N178,0)</f>
        <v>0</v>
      </c>
      <c r="BG178" s="108">
        <f>IF(U178="zákl. přenesená",N178,0)</f>
        <v>0</v>
      </c>
      <c r="BH178" s="108">
        <f>IF(U178="sníž. přenesená",N178,0)</f>
        <v>0</v>
      </c>
      <c r="BI178" s="108">
        <f>IF(U178="nulová",N178,0)</f>
        <v>0</v>
      </c>
      <c r="BJ178" s="21" t="s">
        <v>86</v>
      </c>
      <c r="BK178" s="108">
        <f>ROUND(L178*K178,2)</f>
        <v>0</v>
      </c>
      <c r="BL178" s="21" t="s">
        <v>253</v>
      </c>
      <c r="BM178" s="21" t="s">
        <v>744</v>
      </c>
    </row>
    <row r="179" spans="2:51" s="11" customFormat="1" ht="14.45" customHeight="1">
      <c r="B179" s="178"/>
      <c r="C179" s="179"/>
      <c r="D179" s="179"/>
      <c r="E179" s="180" t="s">
        <v>5</v>
      </c>
      <c r="F179" s="252" t="s">
        <v>745</v>
      </c>
      <c r="G179" s="253"/>
      <c r="H179" s="253"/>
      <c r="I179" s="253"/>
      <c r="J179" s="179"/>
      <c r="K179" s="181">
        <v>4.23</v>
      </c>
      <c r="L179" s="179"/>
      <c r="M179" s="179"/>
      <c r="N179" s="179"/>
      <c r="O179" s="179"/>
      <c r="P179" s="179"/>
      <c r="Q179" s="179"/>
      <c r="R179" s="182"/>
      <c r="T179" s="183"/>
      <c r="U179" s="179"/>
      <c r="V179" s="179"/>
      <c r="W179" s="179"/>
      <c r="X179" s="179"/>
      <c r="Y179" s="179"/>
      <c r="Z179" s="179"/>
      <c r="AA179" s="184"/>
      <c r="AT179" s="185" t="s">
        <v>178</v>
      </c>
      <c r="AU179" s="185" t="s">
        <v>119</v>
      </c>
      <c r="AV179" s="11" t="s">
        <v>119</v>
      </c>
      <c r="AW179" s="11" t="s">
        <v>35</v>
      </c>
      <c r="AX179" s="11" t="s">
        <v>86</v>
      </c>
      <c r="AY179" s="185" t="s">
        <v>171</v>
      </c>
    </row>
    <row r="180" spans="2:65" s="1" customFormat="1" ht="34.15" customHeight="1">
      <c r="B180" s="135"/>
      <c r="C180" s="164" t="s">
        <v>271</v>
      </c>
      <c r="D180" s="164" t="s">
        <v>172</v>
      </c>
      <c r="E180" s="165" t="s">
        <v>570</v>
      </c>
      <c r="F180" s="259" t="s">
        <v>571</v>
      </c>
      <c r="G180" s="259"/>
      <c r="H180" s="259"/>
      <c r="I180" s="259"/>
      <c r="J180" s="166" t="s">
        <v>217</v>
      </c>
      <c r="K180" s="167">
        <v>0.013</v>
      </c>
      <c r="L180" s="250">
        <v>0</v>
      </c>
      <c r="M180" s="250"/>
      <c r="N180" s="254">
        <f>ROUND(L180*K180,2)</f>
        <v>0</v>
      </c>
      <c r="O180" s="254"/>
      <c r="P180" s="254"/>
      <c r="Q180" s="254"/>
      <c r="R180" s="138"/>
      <c r="T180" s="168" t="s">
        <v>5</v>
      </c>
      <c r="U180" s="46" t="s">
        <v>43</v>
      </c>
      <c r="V180" s="38"/>
      <c r="W180" s="169">
        <f>V180*K180</f>
        <v>0</v>
      </c>
      <c r="X180" s="169">
        <v>0</v>
      </c>
      <c r="Y180" s="169">
        <f>X180*K180</f>
        <v>0</v>
      </c>
      <c r="Z180" s="169">
        <v>0</v>
      </c>
      <c r="AA180" s="170">
        <f>Z180*K180</f>
        <v>0</v>
      </c>
      <c r="AR180" s="21" t="s">
        <v>253</v>
      </c>
      <c r="AT180" s="21" t="s">
        <v>172</v>
      </c>
      <c r="AU180" s="21" t="s">
        <v>119</v>
      </c>
      <c r="AY180" s="21" t="s">
        <v>171</v>
      </c>
      <c r="BE180" s="108">
        <f>IF(U180="základní",N180,0)</f>
        <v>0</v>
      </c>
      <c r="BF180" s="108">
        <f>IF(U180="snížená",N180,0)</f>
        <v>0</v>
      </c>
      <c r="BG180" s="108">
        <f>IF(U180="zákl. přenesená",N180,0)</f>
        <v>0</v>
      </c>
      <c r="BH180" s="108">
        <f>IF(U180="sníž. přenesená",N180,0)</f>
        <v>0</v>
      </c>
      <c r="BI180" s="108">
        <f>IF(U180="nulová",N180,0)</f>
        <v>0</v>
      </c>
      <c r="BJ180" s="21" t="s">
        <v>86</v>
      </c>
      <c r="BK180" s="108">
        <f>ROUND(L180*K180,2)</f>
        <v>0</v>
      </c>
      <c r="BL180" s="21" t="s">
        <v>253</v>
      </c>
      <c r="BM180" s="21" t="s">
        <v>746</v>
      </c>
    </row>
    <row r="181" spans="2:63" s="9" customFormat="1" ht="29.85" customHeight="1">
      <c r="B181" s="153"/>
      <c r="C181" s="154"/>
      <c r="D181" s="163" t="s">
        <v>689</v>
      </c>
      <c r="E181" s="163"/>
      <c r="F181" s="163"/>
      <c r="G181" s="163"/>
      <c r="H181" s="163"/>
      <c r="I181" s="163"/>
      <c r="J181" s="163"/>
      <c r="K181" s="163"/>
      <c r="L181" s="163"/>
      <c r="M181" s="163"/>
      <c r="N181" s="297">
        <f>BK181</f>
        <v>0</v>
      </c>
      <c r="O181" s="298"/>
      <c r="P181" s="298"/>
      <c r="Q181" s="298"/>
      <c r="R181" s="156"/>
      <c r="T181" s="157"/>
      <c r="U181" s="154"/>
      <c r="V181" s="154"/>
      <c r="W181" s="158">
        <f>SUM(W182:W185)</f>
        <v>0</v>
      </c>
      <c r="X181" s="154"/>
      <c r="Y181" s="158">
        <f>SUM(Y182:Y185)</f>
        <v>0</v>
      </c>
      <c r="Z181" s="154"/>
      <c r="AA181" s="159">
        <f>SUM(AA182:AA185)</f>
        <v>0</v>
      </c>
      <c r="AR181" s="160" t="s">
        <v>119</v>
      </c>
      <c r="AT181" s="161" t="s">
        <v>77</v>
      </c>
      <c r="AU181" s="161" t="s">
        <v>86</v>
      </c>
      <c r="AY181" s="160" t="s">
        <v>171</v>
      </c>
      <c r="BK181" s="162">
        <f>SUM(BK182:BK185)</f>
        <v>0</v>
      </c>
    </row>
    <row r="182" spans="2:65" s="1" customFormat="1" ht="34.15" customHeight="1">
      <c r="B182" s="135"/>
      <c r="C182" s="164" t="s">
        <v>275</v>
      </c>
      <c r="D182" s="164" t="s">
        <v>172</v>
      </c>
      <c r="E182" s="165" t="s">
        <v>747</v>
      </c>
      <c r="F182" s="259" t="s">
        <v>748</v>
      </c>
      <c r="G182" s="259"/>
      <c r="H182" s="259"/>
      <c r="I182" s="259"/>
      <c r="J182" s="166" t="s">
        <v>509</v>
      </c>
      <c r="K182" s="167">
        <v>1</v>
      </c>
      <c r="L182" s="250">
        <v>0</v>
      </c>
      <c r="M182" s="250"/>
      <c r="N182" s="254">
        <f>ROUND(L182*K182,2)</f>
        <v>0</v>
      </c>
      <c r="O182" s="254"/>
      <c r="P182" s="254"/>
      <c r="Q182" s="254"/>
      <c r="R182" s="138"/>
      <c r="T182" s="168" t="s">
        <v>5</v>
      </c>
      <c r="U182" s="46" t="s">
        <v>43</v>
      </c>
      <c r="V182" s="38"/>
      <c r="W182" s="169">
        <f>V182*K182</f>
        <v>0</v>
      </c>
      <c r="X182" s="169">
        <v>0</v>
      </c>
      <c r="Y182" s="169">
        <f>X182*K182</f>
        <v>0</v>
      </c>
      <c r="Z182" s="169">
        <v>0</v>
      </c>
      <c r="AA182" s="170">
        <f>Z182*K182</f>
        <v>0</v>
      </c>
      <c r="AR182" s="21" t="s">
        <v>253</v>
      </c>
      <c r="AT182" s="21" t="s">
        <v>172</v>
      </c>
      <c r="AU182" s="21" t="s">
        <v>119</v>
      </c>
      <c r="AY182" s="21" t="s">
        <v>171</v>
      </c>
      <c r="BE182" s="108">
        <f>IF(U182="základní",N182,0)</f>
        <v>0</v>
      </c>
      <c r="BF182" s="108">
        <f>IF(U182="snížená",N182,0)</f>
        <v>0</v>
      </c>
      <c r="BG182" s="108">
        <f>IF(U182="zákl. přenesená",N182,0)</f>
        <v>0</v>
      </c>
      <c r="BH182" s="108">
        <f>IF(U182="sníž. přenesená",N182,0)</f>
        <v>0</v>
      </c>
      <c r="BI182" s="108">
        <f>IF(U182="nulová",N182,0)</f>
        <v>0</v>
      </c>
      <c r="BJ182" s="21" t="s">
        <v>86</v>
      </c>
      <c r="BK182" s="108">
        <f>ROUND(L182*K182,2)</f>
        <v>0</v>
      </c>
      <c r="BL182" s="21" t="s">
        <v>253</v>
      </c>
      <c r="BM182" s="21" t="s">
        <v>749</v>
      </c>
    </row>
    <row r="183" spans="2:65" s="1" customFormat="1" ht="22.9" customHeight="1">
      <c r="B183" s="135"/>
      <c r="C183" s="164" t="s">
        <v>10</v>
      </c>
      <c r="D183" s="164" t="s">
        <v>172</v>
      </c>
      <c r="E183" s="165" t="s">
        <v>750</v>
      </c>
      <c r="F183" s="259" t="s">
        <v>751</v>
      </c>
      <c r="G183" s="259"/>
      <c r="H183" s="259"/>
      <c r="I183" s="259"/>
      <c r="J183" s="166" t="s">
        <v>509</v>
      </c>
      <c r="K183" s="167">
        <v>1</v>
      </c>
      <c r="L183" s="250">
        <v>0</v>
      </c>
      <c r="M183" s="250"/>
      <c r="N183" s="254">
        <f>ROUND(L183*K183,2)</f>
        <v>0</v>
      </c>
      <c r="O183" s="254"/>
      <c r="P183" s="254"/>
      <c r="Q183" s="254"/>
      <c r="R183" s="138"/>
      <c r="T183" s="168" t="s">
        <v>5</v>
      </c>
      <c r="U183" s="46" t="s">
        <v>43</v>
      </c>
      <c r="V183" s="38"/>
      <c r="W183" s="169">
        <f>V183*K183</f>
        <v>0</v>
      </c>
      <c r="X183" s="169">
        <v>0</v>
      </c>
      <c r="Y183" s="169">
        <f>X183*K183</f>
        <v>0</v>
      </c>
      <c r="Z183" s="169">
        <v>0</v>
      </c>
      <c r="AA183" s="170">
        <f>Z183*K183</f>
        <v>0</v>
      </c>
      <c r="AR183" s="21" t="s">
        <v>253</v>
      </c>
      <c r="AT183" s="21" t="s">
        <v>172</v>
      </c>
      <c r="AU183" s="21" t="s">
        <v>119</v>
      </c>
      <c r="AY183" s="21" t="s">
        <v>171</v>
      </c>
      <c r="BE183" s="108">
        <f>IF(U183="základní",N183,0)</f>
        <v>0</v>
      </c>
      <c r="BF183" s="108">
        <f>IF(U183="snížená",N183,0)</f>
        <v>0</v>
      </c>
      <c r="BG183" s="108">
        <f>IF(U183="zákl. přenesená",N183,0)</f>
        <v>0</v>
      </c>
      <c r="BH183" s="108">
        <f>IF(U183="sníž. přenesená",N183,0)</f>
        <v>0</v>
      </c>
      <c r="BI183" s="108">
        <f>IF(U183="nulová",N183,0)</f>
        <v>0</v>
      </c>
      <c r="BJ183" s="21" t="s">
        <v>86</v>
      </c>
      <c r="BK183" s="108">
        <f>ROUND(L183*K183,2)</f>
        <v>0</v>
      </c>
      <c r="BL183" s="21" t="s">
        <v>253</v>
      </c>
      <c r="BM183" s="21" t="s">
        <v>752</v>
      </c>
    </row>
    <row r="184" spans="2:65" s="1" customFormat="1" ht="14.45" customHeight="1">
      <c r="B184" s="135"/>
      <c r="C184" s="164" t="s">
        <v>288</v>
      </c>
      <c r="D184" s="164" t="s">
        <v>172</v>
      </c>
      <c r="E184" s="165" t="s">
        <v>753</v>
      </c>
      <c r="F184" s="259" t="s">
        <v>754</v>
      </c>
      <c r="G184" s="259"/>
      <c r="H184" s="259"/>
      <c r="I184" s="259"/>
      <c r="J184" s="166" t="s">
        <v>509</v>
      </c>
      <c r="K184" s="167">
        <v>1</v>
      </c>
      <c r="L184" s="250">
        <v>0</v>
      </c>
      <c r="M184" s="250"/>
      <c r="N184" s="254">
        <f>ROUND(L184*K184,2)</f>
        <v>0</v>
      </c>
      <c r="O184" s="254"/>
      <c r="P184" s="254"/>
      <c r="Q184" s="254"/>
      <c r="R184" s="138"/>
      <c r="T184" s="168" t="s">
        <v>5</v>
      </c>
      <c r="U184" s="46" t="s">
        <v>43</v>
      </c>
      <c r="V184" s="38"/>
      <c r="W184" s="169">
        <f>V184*K184</f>
        <v>0</v>
      </c>
      <c r="X184" s="169">
        <v>0</v>
      </c>
      <c r="Y184" s="169">
        <f>X184*K184</f>
        <v>0</v>
      </c>
      <c r="Z184" s="169">
        <v>0</v>
      </c>
      <c r="AA184" s="170">
        <f>Z184*K184</f>
        <v>0</v>
      </c>
      <c r="AR184" s="21" t="s">
        <v>253</v>
      </c>
      <c r="AT184" s="21" t="s">
        <v>172</v>
      </c>
      <c r="AU184" s="21" t="s">
        <v>119</v>
      </c>
      <c r="AY184" s="21" t="s">
        <v>171</v>
      </c>
      <c r="BE184" s="108">
        <f>IF(U184="základní",N184,0)</f>
        <v>0</v>
      </c>
      <c r="BF184" s="108">
        <f>IF(U184="snížená",N184,0)</f>
        <v>0</v>
      </c>
      <c r="BG184" s="108">
        <f>IF(U184="zákl. přenesená",N184,0)</f>
        <v>0</v>
      </c>
      <c r="BH184" s="108">
        <f>IF(U184="sníž. přenesená",N184,0)</f>
        <v>0</v>
      </c>
      <c r="BI184" s="108">
        <f>IF(U184="nulová",N184,0)</f>
        <v>0</v>
      </c>
      <c r="BJ184" s="21" t="s">
        <v>86</v>
      </c>
      <c r="BK184" s="108">
        <f>ROUND(L184*K184,2)</f>
        <v>0</v>
      </c>
      <c r="BL184" s="21" t="s">
        <v>253</v>
      </c>
      <c r="BM184" s="21" t="s">
        <v>755</v>
      </c>
    </row>
    <row r="185" spans="2:65" s="1" customFormat="1" ht="14.45" customHeight="1">
      <c r="B185" s="135"/>
      <c r="C185" s="164" t="s">
        <v>295</v>
      </c>
      <c r="D185" s="164" t="s">
        <v>172</v>
      </c>
      <c r="E185" s="165" t="s">
        <v>756</v>
      </c>
      <c r="F185" s="259" t="s">
        <v>757</v>
      </c>
      <c r="G185" s="259"/>
      <c r="H185" s="259"/>
      <c r="I185" s="259"/>
      <c r="J185" s="166" t="s">
        <v>509</v>
      </c>
      <c r="K185" s="167">
        <v>1</v>
      </c>
      <c r="L185" s="250">
        <v>0</v>
      </c>
      <c r="M185" s="250"/>
      <c r="N185" s="254">
        <f>ROUND(L185*K185,2)</f>
        <v>0</v>
      </c>
      <c r="O185" s="254"/>
      <c r="P185" s="254"/>
      <c r="Q185" s="254"/>
      <c r="R185" s="138"/>
      <c r="T185" s="168" t="s">
        <v>5</v>
      </c>
      <c r="U185" s="46" t="s">
        <v>43</v>
      </c>
      <c r="V185" s="38"/>
      <c r="W185" s="169">
        <f>V185*K185</f>
        <v>0</v>
      </c>
      <c r="X185" s="169">
        <v>0</v>
      </c>
      <c r="Y185" s="169">
        <f>X185*K185</f>
        <v>0</v>
      </c>
      <c r="Z185" s="169">
        <v>0</v>
      </c>
      <c r="AA185" s="170">
        <f>Z185*K185</f>
        <v>0</v>
      </c>
      <c r="AR185" s="21" t="s">
        <v>253</v>
      </c>
      <c r="AT185" s="21" t="s">
        <v>172</v>
      </c>
      <c r="AU185" s="21" t="s">
        <v>119</v>
      </c>
      <c r="AY185" s="21" t="s">
        <v>171</v>
      </c>
      <c r="BE185" s="108">
        <f>IF(U185="základní",N185,0)</f>
        <v>0</v>
      </c>
      <c r="BF185" s="108">
        <f>IF(U185="snížená",N185,0)</f>
        <v>0</v>
      </c>
      <c r="BG185" s="108">
        <f>IF(U185="zákl. přenesená",N185,0)</f>
        <v>0</v>
      </c>
      <c r="BH185" s="108">
        <f>IF(U185="sníž. přenesená",N185,0)</f>
        <v>0</v>
      </c>
      <c r="BI185" s="108">
        <f>IF(U185="nulová",N185,0)</f>
        <v>0</v>
      </c>
      <c r="BJ185" s="21" t="s">
        <v>86</v>
      </c>
      <c r="BK185" s="108">
        <f>ROUND(L185*K185,2)</f>
        <v>0</v>
      </c>
      <c r="BL185" s="21" t="s">
        <v>253</v>
      </c>
      <c r="BM185" s="21" t="s">
        <v>758</v>
      </c>
    </row>
    <row r="186" spans="2:63" s="9" customFormat="1" ht="29.85" customHeight="1">
      <c r="B186" s="153"/>
      <c r="C186" s="154"/>
      <c r="D186" s="163" t="s">
        <v>690</v>
      </c>
      <c r="E186" s="163"/>
      <c r="F186" s="163"/>
      <c r="G186" s="163"/>
      <c r="H186" s="163"/>
      <c r="I186" s="163"/>
      <c r="J186" s="163"/>
      <c r="K186" s="163"/>
      <c r="L186" s="163"/>
      <c r="M186" s="163"/>
      <c r="N186" s="297">
        <f>BK186</f>
        <v>0</v>
      </c>
      <c r="O186" s="298"/>
      <c r="P186" s="298"/>
      <c r="Q186" s="298"/>
      <c r="R186" s="156"/>
      <c r="T186" s="157"/>
      <c r="U186" s="154"/>
      <c r="V186" s="154"/>
      <c r="W186" s="158">
        <f>SUM(W187:W190)</f>
        <v>0</v>
      </c>
      <c r="X186" s="154"/>
      <c r="Y186" s="158">
        <f>SUM(Y187:Y190)</f>
        <v>0</v>
      </c>
      <c r="Z186" s="154"/>
      <c r="AA186" s="159">
        <f>SUM(AA187:AA190)</f>
        <v>0</v>
      </c>
      <c r="AR186" s="160" t="s">
        <v>119</v>
      </c>
      <c r="AT186" s="161" t="s">
        <v>77</v>
      </c>
      <c r="AU186" s="161" t="s">
        <v>86</v>
      </c>
      <c r="AY186" s="160" t="s">
        <v>171</v>
      </c>
      <c r="BK186" s="162">
        <f>SUM(BK187:BK190)</f>
        <v>0</v>
      </c>
    </row>
    <row r="187" spans="2:65" s="1" customFormat="1" ht="45.6" customHeight="1">
      <c r="B187" s="135"/>
      <c r="C187" s="164" t="s">
        <v>299</v>
      </c>
      <c r="D187" s="164" t="s">
        <v>172</v>
      </c>
      <c r="E187" s="165" t="s">
        <v>759</v>
      </c>
      <c r="F187" s="259" t="s">
        <v>760</v>
      </c>
      <c r="G187" s="259"/>
      <c r="H187" s="259"/>
      <c r="I187" s="259"/>
      <c r="J187" s="166" t="s">
        <v>509</v>
      </c>
      <c r="K187" s="167">
        <v>1</v>
      </c>
      <c r="L187" s="250">
        <v>0</v>
      </c>
      <c r="M187" s="250"/>
      <c r="N187" s="254">
        <f>ROUND(L187*K187,2)</f>
        <v>0</v>
      </c>
      <c r="O187" s="254"/>
      <c r="P187" s="254"/>
      <c r="Q187" s="254"/>
      <c r="R187" s="138"/>
      <c r="T187" s="168" t="s">
        <v>5</v>
      </c>
      <c r="U187" s="46" t="s">
        <v>43</v>
      </c>
      <c r="V187" s="38"/>
      <c r="W187" s="169">
        <f>V187*K187</f>
        <v>0</v>
      </c>
      <c r="X187" s="169">
        <v>0</v>
      </c>
      <c r="Y187" s="169">
        <f>X187*K187</f>
        <v>0</v>
      </c>
      <c r="Z187" s="169">
        <v>0</v>
      </c>
      <c r="AA187" s="170">
        <f>Z187*K187</f>
        <v>0</v>
      </c>
      <c r="AR187" s="21" t="s">
        <v>253</v>
      </c>
      <c r="AT187" s="21" t="s">
        <v>172</v>
      </c>
      <c r="AU187" s="21" t="s">
        <v>119</v>
      </c>
      <c r="AY187" s="21" t="s">
        <v>171</v>
      </c>
      <c r="BE187" s="108">
        <f>IF(U187="základní",N187,0)</f>
        <v>0</v>
      </c>
      <c r="BF187" s="108">
        <f>IF(U187="snížená",N187,0)</f>
        <v>0</v>
      </c>
      <c r="BG187" s="108">
        <f>IF(U187="zákl. přenesená",N187,0)</f>
        <v>0</v>
      </c>
      <c r="BH187" s="108">
        <f>IF(U187="sníž. přenesená",N187,0)</f>
        <v>0</v>
      </c>
      <c r="BI187" s="108">
        <f>IF(U187="nulová",N187,0)</f>
        <v>0</v>
      </c>
      <c r="BJ187" s="21" t="s">
        <v>86</v>
      </c>
      <c r="BK187" s="108">
        <f>ROUND(L187*K187,2)</f>
        <v>0</v>
      </c>
      <c r="BL187" s="21" t="s">
        <v>253</v>
      </c>
      <c r="BM187" s="21" t="s">
        <v>761</v>
      </c>
    </row>
    <row r="188" spans="2:65" s="1" customFormat="1" ht="22.9" customHeight="1">
      <c r="B188" s="135"/>
      <c r="C188" s="164" t="s">
        <v>304</v>
      </c>
      <c r="D188" s="164" t="s">
        <v>172</v>
      </c>
      <c r="E188" s="165" t="s">
        <v>762</v>
      </c>
      <c r="F188" s="259" t="s">
        <v>763</v>
      </c>
      <c r="G188" s="259"/>
      <c r="H188" s="259"/>
      <c r="I188" s="259"/>
      <c r="J188" s="166" t="s">
        <v>509</v>
      </c>
      <c r="K188" s="167">
        <v>1</v>
      </c>
      <c r="L188" s="250">
        <v>0</v>
      </c>
      <c r="M188" s="250"/>
      <c r="N188" s="254">
        <f>ROUND(L188*K188,2)</f>
        <v>0</v>
      </c>
      <c r="O188" s="254"/>
      <c r="P188" s="254"/>
      <c r="Q188" s="254"/>
      <c r="R188" s="138"/>
      <c r="T188" s="168" t="s">
        <v>5</v>
      </c>
      <c r="U188" s="46" t="s">
        <v>43</v>
      </c>
      <c r="V188" s="38"/>
      <c r="W188" s="169">
        <f>V188*K188</f>
        <v>0</v>
      </c>
      <c r="X188" s="169">
        <v>0</v>
      </c>
      <c r="Y188" s="169">
        <f>X188*K188</f>
        <v>0</v>
      </c>
      <c r="Z188" s="169">
        <v>0</v>
      </c>
      <c r="AA188" s="170">
        <f>Z188*K188</f>
        <v>0</v>
      </c>
      <c r="AR188" s="21" t="s">
        <v>253</v>
      </c>
      <c r="AT188" s="21" t="s">
        <v>172</v>
      </c>
      <c r="AU188" s="21" t="s">
        <v>119</v>
      </c>
      <c r="AY188" s="21" t="s">
        <v>171</v>
      </c>
      <c r="BE188" s="108">
        <f>IF(U188="základní",N188,0)</f>
        <v>0</v>
      </c>
      <c r="BF188" s="108">
        <f>IF(U188="snížená",N188,0)</f>
        <v>0</v>
      </c>
      <c r="BG188" s="108">
        <f>IF(U188="zákl. přenesená",N188,0)</f>
        <v>0</v>
      </c>
      <c r="BH188" s="108">
        <f>IF(U188="sníž. přenesená",N188,0)</f>
        <v>0</v>
      </c>
      <c r="BI188" s="108">
        <f>IF(U188="nulová",N188,0)</f>
        <v>0</v>
      </c>
      <c r="BJ188" s="21" t="s">
        <v>86</v>
      </c>
      <c r="BK188" s="108">
        <f>ROUND(L188*K188,2)</f>
        <v>0</v>
      </c>
      <c r="BL188" s="21" t="s">
        <v>253</v>
      </c>
      <c r="BM188" s="21" t="s">
        <v>764</v>
      </c>
    </row>
    <row r="189" spans="2:65" s="1" customFormat="1" ht="14.45" customHeight="1">
      <c r="B189" s="135"/>
      <c r="C189" s="164" t="s">
        <v>310</v>
      </c>
      <c r="D189" s="164" t="s">
        <v>172</v>
      </c>
      <c r="E189" s="165" t="s">
        <v>765</v>
      </c>
      <c r="F189" s="259" t="s">
        <v>754</v>
      </c>
      <c r="G189" s="259"/>
      <c r="H189" s="259"/>
      <c r="I189" s="259"/>
      <c r="J189" s="166" t="s">
        <v>509</v>
      </c>
      <c r="K189" s="167">
        <v>1</v>
      </c>
      <c r="L189" s="250">
        <v>0</v>
      </c>
      <c r="M189" s="250"/>
      <c r="N189" s="254">
        <f>ROUND(L189*K189,2)</f>
        <v>0</v>
      </c>
      <c r="O189" s="254"/>
      <c r="P189" s="254"/>
      <c r="Q189" s="254"/>
      <c r="R189" s="138"/>
      <c r="T189" s="168" t="s">
        <v>5</v>
      </c>
      <c r="U189" s="46" t="s">
        <v>43</v>
      </c>
      <c r="V189" s="38"/>
      <c r="W189" s="169">
        <f>V189*K189</f>
        <v>0</v>
      </c>
      <c r="X189" s="169">
        <v>0</v>
      </c>
      <c r="Y189" s="169">
        <f>X189*K189</f>
        <v>0</v>
      </c>
      <c r="Z189" s="169">
        <v>0</v>
      </c>
      <c r="AA189" s="170">
        <f>Z189*K189</f>
        <v>0</v>
      </c>
      <c r="AR189" s="21" t="s">
        <v>253</v>
      </c>
      <c r="AT189" s="21" t="s">
        <v>172</v>
      </c>
      <c r="AU189" s="21" t="s">
        <v>119</v>
      </c>
      <c r="AY189" s="21" t="s">
        <v>171</v>
      </c>
      <c r="BE189" s="108">
        <f>IF(U189="základní",N189,0)</f>
        <v>0</v>
      </c>
      <c r="BF189" s="108">
        <f>IF(U189="snížená",N189,0)</f>
        <v>0</v>
      </c>
      <c r="BG189" s="108">
        <f>IF(U189="zákl. přenesená",N189,0)</f>
        <v>0</v>
      </c>
      <c r="BH189" s="108">
        <f>IF(U189="sníž. přenesená",N189,0)</f>
        <v>0</v>
      </c>
      <c r="BI189" s="108">
        <f>IF(U189="nulová",N189,0)</f>
        <v>0</v>
      </c>
      <c r="BJ189" s="21" t="s">
        <v>86</v>
      </c>
      <c r="BK189" s="108">
        <f>ROUND(L189*K189,2)</f>
        <v>0</v>
      </c>
      <c r="BL189" s="21" t="s">
        <v>253</v>
      </c>
      <c r="BM189" s="21" t="s">
        <v>766</v>
      </c>
    </row>
    <row r="190" spans="2:65" s="1" customFormat="1" ht="14.45" customHeight="1">
      <c r="B190" s="135"/>
      <c r="C190" s="164" t="s">
        <v>318</v>
      </c>
      <c r="D190" s="164" t="s">
        <v>172</v>
      </c>
      <c r="E190" s="165" t="s">
        <v>767</v>
      </c>
      <c r="F190" s="259" t="s">
        <v>757</v>
      </c>
      <c r="G190" s="259"/>
      <c r="H190" s="259"/>
      <c r="I190" s="259"/>
      <c r="J190" s="166" t="s">
        <v>509</v>
      </c>
      <c r="K190" s="167">
        <v>1</v>
      </c>
      <c r="L190" s="250">
        <v>0</v>
      </c>
      <c r="M190" s="250"/>
      <c r="N190" s="254">
        <f>ROUND(L190*K190,2)</f>
        <v>0</v>
      </c>
      <c r="O190" s="254"/>
      <c r="P190" s="254"/>
      <c r="Q190" s="254"/>
      <c r="R190" s="138"/>
      <c r="T190" s="168" t="s">
        <v>5</v>
      </c>
      <c r="U190" s="46" t="s">
        <v>43</v>
      </c>
      <c r="V190" s="38"/>
      <c r="W190" s="169">
        <f>V190*K190</f>
        <v>0</v>
      </c>
      <c r="X190" s="169">
        <v>0</v>
      </c>
      <c r="Y190" s="169">
        <f>X190*K190</f>
        <v>0</v>
      </c>
      <c r="Z190" s="169">
        <v>0</v>
      </c>
      <c r="AA190" s="170">
        <f>Z190*K190</f>
        <v>0</v>
      </c>
      <c r="AR190" s="21" t="s">
        <v>253</v>
      </c>
      <c r="AT190" s="21" t="s">
        <v>172</v>
      </c>
      <c r="AU190" s="21" t="s">
        <v>119</v>
      </c>
      <c r="AY190" s="21" t="s">
        <v>171</v>
      </c>
      <c r="BE190" s="108">
        <f>IF(U190="základní",N190,0)</f>
        <v>0</v>
      </c>
      <c r="BF190" s="108">
        <f>IF(U190="snížená",N190,0)</f>
        <v>0</v>
      </c>
      <c r="BG190" s="108">
        <f>IF(U190="zákl. přenesená",N190,0)</f>
        <v>0</v>
      </c>
      <c r="BH190" s="108">
        <f>IF(U190="sníž. přenesená",N190,0)</f>
        <v>0</v>
      </c>
      <c r="BI190" s="108">
        <f>IF(U190="nulová",N190,0)</f>
        <v>0</v>
      </c>
      <c r="BJ190" s="21" t="s">
        <v>86</v>
      </c>
      <c r="BK190" s="108">
        <f>ROUND(L190*K190,2)</f>
        <v>0</v>
      </c>
      <c r="BL190" s="21" t="s">
        <v>253</v>
      </c>
      <c r="BM190" s="21" t="s">
        <v>768</v>
      </c>
    </row>
    <row r="191" spans="2:63" s="9" customFormat="1" ht="29.85" customHeight="1">
      <c r="B191" s="153"/>
      <c r="C191" s="154"/>
      <c r="D191" s="163" t="s">
        <v>691</v>
      </c>
      <c r="E191" s="163"/>
      <c r="F191" s="163"/>
      <c r="G191" s="163"/>
      <c r="H191" s="163"/>
      <c r="I191" s="163"/>
      <c r="J191" s="163"/>
      <c r="K191" s="163"/>
      <c r="L191" s="163"/>
      <c r="M191" s="163"/>
      <c r="N191" s="297">
        <f>BK191</f>
        <v>0</v>
      </c>
      <c r="O191" s="298"/>
      <c r="P191" s="298"/>
      <c r="Q191" s="298"/>
      <c r="R191" s="156"/>
      <c r="T191" s="157"/>
      <c r="U191" s="154"/>
      <c r="V191" s="154"/>
      <c r="W191" s="158">
        <f>SUM(W192:W212)</f>
        <v>0</v>
      </c>
      <c r="X191" s="154"/>
      <c r="Y191" s="158">
        <f>SUM(Y192:Y212)</f>
        <v>0.03511</v>
      </c>
      <c r="Z191" s="154"/>
      <c r="AA191" s="159">
        <f>SUM(AA192:AA212)</f>
        <v>0</v>
      </c>
      <c r="AR191" s="160" t="s">
        <v>119</v>
      </c>
      <c r="AT191" s="161" t="s">
        <v>77</v>
      </c>
      <c r="AU191" s="161" t="s">
        <v>86</v>
      </c>
      <c r="AY191" s="160" t="s">
        <v>171</v>
      </c>
      <c r="BK191" s="162">
        <f>SUM(BK192:BK212)</f>
        <v>0</v>
      </c>
    </row>
    <row r="192" spans="2:65" s="1" customFormat="1" ht="14.45" customHeight="1">
      <c r="B192" s="135"/>
      <c r="C192" s="164" t="s">
        <v>325</v>
      </c>
      <c r="D192" s="164" t="s">
        <v>172</v>
      </c>
      <c r="E192" s="165" t="s">
        <v>769</v>
      </c>
      <c r="F192" s="259" t="s">
        <v>770</v>
      </c>
      <c r="G192" s="259"/>
      <c r="H192" s="259"/>
      <c r="I192" s="259"/>
      <c r="J192" s="166" t="s">
        <v>388</v>
      </c>
      <c r="K192" s="167">
        <v>1</v>
      </c>
      <c r="L192" s="250">
        <v>0</v>
      </c>
      <c r="M192" s="250"/>
      <c r="N192" s="254">
        <f aca="true" t="shared" si="5" ref="N192:N212">ROUND(L192*K192,2)</f>
        <v>0</v>
      </c>
      <c r="O192" s="254"/>
      <c r="P192" s="254"/>
      <c r="Q192" s="254"/>
      <c r="R192" s="138"/>
      <c r="T192" s="168" t="s">
        <v>5</v>
      </c>
      <c r="U192" s="46" t="s">
        <v>43</v>
      </c>
      <c r="V192" s="38"/>
      <c r="W192" s="169">
        <f aca="true" t="shared" si="6" ref="W192:W212">V192*K192</f>
        <v>0</v>
      </c>
      <c r="X192" s="169">
        <v>0.00242</v>
      </c>
      <c r="Y192" s="169">
        <f aca="true" t="shared" si="7" ref="Y192:Y212">X192*K192</f>
        <v>0.00242</v>
      </c>
      <c r="Z192" s="169">
        <v>0</v>
      </c>
      <c r="AA192" s="170">
        <f aca="true" t="shared" si="8" ref="AA192:AA212">Z192*K192</f>
        <v>0</v>
      </c>
      <c r="AR192" s="21" t="s">
        <v>253</v>
      </c>
      <c r="AT192" s="21" t="s">
        <v>172</v>
      </c>
      <c r="AU192" s="21" t="s">
        <v>119</v>
      </c>
      <c r="AY192" s="21" t="s">
        <v>171</v>
      </c>
      <c r="BE192" s="108">
        <f aca="true" t="shared" si="9" ref="BE192:BE212">IF(U192="základní",N192,0)</f>
        <v>0</v>
      </c>
      <c r="BF192" s="108">
        <f aca="true" t="shared" si="10" ref="BF192:BF212">IF(U192="snížená",N192,0)</f>
        <v>0</v>
      </c>
      <c r="BG192" s="108">
        <f aca="true" t="shared" si="11" ref="BG192:BG212">IF(U192="zákl. přenesená",N192,0)</f>
        <v>0</v>
      </c>
      <c r="BH192" s="108">
        <f aca="true" t="shared" si="12" ref="BH192:BH212">IF(U192="sníž. přenesená",N192,0)</f>
        <v>0</v>
      </c>
      <c r="BI192" s="108">
        <f aca="true" t="shared" si="13" ref="BI192:BI212">IF(U192="nulová",N192,0)</f>
        <v>0</v>
      </c>
      <c r="BJ192" s="21" t="s">
        <v>86</v>
      </c>
      <c r="BK192" s="108">
        <f aca="true" t="shared" si="14" ref="BK192:BK212">ROUND(L192*K192,2)</f>
        <v>0</v>
      </c>
      <c r="BL192" s="21" t="s">
        <v>253</v>
      </c>
      <c r="BM192" s="21" t="s">
        <v>771</v>
      </c>
    </row>
    <row r="193" spans="2:65" s="1" customFormat="1" ht="22.9" customHeight="1">
      <c r="B193" s="135"/>
      <c r="C193" s="194" t="s">
        <v>331</v>
      </c>
      <c r="D193" s="194" t="s">
        <v>214</v>
      </c>
      <c r="E193" s="195" t="s">
        <v>772</v>
      </c>
      <c r="F193" s="260" t="s">
        <v>773</v>
      </c>
      <c r="G193" s="260"/>
      <c r="H193" s="260"/>
      <c r="I193" s="260"/>
      <c r="J193" s="196" t="s">
        <v>388</v>
      </c>
      <c r="K193" s="197">
        <v>1</v>
      </c>
      <c r="L193" s="255">
        <v>0</v>
      </c>
      <c r="M193" s="255"/>
      <c r="N193" s="256">
        <f t="shared" si="5"/>
        <v>0</v>
      </c>
      <c r="O193" s="254"/>
      <c r="P193" s="254"/>
      <c r="Q193" s="254"/>
      <c r="R193" s="138"/>
      <c r="T193" s="168" t="s">
        <v>5</v>
      </c>
      <c r="U193" s="46" t="s">
        <v>43</v>
      </c>
      <c r="V193" s="38"/>
      <c r="W193" s="169">
        <f t="shared" si="6"/>
        <v>0</v>
      </c>
      <c r="X193" s="169">
        <v>0.016</v>
      </c>
      <c r="Y193" s="169">
        <f t="shared" si="7"/>
        <v>0.016</v>
      </c>
      <c r="Z193" s="169">
        <v>0</v>
      </c>
      <c r="AA193" s="170">
        <f t="shared" si="8"/>
        <v>0</v>
      </c>
      <c r="AR193" s="21" t="s">
        <v>353</v>
      </c>
      <c r="AT193" s="21" t="s">
        <v>214</v>
      </c>
      <c r="AU193" s="21" t="s">
        <v>119</v>
      </c>
      <c r="AY193" s="21" t="s">
        <v>171</v>
      </c>
      <c r="BE193" s="108">
        <f t="shared" si="9"/>
        <v>0</v>
      </c>
      <c r="BF193" s="108">
        <f t="shared" si="10"/>
        <v>0</v>
      </c>
      <c r="BG193" s="108">
        <f t="shared" si="11"/>
        <v>0</v>
      </c>
      <c r="BH193" s="108">
        <f t="shared" si="12"/>
        <v>0</v>
      </c>
      <c r="BI193" s="108">
        <f t="shared" si="13"/>
        <v>0</v>
      </c>
      <c r="BJ193" s="21" t="s">
        <v>86</v>
      </c>
      <c r="BK193" s="108">
        <f t="shared" si="14"/>
        <v>0</v>
      </c>
      <c r="BL193" s="21" t="s">
        <v>253</v>
      </c>
      <c r="BM193" s="21" t="s">
        <v>774</v>
      </c>
    </row>
    <row r="194" spans="2:65" s="1" customFormat="1" ht="22.9" customHeight="1">
      <c r="B194" s="135"/>
      <c r="C194" s="164" t="s">
        <v>339</v>
      </c>
      <c r="D194" s="164" t="s">
        <v>172</v>
      </c>
      <c r="E194" s="165" t="s">
        <v>775</v>
      </c>
      <c r="F194" s="259" t="s">
        <v>776</v>
      </c>
      <c r="G194" s="259"/>
      <c r="H194" s="259"/>
      <c r="I194" s="259"/>
      <c r="J194" s="166" t="s">
        <v>509</v>
      </c>
      <c r="K194" s="167">
        <v>1</v>
      </c>
      <c r="L194" s="250">
        <v>0</v>
      </c>
      <c r="M194" s="250"/>
      <c r="N194" s="254">
        <f t="shared" si="5"/>
        <v>0</v>
      </c>
      <c r="O194" s="254"/>
      <c r="P194" s="254"/>
      <c r="Q194" s="254"/>
      <c r="R194" s="138"/>
      <c r="T194" s="168" t="s">
        <v>5</v>
      </c>
      <c r="U194" s="46" t="s">
        <v>43</v>
      </c>
      <c r="V194" s="38"/>
      <c r="W194" s="169">
        <f t="shared" si="6"/>
        <v>0</v>
      </c>
      <c r="X194" s="169">
        <v>0.00185</v>
      </c>
      <c r="Y194" s="169">
        <f t="shared" si="7"/>
        <v>0.00185</v>
      </c>
      <c r="Z194" s="169">
        <v>0</v>
      </c>
      <c r="AA194" s="170">
        <f t="shared" si="8"/>
        <v>0</v>
      </c>
      <c r="AR194" s="21" t="s">
        <v>253</v>
      </c>
      <c r="AT194" s="21" t="s">
        <v>172</v>
      </c>
      <c r="AU194" s="21" t="s">
        <v>119</v>
      </c>
      <c r="AY194" s="21" t="s">
        <v>171</v>
      </c>
      <c r="BE194" s="108">
        <f t="shared" si="9"/>
        <v>0</v>
      </c>
      <c r="BF194" s="108">
        <f t="shared" si="10"/>
        <v>0</v>
      </c>
      <c r="BG194" s="108">
        <f t="shared" si="11"/>
        <v>0</v>
      </c>
      <c r="BH194" s="108">
        <f t="shared" si="12"/>
        <v>0</v>
      </c>
      <c r="BI194" s="108">
        <f t="shared" si="13"/>
        <v>0</v>
      </c>
      <c r="BJ194" s="21" t="s">
        <v>86</v>
      </c>
      <c r="BK194" s="108">
        <f t="shared" si="14"/>
        <v>0</v>
      </c>
      <c r="BL194" s="21" t="s">
        <v>253</v>
      </c>
      <c r="BM194" s="21" t="s">
        <v>777</v>
      </c>
    </row>
    <row r="195" spans="2:65" s="1" customFormat="1" ht="22.9" customHeight="1">
      <c r="B195" s="135"/>
      <c r="C195" s="194" t="s">
        <v>343</v>
      </c>
      <c r="D195" s="194" t="s">
        <v>214</v>
      </c>
      <c r="E195" s="195" t="s">
        <v>778</v>
      </c>
      <c r="F195" s="260" t="s">
        <v>779</v>
      </c>
      <c r="G195" s="260"/>
      <c r="H195" s="260"/>
      <c r="I195" s="260"/>
      <c r="J195" s="196" t="s">
        <v>388</v>
      </c>
      <c r="K195" s="197">
        <v>1</v>
      </c>
      <c r="L195" s="255">
        <v>0</v>
      </c>
      <c r="M195" s="255"/>
      <c r="N195" s="256">
        <f t="shared" si="5"/>
        <v>0</v>
      </c>
      <c r="O195" s="254"/>
      <c r="P195" s="254"/>
      <c r="Q195" s="254"/>
      <c r="R195" s="138"/>
      <c r="T195" s="168" t="s">
        <v>5</v>
      </c>
      <c r="U195" s="46" t="s">
        <v>43</v>
      </c>
      <c r="V195" s="38"/>
      <c r="W195" s="169">
        <f t="shared" si="6"/>
        <v>0</v>
      </c>
      <c r="X195" s="169">
        <v>0.013</v>
      </c>
      <c r="Y195" s="169">
        <f t="shared" si="7"/>
        <v>0.013</v>
      </c>
      <c r="Z195" s="169">
        <v>0</v>
      </c>
      <c r="AA195" s="170">
        <f t="shared" si="8"/>
        <v>0</v>
      </c>
      <c r="AR195" s="21" t="s">
        <v>353</v>
      </c>
      <c r="AT195" s="21" t="s">
        <v>214</v>
      </c>
      <c r="AU195" s="21" t="s">
        <v>119</v>
      </c>
      <c r="AY195" s="21" t="s">
        <v>171</v>
      </c>
      <c r="BE195" s="108">
        <f t="shared" si="9"/>
        <v>0</v>
      </c>
      <c r="BF195" s="108">
        <f t="shared" si="10"/>
        <v>0</v>
      </c>
      <c r="BG195" s="108">
        <f t="shared" si="11"/>
        <v>0</v>
      </c>
      <c r="BH195" s="108">
        <f t="shared" si="12"/>
        <v>0</v>
      </c>
      <c r="BI195" s="108">
        <f t="shared" si="13"/>
        <v>0</v>
      </c>
      <c r="BJ195" s="21" t="s">
        <v>86</v>
      </c>
      <c r="BK195" s="108">
        <f t="shared" si="14"/>
        <v>0</v>
      </c>
      <c r="BL195" s="21" t="s">
        <v>253</v>
      </c>
      <c r="BM195" s="21" t="s">
        <v>780</v>
      </c>
    </row>
    <row r="196" spans="2:65" s="1" customFormat="1" ht="22.9" customHeight="1">
      <c r="B196" s="135"/>
      <c r="C196" s="164" t="s">
        <v>353</v>
      </c>
      <c r="D196" s="164" t="s">
        <v>172</v>
      </c>
      <c r="E196" s="165" t="s">
        <v>781</v>
      </c>
      <c r="F196" s="259" t="s">
        <v>782</v>
      </c>
      <c r="G196" s="259"/>
      <c r="H196" s="259"/>
      <c r="I196" s="259"/>
      <c r="J196" s="166" t="s">
        <v>388</v>
      </c>
      <c r="K196" s="167">
        <v>1</v>
      </c>
      <c r="L196" s="250">
        <v>0</v>
      </c>
      <c r="M196" s="250"/>
      <c r="N196" s="254">
        <f t="shared" si="5"/>
        <v>0</v>
      </c>
      <c r="O196" s="254"/>
      <c r="P196" s="254"/>
      <c r="Q196" s="254"/>
      <c r="R196" s="138"/>
      <c r="T196" s="168" t="s">
        <v>5</v>
      </c>
      <c r="U196" s="46" t="s">
        <v>43</v>
      </c>
      <c r="V196" s="38"/>
      <c r="W196" s="169">
        <f t="shared" si="6"/>
        <v>0</v>
      </c>
      <c r="X196" s="169">
        <v>4E-05</v>
      </c>
      <c r="Y196" s="169">
        <f t="shared" si="7"/>
        <v>4E-05</v>
      </c>
      <c r="Z196" s="169">
        <v>0</v>
      </c>
      <c r="AA196" s="170">
        <f t="shared" si="8"/>
        <v>0</v>
      </c>
      <c r="AR196" s="21" t="s">
        <v>253</v>
      </c>
      <c r="AT196" s="21" t="s">
        <v>172</v>
      </c>
      <c r="AU196" s="21" t="s">
        <v>119</v>
      </c>
      <c r="AY196" s="21" t="s">
        <v>171</v>
      </c>
      <c r="BE196" s="108">
        <f t="shared" si="9"/>
        <v>0</v>
      </c>
      <c r="BF196" s="108">
        <f t="shared" si="10"/>
        <v>0</v>
      </c>
      <c r="BG196" s="108">
        <f t="shared" si="11"/>
        <v>0</v>
      </c>
      <c r="BH196" s="108">
        <f t="shared" si="12"/>
        <v>0</v>
      </c>
      <c r="BI196" s="108">
        <f t="shared" si="13"/>
        <v>0</v>
      </c>
      <c r="BJ196" s="21" t="s">
        <v>86</v>
      </c>
      <c r="BK196" s="108">
        <f t="shared" si="14"/>
        <v>0</v>
      </c>
      <c r="BL196" s="21" t="s">
        <v>253</v>
      </c>
      <c r="BM196" s="21" t="s">
        <v>783</v>
      </c>
    </row>
    <row r="197" spans="2:65" s="1" customFormat="1" ht="22.9" customHeight="1">
      <c r="B197" s="135"/>
      <c r="C197" s="194" t="s">
        <v>357</v>
      </c>
      <c r="D197" s="194" t="s">
        <v>214</v>
      </c>
      <c r="E197" s="195" t="s">
        <v>784</v>
      </c>
      <c r="F197" s="260" t="s">
        <v>785</v>
      </c>
      <c r="G197" s="260"/>
      <c r="H197" s="260"/>
      <c r="I197" s="260"/>
      <c r="J197" s="196" t="s">
        <v>388</v>
      </c>
      <c r="K197" s="197">
        <v>1</v>
      </c>
      <c r="L197" s="255">
        <v>0</v>
      </c>
      <c r="M197" s="255"/>
      <c r="N197" s="256">
        <f t="shared" si="5"/>
        <v>0</v>
      </c>
      <c r="O197" s="254"/>
      <c r="P197" s="254"/>
      <c r="Q197" s="254"/>
      <c r="R197" s="138"/>
      <c r="T197" s="168" t="s">
        <v>5</v>
      </c>
      <c r="U197" s="46" t="s">
        <v>43</v>
      </c>
      <c r="V197" s="38"/>
      <c r="W197" s="169">
        <f t="shared" si="6"/>
        <v>0</v>
      </c>
      <c r="X197" s="169">
        <v>0.0018</v>
      </c>
      <c r="Y197" s="169">
        <f t="shared" si="7"/>
        <v>0.0018</v>
      </c>
      <c r="Z197" s="169">
        <v>0</v>
      </c>
      <c r="AA197" s="170">
        <f t="shared" si="8"/>
        <v>0</v>
      </c>
      <c r="AR197" s="21" t="s">
        <v>353</v>
      </c>
      <c r="AT197" s="21" t="s">
        <v>214</v>
      </c>
      <c r="AU197" s="21" t="s">
        <v>119</v>
      </c>
      <c r="AY197" s="21" t="s">
        <v>171</v>
      </c>
      <c r="BE197" s="108">
        <f t="shared" si="9"/>
        <v>0</v>
      </c>
      <c r="BF197" s="108">
        <f t="shared" si="10"/>
        <v>0</v>
      </c>
      <c r="BG197" s="108">
        <f t="shared" si="11"/>
        <v>0</v>
      </c>
      <c r="BH197" s="108">
        <f t="shared" si="12"/>
        <v>0</v>
      </c>
      <c r="BI197" s="108">
        <f t="shared" si="13"/>
        <v>0</v>
      </c>
      <c r="BJ197" s="21" t="s">
        <v>86</v>
      </c>
      <c r="BK197" s="108">
        <f t="shared" si="14"/>
        <v>0</v>
      </c>
      <c r="BL197" s="21" t="s">
        <v>253</v>
      </c>
      <c r="BM197" s="21" t="s">
        <v>786</v>
      </c>
    </row>
    <row r="198" spans="2:65" s="1" customFormat="1" ht="22.9" customHeight="1">
      <c r="B198" s="135"/>
      <c r="C198" s="164" t="s">
        <v>361</v>
      </c>
      <c r="D198" s="164" t="s">
        <v>172</v>
      </c>
      <c r="E198" s="165" t="s">
        <v>787</v>
      </c>
      <c r="F198" s="259" t="s">
        <v>788</v>
      </c>
      <c r="G198" s="259"/>
      <c r="H198" s="259"/>
      <c r="I198" s="259"/>
      <c r="J198" s="166" t="s">
        <v>388</v>
      </c>
      <c r="K198" s="167">
        <v>1</v>
      </c>
      <c r="L198" s="250">
        <v>0</v>
      </c>
      <c r="M198" s="250"/>
      <c r="N198" s="254">
        <f t="shared" si="5"/>
        <v>0</v>
      </c>
      <c r="O198" s="254"/>
      <c r="P198" s="254"/>
      <c r="Q198" s="254"/>
      <c r="R198" s="138"/>
      <c r="T198" s="168" t="s">
        <v>5</v>
      </c>
      <c r="U198" s="46" t="s">
        <v>43</v>
      </c>
      <c r="V198" s="38"/>
      <c r="W198" s="169">
        <f t="shared" si="6"/>
        <v>0</v>
      </c>
      <c r="X198" s="169">
        <v>0</v>
      </c>
      <c r="Y198" s="169">
        <f t="shared" si="7"/>
        <v>0</v>
      </c>
      <c r="Z198" s="169">
        <v>0</v>
      </c>
      <c r="AA198" s="170">
        <f t="shared" si="8"/>
        <v>0</v>
      </c>
      <c r="AR198" s="21" t="s">
        <v>253</v>
      </c>
      <c r="AT198" s="21" t="s">
        <v>172</v>
      </c>
      <c r="AU198" s="21" t="s">
        <v>119</v>
      </c>
      <c r="AY198" s="21" t="s">
        <v>171</v>
      </c>
      <c r="BE198" s="108">
        <f t="shared" si="9"/>
        <v>0</v>
      </c>
      <c r="BF198" s="108">
        <f t="shared" si="10"/>
        <v>0</v>
      </c>
      <c r="BG198" s="108">
        <f t="shared" si="11"/>
        <v>0</v>
      </c>
      <c r="BH198" s="108">
        <f t="shared" si="12"/>
        <v>0</v>
      </c>
      <c r="BI198" s="108">
        <f t="shared" si="13"/>
        <v>0</v>
      </c>
      <c r="BJ198" s="21" t="s">
        <v>86</v>
      </c>
      <c r="BK198" s="108">
        <f t="shared" si="14"/>
        <v>0</v>
      </c>
      <c r="BL198" s="21" t="s">
        <v>253</v>
      </c>
      <c r="BM198" s="21" t="s">
        <v>789</v>
      </c>
    </row>
    <row r="199" spans="2:65" s="1" customFormat="1" ht="22.9" customHeight="1">
      <c r="B199" s="135"/>
      <c r="C199" s="164" t="s">
        <v>366</v>
      </c>
      <c r="D199" s="164" t="s">
        <v>172</v>
      </c>
      <c r="E199" s="165" t="s">
        <v>790</v>
      </c>
      <c r="F199" s="259" t="s">
        <v>791</v>
      </c>
      <c r="G199" s="259"/>
      <c r="H199" s="259"/>
      <c r="I199" s="259"/>
      <c r="J199" s="166" t="s">
        <v>388</v>
      </c>
      <c r="K199" s="167">
        <v>1</v>
      </c>
      <c r="L199" s="250">
        <v>0</v>
      </c>
      <c r="M199" s="250"/>
      <c r="N199" s="254">
        <f t="shared" si="5"/>
        <v>0</v>
      </c>
      <c r="O199" s="254"/>
      <c r="P199" s="254"/>
      <c r="Q199" s="254"/>
      <c r="R199" s="138"/>
      <c r="T199" s="168" t="s">
        <v>5</v>
      </c>
      <c r="U199" s="46" t="s">
        <v>43</v>
      </c>
      <c r="V199" s="38"/>
      <c r="W199" s="169">
        <f t="shared" si="6"/>
        <v>0</v>
      </c>
      <c r="X199" s="169">
        <v>0</v>
      </c>
      <c r="Y199" s="169">
        <f t="shared" si="7"/>
        <v>0</v>
      </c>
      <c r="Z199" s="169">
        <v>0</v>
      </c>
      <c r="AA199" s="170">
        <f t="shared" si="8"/>
        <v>0</v>
      </c>
      <c r="AR199" s="21" t="s">
        <v>253</v>
      </c>
      <c r="AT199" s="21" t="s">
        <v>172</v>
      </c>
      <c r="AU199" s="21" t="s">
        <v>119</v>
      </c>
      <c r="AY199" s="21" t="s">
        <v>171</v>
      </c>
      <c r="BE199" s="108">
        <f t="shared" si="9"/>
        <v>0</v>
      </c>
      <c r="BF199" s="108">
        <f t="shared" si="10"/>
        <v>0</v>
      </c>
      <c r="BG199" s="108">
        <f t="shared" si="11"/>
        <v>0</v>
      </c>
      <c r="BH199" s="108">
        <f t="shared" si="12"/>
        <v>0</v>
      </c>
      <c r="BI199" s="108">
        <f t="shared" si="13"/>
        <v>0</v>
      </c>
      <c r="BJ199" s="21" t="s">
        <v>86</v>
      </c>
      <c r="BK199" s="108">
        <f t="shared" si="14"/>
        <v>0</v>
      </c>
      <c r="BL199" s="21" t="s">
        <v>253</v>
      </c>
      <c r="BM199" s="21" t="s">
        <v>792</v>
      </c>
    </row>
    <row r="200" spans="2:65" s="1" customFormat="1" ht="22.9" customHeight="1">
      <c r="B200" s="135"/>
      <c r="C200" s="164" t="s">
        <v>370</v>
      </c>
      <c r="D200" s="164" t="s">
        <v>172</v>
      </c>
      <c r="E200" s="165" t="s">
        <v>793</v>
      </c>
      <c r="F200" s="259" t="s">
        <v>794</v>
      </c>
      <c r="G200" s="259"/>
      <c r="H200" s="259"/>
      <c r="I200" s="259"/>
      <c r="J200" s="166" t="s">
        <v>388</v>
      </c>
      <c r="K200" s="167">
        <v>2</v>
      </c>
      <c r="L200" s="250">
        <v>0</v>
      </c>
      <c r="M200" s="250"/>
      <c r="N200" s="254">
        <f t="shared" si="5"/>
        <v>0</v>
      </c>
      <c r="O200" s="254"/>
      <c r="P200" s="254"/>
      <c r="Q200" s="254"/>
      <c r="R200" s="138"/>
      <c r="T200" s="168" t="s">
        <v>5</v>
      </c>
      <c r="U200" s="46" t="s">
        <v>43</v>
      </c>
      <c r="V200" s="38"/>
      <c r="W200" s="169">
        <f t="shared" si="6"/>
        <v>0</v>
      </c>
      <c r="X200" s="169">
        <v>0</v>
      </c>
      <c r="Y200" s="169">
        <f t="shared" si="7"/>
        <v>0</v>
      </c>
      <c r="Z200" s="169">
        <v>0</v>
      </c>
      <c r="AA200" s="170">
        <f t="shared" si="8"/>
        <v>0</v>
      </c>
      <c r="AR200" s="21" t="s">
        <v>253</v>
      </c>
      <c r="AT200" s="21" t="s">
        <v>172</v>
      </c>
      <c r="AU200" s="21" t="s">
        <v>119</v>
      </c>
      <c r="AY200" s="21" t="s">
        <v>171</v>
      </c>
      <c r="BE200" s="108">
        <f t="shared" si="9"/>
        <v>0</v>
      </c>
      <c r="BF200" s="108">
        <f t="shared" si="10"/>
        <v>0</v>
      </c>
      <c r="BG200" s="108">
        <f t="shared" si="11"/>
        <v>0</v>
      </c>
      <c r="BH200" s="108">
        <f t="shared" si="12"/>
        <v>0</v>
      </c>
      <c r="BI200" s="108">
        <f t="shared" si="13"/>
        <v>0</v>
      </c>
      <c r="BJ200" s="21" t="s">
        <v>86</v>
      </c>
      <c r="BK200" s="108">
        <f t="shared" si="14"/>
        <v>0</v>
      </c>
      <c r="BL200" s="21" t="s">
        <v>253</v>
      </c>
      <c r="BM200" s="21" t="s">
        <v>795</v>
      </c>
    </row>
    <row r="201" spans="2:65" s="1" customFormat="1" ht="22.9" customHeight="1">
      <c r="B201" s="135"/>
      <c r="C201" s="164" t="s">
        <v>374</v>
      </c>
      <c r="D201" s="164" t="s">
        <v>172</v>
      </c>
      <c r="E201" s="165" t="s">
        <v>796</v>
      </c>
      <c r="F201" s="259" t="s">
        <v>797</v>
      </c>
      <c r="G201" s="259"/>
      <c r="H201" s="259"/>
      <c r="I201" s="259"/>
      <c r="J201" s="166" t="s">
        <v>388</v>
      </c>
      <c r="K201" s="167">
        <v>1</v>
      </c>
      <c r="L201" s="250">
        <v>0</v>
      </c>
      <c r="M201" s="250"/>
      <c r="N201" s="254">
        <f t="shared" si="5"/>
        <v>0</v>
      </c>
      <c r="O201" s="254"/>
      <c r="P201" s="254"/>
      <c r="Q201" s="254"/>
      <c r="R201" s="138"/>
      <c r="T201" s="168" t="s">
        <v>5</v>
      </c>
      <c r="U201" s="46" t="s">
        <v>43</v>
      </c>
      <c r="V201" s="38"/>
      <c r="W201" s="169">
        <f t="shared" si="6"/>
        <v>0</v>
      </c>
      <c r="X201" s="169">
        <v>0</v>
      </c>
      <c r="Y201" s="169">
        <f t="shared" si="7"/>
        <v>0</v>
      </c>
      <c r="Z201" s="169">
        <v>0</v>
      </c>
      <c r="AA201" s="170">
        <f t="shared" si="8"/>
        <v>0</v>
      </c>
      <c r="AR201" s="21" t="s">
        <v>253</v>
      </c>
      <c r="AT201" s="21" t="s">
        <v>172</v>
      </c>
      <c r="AU201" s="21" t="s">
        <v>119</v>
      </c>
      <c r="AY201" s="21" t="s">
        <v>171</v>
      </c>
      <c r="BE201" s="108">
        <f t="shared" si="9"/>
        <v>0</v>
      </c>
      <c r="BF201" s="108">
        <f t="shared" si="10"/>
        <v>0</v>
      </c>
      <c r="BG201" s="108">
        <f t="shared" si="11"/>
        <v>0</v>
      </c>
      <c r="BH201" s="108">
        <f t="shared" si="12"/>
        <v>0</v>
      </c>
      <c r="BI201" s="108">
        <f t="shared" si="13"/>
        <v>0</v>
      </c>
      <c r="BJ201" s="21" t="s">
        <v>86</v>
      </c>
      <c r="BK201" s="108">
        <f t="shared" si="14"/>
        <v>0</v>
      </c>
      <c r="BL201" s="21" t="s">
        <v>253</v>
      </c>
      <c r="BM201" s="21" t="s">
        <v>798</v>
      </c>
    </row>
    <row r="202" spans="2:65" s="1" customFormat="1" ht="22.9" customHeight="1">
      <c r="B202" s="135"/>
      <c r="C202" s="164" t="s">
        <v>381</v>
      </c>
      <c r="D202" s="164" t="s">
        <v>172</v>
      </c>
      <c r="E202" s="165" t="s">
        <v>799</v>
      </c>
      <c r="F202" s="259" t="s">
        <v>800</v>
      </c>
      <c r="G202" s="259"/>
      <c r="H202" s="259"/>
      <c r="I202" s="259"/>
      <c r="J202" s="166" t="s">
        <v>388</v>
      </c>
      <c r="K202" s="167">
        <v>1</v>
      </c>
      <c r="L202" s="250">
        <v>0</v>
      </c>
      <c r="M202" s="250"/>
      <c r="N202" s="254">
        <f t="shared" si="5"/>
        <v>0</v>
      </c>
      <c r="O202" s="254"/>
      <c r="P202" s="254"/>
      <c r="Q202" s="254"/>
      <c r="R202" s="138"/>
      <c r="T202" s="168" t="s">
        <v>5</v>
      </c>
      <c r="U202" s="46" t="s">
        <v>43</v>
      </c>
      <c r="V202" s="38"/>
      <c r="W202" s="169">
        <f t="shared" si="6"/>
        <v>0</v>
      </c>
      <c r="X202" s="169">
        <v>0</v>
      </c>
      <c r="Y202" s="169">
        <f t="shared" si="7"/>
        <v>0</v>
      </c>
      <c r="Z202" s="169">
        <v>0</v>
      </c>
      <c r="AA202" s="170">
        <f t="shared" si="8"/>
        <v>0</v>
      </c>
      <c r="AR202" s="21" t="s">
        <v>253</v>
      </c>
      <c r="AT202" s="21" t="s">
        <v>172</v>
      </c>
      <c r="AU202" s="21" t="s">
        <v>119</v>
      </c>
      <c r="AY202" s="21" t="s">
        <v>171</v>
      </c>
      <c r="BE202" s="108">
        <f t="shared" si="9"/>
        <v>0</v>
      </c>
      <c r="BF202" s="108">
        <f t="shared" si="10"/>
        <v>0</v>
      </c>
      <c r="BG202" s="108">
        <f t="shared" si="11"/>
        <v>0</v>
      </c>
      <c r="BH202" s="108">
        <f t="shared" si="12"/>
        <v>0</v>
      </c>
      <c r="BI202" s="108">
        <f t="shared" si="13"/>
        <v>0</v>
      </c>
      <c r="BJ202" s="21" t="s">
        <v>86</v>
      </c>
      <c r="BK202" s="108">
        <f t="shared" si="14"/>
        <v>0</v>
      </c>
      <c r="BL202" s="21" t="s">
        <v>253</v>
      </c>
      <c r="BM202" s="21" t="s">
        <v>801</v>
      </c>
    </row>
    <row r="203" spans="2:65" s="1" customFormat="1" ht="22.9" customHeight="1">
      <c r="B203" s="135"/>
      <c r="C203" s="164" t="s">
        <v>385</v>
      </c>
      <c r="D203" s="164" t="s">
        <v>172</v>
      </c>
      <c r="E203" s="165" t="s">
        <v>802</v>
      </c>
      <c r="F203" s="259" t="s">
        <v>803</v>
      </c>
      <c r="G203" s="259"/>
      <c r="H203" s="259"/>
      <c r="I203" s="259"/>
      <c r="J203" s="166" t="s">
        <v>388</v>
      </c>
      <c r="K203" s="167">
        <v>1</v>
      </c>
      <c r="L203" s="250">
        <v>0</v>
      </c>
      <c r="M203" s="250"/>
      <c r="N203" s="254">
        <f t="shared" si="5"/>
        <v>0</v>
      </c>
      <c r="O203" s="254"/>
      <c r="P203" s="254"/>
      <c r="Q203" s="254"/>
      <c r="R203" s="138"/>
      <c r="T203" s="168" t="s">
        <v>5</v>
      </c>
      <c r="U203" s="46" t="s">
        <v>43</v>
      </c>
      <c r="V203" s="38"/>
      <c r="W203" s="169">
        <f t="shared" si="6"/>
        <v>0</v>
      </c>
      <c r="X203" s="169">
        <v>0</v>
      </c>
      <c r="Y203" s="169">
        <f t="shared" si="7"/>
        <v>0</v>
      </c>
      <c r="Z203" s="169">
        <v>0</v>
      </c>
      <c r="AA203" s="170">
        <f t="shared" si="8"/>
        <v>0</v>
      </c>
      <c r="AR203" s="21" t="s">
        <v>253</v>
      </c>
      <c r="AT203" s="21" t="s">
        <v>172</v>
      </c>
      <c r="AU203" s="21" t="s">
        <v>119</v>
      </c>
      <c r="AY203" s="21" t="s">
        <v>171</v>
      </c>
      <c r="BE203" s="108">
        <f t="shared" si="9"/>
        <v>0</v>
      </c>
      <c r="BF203" s="108">
        <f t="shared" si="10"/>
        <v>0</v>
      </c>
      <c r="BG203" s="108">
        <f t="shared" si="11"/>
        <v>0</v>
      </c>
      <c r="BH203" s="108">
        <f t="shared" si="12"/>
        <v>0</v>
      </c>
      <c r="BI203" s="108">
        <f t="shared" si="13"/>
        <v>0</v>
      </c>
      <c r="BJ203" s="21" t="s">
        <v>86</v>
      </c>
      <c r="BK203" s="108">
        <f t="shared" si="14"/>
        <v>0</v>
      </c>
      <c r="BL203" s="21" t="s">
        <v>253</v>
      </c>
      <c r="BM203" s="21" t="s">
        <v>804</v>
      </c>
    </row>
    <row r="204" spans="2:65" s="1" customFormat="1" ht="22.9" customHeight="1">
      <c r="B204" s="135"/>
      <c r="C204" s="164" t="s">
        <v>390</v>
      </c>
      <c r="D204" s="164" t="s">
        <v>172</v>
      </c>
      <c r="E204" s="165" t="s">
        <v>805</v>
      </c>
      <c r="F204" s="259" t="s">
        <v>806</v>
      </c>
      <c r="G204" s="259"/>
      <c r="H204" s="259"/>
      <c r="I204" s="259"/>
      <c r="J204" s="166" t="s">
        <v>388</v>
      </c>
      <c r="K204" s="167">
        <v>1</v>
      </c>
      <c r="L204" s="250">
        <v>0</v>
      </c>
      <c r="M204" s="250"/>
      <c r="N204" s="254">
        <f t="shared" si="5"/>
        <v>0</v>
      </c>
      <c r="O204" s="254"/>
      <c r="P204" s="254"/>
      <c r="Q204" s="254"/>
      <c r="R204" s="138"/>
      <c r="T204" s="168" t="s">
        <v>5</v>
      </c>
      <c r="U204" s="46" t="s">
        <v>43</v>
      </c>
      <c r="V204" s="38"/>
      <c r="W204" s="169">
        <f t="shared" si="6"/>
        <v>0</v>
      </c>
      <c r="X204" s="169">
        <v>0</v>
      </c>
      <c r="Y204" s="169">
        <f t="shared" si="7"/>
        <v>0</v>
      </c>
      <c r="Z204" s="169">
        <v>0</v>
      </c>
      <c r="AA204" s="170">
        <f t="shared" si="8"/>
        <v>0</v>
      </c>
      <c r="AR204" s="21" t="s">
        <v>253</v>
      </c>
      <c r="AT204" s="21" t="s">
        <v>172</v>
      </c>
      <c r="AU204" s="21" t="s">
        <v>119</v>
      </c>
      <c r="AY204" s="21" t="s">
        <v>171</v>
      </c>
      <c r="BE204" s="108">
        <f t="shared" si="9"/>
        <v>0</v>
      </c>
      <c r="BF204" s="108">
        <f t="shared" si="10"/>
        <v>0</v>
      </c>
      <c r="BG204" s="108">
        <f t="shared" si="11"/>
        <v>0</v>
      </c>
      <c r="BH204" s="108">
        <f t="shared" si="12"/>
        <v>0</v>
      </c>
      <c r="BI204" s="108">
        <f t="shared" si="13"/>
        <v>0</v>
      </c>
      <c r="BJ204" s="21" t="s">
        <v>86</v>
      </c>
      <c r="BK204" s="108">
        <f t="shared" si="14"/>
        <v>0</v>
      </c>
      <c r="BL204" s="21" t="s">
        <v>253</v>
      </c>
      <c r="BM204" s="21" t="s">
        <v>807</v>
      </c>
    </row>
    <row r="205" spans="2:65" s="1" customFormat="1" ht="22.9" customHeight="1">
      <c r="B205" s="135"/>
      <c r="C205" s="164" t="s">
        <v>394</v>
      </c>
      <c r="D205" s="164" t="s">
        <v>172</v>
      </c>
      <c r="E205" s="165" t="s">
        <v>808</v>
      </c>
      <c r="F205" s="259" t="s">
        <v>809</v>
      </c>
      <c r="G205" s="259"/>
      <c r="H205" s="259"/>
      <c r="I205" s="259"/>
      <c r="J205" s="166" t="s">
        <v>388</v>
      </c>
      <c r="K205" s="167">
        <v>1</v>
      </c>
      <c r="L205" s="250">
        <v>0</v>
      </c>
      <c r="M205" s="250"/>
      <c r="N205" s="254">
        <f t="shared" si="5"/>
        <v>0</v>
      </c>
      <c r="O205" s="254"/>
      <c r="P205" s="254"/>
      <c r="Q205" s="254"/>
      <c r="R205" s="138"/>
      <c r="T205" s="168" t="s">
        <v>5</v>
      </c>
      <c r="U205" s="46" t="s">
        <v>43</v>
      </c>
      <c r="V205" s="38"/>
      <c r="W205" s="169">
        <f t="shared" si="6"/>
        <v>0</v>
      </c>
      <c r="X205" s="169">
        <v>0</v>
      </c>
      <c r="Y205" s="169">
        <f t="shared" si="7"/>
        <v>0</v>
      </c>
      <c r="Z205" s="169">
        <v>0</v>
      </c>
      <c r="AA205" s="170">
        <f t="shared" si="8"/>
        <v>0</v>
      </c>
      <c r="AR205" s="21" t="s">
        <v>253</v>
      </c>
      <c r="AT205" s="21" t="s">
        <v>172</v>
      </c>
      <c r="AU205" s="21" t="s">
        <v>119</v>
      </c>
      <c r="AY205" s="21" t="s">
        <v>171</v>
      </c>
      <c r="BE205" s="108">
        <f t="shared" si="9"/>
        <v>0</v>
      </c>
      <c r="BF205" s="108">
        <f t="shared" si="10"/>
        <v>0</v>
      </c>
      <c r="BG205" s="108">
        <f t="shared" si="11"/>
        <v>0</v>
      </c>
      <c r="BH205" s="108">
        <f t="shared" si="12"/>
        <v>0</v>
      </c>
      <c r="BI205" s="108">
        <f t="shared" si="13"/>
        <v>0</v>
      </c>
      <c r="BJ205" s="21" t="s">
        <v>86</v>
      </c>
      <c r="BK205" s="108">
        <f t="shared" si="14"/>
        <v>0</v>
      </c>
      <c r="BL205" s="21" t="s">
        <v>253</v>
      </c>
      <c r="BM205" s="21" t="s">
        <v>810</v>
      </c>
    </row>
    <row r="206" spans="2:65" s="1" customFormat="1" ht="22.9" customHeight="1">
      <c r="B206" s="135"/>
      <c r="C206" s="164" t="s">
        <v>399</v>
      </c>
      <c r="D206" s="164" t="s">
        <v>172</v>
      </c>
      <c r="E206" s="165" t="s">
        <v>811</v>
      </c>
      <c r="F206" s="259" t="s">
        <v>812</v>
      </c>
      <c r="G206" s="259"/>
      <c r="H206" s="259"/>
      <c r="I206" s="259"/>
      <c r="J206" s="166" t="s">
        <v>388</v>
      </c>
      <c r="K206" s="167">
        <v>1</v>
      </c>
      <c r="L206" s="250">
        <v>0</v>
      </c>
      <c r="M206" s="250"/>
      <c r="N206" s="254">
        <f t="shared" si="5"/>
        <v>0</v>
      </c>
      <c r="O206" s="254"/>
      <c r="P206" s="254"/>
      <c r="Q206" s="254"/>
      <c r="R206" s="138"/>
      <c r="T206" s="168" t="s">
        <v>5</v>
      </c>
      <c r="U206" s="46" t="s">
        <v>43</v>
      </c>
      <c r="V206" s="38"/>
      <c r="W206" s="169">
        <f t="shared" si="6"/>
        <v>0</v>
      </c>
      <c r="X206" s="169">
        <v>0</v>
      </c>
      <c r="Y206" s="169">
        <f t="shared" si="7"/>
        <v>0</v>
      </c>
      <c r="Z206" s="169">
        <v>0</v>
      </c>
      <c r="AA206" s="170">
        <f t="shared" si="8"/>
        <v>0</v>
      </c>
      <c r="AR206" s="21" t="s">
        <v>253</v>
      </c>
      <c r="AT206" s="21" t="s">
        <v>172</v>
      </c>
      <c r="AU206" s="21" t="s">
        <v>119</v>
      </c>
      <c r="AY206" s="21" t="s">
        <v>171</v>
      </c>
      <c r="BE206" s="108">
        <f t="shared" si="9"/>
        <v>0</v>
      </c>
      <c r="BF206" s="108">
        <f t="shared" si="10"/>
        <v>0</v>
      </c>
      <c r="BG206" s="108">
        <f t="shared" si="11"/>
        <v>0</v>
      </c>
      <c r="BH206" s="108">
        <f t="shared" si="12"/>
        <v>0</v>
      </c>
      <c r="BI206" s="108">
        <f t="shared" si="13"/>
        <v>0</v>
      </c>
      <c r="BJ206" s="21" t="s">
        <v>86</v>
      </c>
      <c r="BK206" s="108">
        <f t="shared" si="14"/>
        <v>0</v>
      </c>
      <c r="BL206" s="21" t="s">
        <v>253</v>
      </c>
      <c r="BM206" s="21" t="s">
        <v>813</v>
      </c>
    </row>
    <row r="207" spans="2:65" s="1" customFormat="1" ht="22.9" customHeight="1">
      <c r="B207" s="135"/>
      <c r="C207" s="164" t="s">
        <v>405</v>
      </c>
      <c r="D207" s="164" t="s">
        <v>172</v>
      </c>
      <c r="E207" s="165" t="s">
        <v>814</v>
      </c>
      <c r="F207" s="259" t="s">
        <v>815</v>
      </c>
      <c r="G207" s="259"/>
      <c r="H207" s="259"/>
      <c r="I207" s="259"/>
      <c r="J207" s="166" t="s">
        <v>388</v>
      </c>
      <c r="K207" s="167">
        <v>1</v>
      </c>
      <c r="L207" s="250">
        <v>0</v>
      </c>
      <c r="M207" s="250"/>
      <c r="N207" s="254">
        <f t="shared" si="5"/>
        <v>0</v>
      </c>
      <c r="O207" s="254"/>
      <c r="P207" s="254"/>
      <c r="Q207" s="254"/>
      <c r="R207" s="138"/>
      <c r="T207" s="168" t="s">
        <v>5</v>
      </c>
      <c r="U207" s="46" t="s">
        <v>43</v>
      </c>
      <c r="V207" s="38"/>
      <c r="W207" s="169">
        <f t="shared" si="6"/>
        <v>0</v>
      </c>
      <c r="X207" s="169">
        <v>0</v>
      </c>
      <c r="Y207" s="169">
        <f t="shared" si="7"/>
        <v>0</v>
      </c>
      <c r="Z207" s="169">
        <v>0</v>
      </c>
      <c r="AA207" s="170">
        <f t="shared" si="8"/>
        <v>0</v>
      </c>
      <c r="AR207" s="21" t="s">
        <v>253</v>
      </c>
      <c r="AT207" s="21" t="s">
        <v>172</v>
      </c>
      <c r="AU207" s="21" t="s">
        <v>119</v>
      </c>
      <c r="AY207" s="21" t="s">
        <v>171</v>
      </c>
      <c r="BE207" s="108">
        <f t="shared" si="9"/>
        <v>0</v>
      </c>
      <c r="BF207" s="108">
        <f t="shared" si="10"/>
        <v>0</v>
      </c>
      <c r="BG207" s="108">
        <f t="shared" si="11"/>
        <v>0</v>
      </c>
      <c r="BH207" s="108">
        <f t="shared" si="12"/>
        <v>0</v>
      </c>
      <c r="BI207" s="108">
        <f t="shared" si="13"/>
        <v>0</v>
      </c>
      <c r="BJ207" s="21" t="s">
        <v>86</v>
      </c>
      <c r="BK207" s="108">
        <f t="shared" si="14"/>
        <v>0</v>
      </c>
      <c r="BL207" s="21" t="s">
        <v>253</v>
      </c>
      <c r="BM207" s="21" t="s">
        <v>816</v>
      </c>
    </row>
    <row r="208" spans="2:65" s="1" customFormat="1" ht="22.9" customHeight="1">
      <c r="B208" s="135"/>
      <c r="C208" s="164" t="s">
        <v>408</v>
      </c>
      <c r="D208" s="164" t="s">
        <v>172</v>
      </c>
      <c r="E208" s="165" t="s">
        <v>817</v>
      </c>
      <c r="F208" s="259" t="s">
        <v>818</v>
      </c>
      <c r="G208" s="259"/>
      <c r="H208" s="259"/>
      <c r="I208" s="259"/>
      <c r="J208" s="166" t="s">
        <v>388</v>
      </c>
      <c r="K208" s="167">
        <v>1</v>
      </c>
      <c r="L208" s="250">
        <v>0</v>
      </c>
      <c r="M208" s="250"/>
      <c r="N208" s="254">
        <f t="shared" si="5"/>
        <v>0</v>
      </c>
      <c r="O208" s="254"/>
      <c r="P208" s="254"/>
      <c r="Q208" s="254"/>
      <c r="R208" s="138"/>
      <c r="T208" s="168" t="s">
        <v>5</v>
      </c>
      <c r="U208" s="46" t="s">
        <v>43</v>
      </c>
      <c r="V208" s="38"/>
      <c r="W208" s="169">
        <f t="shared" si="6"/>
        <v>0</v>
      </c>
      <c r="X208" s="169">
        <v>0</v>
      </c>
      <c r="Y208" s="169">
        <f t="shared" si="7"/>
        <v>0</v>
      </c>
      <c r="Z208" s="169">
        <v>0</v>
      </c>
      <c r="AA208" s="170">
        <f t="shared" si="8"/>
        <v>0</v>
      </c>
      <c r="AR208" s="21" t="s">
        <v>253</v>
      </c>
      <c r="AT208" s="21" t="s">
        <v>172</v>
      </c>
      <c r="AU208" s="21" t="s">
        <v>119</v>
      </c>
      <c r="AY208" s="21" t="s">
        <v>171</v>
      </c>
      <c r="BE208" s="108">
        <f t="shared" si="9"/>
        <v>0</v>
      </c>
      <c r="BF208" s="108">
        <f t="shared" si="10"/>
        <v>0</v>
      </c>
      <c r="BG208" s="108">
        <f t="shared" si="11"/>
        <v>0</v>
      </c>
      <c r="BH208" s="108">
        <f t="shared" si="12"/>
        <v>0</v>
      </c>
      <c r="BI208" s="108">
        <f t="shared" si="13"/>
        <v>0</v>
      </c>
      <c r="BJ208" s="21" t="s">
        <v>86</v>
      </c>
      <c r="BK208" s="108">
        <f t="shared" si="14"/>
        <v>0</v>
      </c>
      <c r="BL208" s="21" t="s">
        <v>253</v>
      </c>
      <c r="BM208" s="21" t="s">
        <v>819</v>
      </c>
    </row>
    <row r="209" spans="2:65" s="1" customFormat="1" ht="22.9" customHeight="1">
      <c r="B209" s="135"/>
      <c r="C209" s="164" t="s">
        <v>412</v>
      </c>
      <c r="D209" s="164" t="s">
        <v>172</v>
      </c>
      <c r="E209" s="165" t="s">
        <v>820</v>
      </c>
      <c r="F209" s="259" t="s">
        <v>821</v>
      </c>
      <c r="G209" s="259"/>
      <c r="H209" s="259"/>
      <c r="I209" s="259"/>
      <c r="J209" s="166" t="s">
        <v>388</v>
      </c>
      <c r="K209" s="167">
        <v>1</v>
      </c>
      <c r="L209" s="250">
        <v>0</v>
      </c>
      <c r="M209" s="250"/>
      <c r="N209" s="254">
        <f t="shared" si="5"/>
        <v>0</v>
      </c>
      <c r="O209" s="254"/>
      <c r="P209" s="254"/>
      <c r="Q209" s="254"/>
      <c r="R209" s="138"/>
      <c r="T209" s="168" t="s">
        <v>5</v>
      </c>
      <c r="U209" s="46" t="s">
        <v>43</v>
      </c>
      <c r="V209" s="38"/>
      <c r="W209" s="169">
        <f t="shared" si="6"/>
        <v>0</v>
      </c>
      <c r="X209" s="169">
        <v>0</v>
      </c>
      <c r="Y209" s="169">
        <f t="shared" si="7"/>
        <v>0</v>
      </c>
      <c r="Z209" s="169">
        <v>0</v>
      </c>
      <c r="AA209" s="170">
        <f t="shared" si="8"/>
        <v>0</v>
      </c>
      <c r="AR209" s="21" t="s">
        <v>253</v>
      </c>
      <c r="AT209" s="21" t="s">
        <v>172</v>
      </c>
      <c r="AU209" s="21" t="s">
        <v>119</v>
      </c>
      <c r="AY209" s="21" t="s">
        <v>171</v>
      </c>
      <c r="BE209" s="108">
        <f t="shared" si="9"/>
        <v>0</v>
      </c>
      <c r="BF209" s="108">
        <f t="shared" si="10"/>
        <v>0</v>
      </c>
      <c r="BG209" s="108">
        <f t="shared" si="11"/>
        <v>0</v>
      </c>
      <c r="BH209" s="108">
        <f t="shared" si="12"/>
        <v>0</v>
      </c>
      <c r="BI209" s="108">
        <f t="shared" si="13"/>
        <v>0</v>
      </c>
      <c r="BJ209" s="21" t="s">
        <v>86</v>
      </c>
      <c r="BK209" s="108">
        <f t="shared" si="14"/>
        <v>0</v>
      </c>
      <c r="BL209" s="21" t="s">
        <v>253</v>
      </c>
      <c r="BM209" s="21" t="s">
        <v>822</v>
      </c>
    </row>
    <row r="210" spans="2:65" s="1" customFormat="1" ht="34.15" customHeight="1">
      <c r="B210" s="135"/>
      <c r="C210" s="164" t="s">
        <v>418</v>
      </c>
      <c r="D210" s="164" t="s">
        <v>172</v>
      </c>
      <c r="E210" s="165" t="s">
        <v>823</v>
      </c>
      <c r="F210" s="259" t="s">
        <v>824</v>
      </c>
      <c r="G210" s="259"/>
      <c r="H210" s="259"/>
      <c r="I210" s="259"/>
      <c r="J210" s="166" t="s">
        <v>388</v>
      </c>
      <c r="K210" s="167">
        <v>1</v>
      </c>
      <c r="L210" s="250">
        <v>0</v>
      </c>
      <c r="M210" s="250"/>
      <c r="N210" s="254">
        <f t="shared" si="5"/>
        <v>0</v>
      </c>
      <c r="O210" s="254"/>
      <c r="P210" s="254"/>
      <c r="Q210" s="254"/>
      <c r="R210" s="138"/>
      <c r="T210" s="168" t="s">
        <v>5</v>
      </c>
      <c r="U210" s="46" t="s">
        <v>43</v>
      </c>
      <c r="V210" s="38"/>
      <c r="W210" s="169">
        <f t="shared" si="6"/>
        <v>0</v>
      </c>
      <c r="X210" s="169">
        <v>0</v>
      </c>
      <c r="Y210" s="169">
        <f t="shared" si="7"/>
        <v>0</v>
      </c>
      <c r="Z210" s="169">
        <v>0</v>
      </c>
      <c r="AA210" s="170">
        <f t="shared" si="8"/>
        <v>0</v>
      </c>
      <c r="AR210" s="21" t="s">
        <v>253</v>
      </c>
      <c r="AT210" s="21" t="s">
        <v>172</v>
      </c>
      <c r="AU210" s="21" t="s">
        <v>119</v>
      </c>
      <c r="AY210" s="21" t="s">
        <v>171</v>
      </c>
      <c r="BE210" s="108">
        <f t="shared" si="9"/>
        <v>0</v>
      </c>
      <c r="BF210" s="108">
        <f t="shared" si="10"/>
        <v>0</v>
      </c>
      <c r="BG210" s="108">
        <f t="shared" si="11"/>
        <v>0</v>
      </c>
      <c r="BH210" s="108">
        <f t="shared" si="12"/>
        <v>0</v>
      </c>
      <c r="BI210" s="108">
        <f t="shared" si="13"/>
        <v>0</v>
      </c>
      <c r="BJ210" s="21" t="s">
        <v>86</v>
      </c>
      <c r="BK210" s="108">
        <f t="shared" si="14"/>
        <v>0</v>
      </c>
      <c r="BL210" s="21" t="s">
        <v>253</v>
      </c>
      <c r="BM210" s="21" t="s">
        <v>825</v>
      </c>
    </row>
    <row r="211" spans="2:65" s="1" customFormat="1" ht="34.15" customHeight="1">
      <c r="B211" s="135"/>
      <c r="C211" s="164" t="s">
        <v>422</v>
      </c>
      <c r="D211" s="164" t="s">
        <v>172</v>
      </c>
      <c r="E211" s="165" t="s">
        <v>826</v>
      </c>
      <c r="F211" s="259" t="s">
        <v>827</v>
      </c>
      <c r="G211" s="259"/>
      <c r="H211" s="259"/>
      <c r="I211" s="259"/>
      <c r="J211" s="166" t="s">
        <v>388</v>
      </c>
      <c r="K211" s="167">
        <v>1</v>
      </c>
      <c r="L211" s="250">
        <v>0</v>
      </c>
      <c r="M211" s="250"/>
      <c r="N211" s="254">
        <f t="shared" si="5"/>
        <v>0</v>
      </c>
      <c r="O211" s="254"/>
      <c r="P211" s="254"/>
      <c r="Q211" s="254"/>
      <c r="R211" s="138"/>
      <c r="T211" s="168" t="s">
        <v>5</v>
      </c>
      <c r="U211" s="46" t="s">
        <v>43</v>
      </c>
      <c r="V211" s="38"/>
      <c r="W211" s="169">
        <f t="shared" si="6"/>
        <v>0</v>
      </c>
      <c r="X211" s="169">
        <v>0</v>
      </c>
      <c r="Y211" s="169">
        <f t="shared" si="7"/>
        <v>0</v>
      </c>
      <c r="Z211" s="169">
        <v>0</v>
      </c>
      <c r="AA211" s="170">
        <f t="shared" si="8"/>
        <v>0</v>
      </c>
      <c r="AR211" s="21" t="s">
        <v>253</v>
      </c>
      <c r="AT211" s="21" t="s">
        <v>172</v>
      </c>
      <c r="AU211" s="21" t="s">
        <v>119</v>
      </c>
      <c r="AY211" s="21" t="s">
        <v>171</v>
      </c>
      <c r="BE211" s="108">
        <f t="shared" si="9"/>
        <v>0</v>
      </c>
      <c r="BF211" s="108">
        <f t="shared" si="10"/>
        <v>0</v>
      </c>
      <c r="BG211" s="108">
        <f t="shared" si="11"/>
        <v>0</v>
      </c>
      <c r="BH211" s="108">
        <f t="shared" si="12"/>
        <v>0</v>
      </c>
      <c r="BI211" s="108">
        <f t="shared" si="13"/>
        <v>0</v>
      </c>
      <c r="BJ211" s="21" t="s">
        <v>86</v>
      </c>
      <c r="BK211" s="108">
        <f t="shared" si="14"/>
        <v>0</v>
      </c>
      <c r="BL211" s="21" t="s">
        <v>253</v>
      </c>
      <c r="BM211" s="21" t="s">
        <v>828</v>
      </c>
    </row>
    <row r="212" spans="2:65" s="1" customFormat="1" ht="34.15" customHeight="1">
      <c r="B212" s="135"/>
      <c r="C212" s="164" t="s">
        <v>427</v>
      </c>
      <c r="D212" s="164" t="s">
        <v>172</v>
      </c>
      <c r="E212" s="165" t="s">
        <v>829</v>
      </c>
      <c r="F212" s="259" t="s">
        <v>830</v>
      </c>
      <c r="G212" s="259"/>
      <c r="H212" s="259"/>
      <c r="I212" s="259"/>
      <c r="J212" s="166" t="s">
        <v>831</v>
      </c>
      <c r="K212" s="202">
        <v>0</v>
      </c>
      <c r="L212" s="250">
        <v>0</v>
      </c>
      <c r="M212" s="250"/>
      <c r="N212" s="254">
        <f t="shared" si="5"/>
        <v>0</v>
      </c>
      <c r="O212" s="254"/>
      <c r="P212" s="254"/>
      <c r="Q212" s="254"/>
      <c r="R212" s="138"/>
      <c r="T212" s="168" t="s">
        <v>5</v>
      </c>
      <c r="U212" s="46" t="s">
        <v>43</v>
      </c>
      <c r="V212" s="38"/>
      <c r="W212" s="169">
        <f t="shared" si="6"/>
        <v>0</v>
      </c>
      <c r="X212" s="169">
        <v>0</v>
      </c>
      <c r="Y212" s="169">
        <f t="shared" si="7"/>
        <v>0</v>
      </c>
      <c r="Z212" s="169">
        <v>0</v>
      </c>
      <c r="AA212" s="170">
        <f t="shared" si="8"/>
        <v>0</v>
      </c>
      <c r="AR212" s="21" t="s">
        <v>253</v>
      </c>
      <c r="AT212" s="21" t="s">
        <v>172</v>
      </c>
      <c r="AU212" s="21" t="s">
        <v>119</v>
      </c>
      <c r="AY212" s="21" t="s">
        <v>171</v>
      </c>
      <c r="BE212" s="108">
        <f t="shared" si="9"/>
        <v>0</v>
      </c>
      <c r="BF212" s="108">
        <f t="shared" si="10"/>
        <v>0</v>
      </c>
      <c r="BG212" s="108">
        <f t="shared" si="11"/>
        <v>0</v>
      </c>
      <c r="BH212" s="108">
        <f t="shared" si="12"/>
        <v>0</v>
      </c>
      <c r="BI212" s="108">
        <f t="shared" si="13"/>
        <v>0</v>
      </c>
      <c r="BJ212" s="21" t="s">
        <v>86</v>
      </c>
      <c r="BK212" s="108">
        <f t="shared" si="14"/>
        <v>0</v>
      </c>
      <c r="BL212" s="21" t="s">
        <v>253</v>
      </c>
      <c r="BM212" s="21" t="s">
        <v>832</v>
      </c>
    </row>
    <row r="213" spans="2:63" s="9" customFormat="1" ht="29.85" customHeight="1">
      <c r="B213" s="153"/>
      <c r="C213" s="154"/>
      <c r="D213" s="163" t="s">
        <v>692</v>
      </c>
      <c r="E213" s="163"/>
      <c r="F213" s="163"/>
      <c r="G213" s="163"/>
      <c r="H213" s="163"/>
      <c r="I213" s="163"/>
      <c r="J213" s="163"/>
      <c r="K213" s="163"/>
      <c r="L213" s="163"/>
      <c r="M213" s="163"/>
      <c r="N213" s="297">
        <f>BK213</f>
        <v>0</v>
      </c>
      <c r="O213" s="298"/>
      <c r="P213" s="298"/>
      <c r="Q213" s="298"/>
      <c r="R213" s="156"/>
      <c r="T213" s="157"/>
      <c r="U213" s="154"/>
      <c r="V213" s="154"/>
      <c r="W213" s="158">
        <f>SUM(W214:W215)</f>
        <v>0</v>
      </c>
      <c r="X213" s="154"/>
      <c r="Y213" s="158">
        <f>SUM(Y214:Y215)</f>
        <v>0.01765</v>
      </c>
      <c r="Z213" s="154"/>
      <c r="AA213" s="159">
        <f>SUM(AA214:AA215)</f>
        <v>0</v>
      </c>
      <c r="AR213" s="160" t="s">
        <v>119</v>
      </c>
      <c r="AT213" s="161" t="s">
        <v>77</v>
      </c>
      <c r="AU213" s="161" t="s">
        <v>86</v>
      </c>
      <c r="AY213" s="160" t="s">
        <v>171</v>
      </c>
      <c r="BK213" s="162">
        <f>SUM(BK214:BK215)</f>
        <v>0</v>
      </c>
    </row>
    <row r="214" spans="2:65" s="1" customFormat="1" ht="45.6" customHeight="1">
      <c r="B214" s="135"/>
      <c r="C214" s="164" t="s">
        <v>434</v>
      </c>
      <c r="D214" s="164" t="s">
        <v>172</v>
      </c>
      <c r="E214" s="165" t="s">
        <v>833</v>
      </c>
      <c r="F214" s="259" t="s">
        <v>834</v>
      </c>
      <c r="G214" s="259"/>
      <c r="H214" s="259"/>
      <c r="I214" s="259"/>
      <c r="J214" s="166" t="s">
        <v>509</v>
      </c>
      <c r="K214" s="167">
        <v>1</v>
      </c>
      <c r="L214" s="250">
        <v>0</v>
      </c>
      <c r="M214" s="250"/>
      <c r="N214" s="254">
        <f>ROUND(L214*K214,2)</f>
        <v>0</v>
      </c>
      <c r="O214" s="254"/>
      <c r="P214" s="254"/>
      <c r="Q214" s="254"/>
      <c r="R214" s="138"/>
      <c r="T214" s="168" t="s">
        <v>5</v>
      </c>
      <c r="U214" s="46" t="s">
        <v>43</v>
      </c>
      <c r="V214" s="38"/>
      <c r="W214" s="169">
        <f>V214*K214</f>
        <v>0</v>
      </c>
      <c r="X214" s="169">
        <v>0.01765</v>
      </c>
      <c r="Y214" s="169">
        <f>X214*K214</f>
        <v>0.01765</v>
      </c>
      <c r="Z214" s="169">
        <v>0</v>
      </c>
      <c r="AA214" s="170">
        <f>Z214*K214</f>
        <v>0</v>
      </c>
      <c r="AR214" s="21" t="s">
        <v>253</v>
      </c>
      <c r="AT214" s="21" t="s">
        <v>172</v>
      </c>
      <c r="AU214" s="21" t="s">
        <v>119</v>
      </c>
      <c r="AY214" s="21" t="s">
        <v>171</v>
      </c>
      <c r="BE214" s="108">
        <f>IF(U214="základní",N214,0)</f>
        <v>0</v>
      </c>
      <c r="BF214" s="108">
        <f>IF(U214="snížená",N214,0)</f>
        <v>0</v>
      </c>
      <c r="BG214" s="108">
        <f>IF(U214="zákl. přenesená",N214,0)</f>
        <v>0</v>
      </c>
      <c r="BH214" s="108">
        <f>IF(U214="sníž. přenesená",N214,0)</f>
        <v>0</v>
      </c>
      <c r="BI214" s="108">
        <f>IF(U214="nulová",N214,0)</f>
        <v>0</v>
      </c>
      <c r="BJ214" s="21" t="s">
        <v>86</v>
      </c>
      <c r="BK214" s="108">
        <f>ROUND(L214*K214,2)</f>
        <v>0</v>
      </c>
      <c r="BL214" s="21" t="s">
        <v>253</v>
      </c>
      <c r="BM214" s="21" t="s">
        <v>835</v>
      </c>
    </row>
    <row r="215" spans="2:65" s="1" customFormat="1" ht="34.15" customHeight="1">
      <c r="B215" s="135"/>
      <c r="C215" s="164" t="s">
        <v>438</v>
      </c>
      <c r="D215" s="164" t="s">
        <v>172</v>
      </c>
      <c r="E215" s="165" t="s">
        <v>836</v>
      </c>
      <c r="F215" s="259" t="s">
        <v>837</v>
      </c>
      <c r="G215" s="259"/>
      <c r="H215" s="259"/>
      <c r="I215" s="259"/>
      <c r="J215" s="166" t="s">
        <v>217</v>
      </c>
      <c r="K215" s="167">
        <v>0.018</v>
      </c>
      <c r="L215" s="250">
        <v>0</v>
      </c>
      <c r="M215" s="250"/>
      <c r="N215" s="254">
        <f>ROUND(L215*K215,2)</f>
        <v>0</v>
      </c>
      <c r="O215" s="254"/>
      <c r="P215" s="254"/>
      <c r="Q215" s="254"/>
      <c r="R215" s="138"/>
      <c r="T215" s="168" t="s">
        <v>5</v>
      </c>
      <c r="U215" s="46" t="s">
        <v>43</v>
      </c>
      <c r="V215" s="38"/>
      <c r="W215" s="169">
        <f>V215*K215</f>
        <v>0</v>
      </c>
      <c r="X215" s="169">
        <v>0</v>
      </c>
      <c r="Y215" s="169">
        <f>X215*K215</f>
        <v>0</v>
      </c>
      <c r="Z215" s="169">
        <v>0</v>
      </c>
      <c r="AA215" s="170">
        <f>Z215*K215</f>
        <v>0</v>
      </c>
      <c r="AR215" s="21" t="s">
        <v>253</v>
      </c>
      <c r="AT215" s="21" t="s">
        <v>172</v>
      </c>
      <c r="AU215" s="21" t="s">
        <v>119</v>
      </c>
      <c r="AY215" s="21" t="s">
        <v>171</v>
      </c>
      <c r="BE215" s="108">
        <f>IF(U215="základní",N215,0)</f>
        <v>0</v>
      </c>
      <c r="BF215" s="108">
        <f>IF(U215="snížená",N215,0)</f>
        <v>0</v>
      </c>
      <c r="BG215" s="108">
        <f>IF(U215="zákl. přenesená",N215,0)</f>
        <v>0</v>
      </c>
      <c r="BH215" s="108">
        <f>IF(U215="sníž. přenesená",N215,0)</f>
        <v>0</v>
      </c>
      <c r="BI215" s="108">
        <f>IF(U215="nulová",N215,0)</f>
        <v>0</v>
      </c>
      <c r="BJ215" s="21" t="s">
        <v>86</v>
      </c>
      <c r="BK215" s="108">
        <f>ROUND(L215*K215,2)</f>
        <v>0</v>
      </c>
      <c r="BL215" s="21" t="s">
        <v>253</v>
      </c>
      <c r="BM215" s="21" t="s">
        <v>838</v>
      </c>
    </row>
    <row r="216" spans="2:63" s="9" customFormat="1" ht="29.85" customHeight="1">
      <c r="B216" s="153"/>
      <c r="C216" s="154"/>
      <c r="D216" s="163" t="s">
        <v>693</v>
      </c>
      <c r="E216" s="163"/>
      <c r="F216" s="163"/>
      <c r="G216" s="163"/>
      <c r="H216" s="163"/>
      <c r="I216" s="163"/>
      <c r="J216" s="163"/>
      <c r="K216" s="163"/>
      <c r="L216" s="163"/>
      <c r="M216" s="163"/>
      <c r="N216" s="297">
        <f>BK216</f>
        <v>0</v>
      </c>
      <c r="O216" s="298"/>
      <c r="P216" s="298"/>
      <c r="Q216" s="298"/>
      <c r="R216" s="156"/>
      <c r="T216" s="157"/>
      <c r="U216" s="154"/>
      <c r="V216" s="154"/>
      <c r="W216" s="158">
        <f>SUM(W217:W225)</f>
        <v>0</v>
      </c>
      <c r="X216" s="154"/>
      <c r="Y216" s="158">
        <f>SUM(Y217:Y225)</f>
        <v>0</v>
      </c>
      <c r="Z216" s="154"/>
      <c r="AA216" s="159">
        <f>SUM(AA217:AA225)</f>
        <v>0</v>
      </c>
      <c r="AR216" s="160" t="s">
        <v>119</v>
      </c>
      <c r="AT216" s="161" t="s">
        <v>77</v>
      </c>
      <c r="AU216" s="161" t="s">
        <v>86</v>
      </c>
      <c r="AY216" s="160" t="s">
        <v>171</v>
      </c>
      <c r="BK216" s="162">
        <f>SUM(BK217:BK225)</f>
        <v>0</v>
      </c>
    </row>
    <row r="217" spans="2:65" s="1" customFormat="1" ht="14.45" customHeight="1">
      <c r="B217" s="135"/>
      <c r="C217" s="164" t="s">
        <v>442</v>
      </c>
      <c r="D217" s="164" t="s">
        <v>172</v>
      </c>
      <c r="E217" s="165" t="s">
        <v>839</v>
      </c>
      <c r="F217" s="259" t="s">
        <v>840</v>
      </c>
      <c r="G217" s="259"/>
      <c r="H217" s="259"/>
      <c r="I217" s="259"/>
      <c r="J217" s="166" t="s">
        <v>841</v>
      </c>
      <c r="K217" s="167">
        <v>1</v>
      </c>
      <c r="L217" s="250">
        <v>0</v>
      </c>
      <c r="M217" s="250"/>
      <c r="N217" s="254">
        <f aca="true" t="shared" si="15" ref="N217:N225">ROUND(L217*K217,2)</f>
        <v>0</v>
      </c>
      <c r="O217" s="254"/>
      <c r="P217" s="254"/>
      <c r="Q217" s="254"/>
      <c r="R217" s="138"/>
      <c r="T217" s="168" t="s">
        <v>5</v>
      </c>
      <c r="U217" s="46" t="s">
        <v>43</v>
      </c>
      <c r="V217" s="38"/>
      <c r="W217" s="169">
        <f aca="true" t="shared" si="16" ref="W217:W225">V217*K217</f>
        <v>0</v>
      </c>
      <c r="X217" s="169">
        <v>0</v>
      </c>
      <c r="Y217" s="169">
        <f aca="true" t="shared" si="17" ref="Y217:Y225">X217*K217</f>
        <v>0</v>
      </c>
      <c r="Z217" s="169">
        <v>0</v>
      </c>
      <c r="AA217" s="170">
        <f aca="true" t="shared" si="18" ref="AA217:AA225">Z217*K217</f>
        <v>0</v>
      </c>
      <c r="AR217" s="21" t="s">
        <v>175</v>
      </c>
      <c r="AT217" s="21" t="s">
        <v>172</v>
      </c>
      <c r="AU217" s="21" t="s">
        <v>119</v>
      </c>
      <c r="AY217" s="21" t="s">
        <v>171</v>
      </c>
      <c r="BE217" s="108">
        <f aca="true" t="shared" si="19" ref="BE217:BE225">IF(U217="základní",N217,0)</f>
        <v>0</v>
      </c>
      <c r="BF217" s="108">
        <f aca="true" t="shared" si="20" ref="BF217:BF225">IF(U217="snížená",N217,0)</f>
        <v>0</v>
      </c>
      <c r="BG217" s="108">
        <f aca="true" t="shared" si="21" ref="BG217:BG225">IF(U217="zákl. přenesená",N217,0)</f>
        <v>0</v>
      </c>
      <c r="BH217" s="108">
        <f aca="true" t="shared" si="22" ref="BH217:BH225">IF(U217="sníž. přenesená",N217,0)</f>
        <v>0</v>
      </c>
      <c r="BI217" s="108">
        <f aca="true" t="shared" si="23" ref="BI217:BI225">IF(U217="nulová",N217,0)</f>
        <v>0</v>
      </c>
      <c r="BJ217" s="21" t="s">
        <v>86</v>
      </c>
      <c r="BK217" s="108">
        <f aca="true" t="shared" si="24" ref="BK217:BK225">ROUND(L217*K217,2)</f>
        <v>0</v>
      </c>
      <c r="BL217" s="21" t="s">
        <v>175</v>
      </c>
      <c r="BM217" s="21" t="s">
        <v>842</v>
      </c>
    </row>
    <row r="218" spans="2:65" s="1" customFormat="1" ht="14.45" customHeight="1">
      <c r="B218" s="135"/>
      <c r="C218" s="164" t="s">
        <v>447</v>
      </c>
      <c r="D218" s="164" t="s">
        <v>172</v>
      </c>
      <c r="E218" s="165" t="s">
        <v>843</v>
      </c>
      <c r="F218" s="259" t="s">
        <v>844</v>
      </c>
      <c r="G218" s="259"/>
      <c r="H218" s="259"/>
      <c r="I218" s="259"/>
      <c r="J218" s="166" t="s">
        <v>841</v>
      </c>
      <c r="K218" s="167">
        <v>1</v>
      </c>
      <c r="L218" s="250">
        <v>0</v>
      </c>
      <c r="M218" s="250"/>
      <c r="N218" s="254">
        <f t="shared" si="15"/>
        <v>0</v>
      </c>
      <c r="O218" s="254"/>
      <c r="P218" s="254"/>
      <c r="Q218" s="254"/>
      <c r="R218" s="138"/>
      <c r="T218" s="168" t="s">
        <v>5</v>
      </c>
      <c r="U218" s="46" t="s">
        <v>43</v>
      </c>
      <c r="V218" s="38"/>
      <c r="W218" s="169">
        <f t="shared" si="16"/>
        <v>0</v>
      </c>
      <c r="X218" s="169">
        <v>0</v>
      </c>
      <c r="Y218" s="169">
        <f t="shared" si="17"/>
        <v>0</v>
      </c>
      <c r="Z218" s="169">
        <v>0</v>
      </c>
      <c r="AA218" s="170">
        <f t="shared" si="18"/>
        <v>0</v>
      </c>
      <c r="AR218" s="21" t="s">
        <v>175</v>
      </c>
      <c r="AT218" s="21" t="s">
        <v>172</v>
      </c>
      <c r="AU218" s="21" t="s">
        <v>119</v>
      </c>
      <c r="AY218" s="21" t="s">
        <v>171</v>
      </c>
      <c r="BE218" s="108">
        <f t="shared" si="19"/>
        <v>0</v>
      </c>
      <c r="BF218" s="108">
        <f t="shared" si="20"/>
        <v>0</v>
      </c>
      <c r="BG218" s="108">
        <f t="shared" si="21"/>
        <v>0</v>
      </c>
      <c r="BH218" s="108">
        <f t="shared" si="22"/>
        <v>0</v>
      </c>
      <c r="BI218" s="108">
        <f t="shared" si="23"/>
        <v>0</v>
      </c>
      <c r="BJ218" s="21" t="s">
        <v>86</v>
      </c>
      <c r="BK218" s="108">
        <f t="shared" si="24"/>
        <v>0</v>
      </c>
      <c r="BL218" s="21" t="s">
        <v>175</v>
      </c>
      <c r="BM218" s="21" t="s">
        <v>845</v>
      </c>
    </row>
    <row r="219" spans="2:65" s="1" customFormat="1" ht="14.45" customHeight="1">
      <c r="B219" s="135"/>
      <c r="C219" s="164" t="s">
        <v>451</v>
      </c>
      <c r="D219" s="164" t="s">
        <v>172</v>
      </c>
      <c r="E219" s="165" t="s">
        <v>846</v>
      </c>
      <c r="F219" s="259" t="s">
        <v>847</v>
      </c>
      <c r="G219" s="259"/>
      <c r="H219" s="259"/>
      <c r="I219" s="259"/>
      <c r="J219" s="166" t="s">
        <v>841</v>
      </c>
      <c r="K219" s="167">
        <v>1</v>
      </c>
      <c r="L219" s="250">
        <v>0</v>
      </c>
      <c r="M219" s="250"/>
      <c r="N219" s="254">
        <f t="shared" si="15"/>
        <v>0</v>
      </c>
      <c r="O219" s="254"/>
      <c r="P219" s="254"/>
      <c r="Q219" s="254"/>
      <c r="R219" s="138"/>
      <c r="T219" s="168" t="s">
        <v>5</v>
      </c>
      <c r="U219" s="46" t="s">
        <v>43</v>
      </c>
      <c r="V219" s="38"/>
      <c r="W219" s="169">
        <f t="shared" si="16"/>
        <v>0</v>
      </c>
      <c r="X219" s="169">
        <v>0</v>
      </c>
      <c r="Y219" s="169">
        <f t="shared" si="17"/>
        <v>0</v>
      </c>
      <c r="Z219" s="169">
        <v>0</v>
      </c>
      <c r="AA219" s="170">
        <f t="shared" si="18"/>
        <v>0</v>
      </c>
      <c r="AR219" s="21" t="s">
        <v>175</v>
      </c>
      <c r="AT219" s="21" t="s">
        <v>172</v>
      </c>
      <c r="AU219" s="21" t="s">
        <v>119</v>
      </c>
      <c r="AY219" s="21" t="s">
        <v>171</v>
      </c>
      <c r="BE219" s="108">
        <f t="shared" si="19"/>
        <v>0</v>
      </c>
      <c r="BF219" s="108">
        <f t="shared" si="20"/>
        <v>0</v>
      </c>
      <c r="BG219" s="108">
        <f t="shared" si="21"/>
        <v>0</v>
      </c>
      <c r="BH219" s="108">
        <f t="shared" si="22"/>
        <v>0</v>
      </c>
      <c r="BI219" s="108">
        <f t="shared" si="23"/>
        <v>0</v>
      </c>
      <c r="BJ219" s="21" t="s">
        <v>86</v>
      </c>
      <c r="BK219" s="108">
        <f t="shared" si="24"/>
        <v>0</v>
      </c>
      <c r="BL219" s="21" t="s">
        <v>175</v>
      </c>
      <c r="BM219" s="21" t="s">
        <v>848</v>
      </c>
    </row>
    <row r="220" spans="2:65" s="1" customFormat="1" ht="14.45" customHeight="1">
      <c r="B220" s="135"/>
      <c r="C220" s="164" t="s">
        <v>455</v>
      </c>
      <c r="D220" s="164" t="s">
        <v>172</v>
      </c>
      <c r="E220" s="165" t="s">
        <v>849</v>
      </c>
      <c r="F220" s="259" t="s">
        <v>850</v>
      </c>
      <c r="G220" s="259"/>
      <c r="H220" s="259"/>
      <c r="I220" s="259"/>
      <c r="J220" s="166" t="s">
        <v>841</v>
      </c>
      <c r="K220" s="167">
        <v>1</v>
      </c>
      <c r="L220" s="250">
        <v>0</v>
      </c>
      <c r="M220" s="250"/>
      <c r="N220" s="254">
        <f t="shared" si="15"/>
        <v>0</v>
      </c>
      <c r="O220" s="254"/>
      <c r="P220" s="254"/>
      <c r="Q220" s="254"/>
      <c r="R220" s="138"/>
      <c r="T220" s="168" t="s">
        <v>5</v>
      </c>
      <c r="U220" s="46" t="s">
        <v>43</v>
      </c>
      <c r="V220" s="38"/>
      <c r="W220" s="169">
        <f t="shared" si="16"/>
        <v>0</v>
      </c>
      <c r="X220" s="169">
        <v>0</v>
      </c>
      <c r="Y220" s="169">
        <f t="shared" si="17"/>
        <v>0</v>
      </c>
      <c r="Z220" s="169">
        <v>0</v>
      </c>
      <c r="AA220" s="170">
        <f t="shared" si="18"/>
        <v>0</v>
      </c>
      <c r="AR220" s="21" t="s">
        <v>175</v>
      </c>
      <c r="AT220" s="21" t="s">
        <v>172</v>
      </c>
      <c r="AU220" s="21" t="s">
        <v>119</v>
      </c>
      <c r="AY220" s="21" t="s">
        <v>171</v>
      </c>
      <c r="BE220" s="108">
        <f t="shared" si="19"/>
        <v>0</v>
      </c>
      <c r="BF220" s="108">
        <f t="shared" si="20"/>
        <v>0</v>
      </c>
      <c r="BG220" s="108">
        <f t="shared" si="21"/>
        <v>0</v>
      </c>
      <c r="BH220" s="108">
        <f t="shared" si="22"/>
        <v>0</v>
      </c>
      <c r="BI220" s="108">
        <f t="shared" si="23"/>
        <v>0</v>
      </c>
      <c r="BJ220" s="21" t="s">
        <v>86</v>
      </c>
      <c r="BK220" s="108">
        <f t="shared" si="24"/>
        <v>0</v>
      </c>
      <c r="BL220" s="21" t="s">
        <v>175</v>
      </c>
      <c r="BM220" s="21" t="s">
        <v>851</v>
      </c>
    </row>
    <row r="221" spans="2:65" s="1" customFormat="1" ht="14.45" customHeight="1">
      <c r="B221" s="135"/>
      <c r="C221" s="164" t="s">
        <v>459</v>
      </c>
      <c r="D221" s="164" t="s">
        <v>172</v>
      </c>
      <c r="E221" s="165" t="s">
        <v>852</v>
      </c>
      <c r="F221" s="259" t="s">
        <v>853</v>
      </c>
      <c r="G221" s="259"/>
      <c r="H221" s="259"/>
      <c r="I221" s="259"/>
      <c r="J221" s="166" t="s">
        <v>841</v>
      </c>
      <c r="K221" s="167">
        <v>1</v>
      </c>
      <c r="L221" s="250">
        <v>0</v>
      </c>
      <c r="M221" s="250"/>
      <c r="N221" s="254">
        <f t="shared" si="15"/>
        <v>0</v>
      </c>
      <c r="O221" s="254"/>
      <c r="P221" s="254"/>
      <c r="Q221" s="254"/>
      <c r="R221" s="138"/>
      <c r="T221" s="168" t="s">
        <v>5</v>
      </c>
      <c r="U221" s="46" t="s">
        <v>43</v>
      </c>
      <c r="V221" s="38"/>
      <c r="W221" s="169">
        <f t="shared" si="16"/>
        <v>0</v>
      </c>
      <c r="X221" s="169">
        <v>0</v>
      </c>
      <c r="Y221" s="169">
        <f t="shared" si="17"/>
        <v>0</v>
      </c>
      <c r="Z221" s="169">
        <v>0</v>
      </c>
      <c r="AA221" s="170">
        <f t="shared" si="18"/>
        <v>0</v>
      </c>
      <c r="AR221" s="21" t="s">
        <v>175</v>
      </c>
      <c r="AT221" s="21" t="s">
        <v>172</v>
      </c>
      <c r="AU221" s="21" t="s">
        <v>119</v>
      </c>
      <c r="AY221" s="21" t="s">
        <v>171</v>
      </c>
      <c r="BE221" s="108">
        <f t="shared" si="19"/>
        <v>0</v>
      </c>
      <c r="BF221" s="108">
        <f t="shared" si="20"/>
        <v>0</v>
      </c>
      <c r="BG221" s="108">
        <f t="shared" si="21"/>
        <v>0</v>
      </c>
      <c r="BH221" s="108">
        <f t="shared" si="22"/>
        <v>0</v>
      </c>
      <c r="BI221" s="108">
        <f t="shared" si="23"/>
        <v>0</v>
      </c>
      <c r="BJ221" s="21" t="s">
        <v>86</v>
      </c>
      <c r="BK221" s="108">
        <f t="shared" si="24"/>
        <v>0</v>
      </c>
      <c r="BL221" s="21" t="s">
        <v>175</v>
      </c>
      <c r="BM221" s="21" t="s">
        <v>854</v>
      </c>
    </row>
    <row r="222" spans="2:65" s="1" customFormat="1" ht="14.45" customHeight="1">
      <c r="B222" s="135"/>
      <c r="C222" s="164" t="s">
        <v>468</v>
      </c>
      <c r="D222" s="164" t="s">
        <v>172</v>
      </c>
      <c r="E222" s="165" t="s">
        <v>855</v>
      </c>
      <c r="F222" s="259" t="s">
        <v>856</v>
      </c>
      <c r="G222" s="259"/>
      <c r="H222" s="259"/>
      <c r="I222" s="259"/>
      <c r="J222" s="166" t="s">
        <v>509</v>
      </c>
      <c r="K222" s="167">
        <v>1</v>
      </c>
      <c r="L222" s="250">
        <v>0</v>
      </c>
      <c r="M222" s="250"/>
      <c r="N222" s="254">
        <f t="shared" si="15"/>
        <v>0</v>
      </c>
      <c r="O222" s="254"/>
      <c r="P222" s="254"/>
      <c r="Q222" s="254"/>
      <c r="R222" s="138"/>
      <c r="T222" s="168" t="s">
        <v>5</v>
      </c>
      <c r="U222" s="46" t="s">
        <v>43</v>
      </c>
      <c r="V222" s="38"/>
      <c r="W222" s="169">
        <f t="shared" si="16"/>
        <v>0</v>
      </c>
      <c r="X222" s="169">
        <v>0</v>
      </c>
      <c r="Y222" s="169">
        <f t="shared" si="17"/>
        <v>0</v>
      </c>
      <c r="Z222" s="169">
        <v>0</v>
      </c>
      <c r="AA222" s="170">
        <f t="shared" si="18"/>
        <v>0</v>
      </c>
      <c r="AR222" s="21" t="s">
        <v>175</v>
      </c>
      <c r="AT222" s="21" t="s">
        <v>172</v>
      </c>
      <c r="AU222" s="21" t="s">
        <v>119</v>
      </c>
      <c r="AY222" s="21" t="s">
        <v>171</v>
      </c>
      <c r="BE222" s="108">
        <f t="shared" si="19"/>
        <v>0</v>
      </c>
      <c r="BF222" s="108">
        <f t="shared" si="20"/>
        <v>0</v>
      </c>
      <c r="BG222" s="108">
        <f t="shared" si="21"/>
        <v>0</v>
      </c>
      <c r="BH222" s="108">
        <f t="shared" si="22"/>
        <v>0</v>
      </c>
      <c r="BI222" s="108">
        <f t="shared" si="23"/>
        <v>0</v>
      </c>
      <c r="BJ222" s="21" t="s">
        <v>86</v>
      </c>
      <c r="BK222" s="108">
        <f t="shared" si="24"/>
        <v>0</v>
      </c>
      <c r="BL222" s="21" t="s">
        <v>175</v>
      </c>
      <c r="BM222" s="21" t="s">
        <v>857</v>
      </c>
    </row>
    <row r="223" spans="2:65" s="1" customFormat="1" ht="22.9" customHeight="1">
      <c r="B223" s="135"/>
      <c r="C223" s="164" t="s">
        <v>475</v>
      </c>
      <c r="D223" s="164" t="s">
        <v>172</v>
      </c>
      <c r="E223" s="165" t="s">
        <v>858</v>
      </c>
      <c r="F223" s="259" t="s">
        <v>859</v>
      </c>
      <c r="G223" s="259"/>
      <c r="H223" s="259"/>
      <c r="I223" s="259"/>
      <c r="J223" s="166" t="s">
        <v>210</v>
      </c>
      <c r="K223" s="167">
        <v>3.5</v>
      </c>
      <c r="L223" s="250">
        <v>0</v>
      </c>
      <c r="M223" s="250"/>
      <c r="N223" s="254">
        <f t="shared" si="15"/>
        <v>0</v>
      </c>
      <c r="O223" s="254"/>
      <c r="P223" s="254"/>
      <c r="Q223" s="254"/>
      <c r="R223" s="138"/>
      <c r="T223" s="168" t="s">
        <v>5</v>
      </c>
      <c r="U223" s="46" t="s">
        <v>43</v>
      </c>
      <c r="V223" s="38"/>
      <c r="W223" s="169">
        <f t="shared" si="16"/>
        <v>0</v>
      </c>
      <c r="X223" s="169">
        <v>0</v>
      </c>
      <c r="Y223" s="169">
        <f t="shared" si="17"/>
        <v>0</v>
      </c>
      <c r="Z223" s="169">
        <v>0</v>
      </c>
      <c r="AA223" s="170">
        <f t="shared" si="18"/>
        <v>0</v>
      </c>
      <c r="AR223" s="21" t="s">
        <v>175</v>
      </c>
      <c r="AT223" s="21" t="s">
        <v>172</v>
      </c>
      <c r="AU223" s="21" t="s">
        <v>119</v>
      </c>
      <c r="AY223" s="21" t="s">
        <v>171</v>
      </c>
      <c r="BE223" s="108">
        <f t="shared" si="19"/>
        <v>0</v>
      </c>
      <c r="BF223" s="108">
        <f t="shared" si="20"/>
        <v>0</v>
      </c>
      <c r="BG223" s="108">
        <f t="shared" si="21"/>
        <v>0</v>
      </c>
      <c r="BH223" s="108">
        <f t="shared" si="22"/>
        <v>0</v>
      </c>
      <c r="BI223" s="108">
        <f t="shared" si="23"/>
        <v>0</v>
      </c>
      <c r="BJ223" s="21" t="s">
        <v>86</v>
      </c>
      <c r="BK223" s="108">
        <f t="shared" si="24"/>
        <v>0</v>
      </c>
      <c r="BL223" s="21" t="s">
        <v>175</v>
      </c>
      <c r="BM223" s="21" t="s">
        <v>860</v>
      </c>
    </row>
    <row r="224" spans="2:65" s="1" customFormat="1" ht="14.45" customHeight="1">
      <c r="B224" s="135"/>
      <c r="C224" s="164" t="s">
        <v>481</v>
      </c>
      <c r="D224" s="164" t="s">
        <v>172</v>
      </c>
      <c r="E224" s="165" t="s">
        <v>861</v>
      </c>
      <c r="F224" s="259" t="s">
        <v>862</v>
      </c>
      <c r="G224" s="259"/>
      <c r="H224" s="259"/>
      <c r="I224" s="259"/>
      <c r="J224" s="166" t="s">
        <v>863</v>
      </c>
      <c r="K224" s="167">
        <v>3.5</v>
      </c>
      <c r="L224" s="250">
        <v>0</v>
      </c>
      <c r="M224" s="250"/>
      <c r="N224" s="254">
        <f t="shared" si="15"/>
        <v>0</v>
      </c>
      <c r="O224" s="254"/>
      <c r="P224" s="254"/>
      <c r="Q224" s="254"/>
      <c r="R224" s="138"/>
      <c r="T224" s="168" t="s">
        <v>5</v>
      </c>
      <c r="U224" s="46" t="s">
        <v>43</v>
      </c>
      <c r="V224" s="38"/>
      <c r="W224" s="169">
        <f t="shared" si="16"/>
        <v>0</v>
      </c>
      <c r="X224" s="169">
        <v>0</v>
      </c>
      <c r="Y224" s="169">
        <f t="shared" si="17"/>
        <v>0</v>
      </c>
      <c r="Z224" s="169">
        <v>0</v>
      </c>
      <c r="AA224" s="170">
        <f t="shared" si="18"/>
        <v>0</v>
      </c>
      <c r="AR224" s="21" t="s">
        <v>175</v>
      </c>
      <c r="AT224" s="21" t="s">
        <v>172</v>
      </c>
      <c r="AU224" s="21" t="s">
        <v>119</v>
      </c>
      <c r="AY224" s="21" t="s">
        <v>171</v>
      </c>
      <c r="BE224" s="108">
        <f t="shared" si="19"/>
        <v>0</v>
      </c>
      <c r="BF224" s="108">
        <f t="shared" si="20"/>
        <v>0</v>
      </c>
      <c r="BG224" s="108">
        <f t="shared" si="21"/>
        <v>0</v>
      </c>
      <c r="BH224" s="108">
        <f t="shared" si="22"/>
        <v>0</v>
      </c>
      <c r="BI224" s="108">
        <f t="shared" si="23"/>
        <v>0</v>
      </c>
      <c r="BJ224" s="21" t="s">
        <v>86</v>
      </c>
      <c r="BK224" s="108">
        <f t="shared" si="24"/>
        <v>0</v>
      </c>
      <c r="BL224" s="21" t="s">
        <v>175</v>
      </c>
      <c r="BM224" s="21" t="s">
        <v>864</v>
      </c>
    </row>
    <row r="225" spans="2:65" s="1" customFormat="1" ht="34.15" customHeight="1">
      <c r="B225" s="135"/>
      <c r="C225" s="164" t="s">
        <v>487</v>
      </c>
      <c r="D225" s="164" t="s">
        <v>172</v>
      </c>
      <c r="E225" s="165" t="s">
        <v>865</v>
      </c>
      <c r="F225" s="259" t="s">
        <v>866</v>
      </c>
      <c r="G225" s="259"/>
      <c r="H225" s="259"/>
      <c r="I225" s="259"/>
      <c r="J225" s="166" t="s">
        <v>509</v>
      </c>
      <c r="K225" s="167">
        <v>1</v>
      </c>
      <c r="L225" s="250">
        <v>0</v>
      </c>
      <c r="M225" s="250"/>
      <c r="N225" s="254">
        <f t="shared" si="15"/>
        <v>0</v>
      </c>
      <c r="O225" s="254"/>
      <c r="P225" s="254"/>
      <c r="Q225" s="254"/>
      <c r="R225" s="138"/>
      <c r="T225" s="168" t="s">
        <v>5</v>
      </c>
      <c r="U225" s="46" t="s">
        <v>43</v>
      </c>
      <c r="V225" s="38"/>
      <c r="W225" s="169">
        <f t="shared" si="16"/>
        <v>0</v>
      </c>
      <c r="X225" s="169">
        <v>0</v>
      </c>
      <c r="Y225" s="169">
        <f t="shared" si="17"/>
        <v>0</v>
      </c>
      <c r="Z225" s="169">
        <v>0</v>
      </c>
      <c r="AA225" s="170">
        <f t="shared" si="18"/>
        <v>0</v>
      </c>
      <c r="AR225" s="21" t="s">
        <v>175</v>
      </c>
      <c r="AT225" s="21" t="s">
        <v>172</v>
      </c>
      <c r="AU225" s="21" t="s">
        <v>119</v>
      </c>
      <c r="AY225" s="21" t="s">
        <v>171</v>
      </c>
      <c r="BE225" s="108">
        <f t="shared" si="19"/>
        <v>0</v>
      </c>
      <c r="BF225" s="108">
        <f t="shared" si="20"/>
        <v>0</v>
      </c>
      <c r="BG225" s="108">
        <f t="shared" si="21"/>
        <v>0</v>
      </c>
      <c r="BH225" s="108">
        <f t="shared" si="22"/>
        <v>0</v>
      </c>
      <c r="BI225" s="108">
        <f t="shared" si="23"/>
        <v>0</v>
      </c>
      <c r="BJ225" s="21" t="s">
        <v>86</v>
      </c>
      <c r="BK225" s="108">
        <f t="shared" si="24"/>
        <v>0</v>
      </c>
      <c r="BL225" s="21" t="s">
        <v>175</v>
      </c>
      <c r="BM225" s="21" t="s">
        <v>867</v>
      </c>
    </row>
    <row r="226" spans="2:63" s="9" customFormat="1" ht="29.85" customHeight="1">
      <c r="B226" s="153"/>
      <c r="C226" s="154"/>
      <c r="D226" s="163" t="s">
        <v>694</v>
      </c>
      <c r="E226" s="163"/>
      <c r="F226" s="163"/>
      <c r="G226" s="163"/>
      <c r="H226" s="163"/>
      <c r="I226" s="163"/>
      <c r="J226" s="163"/>
      <c r="K226" s="163"/>
      <c r="L226" s="163"/>
      <c r="M226" s="163"/>
      <c r="N226" s="297">
        <f>BK226</f>
        <v>0</v>
      </c>
      <c r="O226" s="298"/>
      <c r="P226" s="298"/>
      <c r="Q226" s="298"/>
      <c r="R226" s="156"/>
      <c r="T226" s="157"/>
      <c r="U226" s="154"/>
      <c r="V226" s="154"/>
      <c r="W226" s="158">
        <f>SUM(W227:W236)</f>
        <v>0</v>
      </c>
      <c r="X226" s="154"/>
      <c r="Y226" s="158">
        <f>SUM(Y227:Y236)</f>
        <v>0.64305608</v>
      </c>
      <c r="Z226" s="154"/>
      <c r="AA226" s="159">
        <f>SUM(AA227:AA236)</f>
        <v>0</v>
      </c>
      <c r="AR226" s="160" t="s">
        <v>119</v>
      </c>
      <c r="AT226" s="161" t="s">
        <v>77</v>
      </c>
      <c r="AU226" s="161" t="s">
        <v>86</v>
      </c>
      <c r="AY226" s="160" t="s">
        <v>171</v>
      </c>
      <c r="BK226" s="162">
        <f>SUM(BK227:BK236)</f>
        <v>0</v>
      </c>
    </row>
    <row r="227" spans="2:65" s="1" customFormat="1" ht="34.15" customHeight="1">
      <c r="B227" s="135"/>
      <c r="C227" s="164" t="s">
        <v>492</v>
      </c>
      <c r="D227" s="164" t="s">
        <v>172</v>
      </c>
      <c r="E227" s="165" t="s">
        <v>868</v>
      </c>
      <c r="F227" s="259" t="s">
        <v>869</v>
      </c>
      <c r="G227" s="259"/>
      <c r="H227" s="259"/>
      <c r="I227" s="259"/>
      <c r="J227" s="166" t="s">
        <v>116</v>
      </c>
      <c r="K227" s="167">
        <v>13.508</v>
      </c>
      <c r="L227" s="250">
        <v>0</v>
      </c>
      <c r="M227" s="250"/>
      <c r="N227" s="254">
        <f>ROUND(L227*K227,2)</f>
        <v>0</v>
      </c>
      <c r="O227" s="254"/>
      <c r="P227" s="254"/>
      <c r="Q227" s="254"/>
      <c r="R227" s="138"/>
      <c r="T227" s="168" t="s">
        <v>5</v>
      </c>
      <c r="U227" s="46" t="s">
        <v>43</v>
      </c>
      <c r="V227" s="38"/>
      <c r="W227" s="169">
        <f>V227*K227</f>
        <v>0</v>
      </c>
      <c r="X227" s="169">
        <v>0.04536</v>
      </c>
      <c r="Y227" s="169">
        <f>X227*K227</f>
        <v>0.61272288</v>
      </c>
      <c r="Z227" s="169">
        <v>0</v>
      </c>
      <c r="AA227" s="170">
        <f>Z227*K227</f>
        <v>0</v>
      </c>
      <c r="AR227" s="21" t="s">
        <v>253</v>
      </c>
      <c r="AT227" s="21" t="s">
        <v>172</v>
      </c>
      <c r="AU227" s="21" t="s">
        <v>119</v>
      </c>
      <c r="AY227" s="21" t="s">
        <v>171</v>
      </c>
      <c r="BE227" s="108">
        <f>IF(U227="základní",N227,0)</f>
        <v>0</v>
      </c>
      <c r="BF227" s="108">
        <f>IF(U227="snížená",N227,0)</f>
        <v>0</v>
      </c>
      <c r="BG227" s="108">
        <f>IF(U227="zákl. přenesená",N227,0)</f>
        <v>0</v>
      </c>
      <c r="BH227" s="108">
        <f>IF(U227="sníž. přenesená",N227,0)</f>
        <v>0</v>
      </c>
      <c r="BI227" s="108">
        <f>IF(U227="nulová",N227,0)</f>
        <v>0</v>
      </c>
      <c r="BJ227" s="21" t="s">
        <v>86</v>
      </c>
      <c r="BK227" s="108">
        <f>ROUND(L227*K227,2)</f>
        <v>0</v>
      </c>
      <c r="BL227" s="21" t="s">
        <v>253</v>
      </c>
      <c r="BM227" s="21" t="s">
        <v>870</v>
      </c>
    </row>
    <row r="228" spans="2:51" s="11" customFormat="1" ht="14.45" customHeight="1">
      <c r="B228" s="178"/>
      <c r="C228" s="179"/>
      <c r="D228" s="179"/>
      <c r="E228" s="180" t="s">
        <v>5</v>
      </c>
      <c r="F228" s="252" t="s">
        <v>871</v>
      </c>
      <c r="G228" s="253"/>
      <c r="H228" s="253"/>
      <c r="I228" s="253"/>
      <c r="J228" s="179"/>
      <c r="K228" s="181">
        <v>10.508</v>
      </c>
      <c r="L228" s="179"/>
      <c r="M228" s="179"/>
      <c r="N228" s="179"/>
      <c r="O228" s="179"/>
      <c r="P228" s="179"/>
      <c r="Q228" s="179"/>
      <c r="R228" s="182"/>
      <c r="T228" s="183"/>
      <c r="U228" s="179"/>
      <c r="V228" s="179"/>
      <c r="W228" s="179"/>
      <c r="X228" s="179"/>
      <c r="Y228" s="179"/>
      <c r="Z228" s="179"/>
      <c r="AA228" s="184"/>
      <c r="AT228" s="185" t="s">
        <v>178</v>
      </c>
      <c r="AU228" s="185" t="s">
        <v>119</v>
      </c>
      <c r="AV228" s="11" t="s">
        <v>119</v>
      </c>
      <c r="AW228" s="11" t="s">
        <v>35</v>
      </c>
      <c r="AX228" s="11" t="s">
        <v>78</v>
      </c>
      <c r="AY228" s="185" t="s">
        <v>171</v>
      </c>
    </row>
    <row r="229" spans="2:51" s="11" customFormat="1" ht="14.45" customHeight="1">
      <c r="B229" s="178"/>
      <c r="C229" s="179"/>
      <c r="D229" s="179"/>
      <c r="E229" s="180" t="s">
        <v>5</v>
      </c>
      <c r="F229" s="261" t="s">
        <v>872</v>
      </c>
      <c r="G229" s="262"/>
      <c r="H229" s="262"/>
      <c r="I229" s="262"/>
      <c r="J229" s="179"/>
      <c r="K229" s="181">
        <v>4.773</v>
      </c>
      <c r="L229" s="179"/>
      <c r="M229" s="179"/>
      <c r="N229" s="179"/>
      <c r="O229" s="179"/>
      <c r="P229" s="179"/>
      <c r="Q229" s="179"/>
      <c r="R229" s="182"/>
      <c r="T229" s="183"/>
      <c r="U229" s="179"/>
      <c r="V229" s="179"/>
      <c r="W229" s="179"/>
      <c r="X229" s="179"/>
      <c r="Y229" s="179"/>
      <c r="Z229" s="179"/>
      <c r="AA229" s="184"/>
      <c r="AT229" s="185" t="s">
        <v>178</v>
      </c>
      <c r="AU229" s="185" t="s">
        <v>119</v>
      </c>
      <c r="AV229" s="11" t="s">
        <v>119</v>
      </c>
      <c r="AW229" s="11" t="s">
        <v>35</v>
      </c>
      <c r="AX229" s="11" t="s">
        <v>78</v>
      </c>
      <c r="AY229" s="185" t="s">
        <v>171</v>
      </c>
    </row>
    <row r="230" spans="2:51" s="11" customFormat="1" ht="14.45" customHeight="1">
      <c r="B230" s="178"/>
      <c r="C230" s="179"/>
      <c r="D230" s="179"/>
      <c r="E230" s="180" t="s">
        <v>5</v>
      </c>
      <c r="F230" s="261" t="s">
        <v>873</v>
      </c>
      <c r="G230" s="262"/>
      <c r="H230" s="262"/>
      <c r="I230" s="262"/>
      <c r="J230" s="179"/>
      <c r="K230" s="181">
        <v>-1.773</v>
      </c>
      <c r="L230" s="179"/>
      <c r="M230" s="179"/>
      <c r="N230" s="179"/>
      <c r="O230" s="179"/>
      <c r="P230" s="179"/>
      <c r="Q230" s="179"/>
      <c r="R230" s="182"/>
      <c r="T230" s="183"/>
      <c r="U230" s="179"/>
      <c r="V230" s="179"/>
      <c r="W230" s="179"/>
      <c r="X230" s="179"/>
      <c r="Y230" s="179"/>
      <c r="Z230" s="179"/>
      <c r="AA230" s="184"/>
      <c r="AT230" s="185" t="s">
        <v>178</v>
      </c>
      <c r="AU230" s="185" t="s">
        <v>119</v>
      </c>
      <c r="AV230" s="11" t="s">
        <v>119</v>
      </c>
      <c r="AW230" s="11" t="s">
        <v>35</v>
      </c>
      <c r="AX230" s="11" t="s">
        <v>78</v>
      </c>
      <c r="AY230" s="185" t="s">
        <v>171</v>
      </c>
    </row>
    <row r="231" spans="2:51" s="12" customFormat="1" ht="14.45" customHeight="1">
      <c r="B231" s="186"/>
      <c r="C231" s="187"/>
      <c r="D231" s="187"/>
      <c r="E231" s="188" t="s">
        <v>5</v>
      </c>
      <c r="F231" s="263" t="s">
        <v>186</v>
      </c>
      <c r="G231" s="264"/>
      <c r="H231" s="264"/>
      <c r="I231" s="264"/>
      <c r="J231" s="187"/>
      <c r="K231" s="189">
        <v>13.508</v>
      </c>
      <c r="L231" s="187"/>
      <c r="M231" s="187"/>
      <c r="N231" s="187"/>
      <c r="O231" s="187"/>
      <c r="P231" s="187"/>
      <c r="Q231" s="187"/>
      <c r="R231" s="190"/>
      <c r="T231" s="191"/>
      <c r="U231" s="187"/>
      <c r="V231" s="187"/>
      <c r="W231" s="187"/>
      <c r="X231" s="187"/>
      <c r="Y231" s="187"/>
      <c r="Z231" s="187"/>
      <c r="AA231" s="192"/>
      <c r="AT231" s="193" t="s">
        <v>178</v>
      </c>
      <c r="AU231" s="193" t="s">
        <v>119</v>
      </c>
      <c r="AV231" s="12" t="s">
        <v>175</v>
      </c>
      <c r="AW231" s="12" t="s">
        <v>35</v>
      </c>
      <c r="AX231" s="12" t="s">
        <v>86</v>
      </c>
      <c r="AY231" s="193" t="s">
        <v>171</v>
      </c>
    </row>
    <row r="232" spans="2:65" s="1" customFormat="1" ht="22.9" customHeight="1">
      <c r="B232" s="135"/>
      <c r="C232" s="164" t="s">
        <v>497</v>
      </c>
      <c r="D232" s="164" t="s">
        <v>172</v>
      </c>
      <c r="E232" s="165" t="s">
        <v>874</v>
      </c>
      <c r="F232" s="259" t="s">
        <v>875</v>
      </c>
      <c r="G232" s="259"/>
      <c r="H232" s="259"/>
      <c r="I232" s="259"/>
      <c r="J232" s="166" t="s">
        <v>116</v>
      </c>
      <c r="K232" s="167">
        <v>27.016</v>
      </c>
      <c r="L232" s="250">
        <v>0</v>
      </c>
      <c r="M232" s="250"/>
      <c r="N232" s="254">
        <f>ROUND(L232*K232,2)</f>
        <v>0</v>
      </c>
      <c r="O232" s="254"/>
      <c r="P232" s="254"/>
      <c r="Q232" s="254"/>
      <c r="R232" s="138"/>
      <c r="T232" s="168" t="s">
        <v>5</v>
      </c>
      <c r="U232" s="46" t="s">
        <v>43</v>
      </c>
      <c r="V232" s="38"/>
      <c r="W232" s="169">
        <f>V232*K232</f>
        <v>0</v>
      </c>
      <c r="X232" s="169">
        <v>0.0002</v>
      </c>
      <c r="Y232" s="169">
        <f>X232*K232</f>
        <v>0.0054031999999999995</v>
      </c>
      <c r="Z232" s="169">
        <v>0</v>
      </c>
      <c r="AA232" s="170">
        <f>Z232*K232</f>
        <v>0</v>
      </c>
      <c r="AR232" s="21" t="s">
        <v>253</v>
      </c>
      <c r="AT232" s="21" t="s">
        <v>172</v>
      </c>
      <c r="AU232" s="21" t="s">
        <v>119</v>
      </c>
      <c r="AY232" s="21" t="s">
        <v>171</v>
      </c>
      <c r="BE232" s="108">
        <f>IF(U232="základní",N232,0)</f>
        <v>0</v>
      </c>
      <c r="BF232" s="108">
        <f>IF(U232="snížená",N232,0)</f>
        <v>0</v>
      </c>
      <c r="BG232" s="108">
        <f>IF(U232="zákl. přenesená",N232,0)</f>
        <v>0</v>
      </c>
      <c r="BH232" s="108">
        <f>IF(U232="sníž. přenesená",N232,0)</f>
        <v>0</v>
      </c>
      <c r="BI232" s="108">
        <f>IF(U232="nulová",N232,0)</f>
        <v>0</v>
      </c>
      <c r="BJ232" s="21" t="s">
        <v>86</v>
      </c>
      <c r="BK232" s="108">
        <f>ROUND(L232*K232,2)</f>
        <v>0</v>
      </c>
      <c r="BL232" s="21" t="s">
        <v>253</v>
      </c>
      <c r="BM232" s="21" t="s">
        <v>876</v>
      </c>
    </row>
    <row r="233" spans="2:51" s="11" customFormat="1" ht="14.45" customHeight="1">
      <c r="B233" s="178"/>
      <c r="C233" s="179"/>
      <c r="D233" s="179"/>
      <c r="E233" s="180" t="s">
        <v>5</v>
      </c>
      <c r="F233" s="252" t="s">
        <v>877</v>
      </c>
      <c r="G233" s="253"/>
      <c r="H233" s="253"/>
      <c r="I233" s="253"/>
      <c r="J233" s="179"/>
      <c r="K233" s="181">
        <v>27.016</v>
      </c>
      <c r="L233" s="179"/>
      <c r="M233" s="179"/>
      <c r="N233" s="179"/>
      <c r="O233" s="179"/>
      <c r="P233" s="179"/>
      <c r="Q233" s="179"/>
      <c r="R233" s="182"/>
      <c r="T233" s="183"/>
      <c r="U233" s="179"/>
      <c r="V233" s="179"/>
      <c r="W233" s="179"/>
      <c r="X233" s="179"/>
      <c r="Y233" s="179"/>
      <c r="Z233" s="179"/>
      <c r="AA233" s="184"/>
      <c r="AT233" s="185" t="s">
        <v>178</v>
      </c>
      <c r="AU233" s="185" t="s">
        <v>119</v>
      </c>
      <c r="AV233" s="11" t="s">
        <v>119</v>
      </c>
      <c r="AW233" s="11" t="s">
        <v>35</v>
      </c>
      <c r="AX233" s="11" t="s">
        <v>86</v>
      </c>
      <c r="AY233" s="185" t="s">
        <v>171</v>
      </c>
    </row>
    <row r="234" spans="2:65" s="1" customFormat="1" ht="22.9" customHeight="1">
      <c r="B234" s="135"/>
      <c r="C234" s="164" t="s">
        <v>502</v>
      </c>
      <c r="D234" s="164" t="s">
        <v>172</v>
      </c>
      <c r="E234" s="165" t="s">
        <v>878</v>
      </c>
      <c r="F234" s="259" t="s">
        <v>879</v>
      </c>
      <c r="G234" s="259"/>
      <c r="H234" s="259"/>
      <c r="I234" s="259"/>
      <c r="J234" s="166" t="s">
        <v>388</v>
      </c>
      <c r="K234" s="167">
        <v>1</v>
      </c>
      <c r="L234" s="250">
        <v>0</v>
      </c>
      <c r="M234" s="250"/>
      <c r="N234" s="254">
        <f>ROUND(L234*K234,2)</f>
        <v>0</v>
      </c>
      <c r="O234" s="254"/>
      <c r="P234" s="254"/>
      <c r="Q234" s="254"/>
      <c r="R234" s="138"/>
      <c r="T234" s="168" t="s">
        <v>5</v>
      </c>
      <c r="U234" s="46" t="s">
        <v>43</v>
      </c>
      <c r="V234" s="38"/>
      <c r="W234" s="169">
        <f>V234*K234</f>
        <v>0</v>
      </c>
      <c r="X234" s="169">
        <v>0.00022</v>
      </c>
      <c r="Y234" s="169">
        <f>X234*K234</f>
        <v>0.00022</v>
      </c>
      <c r="Z234" s="169">
        <v>0</v>
      </c>
      <c r="AA234" s="170">
        <f>Z234*K234</f>
        <v>0</v>
      </c>
      <c r="AR234" s="21" t="s">
        <v>253</v>
      </c>
      <c r="AT234" s="21" t="s">
        <v>172</v>
      </c>
      <c r="AU234" s="21" t="s">
        <v>119</v>
      </c>
      <c r="AY234" s="21" t="s">
        <v>171</v>
      </c>
      <c r="BE234" s="108">
        <f>IF(U234="základní",N234,0)</f>
        <v>0</v>
      </c>
      <c r="BF234" s="108">
        <f>IF(U234="snížená",N234,0)</f>
        <v>0</v>
      </c>
      <c r="BG234" s="108">
        <f>IF(U234="zákl. přenesená",N234,0)</f>
        <v>0</v>
      </c>
      <c r="BH234" s="108">
        <f>IF(U234="sníž. přenesená",N234,0)</f>
        <v>0</v>
      </c>
      <c r="BI234" s="108">
        <f>IF(U234="nulová",N234,0)</f>
        <v>0</v>
      </c>
      <c r="BJ234" s="21" t="s">
        <v>86</v>
      </c>
      <c r="BK234" s="108">
        <f>ROUND(L234*K234,2)</f>
        <v>0</v>
      </c>
      <c r="BL234" s="21" t="s">
        <v>253</v>
      </c>
      <c r="BM234" s="21" t="s">
        <v>880</v>
      </c>
    </row>
    <row r="235" spans="2:65" s="1" customFormat="1" ht="22.9" customHeight="1">
      <c r="B235" s="135"/>
      <c r="C235" s="194" t="s">
        <v>506</v>
      </c>
      <c r="D235" s="194" t="s">
        <v>214</v>
      </c>
      <c r="E235" s="195" t="s">
        <v>881</v>
      </c>
      <c r="F235" s="260" t="s">
        <v>882</v>
      </c>
      <c r="G235" s="260"/>
      <c r="H235" s="260"/>
      <c r="I235" s="260"/>
      <c r="J235" s="196" t="s">
        <v>388</v>
      </c>
      <c r="K235" s="197">
        <v>1</v>
      </c>
      <c r="L235" s="255">
        <v>0</v>
      </c>
      <c r="M235" s="255"/>
      <c r="N235" s="256">
        <f>ROUND(L235*K235,2)</f>
        <v>0</v>
      </c>
      <c r="O235" s="254"/>
      <c r="P235" s="254"/>
      <c r="Q235" s="254"/>
      <c r="R235" s="138"/>
      <c r="T235" s="168" t="s">
        <v>5</v>
      </c>
      <c r="U235" s="46" t="s">
        <v>43</v>
      </c>
      <c r="V235" s="38"/>
      <c r="W235" s="169">
        <f>V235*K235</f>
        <v>0</v>
      </c>
      <c r="X235" s="169">
        <v>0.02471</v>
      </c>
      <c r="Y235" s="169">
        <f>X235*K235</f>
        <v>0.02471</v>
      </c>
      <c r="Z235" s="169">
        <v>0</v>
      </c>
      <c r="AA235" s="170">
        <f>Z235*K235</f>
        <v>0</v>
      </c>
      <c r="AR235" s="21" t="s">
        <v>353</v>
      </c>
      <c r="AT235" s="21" t="s">
        <v>214</v>
      </c>
      <c r="AU235" s="21" t="s">
        <v>119</v>
      </c>
      <c r="AY235" s="21" t="s">
        <v>171</v>
      </c>
      <c r="BE235" s="108">
        <f>IF(U235="základní",N235,0)</f>
        <v>0</v>
      </c>
      <c r="BF235" s="108">
        <f>IF(U235="snížená",N235,0)</f>
        <v>0</v>
      </c>
      <c r="BG235" s="108">
        <f>IF(U235="zákl. přenesená",N235,0)</f>
        <v>0</v>
      </c>
      <c r="BH235" s="108">
        <f>IF(U235="sníž. přenesená",N235,0)</f>
        <v>0</v>
      </c>
      <c r="BI235" s="108">
        <f>IF(U235="nulová",N235,0)</f>
        <v>0</v>
      </c>
      <c r="BJ235" s="21" t="s">
        <v>86</v>
      </c>
      <c r="BK235" s="108">
        <f>ROUND(L235*K235,2)</f>
        <v>0</v>
      </c>
      <c r="BL235" s="21" t="s">
        <v>253</v>
      </c>
      <c r="BM235" s="21" t="s">
        <v>883</v>
      </c>
    </row>
    <row r="236" spans="2:65" s="1" customFormat="1" ht="34.15" customHeight="1">
      <c r="B236" s="135"/>
      <c r="C236" s="164" t="s">
        <v>511</v>
      </c>
      <c r="D236" s="164" t="s">
        <v>172</v>
      </c>
      <c r="E236" s="165" t="s">
        <v>884</v>
      </c>
      <c r="F236" s="259" t="s">
        <v>885</v>
      </c>
      <c r="G236" s="259"/>
      <c r="H236" s="259"/>
      <c r="I236" s="259"/>
      <c r="J236" s="166" t="s">
        <v>217</v>
      </c>
      <c r="K236" s="167">
        <v>0.643</v>
      </c>
      <c r="L236" s="250">
        <v>0</v>
      </c>
      <c r="M236" s="250"/>
      <c r="N236" s="254">
        <f>ROUND(L236*K236,2)</f>
        <v>0</v>
      </c>
      <c r="O236" s="254"/>
      <c r="P236" s="254"/>
      <c r="Q236" s="254"/>
      <c r="R236" s="138"/>
      <c r="T236" s="168" t="s">
        <v>5</v>
      </c>
      <c r="U236" s="46" t="s">
        <v>43</v>
      </c>
      <c r="V236" s="38"/>
      <c r="W236" s="169">
        <f>V236*K236</f>
        <v>0</v>
      </c>
      <c r="X236" s="169">
        <v>0</v>
      </c>
      <c r="Y236" s="169">
        <f>X236*K236</f>
        <v>0</v>
      </c>
      <c r="Z236" s="169">
        <v>0</v>
      </c>
      <c r="AA236" s="170">
        <f>Z236*K236</f>
        <v>0</v>
      </c>
      <c r="AR236" s="21" t="s">
        <v>253</v>
      </c>
      <c r="AT236" s="21" t="s">
        <v>172</v>
      </c>
      <c r="AU236" s="21" t="s">
        <v>119</v>
      </c>
      <c r="AY236" s="21" t="s">
        <v>171</v>
      </c>
      <c r="BE236" s="108">
        <f>IF(U236="základní",N236,0)</f>
        <v>0</v>
      </c>
      <c r="BF236" s="108">
        <f>IF(U236="snížená",N236,0)</f>
        <v>0</v>
      </c>
      <c r="BG236" s="108">
        <f>IF(U236="zákl. přenesená",N236,0)</f>
        <v>0</v>
      </c>
      <c r="BH236" s="108">
        <f>IF(U236="sníž. přenesená",N236,0)</f>
        <v>0</v>
      </c>
      <c r="BI236" s="108">
        <f>IF(U236="nulová",N236,0)</f>
        <v>0</v>
      </c>
      <c r="BJ236" s="21" t="s">
        <v>86</v>
      </c>
      <c r="BK236" s="108">
        <f>ROUND(L236*K236,2)</f>
        <v>0</v>
      </c>
      <c r="BL236" s="21" t="s">
        <v>253</v>
      </c>
      <c r="BM236" s="21" t="s">
        <v>886</v>
      </c>
    </row>
    <row r="237" spans="2:63" s="9" customFormat="1" ht="29.85" customHeight="1">
      <c r="B237" s="153"/>
      <c r="C237" s="154"/>
      <c r="D237" s="163" t="s">
        <v>142</v>
      </c>
      <c r="E237" s="163"/>
      <c r="F237" s="163"/>
      <c r="G237" s="163"/>
      <c r="H237" s="163"/>
      <c r="I237" s="163"/>
      <c r="J237" s="163"/>
      <c r="K237" s="163"/>
      <c r="L237" s="163"/>
      <c r="M237" s="163"/>
      <c r="N237" s="297">
        <f>BK237</f>
        <v>0</v>
      </c>
      <c r="O237" s="298"/>
      <c r="P237" s="298"/>
      <c r="Q237" s="298"/>
      <c r="R237" s="156"/>
      <c r="T237" s="157"/>
      <c r="U237" s="154"/>
      <c r="V237" s="154"/>
      <c r="W237" s="158">
        <f>SUM(W238:W240)</f>
        <v>0</v>
      </c>
      <c r="X237" s="154"/>
      <c r="Y237" s="158">
        <f>SUM(Y238:Y240)</f>
        <v>0.0155</v>
      </c>
      <c r="Z237" s="154"/>
      <c r="AA237" s="159">
        <f>SUM(AA238:AA240)</f>
        <v>0</v>
      </c>
      <c r="AR237" s="160" t="s">
        <v>119</v>
      </c>
      <c r="AT237" s="161" t="s">
        <v>77</v>
      </c>
      <c r="AU237" s="161" t="s">
        <v>86</v>
      </c>
      <c r="AY237" s="160" t="s">
        <v>171</v>
      </c>
      <c r="BK237" s="162">
        <f>SUM(BK238:BK240)</f>
        <v>0</v>
      </c>
    </row>
    <row r="238" spans="2:65" s="1" customFormat="1" ht="34.15" customHeight="1">
      <c r="B238" s="135"/>
      <c r="C238" s="164" t="s">
        <v>179</v>
      </c>
      <c r="D238" s="164" t="s">
        <v>172</v>
      </c>
      <c r="E238" s="165" t="s">
        <v>887</v>
      </c>
      <c r="F238" s="259" t="s">
        <v>888</v>
      </c>
      <c r="G238" s="259"/>
      <c r="H238" s="259"/>
      <c r="I238" s="259"/>
      <c r="J238" s="166" t="s">
        <v>388</v>
      </c>
      <c r="K238" s="167">
        <v>1</v>
      </c>
      <c r="L238" s="250">
        <v>0</v>
      </c>
      <c r="M238" s="250"/>
      <c r="N238" s="254">
        <f>ROUND(L238*K238,2)</f>
        <v>0</v>
      </c>
      <c r="O238" s="254"/>
      <c r="P238" s="254"/>
      <c r="Q238" s="254"/>
      <c r="R238" s="138"/>
      <c r="T238" s="168" t="s">
        <v>5</v>
      </c>
      <c r="U238" s="46" t="s">
        <v>43</v>
      </c>
      <c r="V238" s="38"/>
      <c r="W238" s="169">
        <f>V238*K238</f>
        <v>0</v>
      </c>
      <c r="X238" s="169">
        <v>0</v>
      </c>
      <c r="Y238" s="169">
        <f>X238*K238</f>
        <v>0</v>
      </c>
      <c r="Z238" s="169">
        <v>0</v>
      </c>
      <c r="AA238" s="170">
        <f>Z238*K238</f>
        <v>0</v>
      </c>
      <c r="AR238" s="21" t="s">
        <v>253</v>
      </c>
      <c r="AT238" s="21" t="s">
        <v>172</v>
      </c>
      <c r="AU238" s="21" t="s">
        <v>119</v>
      </c>
      <c r="AY238" s="21" t="s">
        <v>171</v>
      </c>
      <c r="BE238" s="108">
        <f>IF(U238="základní",N238,0)</f>
        <v>0</v>
      </c>
      <c r="BF238" s="108">
        <f>IF(U238="snížená",N238,0)</f>
        <v>0</v>
      </c>
      <c r="BG238" s="108">
        <f>IF(U238="zákl. přenesená",N238,0)</f>
        <v>0</v>
      </c>
      <c r="BH238" s="108">
        <f>IF(U238="sníž. přenesená",N238,0)</f>
        <v>0</v>
      </c>
      <c r="BI238" s="108">
        <f>IF(U238="nulová",N238,0)</f>
        <v>0</v>
      </c>
      <c r="BJ238" s="21" t="s">
        <v>86</v>
      </c>
      <c r="BK238" s="108">
        <f>ROUND(L238*K238,2)</f>
        <v>0</v>
      </c>
      <c r="BL238" s="21" t="s">
        <v>253</v>
      </c>
      <c r="BM238" s="21" t="s">
        <v>889</v>
      </c>
    </row>
    <row r="239" spans="2:65" s="1" customFormat="1" ht="45.6" customHeight="1">
      <c r="B239" s="135"/>
      <c r="C239" s="194" t="s">
        <v>519</v>
      </c>
      <c r="D239" s="194" t="s">
        <v>214</v>
      </c>
      <c r="E239" s="195" t="s">
        <v>890</v>
      </c>
      <c r="F239" s="260" t="s">
        <v>891</v>
      </c>
      <c r="G239" s="260"/>
      <c r="H239" s="260"/>
      <c r="I239" s="260"/>
      <c r="J239" s="196" t="s">
        <v>388</v>
      </c>
      <c r="K239" s="197">
        <v>1</v>
      </c>
      <c r="L239" s="255">
        <v>0</v>
      </c>
      <c r="M239" s="255"/>
      <c r="N239" s="256">
        <f>ROUND(L239*K239,2)</f>
        <v>0</v>
      </c>
      <c r="O239" s="254"/>
      <c r="P239" s="254"/>
      <c r="Q239" s="254"/>
      <c r="R239" s="138"/>
      <c r="T239" s="168" t="s">
        <v>5</v>
      </c>
      <c r="U239" s="46" t="s">
        <v>43</v>
      </c>
      <c r="V239" s="38"/>
      <c r="W239" s="169">
        <f>V239*K239</f>
        <v>0</v>
      </c>
      <c r="X239" s="169">
        <v>0.0155</v>
      </c>
      <c r="Y239" s="169">
        <f>X239*K239</f>
        <v>0.0155</v>
      </c>
      <c r="Z239" s="169">
        <v>0</v>
      </c>
      <c r="AA239" s="170">
        <f>Z239*K239</f>
        <v>0</v>
      </c>
      <c r="AR239" s="21" t="s">
        <v>353</v>
      </c>
      <c r="AT239" s="21" t="s">
        <v>214</v>
      </c>
      <c r="AU239" s="21" t="s">
        <v>119</v>
      </c>
      <c r="AY239" s="21" t="s">
        <v>171</v>
      </c>
      <c r="BE239" s="108">
        <f>IF(U239="základní",N239,0)</f>
        <v>0</v>
      </c>
      <c r="BF239" s="108">
        <f>IF(U239="snížená",N239,0)</f>
        <v>0</v>
      </c>
      <c r="BG239" s="108">
        <f>IF(U239="zákl. přenesená",N239,0)</f>
        <v>0</v>
      </c>
      <c r="BH239" s="108">
        <f>IF(U239="sníž. přenesená",N239,0)</f>
        <v>0</v>
      </c>
      <c r="BI239" s="108">
        <f>IF(U239="nulová",N239,0)</f>
        <v>0</v>
      </c>
      <c r="BJ239" s="21" t="s">
        <v>86</v>
      </c>
      <c r="BK239" s="108">
        <f>ROUND(L239*K239,2)</f>
        <v>0</v>
      </c>
      <c r="BL239" s="21" t="s">
        <v>253</v>
      </c>
      <c r="BM239" s="21" t="s">
        <v>892</v>
      </c>
    </row>
    <row r="240" spans="2:65" s="1" customFormat="1" ht="22.9" customHeight="1">
      <c r="B240" s="135"/>
      <c r="C240" s="164" t="s">
        <v>524</v>
      </c>
      <c r="D240" s="164" t="s">
        <v>172</v>
      </c>
      <c r="E240" s="165" t="s">
        <v>893</v>
      </c>
      <c r="F240" s="259" t="s">
        <v>894</v>
      </c>
      <c r="G240" s="259"/>
      <c r="H240" s="259"/>
      <c r="I240" s="259"/>
      <c r="J240" s="166" t="s">
        <v>217</v>
      </c>
      <c r="K240" s="167">
        <v>0.016</v>
      </c>
      <c r="L240" s="250">
        <v>0</v>
      </c>
      <c r="M240" s="250"/>
      <c r="N240" s="254">
        <f>ROUND(L240*K240,2)</f>
        <v>0</v>
      </c>
      <c r="O240" s="254"/>
      <c r="P240" s="254"/>
      <c r="Q240" s="254"/>
      <c r="R240" s="138"/>
      <c r="T240" s="168" t="s">
        <v>5</v>
      </c>
      <c r="U240" s="46" t="s">
        <v>43</v>
      </c>
      <c r="V240" s="38"/>
      <c r="W240" s="169">
        <f>V240*K240</f>
        <v>0</v>
      </c>
      <c r="X240" s="169">
        <v>0</v>
      </c>
      <c r="Y240" s="169">
        <f>X240*K240</f>
        <v>0</v>
      </c>
      <c r="Z240" s="169">
        <v>0</v>
      </c>
      <c r="AA240" s="170">
        <f>Z240*K240</f>
        <v>0</v>
      </c>
      <c r="AR240" s="21" t="s">
        <v>253</v>
      </c>
      <c r="AT240" s="21" t="s">
        <v>172</v>
      </c>
      <c r="AU240" s="21" t="s">
        <v>119</v>
      </c>
      <c r="AY240" s="21" t="s">
        <v>171</v>
      </c>
      <c r="BE240" s="108">
        <f>IF(U240="základní",N240,0)</f>
        <v>0</v>
      </c>
      <c r="BF240" s="108">
        <f>IF(U240="snížená",N240,0)</f>
        <v>0</v>
      </c>
      <c r="BG240" s="108">
        <f>IF(U240="zákl. přenesená",N240,0)</f>
        <v>0</v>
      </c>
      <c r="BH240" s="108">
        <f>IF(U240="sníž. přenesená",N240,0)</f>
        <v>0</v>
      </c>
      <c r="BI240" s="108">
        <f>IF(U240="nulová",N240,0)</f>
        <v>0</v>
      </c>
      <c r="BJ240" s="21" t="s">
        <v>86</v>
      </c>
      <c r="BK240" s="108">
        <f>ROUND(L240*K240,2)</f>
        <v>0</v>
      </c>
      <c r="BL240" s="21" t="s">
        <v>253</v>
      </c>
      <c r="BM240" s="21" t="s">
        <v>895</v>
      </c>
    </row>
    <row r="241" spans="2:63" s="9" customFormat="1" ht="29.85" customHeight="1">
      <c r="B241" s="153"/>
      <c r="C241" s="154"/>
      <c r="D241" s="163" t="s">
        <v>143</v>
      </c>
      <c r="E241" s="163"/>
      <c r="F241" s="163"/>
      <c r="G241" s="163"/>
      <c r="H241" s="163"/>
      <c r="I241" s="163"/>
      <c r="J241" s="163"/>
      <c r="K241" s="163"/>
      <c r="L241" s="163"/>
      <c r="M241" s="163"/>
      <c r="N241" s="297">
        <f>BK241</f>
        <v>0</v>
      </c>
      <c r="O241" s="298"/>
      <c r="P241" s="298"/>
      <c r="Q241" s="298"/>
      <c r="R241" s="156"/>
      <c r="T241" s="157"/>
      <c r="U241" s="154"/>
      <c r="V241" s="154"/>
      <c r="W241" s="158">
        <f>SUM(W242:W249)</f>
        <v>0</v>
      </c>
      <c r="X241" s="154"/>
      <c r="Y241" s="158">
        <f>SUM(Y242:Y249)</f>
        <v>0.1202166</v>
      </c>
      <c r="Z241" s="154"/>
      <c r="AA241" s="159">
        <f>SUM(AA242:AA249)</f>
        <v>0.10888</v>
      </c>
      <c r="AR241" s="160" t="s">
        <v>119</v>
      </c>
      <c r="AT241" s="161" t="s">
        <v>77</v>
      </c>
      <c r="AU241" s="161" t="s">
        <v>86</v>
      </c>
      <c r="AY241" s="160" t="s">
        <v>171</v>
      </c>
      <c r="BK241" s="162">
        <f>SUM(BK242:BK249)</f>
        <v>0</v>
      </c>
    </row>
    <row r="242" spans="2:65" s="1" customFormat="1" ht="22.9" customHeight="1">
      <c r="B242" s="135"/>
      <c r="C242" s="164" t="s">
        <v>528</v>
      </c>
      <c r="D242" s="164" t="s">
        <v>172</v>
      </c>
      <c r="E242" s="165" t="s">
        <v>896</v>
      </c>
      <c r="F242" s="259" t="s">
        <v>897</v>
      </c>
      <c r="G242" s="259"/>
      <c r="H242" s="259"/>
      <c r="I242" s="259"/>
      <c r="J242" s="166" t="s">
        <v>116</v>
      </c>
      <c r="K242" s="167">
        <v>4</v>
      </c>
      <c r="L242" s="250">
        <v>0</v>
      </c>
      <c r="M242" s="250"/>
      <c r="N242" s="254">
        <f>ROUND(L242*K242,2)</f>
        <v>0</v>
      </c>
      <c r="O242" s="254"/>
      <c r="P242" s="254"/>
      <c r="Q242" s="254"/>
      <c r="R242" s="138"/>
      <c r="T242" s="168" t="s">
        <v>5</v>
      </c>
      <c r="U242" s="46" t="s">
        <v>43</v>
      </c>
      <c r="V242" s="38"/>
      <c r="W242" s="169">
        <f>V242*K242</f>
        <v>0</v>
      </c>
      <c r="X242" s="169">
        <v>0</v>
      </c>
      <c r="Y242" s="169">
        <f>X242*K242</f>
        <v>0</v>
      </c>
      <c r="Z242" s="169">
        <v>0.02722</v>
      </c>
      <c r="AA242" s="170">
        <f>Z242*K242</f>
        <v>0.10888</v>
      </c>
      <c r="AR242" s="21" t="s">
        <v>253</v>
      </c>
      <c r="AT242" s="21" t="s">
        <v>172</v>
      </c>
      <c r="AU242" s="21" t="s">
        <v>119</v>
      </c>
      <c r="AY242" s="21" t="s">
        <v>171</v>
      </c>
      <c r="BE242" s="108">
        <f>IF(U242="základní",N242,0)</f>
        <v>0</v>
      </c>
      <c r="BF242" s="108">
        <f>IF(U242="snížená",N242,0)</f>
        <v>0</v>
      </c>
      <c r="BG242" s="108">
        <f>IF(U242="zákl. přenesená",N242,0)</f>
        <v>0</v>
      </c>
      <c r="BH242" s="108">
        <f>IF(U242="sníž. přenesená",N242,0)</f>
        <v>0</v>
      </c>
      <c r="BI242" s="108">
        <f>IF(U242="nulová",N242,0)</f>
        <v>0</v>
      </c>
      <c r="BJ242" s="21" t="s">
        <v>86</v>
      </c>
      <c r="BK242" s="108">
        <f>ROUND(L242*K242,2)</f>
        <v>0</v>
      </c>
      <c r="BL242" s="21" t="s">
        <v>253</v>
      </c>
      <c r="BM242" s="21" t="s">
        <v>898</v>
      </c>
    </row>
    <row r="243" spans="2:51" s="11" customFormat="1" ht="14.45" customHeight="1">
      <c r="B243" s="178"/>
      <c r="C243" s="179"/>
      <c r="D243" s="179"/>
      <c r="E243" s="180" t="s">
        <v>5</v>
      </c>
      <c r="F243" s="252" t="s">
        <v>899</v>
      </c>
      <c r="G243" s="253"/>
      <c r="H243" s="253"/>
      <c r="I243" s="253"/>
      <c r="J243" s="179"/>
      <c r="K243" s="181">
        <v>4</v>
      </c>
      <c r="L243" s="179"/>
      <c r="M243" s="179"/>
      <c r="N243" s="179"/>
      <c r="O243" s="179"/>
      <c r="P243" s="179"/>
      <c r="Q243" s="179"/>
      <c r="R243" s="182"/>
      <c r="T243" s="183"/>
      <c r="U243" s="179"/>
      <c r="V243" s="179"/>
      <c r="W243" s="179"/>
      <c r="X243" s="179"/>
      <c r="Y243" s="179"/>
      <c r="Z243" s="179"/>
      <c r="AA243" s="184"/>
      <c r="AT243" s="185" t="s">
        <v>178</v>
      </c>
      <c r="AU243" s="185" t="s">
        <v>119</v>
      </c>
      <c r="AV243" s="11" t="s">
        <v>119</v>
      </c>
      <c r="AW243" s="11" t="s">
        <v>35</v>
      </c>
      <c r="AX243" s="11" t="s">
        <v>86</v>
      </c>
      <c r="AY243" s="185" t="s">
        <v>171</v>
      </c>
    </row>
    <row r="244" spans="2:65" s="1" customFormat="1" ht="34.15" customHeight="1">
      <c r="B244" s="135"/>
      <c r="C244" s="164" t="s">
        <v>532</v>
      </c>
      <c r="D244" s="164" t="s">
        <v>172</v>
      </c>
      <c r="E244" s="165" t="s">
        <v>900</v>
      </c>
      <c r="F244" s="259" t="s">
        <v>901</v>
      </c>
      <c r="G244" s="259"/>
      <c r="H244" s="259"/>
      <c r="I244" s="259"/>
      <c r="J244" s="166" t="s">
        <v>116</v>
      </c>
      <c r="K244" s="167">
        <v>4.23</v>
      </c>
      <c r="L244" s="250">
        <v>0</v>
      </c>
      <c r="M244" s="250"/>
      <c r="N244" s="254">
        <f>ROUND(L244*K244,2)</f>
        <v>0</v>
      </c>
      <c r="O244" s="254"/>
      <c r="P244" s="254"/>
      <c r="Q244" s="254"/>
      <c r="R244" s="138"/>
      <c r="T244" s="168" t="s">
        <v>5</v>
      </c>
      <c r="U244" s="46" t="s">
        <v>43</v>
      </c>
      <c r="V244" s="38"/>
      <c r="W244" s="169">
        <f>V244*K244</f>
        <v>0</v>
      </c>
      <c r="X244" s="169">
        <v>0.00392</v>
      </c>
      <c r="Y244" s="169">
        <f>X244*K244</f>
        <v>0.016581600000000002</v>
      </c>
      <c r="Z244" s="169">
        <v>0</v>
      </c>
      <c r="AA244" s="170">
        <f>Z244*K244</f>
        <v>0</v>
      </c>
      <c r="AR244" s="21" t="s">
        <v>253</v>
      </c>
      <c r="AT244" s="21" t="s">
        <v>172</v>
      </c>
      <c r="AU244" s="21" t="s">
        <v>119</v>
      </c>
      <c r="AY244" s="21" t="s">
        <v>171</v>
      </c>
      <c r="BE244" s="108">
        <f>IF(U244="základní",N244,0)</f>
        <v>0</v>
      </c>
      <c r="BF244" s="108">
        <f>IF(U244="snížená",N244,0)</f>
        <v>0</v>
      </c>
      <c r="BG244" s="108">
        <f>IF(U244="zákl. přenesená",N244,0)</f>
        <v>0</v>
      </c>
      <c r="BH244" s="108">
        <f>IF(U244="sníž. přenesená",N244,0)</f>
        <v>0</v>
      </c>
      <c r="BI244" s="108">
        <f>IF(U244="nulová",N244,0)</f>
        <v>0</v>
      </c>
      <c r="BJ244" s="21" t="s">
        <v>86</v>
      </c>
      <c r="BK244" s="108">
        <f>ROUND(L244*K244,2)</f>
        <v>0</v>
      </c>
      <c r="BL244" s="21" t="s">
        <v>253</v>
      </c>
      <c r="BM244" s="21" t="s">
        <v>902</v>
      </c>
    </row>
    <row r="245" spans="2:51" s="11" customFormat="1" ht="14.45" customHeight="1">
      <c r="B245" s="178"/>
      <c r="C245" s="179"/>
      <c r="D245" s="179"/>
      <c r="E245" s="180" t="s">
        <v>5</v>
      </c>
      <c r="F245" s="252" t="s">
        <v>903</v>
      </c>
      <c r="G245" s="253"/>
      <c r="H245" s="253"/>
      <c r="I245" s="253"/>
      <c r="J245" s="179"/>
      <c r="K245" s="181">
        <v>4.23</v>
      </c>
      <c r="L245" s="179"/>
      <c r="M245" s="179"/>
      <c r="N245" s="179"/>
      <c r="O245" s="179"/>
      <c r="P245" s="179"/>
      <c r="Q245" s="179"/>
      <c r="R245" s="182"/>
      <c r="T245" s="183"/>
      <c r="U245" s="179"/>
      <c r="V245" s="179"/>
      <c r="W245" s="179"/>
      <c r="X245" s="179"/>
      <c r="Y245" s="179"/>
      <c r="Z245" s="179"/>
      <c r="AA245" s="184"/>
      <c r="AT245" s="185" t="s">
        <v>178</v>
      </c>
      <c r="AU245" s="185" t="s">
        <v>119</v>
      </c>
      <c r="AV245" s="11" t="s">
        <v>119</v>
      </c>
      <c r="AW245" s="11" t="s">
        <v>35</v>
      </c>
      <c r="AX245" s="11" t="s">
        <v>86</v>
      </c>
      <c r="AY245" s="185" t="s">
        <v>171</v>
      </c>
    </row>
    <row r="246" spans="2:65" s="1" customFormat="1" ht="14.45" customHeight="1">
      <c r="B246" s="135"/>
      <c r="C246" s="194" t="s">
        <v>536</v>
      </c>
      <c r="D246" s="194" t="s">
        <v>214</v>
      </c>
      <c r="E246" s="195" t="s">
        <v>904</v>
      </c>
      <c r="F246" s="260" t="s">
        <v>1089</v>
      </c>
      <c r="G246" s="260"/>
      <c r="H246" s="260"/>
      <c r="I246" s="260"/>
      <c r="J246" s="196" t="s">
        <v>116</v>
      </c>
      <c r="K246" s="197">
        <v>4.653</v>
      </c>
      <c r="L246" s="255">
        <v>0</v>
      </c>
      <c r="M246" s="255"/>
      <c r="N246" s="256">
        <f>ROUND(L246*K246,2)</f>
        <v>0</v>
      </c>
      <c r="O246" s="254"/>
      <c r="P246" s="254"/>
      <c r="Q246" s="254"/>
      <c r="R246" s="138"/>
      <c r="T246" s="168" t="s">
        <v>5</v>
      </c>
      <c r="U246" s="46" t="s">
        <v>43</v>
      </c>
      <c r="V246" s="38"/>
      <c r="W246" s="169">
        <f>V246*K246</f>
        <v>0</v>
      </c>
      <c r="X246" s="169">
        <v>0.0155</v>
      </c>
      <c r="Y246" s="169">
        <f>X246*K246</f>
        <v>0.07212149999999999</v>
      </c>
      <c r="Z246" s="169">
        <v>0</v>
      </c>
      <c r="AA246" s="170">
        <f>Z246*K246</f>
        <v>0</v>
      </c>
      <c r="AR246" s="21" t="s">
        <v>353</v>
      </c>
      <c r="AT246" s="21" t="s">
        <v>214</v>
      </c>
      <c r="AU246" s="21" t="s">
        <v>119</v>
      </c>
      <c r="AY246" s="21" t="s">
        <v>171</v>
      </c>
      <c r="BE246" s="108">
        <f>IF(U246="základní",N246,0)</f>
        <v>0</v>
      </c>
      <c r="BF246" s="108">
        <f>IF(U246="snížená",N246,0)</f>
        <v>0</v>
      </c>
      <c r="BG246" s="108">
        <f>IF(U246="zákl. přenesená",N246,0)</f>
        <v>0</v>
      </c>
      <c r="BH246" s="108">
        <f>IF(U246="sníž. přenesená",N246,0)</f>
        <v>0</v>
      </c>
      <c r="BI246" s="108">
        <f>IF(U246="nulová",N246,0)</f>
        <v>0</v>
      </c>
      <c r="BJ246" s="21" t="s">
        <v>86</v>
      </c>
      <c r="BK246" s="108">
        <f>ROUND(L246*K246,2)</f>
        <v>0</v>
      </c>
      <c r="BL246" s="21" t="s">
        <v>253</v>
      </c>
      <c r="BM246" s="21" t="s">
        <v>905</v>
      </c>
    </row>
    <row r="247" spans="2:65" s="1" customFormat="1" ht="14.45" customHeight="1">
      <c r="B247" s="135"/>
      <c r="C247" s="164" t="s">
        <v>540</v>
      </c>
      <c r="D247" s="164" t="s">
        <v>172</v>
      </c>
      <c r="E247" s="165" t="s">
        <v>906</v>
      </c>
      <c r="F247" s="259" t="s">
        <v>907</v>
      </c>
      <c r="G247" s="259"/>
      <c r="H247" s="259"/>
      <c r="I247" s="259"/>
      <c r="J247" s="166" t="s">
        <v>116</v>
      </c>
      <c r="K247" s="167">
        <v>4.23</v>
      </c>
      <c r="L247" s="250">
        <v>0</v>
      </c>
      <c r="M247" s="250"/>
      <c r="N247" s="254">
        <f>ROUND(L247*K247,2)</f>
        <v>0</v>
      </c>
      <c r="O247" s="254"/>
      <c r="P247" s="254"/>
      <c r="Q247" s="254"/>
      <c r="R247" s="138"/>
      <c r="T247" s="168" t="s">
        <v>5</v>
      </c>
      <c r="U247" s="46" t="s">
        <v>43</v>
      </c>
      <c r="V247" s="38"/>
      <c r="W247" s="169">
        <f>V247*K247</f>
        <v>0</v>
      </c>
      <c r="X247" s="169">
        <v>0.0003</v>
      </c>
      <c r="Y247" s="169">
        <f>X247*K247</f>
        <v>0.001269</v>
      </c>
      <c r="Z247" s="169">
        <v>0</v>
      </c>
      <c r="AA247" s="170">
        <f>Z247*K247</f>
        <v>0</v>
      </c>
      <c r="AR247" s="21" t="s">
        <v>253</v>
      </c>
      <c r="AT247" s="21" t="s">
        <v>172</v>
      </c>
      <c r="AU247" s="21" t="s">
        <v>119</v>
      </c>
      <c r="AY247" s="21" t="s">
        <v>171</v>
      </c>
      <c r="BE247" s="108">
        <f>IF(U247="základní",N247,0)</f>
        <v>0</v>
      </c>
      <c r="BF247" s="108">
        <f>IF(U247="snížená",N247,0)</f>
        <v>0</v>
      </c>
      <c r="BG247" s="108">
        <f>IF(U247="zákl. přenesená",N247,0)</f>
        <v>0</v>
      </c>
      <c r="BH247" s="108">
        <f>IF(U247="sníž. přenesená",N247,0)</f>
        <v>0</v>
      </c>
      <c r="BI247" s="108">
        <f>IF(U247="nulová",N247,0)</f>
        <v>0</v>
      </c>
      <c r="BJ247" s="21" t="s">
        <v>86</v>
      </c>
      <c r="BK247" s="108">
        <f>ROUND(L247*K247,2)</f>
        <v>0</v>
      </c>
      <c r="BL247" s="21" t="s">
        <v>253</v>
      </c>
      <c r="BM247" s="21" t="s">
        <v>908</v>
      </c>
    </row>
    <row r="248" spans="2:65" s="1" customFormat="1" ht="22.9" customHeight="1">
      <c r="B248" s="135"/>
      <c r="C248" s="164" t="s">
        <v>544</v>
      </c>
      <c r="D248" s="164" t="s">
        <v>172</v>
      </c>
      <c r="E248" s="165" t="s">
        <v>909</v>
      </c>
      <c r="F248" s="259" t="s">
        <v>910</v>
      </c>
      <c r="G248" s="259"/>
      <c r="H248" s="259"/>
      <c r="I248" s="259"/>
      <c r="J248" s="166" t="s">
        <v>116</v>
      </c>
      <c r="K248" s="167">
        <v>4.23</v>
      </c>
      <c r="L248" s="250">
        <v>0</v>
      </c>
      <c r="M248" s="250"/>
      <c r="N248" s="254">
        <f>ROUND(L248*K248,2)</f>
        <v>0</v>
      </c>
      <c r="O248" s="254"/>
      <c r="P248" s="254"/>
      <c r="Q248" s="254"/>
      <c r="R248" s="138"/>
      <c r="T248" s="168" t="s">
        <v>5</v>
      </c>
      <c r="U248" s="46" t="s">
        <v>43</v>
      </c>
      <c r="V248" s="38"/>
      <c r="W248" s="169">
        <f>V248*K248</f>
        <v>0</v>
      </c>
      <c r="X248" s="169">
        <v>0.00715</v>
      </c>
      <c r="Y248" s="169">
        <f>X248*K248</f>
        <v>0.030244500000000004</v>
      </c>
      <c r="Z248" s="169">
        <v>0</v>
      </c>
      <c r="AA248" s="170">
        <f>Z248*K248</f>
        <v>0</v>
      </c>
      <c r="AR248" s="21" t="s">
        <v>253</v>
      </c>
      <c r="AT248" s="21" t="s">
        <v>172</v>
      </c>
      <c r="AU248" s="21" t="s">
        <v>119</v>
      </c>
      <c r="AY248" s="21" t="s">
        <v>171</v>
      </c>
      <c r="BE248" s="108">
        <f>IF(U248="základní",N248,0)</f>
        <v>0</v>
      </c>
      <c r="BF248" s="108">
        <f>IF(U248="snížená",N248,0)</f>
        <v>0</v>
      </c>
      <c r="BG248" s="108">
        <f>IF(U248="zákl. přenesená",N248,0)</f>
        <v>0</v>
      </c>
      <c r="BH248" s="108">
        <f>IF(U248="sníž. přenesená",N248,0)</f>
        <v>0</v>
      </c>
      <c r="BI248" s="108">
        <f>IF(U248="nulová",N248,0)</f>
        <v>0</v>
      </c>
      <c r="BJ248" s="21" t="s">
        <v>86</v>
      </c>
      <c r="BK248" s="108">
        <f>ROUND(L248*K248,2)</f>
        <v>0</v>
      </c>
      <c r="BL248" s="21" t="s">
        <v>253</v>
      </c>
      <c r="BM248" s="21" t="s">
        <v>911</v>
      </c>
    </row>
    <row r="249" spans="2:65" s="1" customFormat="1" ht="22.9" customHeight="1">
      <c r="B249" s="135"/>
      <c r="C249" s="164" t="s">
        <v>548</v>
      </c>
      <c r="D249" s="164" t="s">
        <v>172</v>
      </c>
      <c r="E249" s="165" t="s">
        <v>610</v>
      </c>
      <c r="F249" s="259" t="s">
        <v>611</v>
      </c>
      <c r="G249" s="259"/>
      <c r="H249" s="259"/>
      <c r="I249" s="259"/>
      <c r="J249" s="166" t="s">
        <v>217</v>
      </c>
      <c r="K249" s="167">
        <v>0.12</v>
      </c>
      <c r="L249" s="250">
        <v>0</v>
      </c>
      <c r="M249" s="250"/>
      <c r="N249" s="254">
        <f>ROUND(L249*K249,2)</f>
        <v>0</v>
      </c>
      <c r="O249" s="254"/>
      <c r="P249" s="254"/>
      <c r="Q249" s="254"/>
      <c r="R249" s="138"/>
      <c r="T249" s="168" t="s">
        <v>5</v>
      </c>
      <c r="U249" s="46" t="s">
        <v>43</v>
      </c>
      <c r="V249" s="38"/>
      <c r="W249" s="169">
        <f>V249*K249</f>
        <v>0</v>
      </c>
      <c r="X249" s="169">
        <v>0</v>
      </c>
      <c r="Y249" s="169">
        <f>X249*K249</f>
        <v>0</v>
      </c>
      <c r="Z249" s="169">
        <v>0</v>
      </c>
      <c r="AA249" s="170">
        <f>Z249*K249</f>
        <v>0</v>
      </c>
      <c r="AR249" s="21" t="s">
        <v>253</v>
      </c>
      <c r="AT249" s="21" t="s">
        <v>172</v>
      </c>
      <c r="AU249" s="21" t="s">
        <v>119</v>
      </c>
      <c r="AY249" s="21" t="s">
        <v>171</v>
      </c>
      <c r="BE249" s="108">
        <f>IF(U249="základní",N249,0)</f>
        <v>0</v>
      </c>
      <c r="BF249" s="108">
        <f>IF(U249="snížená",N249,0)</f>
        <v>0</v>
      </c>
      <c r="BG249" s="108">
        <f>IF(U249="zákl. přenesená",N249,0)</f>
        <v>0</v>
      </c>
      <c r="BH249" s="108">
        <f>IF(U249="sníž. přenesená",N249,0)</f>
        <v>0</v>
      </c>
      <c r="BI249" s="108">
        <f>IF(U249="nulová",N249,0)</f>
        <v>0</v>
      </c>
      <c r="BJ249" s="21" t="s">
        <v>86</v>
      </c>
      <c r="BK249" s="108">
        <f>ROUND(L249*K249,2)</f>
        <v>0</v>
      </c>
      <c r="BL249" s="21" t="s">
        <v>253</v>
      </c>
      <c r="BM249" s="21" t="s">
        <v>912</v>
      </c>
    </row>
    <row r="250" spans="2:63" s="9" customFormat="1" ht="29.85" customHeight="1">
      <c r="B250" s="153"/>
      <c r="C250" s="154"/>
      <c r="D250" s="163" t="s">
        <v>144</v>
      </c>
      <c r="E250" s="163"/>
      <c r="F250" s="163"/>
      <c r="G250" s="163"/>
      <c r="H250" s="163"/>
      <c r="I250" s="163"/>
      <c r="J250" s="163"/>
      <c r="K250" s="163"/>
      <c r="L250" s="163"/>
      <c r="M250" s="163"/>
      <c r="N250" s="297">
        <f>BK250</f>
        <v>0</v>
      </c>
      <c r="O250" s="298"/>
      <c r="P250" s="298"/>
      <c r="Q250" s="298"/>
      <c r="R250" s="156"/>
      <c r="T250" s="157"/>
      <c r="U250" s="154"/>
      <c r="V250" s="154"/>
      <c r="W250" s="158">
        <f>SUM(W251:W255)</f>
        <v>0</v>
      </c>
      <c r="X250" s="154"/>
      <c r="Y250" s="158">
        <f>SUM(Y251:Y255)</f>
        <v>0.2677437</v>
      </c>
      <c r="Z250" s="154"/>
      <c r="AA250" s="159">
        <f>SUM(AA251:AA255)</f>
        <v>0</v>
      </c>
      <c r="AR250" s="160" t="s">
        <v>119</v>
      </c>
      <c r="AT250" s="161" t="s">
        <v>77</v>
      </c>
      <c r="AU250" s="161" t="s">
        <v>86</v>
      </c>
      <c r="AY250" s="160" t="s">
        <v>171</v>
      </c>
      <c r="BK250" s="162">
        <f>SUM(BK251:BK255)</f>
        <v>0</v>
      </c>
    </row>
    <row r="251" spans="2:65" s="1" customFormat="1" ht="34.15" customHeight="1">
      <c r="B251" s="135"/>
      <c r="C251" s="164" t="s">
        <v>552</v>
      </c>
      <c r="D251" s="164" t="s">
        <v>172</v>
      </c>
      <c r="E251" s="165" t="s">
        <v>913</v>
      </c>
      <c r="F251" s="259" t="s">
        <v>914</v>
      </c>
      <c r="G251" s="259"/>
      <c r="H251" s="259"/>
      <c r="I251" s="259"/>
      <c r="J251" s="166" t="s">
        <v>116</v>
      </c>
      <c r="K251" s="167">
        <v>15.603</v>
      </c>
      <c r="L251" s="250">
        <v>0</v>
      </c>
      <c r="M251" s="250"/>
      <c r="N251" s="254">
        <f>ROUND(L251*K251,2)</f>
        <v>0</v>
      </c>
      <c r="O251" s="254"/>
      <c r="P251" s="254"/>
      <c r="Q251" s="254"/>
      <c r="R251" s="138"/>
      <c r="T251" s="168" t="s">
        <v>5</v>
      </c>
      <c r="U251" s="46" t="s">
        <v>43</v>
      </c>
      <c r="V251" s="38"/>
      <c r="W251" s="169">
        <f>V251*K251</f>
        <v>0</v>
      </c>
      <c r="X251" s="169">
        <v>0.003</v>
      </c>
      <c r="Y251" s="169">
        <f>X251*K251</f>
        <v>0.046809</v>
      </c>
      <c r="Z251" s="169">
        <v>0</v>
      </c>
      <c r="AA251" s="170">
        <f>Z251*K251</f>
        <v>0</v>
      </c>
      <c r="AR251" s="21" t="s">
        <v>253</v>
      </c>
      <c r="AT251" s="21" t="s">
        <v>172</v>
      </c>
      <c r="AU251" s="21" t="s">
        <v>119</v>
      </c>
      <c r="AY251" s="21" t="s">
        <v>171</v>
      </c>
      <c r="BE251" s="108">
        <f>IF(U251="základní",N251,0)</f>
        <v>0</v>
      </c>
      <c r="BF251" s="108">
        <f>IF(U251="snížená",N251,0)</f>
        <v>0</v>
      </c>
      <c r="BG251" s="108">
        <f>IF(U251="zákl. přenesená",N251,0)</f>
        <v>0</v>
      </c>
      <c r="BH251" s="108">
        <f>IF(U251="sníž. přenesená",N251,0)</f>
        <v>0</v>
      </c>
      <c r="BI251" s="108">
        <f>IF(U251="nulová",N251,0)</f>
        <v>0</v>
      </c>
      <c r="BJ251" s="21" t="s">
        <v>86</v>
      </c>
      <c r="BK251" s="108">
        <f>ROUND(L251*K251,2)</f>
        <v>0</v>
      </c>
      <c r="BL251" s="21" t="s">
        <v>253</v>
      </c>
      <c r="BM251" s="21" t="s">
        <v>915</v>
      </c>
    </row>
    <row r="252" spans="2:51" s="11" customFormat="1" ht="34.15" customHeight="1">
      <c r="B252" s="178"/>
      <c r="C252" s="179"/>
      <c r="D252" s="179"/>
      <c r="E252" s="180" t="s">
        <v>5</v>
      </c>
      <c r="F252" s="252" t="s">
        <v>916</v>
      </c>
      <c r="G252" s="253"/>
      <c r="H252" s="253"/>
      <c r="I252" s="253"/>
      <c r="J252" s="179"/>
      <c r="K252" s="181">
        <v>15.603</v>
      </c>
      <c r="L252" s="179"/>
      <c r="M252" s="179"/>
      <c r="N252" s="179"/>
      <c r="O252" s="179"/>
      <c r="P252" s="179"/>
      <c r="Q252" s="179"/>
      <c r="R252" s="182"/>
      <c r="T252" s="183"/>
      <c r="U252" s="179"/>
      <c r="V252" s="179"/>
      <c r="W252" s="179"/>
      <c r="X252" s="179"/>
      <c r="Y252" s="179"/>
      <c r="Z252" s="179"/>
      <c r="AA252" s="184"/>
      <c r="AT252" s="185" t="s">
        <v>178</v>
      </c>
      <c r="AU252" s="185" t="s">
        <v>119</v>
      </c>
      <c r="AV252" s="11" t="s">
        <v>119</v>
      </c>
      <c r="AW252" s="11" t="s">
        <v>35</v>
      </c>
      <c r="AX252" s="11" t="s">
        <v>86</v>
      </c>
      <c r="AY252" s="185" t="s">
        <v>171</v>
      </c>
    </row>
    <row r="253" spans="2:65" s="1" customFormat="1" ht="14.45" customHeight="1">
      <c r="B253" s="135"/>
      <c r="C253" s="194" t="s">
        <v>557</v>
      </c>
      <c r="D253" s="194" t="s">
        <v>214</v>
      </c>
      <c r="E253" s="195" t="s">
        <v>917</v>
      </c>
      <c r="F253" s="260" t="s">
        <v>1090</v>
      </c>
      <c r="G253" s="260"/>
      <c r="H253" s="260"/>
      <c r="I253" s="260"/>
      <c r="J253" s="196" t="s">
        <v>116</v>
      </c>
      <c r="K253" s="197">
        <v>17.163</v>
      </c>
      <c r="L253" s="255">
        <v>0</v>
      </c>
      <c r="M253" s="255"/>
      <c r="N253" s="256">
        <f>ROUND(L253*K253,2)</f>
        <v>0</v>
      </c>
      <c r="O253" s="254"/>
      <c r="P253" s="254"/>
      <c r="Q253" s="254"/>
      <c r="R253" s="138"/>
      <c r="T253" s="168" t="s">
        <v>5</v>
      </c>
      <c r="U253" s="46" t="s">
        <v>43</v>
      </c>
      <c r="V253" s="38"/>
      <c r="W253" s="169">
        <f>V253*K253</f>
        <v>0</v>
      </c>
      <c r="X253" s="169">
        <v>0.0126</v>
      </c>
      <c r="Y253" s="169">
        <f>X253*K253</f>
        <v>0.2162538</v>
      </c>
      <c r="Z253" s="169">
        <v>0</v>
      </c>
      <c r="AA253" s="170">
        <f>Z253*K253</f>
        <v>0</v>
      </c>
      <c r="AR253" s="21" t="s">
        <v>353</v>
      </c>
      <c r="AT253" s="21" t="s">
        <v>214</v>
      </c>
      <c r="AU253" s="21" t="s">
        <v>119</v>
      </c>
      <c r="AY253" s="21" t="s">
        <v>171</v>
      </c>
      <c r="BE253" s="108">
        <f>IF(U253="základní",N253,0)</f>
        <v>0</v>
      </c>
      <c r="BF253" s="108">
        <f>IF(U253="snížená",N253,0)</f>
        <v>0</v>
      </c>
      <c r="BG253" s="108">
        <f>IF(U253="zákl. přenesená",N253,0)</f>
        <v>0</v>
      </c>
      <c r="BH253" s="108">
        <f>IF(U253="sníž. přenesená",N253,0)</f>
        <v>0</v>
      </c>
      <c r="BI253" s="108">
        <f>IF(U253="nulová",N253,0)</f>
        <v>0</v>
      </c>
      <c r="BJ253" s="21" t="s">
        <v>86</v>
      </c>
      <c r="BK253" s="108">
        <f>ROUND(L253*K253,2)</f>
        <v>0</v>
      </c>
      <c r="BL253" s="21" t="s">
        <v>253</v>
      </c>
      <c r="BM253" s="21" t="s">
        <v>918</v>
      </c>
    </row>
    <row r="254" spans="2:65" s="1" customFormat="1" ht="14.45" customHeight="1">
      <c r="B254" s="135"/>
      <c r="C254" s="164" t="s">
        <v>562</v>
      </c>
      <c r="D254" s="164" t="s">
        <v>172</v>
      </c>
      <c r="E254" s="165" t="s">
        <v>919</v>
      </c>
      <c r="F254" s="259" t="s">
        <v>920</v>
      </c>
      <c r="G254" s="259"/>
      <c r="H254" s="259"/>
      <c r="I254" s="259"/>
      <c r="J254" s="166" t="s">
        <v>116</v>
      </c>
      <c r="K254" s="167">
        <v>15.603</v>
      </c>
      <c r="L254" s="250">
        <v>0</v>
      </c>
      <c r="M254" s="250"/>
      <c r="N254" s="254">
        <f>ROUND(L254*K254,2)</f>
        <v>0</v>
      </c>
      <c r="O254" s="254"/>
      <c r="P254" s="254"/>
      <c r="Q254" s="254"/>
      <c r="R254" s="138"/>
      <c r="T254" s="168" t="s">
        <v>5</v>
      </c>
      <c r="U254" s="46" t="s">
        <v>43</v>
      </c>
      <c r="V254" s="38"/>
      <c r="W254" s="169">
        <f>V254*K254</f>
        <v>0</v>
      </c>
      <c r="X254" s="169">
        <v>0.0003</v>
      </c>
      <c r="Y254" s="169">
        <f>X254*K254</f>
        <v>0.004680899999999999</v>
      </c>
      <c r="Z254" s="169">
        <v>0</v>
      </c>
      <c r="AA254" s="170">
        <f>Z254*K254</f>
        <v>0</v>
      </c>
      <c r="AR254" s="21" t="s">
        <v>253</v>
      </c>
      <c r="AT254" s="21" t="s">
        <v>172</v>
      </c>
      <c r="AU254" s="21" t="s">
        <v>119</v>
      </c>
      <c r="AY254" s="21" t="s">
        <v>171</v>
      </c>
      <c r="BE254" s="108">
        <f>IF(U254="základní",N254,0)</f>
        <v>0</v>
      </c>
      <c r="BF254" s="108">
        <f>IF(U254="snížená",N254,0)</f>
        <v>0</v>
      </c>
      <c r="BG254" s="108">
        <f>IF(U254="zákl. přenesená",N254,0)</f>
        <v>0</v>
      </c>
      <c r="BH254" s="108">
        <f>IF(U254="sníž. přenesená",N254,0)</f>
        <v>0</v>
      </c>
      <c r="BI254" s="108">
        <f>IF(U254="nulová",N254,0)</f>
        <v>0</v>
      </c>
      <c r="BJ254" s="21" t="s">
        <v>86</v>
      </c>
      <c r="BK254" s="108">
        <f>ROUND(L254*K254,2)</f>
        <v>0</v>
      </c>
      <c r="BL254" s="21" t="s">
        <v>253</v>
      </c>
      <c r="BM254" s="21" t="s">
        <v>921</v>
      </c>
    </row>
    <row r="255" spans="2:65" s="1" customFormat="1" ht="22.9" customHeight="1">
      <c r="B255" s="135"/>
      <c r="C255" s="164" t="s">
        <v>569</v>
      </c>
      <c r="D255" s="164" t="s">
        <v>172</v>
      </c>
      <c r="E255" s="165" t="s">
        <v>922</v>
      </c>
      <c r="F255" s="259" t="s">
        <v>923</v>
      </c>
      <c r="G255" s="259"/>
      <c r="H255" s="259"/>
      <c r="I255" s="259"/>
      <c r="J255" s="166" t="s">
        <v>217</v>
      </c>
      <c r="K255" s="167">
        <v>0.268</v>
      </c>
      <c r="L255" s="250">
        <v>0</v>
      </c>
      <c r="M255" s="250"/>
      <c r="N255" s="254">
        <f>ROUND(L255*K255,2)</f>
        <v>0</v>
      </c>
      <c r="O255" s="254"/>
      <c r="P255" s="254"/>
      <c r="Q255" s="254"/>
      <c r="R255" s="138"/>
      <c r="T255" s="168" t="s">
        <v>5</v>
      </c>
      <c r="U255" s="46" t="s">
        <v>43</v>
      </c>
      <c r="V255" s="38"/>
      <c r="W255" s="169">
        <f>V255*K255</f>
        <v>0</v>
      </c>
      <c r="X255" s="169">
        <v>0</v>
      </c>
      <c r="Y255" s="169">
        <f>X255*K255</f>
        <v>0</v>
      </c>
      <c r="Z255" s="169">
        <v>0</v>
      </c>
      <c r="AA255" s="170">
        <f>Z255*K255</f>
        <v>0</v>
      </c>
      <c r="AR255" s="21" t="s">
        <v>253</v>
      </c>
      <c r="AT255" s="21" t="s">
        <v>172</v>
      </c>
      <c r="AU255" s="21" t="s">
        <v>119</v>
      </c>
      <c r="AY255" s="21" t="s">
        <v>171</v>
      </c>
      <c r="BE255" s="108">
        <f>IF(U255="základní",N255,0)</f>
        <v>0</v>
      </c>
      <c r="BF255" s="108">
        <f>IF(U255="snížená",N255,0)</f>
        <v>0</v>
      </c>
      <c r="BG255" s="108">
        <f>IF(U255="zákl. přenesená",N255,0)</f>
        <v>0</v>
      </c>
      <c r="BH255" s="108">
        <f>IF(U255="sníž. přenesená",N255,0)</f>
        <v>0</v>
      </c>
      <c r="BI255" s="108">
        <f>IF(U255="nulová",N255,0)</f>
        <v>0</v>
      </c>
      <c r="BJ255" s="21" t="s">
        <v>86</v>
      </c>
      <c r="BK255" s="108">
        <f>ROUND(L255*K255,2)</f>
        <v>0</v>
      </c>
      <c r="BL255" s="21" t="s">
        <v>253</v>
      </c>
      <c r="BM255" s="21" t="s">
        <v>924</v>
      </c>
    </row>
    <row r="256" spans="2:63" s="9" customFormat="1" ht="29.85" customHeight="1">
      <c r="B256" s="153"/>
      <c r="C256" s="154"/>
      <c r="D256" s="163" t="s">
        <v>145</v>
      </c>
      <c r="E256" s="163"/>
      <c r="F256" s="163"/>
      <c r="G256" s="163"/>
      <c r="H256" s="163"/>
      <c r="I256" s="163"/>
      <c r="J256" s="163"/>
      <c r="K256" s="163"/>
      <c r="L256" s="163"/>
      <c r="M256" s="163"/>
      <c r="N256" s="297">
        <f>BK256</f>
        <v>0</v>
      </c>
      <c r="O256" s="298"/>
      <c r="P256" s="298"/>
      <c r="Q256" s="298"/>
      <c r="R256" s="156"/>
      <c r="T256" s="157"/>
      <c r="U256" s="154"/>
      <c r="V256" s="154"/>
      <c r="W256" s="158">
        <f>W257</f>
        <v>0</v>
      </c>
      <c r="X256" s="154"/>
      <c r="Y256" s="158">
        <f>Y257</f>
        <v>0</v>
      </c>
      <c r="Z256" s="154"/>
      <c r="AA256" s="159">
        <f>AA257</f>
        <v>0</v>
      </c>
      <c r="AR256" s="160" t="s">
        <v>119</v>
      </c>
      <c r="AT256" s="161" t="s">
        <v>77</v>
      </c>
      <c r="AU256" s="161" t="s">
        <v>86</v>
      </c>
      <c r="AY256" s="160" t="s">
        <v>171</v>
      </c>
      <c r="BK256" s="162">
        <f>BK257</f>
        <v>0</v>
      </c>
    </row>
    <row r="257" spans="2:65" s="1" customFormat="1" ht="14.45" customHeight="1">
      <c r="B257" s="135"/>
      <c r="C257" s="164" t="s">
        <v>573</v>
      </c>
      <c r="D257" s="164" t="s">
        <v>172</v>
      </c>
      <c r="E257" s="165" t="s">
        <v>925</v>
      </c>
      <c r="F257" s="259" t="s">
        <v>926</v>
      </c>
      <c r="G257" s="259"/>
      <c r="H257" s="259"/>
      <c r="I257" s="259"/>
      <c r="J257" s="166" t="s">
        <v>388</v>
      </c>
      <c r="K257" s="167">
        <v>1</v>
      </c>
      <c r="L257" s="250">
        <v>0</v>
      </c>
      <c r="M257" s="250"/>
      <c r="N257" s="254">
        <f>ROUND(L257*K257,2)</f>
        <v>0</v>
      </c>
      <c r="O257" s="254"/>
      <c r="P257" s="254"/>
      <c r="Q257" s="254"/>
      <c r="R257" s="138"/>
      <c r="T257" s="168" t="s">
        <v>5</v>
      </c>
      <c r="U257" s="46" t="s">
        <v>43</v>
      </c>
      <c r="V257" s="38"/>
      <c r="W257" s="169">
        <f>V257*K257</f>
        <v>0</v>
      </c>
      <c r="X257" s="169">
        <v>0</v>
      </c>
      <c r="Y257" s="169">
        <f>X257*K257</f>
        <v>0</v>
      </c>
      <c r="Z257" s="169">
        <v>0</v>
      </c>
      <c r="AA257" s="170">
        <f>Z257*K257</f>
        <v>0</v>
      </c>
      <c r="AR257" s="21" t="s">
        <v>253</v>
      </c>
      <c r="AT257" s="21" t="s">
        <v>172</v>
      </c>
      <c r="AU257" s="21" t="s">
        <v>119</v>
      </c>
      <c r="AY257" s="21" t="s">
        <v>171</v>
      </c>
      <c r="BE257" s="108">
        <f>IF(U257="základní",N257,0)</f>
        <v>0</v>
      </c>
      <c r="BF257" s="108">
        <f>IF(U257="snížená",N257,0)</f>
        <v>0</v>
      </c>
      <c r="BG257" s="108">
        <f>IF(U257="zákl. přenesená",N257,0)</f>
        <v>0</v>
      </c>
      <c r="BH257" s="108">
        <f>IF(U257="sníž. přenesená",N257,0)</f>
        <v>0</v>
      </c>
      <c r="BI257" s="108">
        <f>IF(U257="nulová",N257,0)</f>
        <v>0</v>
      </c>
      <c r="BJ257" s="21" t="s">
        <v>86</v>
      </c>
      <c r="BK257" s="108">
        <f>ROUND(L257*K257,2)</f>
        <v>0</v>
      </c>
      <c r="BL257" s="21" t="s">
        <v>253</v>
      </c>
      <c r="BM257" s="21" t="s">
        <v>927</v>
      </c>
    </row>
    <row r="258" spans="2:63" s="9" customFormat="1" ht="29.85" customHeight="1">
      <c r="B258" s="153"/>
      <c r="C258" s="154"/>
      <c r="D258" s="163" t="s">
        <v>146</v>
      </c>
      <c r="E258" s="163"/>
      <c r="F258" s="163"/>
      <c r="G258" s="163"/>
      <c r="H258" s="163"/>
      <c r="I258" s="163"/>
      <c r="J258" s="163"/>
      <c r="K258" s="163"/>
      <c r="L258" s="163"/>
      <c r="M258" s="163"/>
      <c r="N258" s="297">
        <f>BK258</f>
        <v>0</v>
      </c>
      <c r="O258" s="298"/>
      <c r="P258" s="298"/>
      <c r="Q258" s="298"/>
      <c r="R258" s="156"/>
      <c r="T258" s="157"/>
      <c r="U258" s="154"/>
      <c r="V258" s="154"/>
      <c r="W258" s="158">
        <f>SUM(W259:W271)</f>
        <v>0</v>
      </c>
      <c r="X258" s="154"/>
      <c r="Y258" s="158">
        <f>SUM(Y259:Y271)</f>
        <v>0.011387640000000001</v>
      </c>
      <c r="Z258" s="154"/>
      <c r="AA258" s="159">
        <f>SUM(AA259:AA271)</f>
        <v>0</v>
      </c>
      <c r="AR258" s="160" t="s">
        <v>119</v>
      </c>
      <c r="AT258" s="161" t="s">
        <v>77</v>
      </c>
      <c r="AU258" s="161" t="s">
        <v>86</v>
      </c>
      <c r="AY258" s="160" t="s">
        <v>171</v>
      </c>
      <c r="BK258" s="162">
        <f>SUM(BK259:BK271)</f>
        <v>0</v>
      </c>
    </row>
    <row r="259" spans="2:65" s="1" customFormat="1" ht="22.9" customHeight="1">
      <c r="B259" s="135"/>
      <c r="C259" s="164" t="s">
        <v>578</v>
      </c>
      <c r="D259" s="164" t="s">
        <v>172</v>
      </c>
      <c r="E259" s="165" t="s">
        <v>647</v>
      </c>
      <c r="F259" s="259" t="s">
        <v>648</v>
      </c>
      <c r="G259" s="259"/>
      <c r="H259" s="259"/>
      <c r="I259" s="259"/>
      <c r="J259" s="166" t="s">
        <v>116</v>
      </c>
      <c r="K259" s="167">
        <v>14.23</v>
      </c>
      <c r="L259" s="250">
        <v>0</v>
      </c>
      <c r="M259" s="250"/>
      <c r="N259" s="254">
        <f>ROUND(L259*K259,2)</f>
        <v>0</v>
      </c>
      <c r="O259" s="254"/>
      <c r="P259" s="254"/>
      <c r="Q259" s="254"/>
      <c r="R259" s="138"/>
      <c r="T259" s="168" t="s">
        <v>5</v>
      </c>
      <c r="U259" s="46" t="s">
        <v>43</v>
      </c>
      <c r="V259" s="38"/>
      <c r="W259" s="169">
        <f>V259*K259</f>
        <v>0</v>
      </c>
      <c r="X259" s="169">
        <v>0</v>
      </c>
      <c r="Y259" s="169">
        <f>X259*K259</f>
        <v>0</v>
      </c>
      <c r="Z259" s="169">
        <v>0</v>
      </c>
      <c r="AA259" s="170">
        <f>Z259*K259</f>
        <v>0</v>
      </c>
      <c r="AR259" s="21" t="s">
        <v>253</v>
      </c>
      <c r="AT259" s="21" t="s">
        <v>172</v>
      </c>
      <c r="AU259" s="21" t="s">
        <v>119</v>
      </c>
      <c r="AY259" s="21" t="s">
        <v>171</v>
      </c>
      <c r="BE259" s="108">
        <f>IF(U259="základní",N259,0)</f>
        <v>0</v>
      </c>
      <c r="BF259" s="108">
        <f>IF(U259="snížená",N259,0)</f>
        <v>0</v>
      </c>
      <c r="BG259" s="108">
        <f>IF(U259="zákl. přenesená",N259,0)</f>
        <v>0</v>
      </c>
      <c r="BH259" s="108">
        <f>IF(U259="sníž. přenesená",N259,0)</f>
        <v>0</v>
      </c>
      <c r="BI259" s="108">
        <f>IF(U259="nulová",N259,0)</f>
        <v>0</v>
      </c>
      <c r="BJ259" s="21" t="s">
        <v>86</v>
      </c>
      <c r="BK259" s="108">
        <f>ROUND(L259*K259,2)</f>
        <v>0</v>
      </c>
      <c r="BL259" s="21" t="s">
        <v>253</v>
      </c>
      <c r="BM259" s="21" t="s">
        <v>928</v>
      </c>
    </row>
    <row r="260" spans="2:65" s="1" customFormat="1" ht="34.15" customHeight="1">
      <c r="B260" s="135"/>
      <c r="C260" s="194" t="s">
        <v>582</v>
      </c>
      <c r="D260" s="194" t="s">
        <v>214</v>
      </c>
      <c r="E260" s="195" t="s">
        <v>651</v>
      </c>
      <c r="F260" s="260" t="s">
        <v>652</v>
      </c>
      <c r="G260" s="260"/>
      <c r="H260" s="260"/>
      <c r="I260" s="260"/>
      <c r="J260" s="196" t="s">
        <v>116</v>
      </c>
      <c r="K260" s="197">
        <v>14.942</v>
      </c>
      <c r="L260" s="255">
        <v>0</v>
      </c>
      <c r="M260" s="255"/>
      <c r="N260" s="256">
        <f>ROUND(L260*K260,2)</f>
        <v>0</v>
      </c>
      <c r="O260" s="254"/>
      <c r="P260" s="254"/>
      <c r="Q260" s="254"/>
      <c r="R260" s="138"/>
      <c r="T260" s="168" t="s">
        <v>5</v>
      </c>
      <c r="U260" s="46" t="s">
        <v>43</v>
      </c>
      <c r="V260" s="38"/>
      <c r="W260" s="169">
        <f>V260*K260</f>
        <v>0</v>
      </c>
      <c r="X260" s="169">
        <v>0</v>
      </c>
      <c r="Y260" s="169">
        <f>X260*K260</f>
        <v>0</v>
      </c>
      <c r="Z260" s="169">
        <v>0</v>
      </c>
      <c r="AA260" s="170">
        <f>Z260*K260</f>
        <v>0</v>
      </c>
      <c r="AR260" s="21" t="s">
        <v>353</v>
      </c>
      <c r="AT260" s="21" t="s">
        <v>214</v>
      </c>
      <c r="AU260" s="21" t="s">
        <v>119</v>
      </c>
      <c r="AY260" s="21" t="s">
        <v>171</v>
      </c>
      <c r="BE260" s="108">
        <f>IF(U260="základní",N260,0)</f>
        <v>0</v>
      </c>
      <c r="BF260" s="108">
        <f>IF(U260="snížená",N260,0)</f>
        <v>0</v>
      </c>
      <c r="BG260" s="108">
        <f>IF(U260="zákl. přenesená",N260,0)</f>
        <v>0</v>
      </c>
      <c r="BH260" s="108">
        <f>IF(U260="sníž. přenesená",N260,0)</f>
        <v>0</v>
      </c>
      <c r="BI260" s="108">
        <f>IF(U260="nulová",N260,0)</f>
        <v>0</v>
      </c>
      <c r="BJ260" s="21" t="s">
        <v>86</v>
      </c>
      <c r="BK260" s="108">
        <f>ROUND(L260*K260,2)</f>
        <v>0</v>
      </c>
      <c r="BL260" s="21" t="s">
        <v>253</v>
      </c>
      <c r="BM260" s="21" t="s">
        <v>929</v>
      </c>
    </row>
    <row r="261" spans="2:65" s="1" customFormat="1" ht="34.15" customHeight="1">
      <c r="B261" s="135"/>
      <c r="C261" s="164" t="s">
        <v>584</v>
      </c>
      <c r="D261" s="164" t="s">
        <v>172</v>
      </c>
      <c r="E261" s="165" t="s">
        <v>664</v>
      </c>
      <c r="F261" s="259" t="s">
        <v>665</v>
      </c>
      <c r="G261" s="259"/>
      <c r="H261" s="259"/>
      <c r="I261" s="259"/>
      <c r="J261" s="166" t="s">
        <v>116</v>
      </c>
      <c r="K261" s="167">
        <v>8.009</v>
      </c>
      <c r="L261" s="250">
        <v>0</v>
      </c>
      <c r="M261" s="250"/>
      <c r="N261" s="254">
        <f>ROUND(L261*K261,2)</f>
        <v>0</v>
      </c>
      <c r="O261" s="254"/>
      <c r="P261" s="254"/>
      <c r="Q261" s="254"/>
      <c r="R261" s="138"/>
      <c r="T261" s="168" t="s">
        <v>5</v>
      </c>
      <c r="U261" s="46" t="s">
        <v>43</v>
      </c>
      <c r="V261" s="38"/>
      <c r="W261" s="169">
        <f>V261*K261</f>
        <v>0</v>
      </c>
      <c r="X261" s="169">
        <v>0</v>
      </c>
      <c r="Y261" s="169">
        <f>X261*K261</f>
        <v>0</v>
      </c>
      <c r="Z261" s="169">
        <v>0</v>
      </c>
      <c r="AA261" s="170">
        <f>Z261*K261</f>
        <v>0</v>
      </c>
      <c r="AR261" s="21" t="s">
        <v>253</v>
      </c>
      <c r="AT261" s="21" t="s">
        <v>172</v>
      </c>
      <c r="AU261" s="21" t="s">
        <v>119</v>
      </c>
      <c r="AY261" s="21" t="s">
        <v>171</v>
      </c>
      <c r="BE261" s="108">
        <f>IF(U261="základní",N261,0)</f>
        <v>0</v>
      </c>
      <c r="BF261" s="108">
        <f>IF(U261="snížená",N261,0)</f>
        <v>0</v>
      </c>
      <c r="BG261" s="108">
        <f>IF(U261="zákl. přenesená",N261,0)</f>
        <v>0</v>
      </c>
      <c r="BH261" s="108">
        <f>IF(U261="sníž. přenesená",N261,0)</f>
        <v>0</v>
      </c>
      <c r="BI261" s="108">
        <f>IF(U261="nulová",N261,0)</f>
        <v>0</v>
      </c>
      <c r="BJ261" s="21" t="s">
        <v>86</v>
      </c>
      <c r="BK261" s="108">
        <f>ROUND(L261*K261,2)</f>
        <v>0</v>
      </c>
      <c r="BL261" s="21" t="s">
        <v>253</v>
      </c>
      <c r="BM261" s="21" t="s">
        <v>930</v>
      </c>
    </row>
    <row r="262" spans="2:51" s="11" customFormat="1" ht="14.45" customHeight="1">
      <c r="B262" s="178"/>
      <c r="C262" s="179"/>
      <c r="D262" s="179"/>
      <c r="E262" s="180" t="s">
        <v>5</v>
      </c>
      <c r="F262" s="252" t="s">
        <v>931</v>
      </c>
      <c r="G262" s="253"/>
      <c r="H262" s="253"/>
      <c r="I262" s="253"/>
      <c r="J262" s="179"/>
      <c r="K262" s="181">
        <v>4.463</v>
      </c>
      <c r="L262" s="179"/>
      <c r="M262" s="179"/>
      <c r="N262" s="179"/>
      <c r="O262" s="179"/>
      <c r="P262" s="179"/>
      <c r="Q262" s="179"/>
      <c r="R262" s="182"/>
      <c r="T262" s="183"/>
      <c r="U262" s="179"/>
      <c r="V262" s="179"/>
      <c r="W262" s="179"/>
      <c r="X262" s="179"/>
      <c r="Y262" s="179"/>
      <c r="Z262" s="179"/>
      <c r="AA262" s="184"/>
      <c r="AT262" s="185" t="s">
        <v>178</v>
      </c>
      <c r="AU262" s="185" t="s">
        <v>119</v>
      </c>
      <c r="AV262" s="11" t="s">
        <v>119</v>
      </c>
      <c r="AW262" s="11" t="s">
        <v>35</v>
      </c>
      <c r="AX262" s="11" t="s">
        <v>78</v>
      </c>
      <c r="AY262" s="185" t="s">
        <v>171</v>
      </c>
    </row>
    <row r="263" spans="2:51" s="11" customFormat="1" ht="14.45" customHeight="1">
      <c r="B263" s="178"/>
      <c r="C263" s="179"/>
      <c r="D263" s="179"/>
      <c r="E263" s="180" t="s">
        <v>5</v>
      </c>
      <c r="F263" s="261" t="s">
        <v>932</v>
      </c>
      <c r="G263" s="262"/>
      <c r="H263" s="262"/>
      <c r="I263" s="262"/>
      <c r="J263" s="179"/>
      <c r="K263" s="181">
        <v>3.546</v>
      </c>
      <c r="L263" s="179"/>
      <c r="M263" s="179"/>
      <c r="N263" s="179"/>
      <c r="O263" s="179"/>
      <c r="P263" s="179"/>
      <c r="Q263" s="179"/>
      <c r="R263" s="182"/>
      <c r="T263" s="183"/>
      <c r="U263" s="179"/>
      <c r="V263" s="179"/>
      <c r="W263" s="179"/>
      <c r="X263" s="179"/>
      <c r="Y263" s="179"/>
      <c r="Z263" s="179"/>
      <c r="AA263" s="184"/>
      <c r="AT263" s="185" t="s">
        <v>178</v>
      </c>
      <c r="AU263" s="185" t="s">
        <v>119</v>
      </c>
      <c r="AV263" s="11" t="s">
        <v>119</v>
      </c>
      <c r="AW263" s="11" t="s">
        <v>35</v>
      </c>
      <c r="AX263" s="11" t="s">
        <v>78</v>
      </c>
      <c r="AY263" s="185" t="s">
        <v>171</v>
      </c>
    </row>
    <row r="264" spans="2:51" s="12" customFormat="1" ht="14.45" customHeight="1">
      <c r="B264" s="186"/>
      <c r="C264" s="187"/>
      <c r="D264" s="187"/>
      <c r="E264" s="188" t="s">
        <v>5</v>
      </c>
      <c r="F264" s="263" t="s">
        <v>186</v>
      </c>
      <c r="G264" s="264"/>
      <c r="H264" s="264"/>
      <c r="I264" s="264"/>
      <c r="J264" s="187"/>
      <c r="K264" s="189">
        <v>8.009</v>
      </c>
      <c r="L264" s="187"/>
      <c r="M264" s="187"/>
      <c r="N264" s="187"/>
      <c r="O264" s="187"/>
      <c r="P264" s="187"/>
      <c r="Q264" s="187"/>
      <c r="R264" s="190"/>
      <c r="T264" s="191"/>
      <c r="U264" s="187"/>
      <c r="V264" s="187"/>
      <c r="W264" s="187"/>
      <c r="X264" s="187"/>
      <c r="Y264" s="187"/>
      <c r="Z264" s="187"/>
      <c r="AA264" s="192"/>
      <c r="AT264" s="193" t="s">
        <v>178</v>
      </c>
      <c r="AU264" s="193" t="s">
        <v>119</v>
      </c>
      <c r="AV264" s="12" t="s">
        <v>175</v>
      </c>
      <c r="AW264" s="12" t="s">
        <v>35</v>
      </c>
      <c r="AX264" s="12" t="s">
        <v>86</v>
      </c>
      <c r="AY264" s="193" t="s">
        <v>171</v>
      </c>
    </row>
    <row r="265" spans="2:65" s="1" customFormat="1" ht="34.15" customHeight="1">
      <c r="B265" s="135"/>
      <c r="C265" s="194" t="s">
        <v>585</v>
      </c>
      <c r="D265" s="194" t="s">
        <v>214</v>
      </c>
      <c r="E265" s="195" t="s">
        <v>660</v>
      </c>
      <c r="F265" s="260" t="s">
        <v>661</v>
      </c>
      <c r="G265" s="260"/>
      <c r="H265" s="260"/>
      <c r="I265" s="260"/>
      <c r="J265" s="196" t="s">
        <v>116</v>
      </c>
      <c r="K265" s="197">
        <v>8.409</v>
      </c>
      <c r="L265" s="255">
        <v>0</v>
      </c>
      <c r="M265" s="255"/>
      <c r="N265" s="256">
        <f>ROUND(L265*K265,2)</f>
        <v>0</v>
      </c>
      <c r="O265" s="254"/>
      <c r="P265" s="254"/>
      <c r="Q265" s="254"/>
      <c r="R265" s="138"/>
      <c r="T265" s="168" t="s">
        <v>5</v>
      </c>
      <c r="U265" s="46" t="s">
        <v>43</v>
      </c>
      <c r="V265" s="38"/>
      <c r="W265" s="169">
        <f>V265*K265</f>
        <v>0</v>
      </c>
      <c r="X265" s="169">
        <v>0</v>
      </c>
      <c r="Y265" s="169">
        <f>X265*K265</f>
        <v>0</v>
      </c>
      <c r="Z265" s="169">
        <v>0</v>
      </c>
      <c r="AA265" s="170">
        <f>Z265*K265</f>
        <v>0</v>
      </c>
      <c r="AR265" s="21" t="s">
        <v>353</v>
      </c>
      <c r="AT265" s="21" t="s">
        <v>214</v>
      </c>
      <c r="AU265" s="21" t="s">
        <v>119</v>
      </c>
      <c r="AY265" s="21" t="s">
        <v>171</v>
      </c>
      <c r="BE265" s="108">
        <f>IF(U265="základní",N265,0)</f>
        <v>0</v>
      </c>
      <c r="BF265" s="108">
        <f>IF(U265="snížená",N265,0)</f>
        <v>0</v>
      </c>
      <c r="BG265" s="108">
        <f>IF(U265="zákl. přenesená",N265,0)</f>
        <v>0</v>
      </c>
      <c r="BH265" s="108">
        <f>IF(U265="sníž. přenesená",N265,0)</f>
        <v>0</v>
      </c>
      <c r="BI265" s="108">
        <f>IF(U265="nulová",N265,0)</f>
        <v>0</v>
      </c>
      <c r="BJ265" s="21" t="s">
        <v>86</v>
      </c>
      <c r="BK265" s="108">
        <f>ROUND(L265*K265,2)</f>
        <v>0</v>
      </c>
      <c r="BL265" s="21" t="s">
        <v>253</v>
      </c>
      <c r="BM265" s="21" t="s">
        <v>933</v>
      </c>
    </row>
    <row r="266" spans="2:65" s="1" customFormat="1" ht="34.15" customHeight="1">
      <c r="B266" s="135"/>
      <c r="C266" s="164" t="s">
        <v>589</v>
      </c>
      <c r="D266" s="164" t="s">
        <v>172</v>
      </c>
      <c r="E266" s="165" t="s">
        <v>670</v>
      </c>
      <c r="F266" s="259" t="s">
        <v>671</v>
      </c>
      <c r="G266" s="259"/>
      <c r="H266" s="259"/>
      <c r="I266" s="259"/>
      <c r="J266" s="166" t="s">
        <v>116</v>
      </c>
      <c r="K266" s="167">
        <v>34.508</v>
      </c>
      <c r="L266" s="250">
        <v>0</v>
      </c>
      <c r="M266" s="250"/>
      <c r="N266" s="254">
        <f>ROUND(L266*K266,2)</f>
        <v>0</v>
      </c>
      <c r="O266" s="254"/>
      <c r="P266" s="254"/>
      <c r="Q266" s="254"/>
      <c r="R266" s="138"/>
      <c r="T266" s="168" t="s">
        <v>5</v>
      </c>
      <c r="U266" s="46" t="s">
        <v>43</v>
      </c>
      <c r="V266" s="38"/>
      <c r="W266" s="169">
        <f>V266*K266</f>
        <v>0</v>
      </c>
      <c r="X266" s="169">
        <v>0.0002</v>
      </c>
      <c r="Y266" s="169">
        <f>X266*K266</f>
        <v>0.006901600000000001</v>
      </c>
      <c r="Z266" s="169">
        <v>0</v>
      </c>
      <c r="AA266" s="170">
        <f>Z266*K266</f>
        <v>0</v>
      </c>
      <c r="AR266" s="21" t="s">
        <v>253</v>
      </c>
      <c r="AT266" s="21" t="s">
        <v>172</v>
      </c>
      <c r="AU266" s="21" t="s">
        <v>119</v>
      </c>
      <c r="AY266" s="21" t="s">
        <v>171</v>
      </c>
      <c r="BE266" s="108">
        <f>IF(U266="základní",N266,0)</f>
        <v>0</v>
      </c>
      <c r="BF266" s="108">
        <f>IF(U266="snížená",N266,0)</f>
        <v>0</v>
      </c>
      <c r="BG266" s="108">
        <f>IF(U266="zákl. přenesená",N266,0)</f>
        <v>0</v>
      </c>
      <c r="BH266" s="108">
        <f>IF(U266="sníž. přenesená",N266,0)</f>
        <v>0</v>
      </c>
      <c r="BI266" s="108">
        <f>IF(U266="nulová",N266,0)</f>
        <v>0</v>
      </c>
      <c r="BJ266" s="21" t="s">
        <v>86</v>
      </c>
      <c r="BK266" s="108">
        <f>ROUND(L266*K266,2)</f>
        <v>0</v>
      </c>
      <c r="BL266" s="21" t="s">
        <v>253</v>
      </c>
      <c r="BM266" s="21" t="s">
        <v>934</v>
      </c>
    </row>
    <row r="267" spans="2:51" s="11" customFormat="1" ht="14.45" customHeight="1">
      <c r="B267" s="178"/>
      <c r="C267" s="179"/>
      <c r="D267" s="179"/>
      <c r="E267" s="180" t="s">
        <v>5</v>
      </c>
      <c r="F267" s="252" t="s">
        <v>935</v>
      </c>
      <c r="G267" s="253"/>
      <c r="H267" s="253"/>
      <c r="I267" s="253"/>
      <c r="J267" s="179"/>
      <c r="K267" s="181">
        <v>4.23</v>
      </c>
      <c r="L267" s="179"/>
      <c r="M267" s="179"/>
      <c r="N267" s="179"/>
      <c r="O267" s="179"/>
      <c r="P267" s="179"/>
      <c r="Q267" s="179"/>
      <c r="R267" s="182"/>
      <c r="T267" s="183"/>
      <c r="U267" s="179"/>
      <c r="V267" s="179"/>
      <c r="W267" s="179"/>
      <c r="X267" s="179"/>
      <c r="Y267" s="179"/>
      <c r="Z267" s="179"/>
      <c r="AA267" s="184"/>
      <c r="AT267" s="185" t="s">
        <v>178</v>
      </c>
      <c r="AU267" s="185" t="s">
        <v>119</v>
      </c>
      <c r="AV267" s="11" t="s">
        <v>119</v>
      </c>
      <c r="AW267" s="11" t="s">
        <v>35</v>
      </c>
      <c r="AX267" s="11" t="s">
        <v>78</v>
      </c>
      <c r="AY267" s="185" t="s">
        <v>171</v>
      </c>
    </row>
    <row r="268" spans="2:51" s="11" customFormat="1" ht="22.9" customHeight="1">
      <c r="B268" s="178"/>
      <c r="C268" s="179"/>
      <c r="D268" s="179"/>
      <c r="E268" s="180" t="s">
        <v>5</v>
      </c>
      <c r="F268" s="261" t="s">
        <v>936</v>
      </c>
      <c r="G268" s="262"/>
      <c r="H268" s="262"/>
      <c r="I268" s="262"/>
      <c r="J268" s="179"/>
      <c r="K268" s="181">
        <v>10.278</v>
      </c>
      <c r="L268" s="179"/>
      <c r="M268" s="179"/>
      <c r="N268" s="179"/>
      <c r="O268" s="179"/>
      <c r="P268" s="179"/>
      <c r="Q268" s="179"/>
      <c r="R268" s="182"/>
      <c r="T268" s="183"/>
      <c r="U268" s="179"/>
      <c r="V268" s="179"/>
      <c r="W268" s="179"/>
      <c r="X268" s="179"/>
      <c r="Y268" s="179"/>
      <c r="Z268" s="179"/>
      <c r="AA268" s="184"/>
      <c r="AT268" s="185" t="s">
        <v>178</v>
      </c>
      <c r="AU268" s="185" t="s">
        <v>119</v>
      </c>
      <c r="AV268" s="11" t="s">
        <v>119</v>
      </c>
      <c r="AW268" s="11" t="s">
        <v>35</v>
      </c>
      <c r="AX268" s="11" t="s">
        <v>78</v>
      </c>
      <c r="AY268" s="185" t="s">
        <v>171</v>
      </c>
    </row>
    <row r="269" spans="2:51" s="11" customFormat="1" ht="14.45" customHeight="1">
      <c r="B269" s="178"/>
      <c r="C269" s="179"/>
      <c r="D269" s="179"/>
      <c r="E269" s="180" t="s">
        <v>5</v>
      </c>
      <c r="F269" s="261" t="s">
        <v>674</v>
      </c>
      <c r="G269" s="262"/>
      <c r="H269" s="262"/>
      <c r="I269" s="262"/>
      <c r="J269" s="179"/>
      <c r="K269" s="181">
        <v>20</v>
      </c>
      <c r="L269" s="179"/>
      <c r="M269" s="179"/>
      <c r="N269" s="179"/>
      <c r="O269" s="179"/>
      <c r="P269" s="179"/>
      <c r="Q269" s="179"/>
      <c r="R269" s="182"/>
      <c r="T269" s="183"/>
      <c r="U269" s="179"/>
      <c r="V269" s="179"/>
      <c r="W269" s="179"/>
      <c r="X269" s="179"/>
      <c r="Y269" s="179"/>
      <c r="Z269" s="179"/>
      <c r="AA269" s="184"/>
      <c r="AT269" s="185" t="s">
        <v>178</v>
      </c>
      <c r="AU269" s="185" t="s">
        <v>119</v>
      </c>
      <c r="AV269" s="11" t="s">
        <v>119</v>
      </c>
      <c r="AW269" s="11" t="s">
        <v>35</v>
      </c>
      <c r="AX269" s="11" t="s">
        <v>78</v>
      </c>
      <c r="AY269" s="185" t="s">
        <v>171</v>
      </c>
    </row>
    <row r="270" spans="2:51" s="12" customFormat="1" ht="14.45" customHeight="1">
      <c r="B270" s="186"/>
      <c r="C270" s="187"/>
      <c r="D270" s="187"/>
      <c r="E270" s="188" t="s">
        <v>5</v>
      </c>
      <c r="F270" s="263" t="s">
        <v>186</v>
      </c>
      <c r="G270" s="264"/>
      <c r="H270" s="264"/>
      <c r="I270" s="264"/>
      <c r="J270" s="187"/>
      <c r="K270" s="189">
        <v>34.508</v>
      </c>
      <c r="L270" s="187"/>
      <c r="M270" s="187"/>
      <c r="N270" s="187"/>
      <c r="O270" s="187"/>
      <c r="P270" s="187"/>
      <c r="Q270" s="187"/>
      <c r="R270" s="190"/>
      <c r="T270" s="191"/>
      <c r="U270" s="187"/>
      <c r="V270" s="187"/>
      <c r="W270" s="187"/>
      <c r="X270" s="187"/>
      <c r="Y270" s="187"/>
      <c r="Z270" s="187"/>
      <c r="AA270" s="192"/>
      <c r="AT270" s="193" t="s">
        <v>178</v>
      </c>
      <c r="AU270" s="193" t="s">
        <v>119</v>
      </c>
      <c r="AV270" s="12" t="s">
        <v>175</v>
      </c>
      <c r="AW270" s="12" t="s">
        <v>35</v>
      </c>
      <c r="AX270" s="12" t="s">
        <v>86</v>
      </c>
      <c r="AY270" s="193" t="s">
        <v>171</v>
      </c>
    </row>
    <row r="271" spans="2:65" s="1" customFormat="1" ht="34.15" customHeight="1">
      <c r="B271" s="135"/>
      <c r="C271" s="164" t="s">
        <v>595</v>
      </c>
      <c r="D271" s="164" t="s">
        <v>172</v>
      </c>
      <c r="E271" s="165" t="s">
        <v>676</v>
      </c>
      <c r="F271" s="259" t="s">
        <v>677</v>
      </c>
      <c r="G271" s="259"/>
      <c r="H271" s="259"/>
      <c r="I271" s="259"/>
      <c r="J271" s="166" t="s">
        <v>116</v>
      </c>
      <c r="K271" s="167">
        <v>34.508</v>
      </c>
      <c r="L271" s="250">
        <v>0</v>
      </c>
      <c r="M271" s="250"/>
      <c r="N271" s="254">
        <f>ROUND(L271*K271,2)</f>
        <v>0</v>
      </c>
      <c r="O271" s="254"/>
      <c r="P271" s="254"/>
      <c r="Q271" s="254"/>
      <c r="R271" s="138"/>
      <c r="T271" s="168" t="s">
        <v>5</v>
      </c>
      <c r="U271" s="46" t="s">
        <v>43</v>
      </c>
      <c r="V271" s="38"/>
      <c r="W271" s="169">
        <f>V271*K271</f>
        <v>0</v>
      </c>
      <c r="X271" s="169">
        <v>0.00013</v>
      </c>
      <c r="Y271" s="169">
        <f>X271*K271</f>
        <v>0.00448604</v>
      </c>
      <c r="Z271" s="169">
        <v>0</v>
      </c>
      <c r="AA271" s="170">
        <f>Z271*K271</f>
        <v>0</v>
      </c>
      <c r="AR271" s="21" t="s">
        <v>253</v>
      </c>
      <c r="AT271" s="21" t="s">
        <v>172</v>
      </c>
      <c r="AU271" s="21" t="s">
        <v>119</v>
      </c>
      <c r="AY271" s="21" t="s">
        <v>171</v>
      </c>
      <c r="BE271" s="108">
        <f>IF(U271="základní",N271,0)</f>
        <v>0</v>
      </c>
      <c r="BF271" s="108">
        <f>IF(U271="snížená",N271,0)</f>
        <v>0</v>
      </c>
      <c r="BG271" s="108">
        <f>IF(U271="zákl. přenesená",N271,0)</f>
        <v>0</v>
      </c>
      <c r="BH271" s="108">
        <f>IF(U271="sníž. přenesená",N271,0)</f>
        <v>0</v>
      </c>
      <c r="BI271" s="108">
        <f>IF(U271="nulová",N271,0)</f>
        <v>0</v>
      </c>
      <c r="BJ271" s="21" t="s">
        <v>86</v>
      </c>
      <c r="BK271" s="108">
        <f>ROUND(L271*K271,2)</f>
        <v>0</v>
      </c>
      <c r="BL271" s="21" t="s">
        <v>253</v>
      </c>
      <c r="BM271" s="21" t="s">
        <v>937</v>
      </c>
    </row>
    <row r="272" spans="2:63" s="1" customFormat="1" ht="49.9" customHeight="1">
      <c r="B272" s="37"/>
      <c r="C272" s="38"/>
      <c r="D272" s="155" t="s">
        <v>686</v>
      </c>
      <c r="E272" s="38"/>
      <c r="F272" s="38"/>
      <c r="G272" s="38"/>
      <c r="H272" s="38"/>
      <c r="I272" s="38"/>
      <c r="J272" s="38"/>
      <c r="K272" s="38"/>
      <c r="L272" s="38"/>
      <c r="M272" s="38"/>
      <c r="N272" s="265">
        <f aca="true" t="shared" si="25" ref="N272:N277">BK272</f>
        <v>0</v>
      </c>
      <c r="O272" s="265"/>
      <c r="P272" s="265"/>
      <c r="Q272" s="265"/>
      <c r="R272" s="39"/>
      <c r="T272" s="198"/>
      <c r="U272" s="38"/>
      <c r="V272" s="38"/>
      <c r="W272" s="38"/>
      <c r="X272" s="38"/>
      <c r="Y272" s="38"/>
      <c r="Z272" s="38"/>
      <c r="AA272" s="76"/>
      <c r="AT272" s="21" t="s">
        <v>77</v>
      </c>
      <c r="AU272" s="21" t="s">
        <v>78</v>
      </c>
      <c r="AY272" s="21" t="s">
        <v>687</v>
      </c>
      <c r="BK272" s="108">
        <f>SUM(BK273:BK277)</f>
        <v>0</v>
      </c>
    </row>
    <row r="273" spans="2:63" s="1" customFormat="1" ht="22.35" customHeight="1">
      <c r="B273" s="37"/>
      <c r="C273" s="199" t="s">
        <v>5</v>
      </c>
      <c r="D273" s="199" t="s">
        <v>172</v>
      </c>
      <c r="E273" s="200" t="s">
        <v>5</v>
      </c>
      <c r="F273" s="308" t="s">
        <v>5</v>
      </c>
      <c r="G273" s="309"/>
      <c r="H273" s="309"/>
      <c r="I273" s="310"/>
      <c r="J273" s="201" t="s">
        <v>5</v>
      </c>
      <c r="K273" s="202"/>
      <c r="L273" s="306"/>
      <c r="M273" s="307"/>
      <c r="N273" s="303">
        <f t="shared" si="25"/>
        <v>0</v>
      </c>
      <c r="O273" s="304"/>
      <c r="P273" s="304"/>
      <c r="Q273" s="305"/>
      <c r="R273" s="39"/>
      <c r="T273" s="168" t="s">
        <v>5</v>
      </c>
      <c r="U273" s="203" t="s">
        <v>43</v>
      </c>
      <c r="V273" s="38"/>
      <c r="W273" s="38"/>
      <c r="X273" s="38"/>
      <c r="Y273" s="38"/>
      <c r="Z273" s="38"/>
      <c r="AA273" s="76"/>
      <c r="AT273" s="21" t="s">
        <v>687</v>
      </c>
      <c r="AU273" s="21" t="s">
        <v>86</v>
      </c>
      <c r="AY273" s="21" t="s">
        <v>687</v>
      </c>
      <c r="BE273" s="108">
        <f>IF(U273="základní",N273,0)</f>
        <v>0</v>
      </c>
      <c r="BF273" s="108">
        <f>IF(U273="snížená",N273,0)</f>
        <v>0</v>
      </c>
      <c r="BG273" s="108">
        <f>IF(U273="zákl. přenesená",N273,0)</f>
        <v>0</v>
      </c>
      <c r="BH273" s="108">
        <f>IF(U273="sníž. přenesená",N273,0)</f>
        <v>0</v>
      </c>
      <c r="BI273" s="108">
        <f>IF(U273="nulová",N273,0)</f>
        <v>0</v>
      </c>
      <c r="BJ273" s="21" t="s">
        <v>86</v>
      </c>
      <c r="BK273" s="108">
        <f>L273*K273</f>
        <v>0</v>
      </c>
    </row>
    <row r="274" spans="2:63" s="1" customFormat="1" ht="22.35" customHeight="1">
      <c r="B274" s="37"/>
      <c r="C274" s="199" t="s">
        <v>5</v>
      </c>
      <c r="D274" s="199" t="s">
        <v>172</v>
      </c>
      <c r="E274" s="200" t="s">
        <v>5</v>
      </c>
      <c r="F274" s="308" t="s">
        <v>5</v>
      </c>
      <c r="G274" s="309"/>
      <c r="H274" s="309"/>
      <c r="I274" s="310"/>
      <c r="J274" s="201" t="s">
        <v>5</v>
      </c>
      <c r="K274" s="202"/>
      <c r="L274" s="306"/>
      <c r="M274" s="307"/>
      <c r="N274" s="303">
        <f t="shared" si="25"/>
        <v>0</v>
      </c>
      <c r="O274" s="304"/>
      <c r="P274" s="304"/>
      <c r="Q274" s="305"/>
      <c r="R274" s="39"/>
      <c r="T274" s="168" t="s">
        <v>5</v>
      </c>
      <c r="U274" s="203" t="s">
        <v>43</v>
      </c>
      <c r="V274" s="38"/>
      <c r="W274" s="38"/>
      <c r="X274" s="38"/>
      <c r="Y274" s="38"/>
      <c r="Z274" s="38"/>
      <c r="AA274" s="76"/>
      <c r="AT274" s="21" t="s">
        <v>687</v>
      </c>
      <c r="AU274" s="21" t="s">
        <v>86</v>
      </c>
      <c r="AY274" s="21" t="s">
        <v>687</v>
      </c>
      <c r="BE274" s="108">
        <f>IF(U274="základní",N274,0)</f>
        <v>0</v>
      </c>
      <c r="BF274" s="108">
        <f>IF(U274="snížená",N274,0)</f>
        <v>0</v>
      </c>
      <c r="BG274" s="108">
        <f>IF(U274="zákl. přenesená",N274,0)</f>
        <v>0</v>
      </c>
      <c r="BH274" s="108">
        <f>IF(U274="sníž. přenesená",N274,0)</f>
        <v>0</v>
      </c>
      <c r="BI274" s="108">
        <f>IF(U274="nulová",N274,0)</f>
        <v>0</v>
      </c>
      <c r="BJ274" s="21" t="s">
        <v>86</v>
      </c>
      <c r="BK274" s="108">
        <f>L274*K274</f>
        <v>0</v>
      </c>
    </row>
    <row r="275" spans="2:63" s="1" customFormat="1" ht="22.35" customHeight="1">
      <c r="B275" s="37"/>
      <c r="C275" s="199" t="s">
        <v>5</v>
      </c>
      <c r="D275" s="199" t="s">
        <v>172</v>
      </c>
      <c r="E275" s="200" t="s">
        <v>5</v>
      </c>
      <c r="F275" s="308" t="s">
        <v>5</v>
      </c>
      <c r="G275" s="309"/>
      <c r="H275" s="309"/>
      <c r="I275" s="310"/>
      <c r="J275" s="201" t="s">
        <v>5</v>
      </c>
      <c r="K275" s="202"/>
      <c r="L275" s="306"/>
      <c r="M275" s="307"/>
      <c r="N275" s="303">
        <f t="shared" si="25"/>
        <v>0</v>
      </c>
      <c r="O275" s="304"/>
      <c r="P275" s="304"/>
      <c r="Q275" s="305"/>
      <c r="R275" s="39"/>
      <c r="T275" s="168" t="s">
        <v>5</v>
      </c>
      <c r="U275" s="203" t="s">
        <v>43</v>
      </c>
      <c r="V275" s="38"/>
      <c r="W275" s="38"/>
      <c r="X275" s="38"/>
      <c r="Y275" s="38"/>
      <c r="Z275" s="38"/>
      <c r="AA275" s="76"/>
      <c r="AT275" s="21" t="s">
        <v>687</v>
      </c>
      <c r="AU275" s="21" t="s">
        <v>86</v>
      </c>
      <c r="AY275" s="21" t="s">
        <v>687</v>
      </c>
      <c r="BE275" s="108">
        <f>IF(U275="základní",N275,0)</f>
        <v>0</v>
      </c>
      <c r="BF275" s="108">
        <f>IF(U275="snížená",N275,0)</f>
        <v>0</v>
      </c>
      <c r="BG275" s="108">
        <f>IF(U275="zákl. přenesená",N275,0)</f>
        <v>0</v>
      </c>
      <c r="BH275" s="108">
        <f>IF(U275="sníž. přenesená",N275,0)</f>
        <v>0</v>
      </c>
      <c r="BI275" s="108">
        <f>IF(U275="nulová",N275,0)</f>
        <v>0</v>
      </c>
      <c r="BJ275" s="21" t="s">
        <v>86</v>
      </c>
      <c r="BK275" s="108">
        <f>L275*K275</f>
        <v>0</v>
      </c>
    </row>
    <row r="276" spans="2:63" s="1" customFormat="1" ht="22.35" customHeight="1">
      <c r="B276" s="37"/>
      <c r="C276" s="199" t="s">
        <v>5</v>
      </c>
      <c r="D276" s="199" t="s">
        <v>172</v>
      </c>
      <c r="E276" s="200" t="s">
        <v>5</v>
      </c>
      <c r="F276" s="308" t="s">
        <v>5</v>
      </c>
      <c r="G276" s="309"/>
      <c r="H276" s="309"/>
      <c r="I276" s="310"/>
      <c r="J276" s="201" t="s">
        <v>5</v>
      </c>
      <c r="K276" s="202"/>
      <c r="L276" s="306"/>
      <c r="M276" s="307"/>
      <c r="N276" s="303">
        <f t="shared" si="25"/>
        <v>0</v>
      </c>
      <c r="O276" s="304"/>
      <c r="P276" s="304"/>
      <c r="Q276" s="305"/>
      <c r="R276" s="39"/>
      <c r="T276" s="168" t="s">
        <v>5</v>
      </c>
      <c r="U276" s="203" t="s">
        <v>43</v>
      </c>
      <c r="V276" s="38"/>
      <c r="W276" s="38"/>
      <c r="X276" s="38"/>
      <c r="Y276" s="38"/>
      <c r="Z276" s="38"/>
      <c r="AA276" s="76"/>
      <c r="AT276" s="21" t="s">
        <v>687</v>
      </c>
      <c r="AU276" s="21" t="s">
        <v>86</v>
      </c>
      <c r="AY276" s="21" t="s">
        <v>687</v>
      </c>
      <c r="BE276" s="108">
        <f>IF(U276="základní",N276,0)</f>
        <v>0</v>
      </c>
      <c r="BF276" s="108">
        <f>IF(U276="snížená",N276,0)</f>
        <v>0</v>
      </c>
      <c r="BG276" s="108">
        <f>IF(U276="zákl. přenesená",N276,0)</f>
        <v>0</v>
      </c>
      <c r="BH276" s="108">
        <f>IF(U276="sníž. přenesená",N276,0)</f>
        <v>0</v>
      </c>
      <c r="BI276" s="108">
        <f>IF(U276="nulová",N276,0)</f>
        <v>0</v>
      </c>
      <c r="BJ276" s="21" t="s">
        <v>86</v>
      </c>
      <c r="BK276" s="108">
        <f>L276*K276</f>
        <v>0</v>
      </c>
    </row>
    <row r="277" spans="2:63" s="1" customFormat="1" ht="22.35" customHeight="1">
      <c r="B277" s="37"/>
      <c r="C277" s="199" t="s">
        <v>5</v>
      </c>
      <c r="D277" s="199" t="s">
        <v>172</v>
      </c>
      <c r="E277" s="200" t="s">
        <v>5</v>
      </c>
      <c r="F277" s="308" t="s">
        <v>5</v>
      </c>
      <c r="G277" s="309"/>
      <c r="H277" s="309"/>
      <c r="I277" s="310"/>
      <c r="J277" s="201" t="s">
        <v>5</v>
      </c>
      <c r="K277" s="202"/>
      <c r="L277" s="306"/>
      <c r="M277" s="307"/>
      <c r="N277" s="303">
        <f t="shared" si="25"/>
        <v>0</v>
      </c>
      <c r="O277" s="304"/>
      <c r="P277" s="304"/>
      <c r="Q277" s="305"/>
      <c r="R277" s="39"/>
      <c r="T277" s="168" t="s">
        <v>5</v>
      </c>
      <c r="U277" s="203" t="s">
        <v>43</v>
      </c>
      <c r="V277" s="58"/>
      <c r="W277" s="58"/>
      <c r="X277" s="58"/>
      <c r="Y277" s="58"/>
      <c r="Z277" s="58"/>
      <c r="AA277" s="60"/>
      <c r="AT277" s="21" t="s">
        <v>687</v>
      </c>
      <c r="AU277" s="21" t="s">
        <v>86</v>
      </c>
      <c r="AY277" s="21" t="s">
        <v>687</v>
      </c>
      <c r="BE277" s="108">
        <f>IF(U277="základní",N277,0)</f>
        <v>0</v>
      </c>
      <c r="BF277" s="108">
        <f>IF(U277="snížená",N277,0)</f>
        <v>0</v>
      </c>
      <c r="BG277" s="108">
        <f>IF(U277="zákl. přenesená",N277,0)</f>
        <v>0</v>
      </c>
      <c r="BH277" s="108">
        <f>IF(U277="sníž. přenesená",N277,0)</f>
        <v>0</v>
      </c>
      <c r="BI277" s="108">
        <f>IF(U277="nulová",N277,0)</f>
        <v>0</v>
      </c>
      <c r="BJ277" s="21" t="s">
        <v>86</v>
      </c>
      <c r="BK277" s="108">
        <f>L277*K277</f>
        <v>0</v>
      </c>
    </row>
    <row r="278" spans="2:18" s="1" customFormat="1" ht="6.95" customHeight="1">
      <c r="B278" s="61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3"/>
    </row>
  </sheetData>
  <sheetProtection algorithmName="SHA-512" hashValue="JvwSrCPvuVRP0zYXOwPCOoS+6ANHflYPXSM0emgXjK35LrAgQr4KFdAJanLl7b4PBndtoyqQhEnbQSk849ll1g==" saltValue="o6r0PUFKyQ9EcW8FmMPhIQ==" spinCount="100000" sheet="1" objects="1" scenarios="1"/>
  <mergeCells count="403">
    <mergeCell ref="N221:Q221"/>
    <mergeCell ref="N222:Q222"/>
    <mergeCell ref="N223:Q223"/>
    <mergeCell ref="N224:Q224"/>
    <mergeCell ref="N225:Q225"/>
    <mergeCell ref="N227:Q227"/>
    <mergeCell ref="N232:Q232"/>
    <mergeCell ref="N234:Q234"/>
    <mergeCell ref="N235:Q235"/>
    <mergeCell ref="N226:Q226"/>
    <mergeCell ref="N204:Q204"/>
    <mergeCell ref="N205:Q205"/>
    <mergeCell ref="N206:Q206"/>
    <mergeCell ref="N207:Q207"/>
    <mergeCell ref="N208:Q208"/>
    <mergeCell ref="N209:Q209"/>
    <mergeCell ref="N210:Q210"/>
    <mergeCell ref="N211:Q211"/>
    <mergeCell ref="N212:Q212"/>
    <mergeCell ref="F235:I235"/>
    <mergeCell ref="F236:I236"/>
    <mergeCell ref="F238:I238"/>
    <mergeCell ref="F239:I239"/>
    <mergeCell ref="F240:I240"/>
    <mergeCell ref="F242:I242"/>
    <mergeCell ref="F243:I243"/>
    <mergeCell ref="N244:Q244"/>
    <mergeCell ref="N242:Q242"/>
    <mergeCell ref="N241:Q241"/>
    <mergeCell ref="L235:M235"/>
    <mergeCell ref="L236:M236"/>
    <mergeCell ref="L238:M238"/>
    <mergeCell ref="L239:M239"/>
    <mergeCell ref="L240:M240"/>
    <mergeCell ref="L242:M242"/>
    <mergeCell ref="L244:M244"/>
    <mergeCell ref="N236:Q236"/>
    <mergeCell ref="N238:Q238"/>
    <mergeCell ref="N239:Q239"/>
    <mergeCell ref="N240:Q240"/>
    <mergeCell ref="N237:Q237"/>
    <mergeCell ref="L227:M227"/>
    <mergeCell ref="F227:I227"/>
    <mergeCell ref="F228:I228"/>
    <mergeCell ref="F229:I229"/>
    <mergeCell ref="F230:I230"/>
    <mergeCell ref="F231:I231"/>
    <mergeCell ref="F232:I232"/>
    <mergeCell ref="F233:I233"/>
    <mergeCell ref="F234:I234"/>
    <mergeCell ref="L232:M232"/>
    <mergeCell ref="L234:M234"/>
    <mergeCell ref="F221:I221"/>
    <mergeCell ref="F222:I222"/>
    <mergeCell ref="F223:I223"/>
    <mergeCell ref="F224:I224"/>
    <mergeCell ref="F225:I225"/>
    <mergeCell ref="L210:M210"/>
    <mergeCell ref="L211:M211"/>
    <mergeCell ref="L212:M212"/>
    <mergeCell ref="L214:M214"/>
    <mergeCell ref="L215:M215"/>
    <mergeCell ref="L217:M217"/>
    <mergeCell ref="L218:M218"/>
    <mergeCell ref="L219:M219"/>
    <mergeCell ref="L220:M220"/>
    <mergeCell ref="L221:M221"/>
    <mergeCell ref="L222:M222"/>
    <mergeCell ref="L223:M223"/>
    <mergeCell ref="L224:M224"/>
    <mergeCell ref="L225:M225"/>
    <mergeCell ref="L209:M209"/>
    <mergeCell ref="N220:Q220"/>
    <mergeCell ref="N219:Q219"/>
    <mergeCell ref="F209:I209"/>
    <mergeCell ref="F210:I210"/>
    <mergeCell ref="F211:I211"/>
    <mergeCell ref="F212:I212"/>
    <mergeCell ref="F214:I214"/>
    <mergeCell ref="F215:I215"/>
    <mergeCell ref="F217:I217"/>
    <mergeCell ref="F218:I218"/>
    <mergeCell ref="F219:I219"/>
    <mergeCell ref="F220:I220"/>
    <mergeCell ref="N214:Q214"/>
    <mergeCell ref="N215:Q215"/>
    <mergeCell ref="N217:Q217"/>
    <mergeCell ref="N218:Q218"/>
    <mergeCell ref="N213:Q213"/>
    <mergeCell ref="N216:Q216"/>
    <mergeCell ref="F204:I204"/>
    <mergeCell ref="F205:I205"/>
    <mergeCell ref="F206:I206"/>
    <mergeCell ref="F207:I207"/>
    <mergeCell ref="F208:I208"/>
    <mergeCell ref="L195:M195"/>
    <mergeCell ref="L200:M200"/>
    <mergeCell ref="L198:M198"/>
    <mergeCell ref="L196:M196"/>
    <mergeCell ref="L197:M197"/>
    <mergeCell ref="L199:M199"/>
    <mergeCell ref="L201:M201"/>
    <mergeCell ref="L202:M202"/>
    <mergeCell ref="L203:M203"/>
    <mergeCell ref="L204:M204"/>
    <mergeCell ref="L205:M205"/>
    <mergeCell ref="L206:M206"/>
    <mergeCell ref="L207:M207"/>
    <mergeCell ref="L208:M208"/>
    <mergeCell ref="N202:Q202"/>
    <mergeCell ref="N203:Q203"/>
    <mergeCell ref="N191:Q191"/>
    <mergeCell ref="F194:I194"/>
    <mergeCell ref="F197:I197"/>
    <mergeCell ref="F195:I195"/>
    <mergeCell ref="F196:I196"/>
    <mergeCell ref="F198:I198"/>
    <mergeCell ref="F199:I199"/>
    <mergeCell ref="F200:I200"/>
    <mergeCell ref="F201:I201"/>
    <mergeCell ref="F202:I202"/>
    <mergeCell ref="F203:I203"/>
    <mergeCell ref="L194:M194"/>
    <mergeCell ref="N194:Q194"/>
    <mergeCell ref="N195:Q195"/>
    <mergeCell ref="N196:Q196"/>
    <mergeCell ref="N197:Q197"/>
    <mergeCell ref="N198:Q198"/>
    <mergeCell ref="N199:Q199"/>
    <mergeCell ref="N200:Q200"/>
    <mergeCell ref="N201:Q201"/>
    <mergeCell ref="L190:M190"/>
    <mergeCell ref="N190:Q190"/>
    <mergeCell ref="N186:Q186"/>
    <mergeCell ref="F190:I190"/>
    <mergeCell ref="F193:I193"/>
    <mergeCell ref="F192:I192"/>
    <mergeCell ref="L192:M192"/>
    <mergeCell ref="N192:Q192"/>
    <mergeCell ref="L193:M193"/>
    <mergeCell ref="N193:Q193"/>
    <mergeCell ref="F188:I188"/>
    <mergeCell ref="F187:I187"/>
    <mergeCell ref="L187:M187"/>
    <mergeCell ref="N187:Q187"/>
    <mergeCell ref="L188:M188"/>
    <mergeCell ref="N188:Q188"/>
    <mergeCell ref="F189:I189"/>
    <mergeCell ref="L189:M189"/>
    <mergeCell ref="N189:Q189"/>
    <mergeCell ref="L185:M185"/>
    <mergeCell ref="N185:Q185"/>
    <mergeCell ref="N181:Q181"/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F185:I185"/>
    <mergeCell ref="F182:I182"/>
    <mergeCell ref="F184:I184"/>
    <mergeCell ref="L182:M182"/>
    <mergeCell ref="N182:Q182"/>
    <mergeCell ref="F183:I183"/>
    <mergeCell ref="L183:M183"/>
    <mergeCell ref="N183:Q183"/>
    <mergeCell ref="L184:M184"/>
    <mergeCell ref="N184:Q184"/>
    <mergeCell ref="N174:Q174"/>
    <mergeCell ref="F175:I175"/>
    <mergeCell ref="F178:I178"/>
    <mergeCell ref="L175:M175"/>
    <mergeCell ref="N175:Q175"/>
    <mergeCell ref="L178:M178"/>
    <mergeCell ref="N178:Q178"/>
    <mergeCell ref="F179:I179"/>
    <mergeCell ref="F180:I180"/>
    <mergeCell ref="L180:M180"/>
    <mergeCell ref="N180:Q180"/>
    <mergeCell ref="N176:Q176"/>
    <mergeCell ref="N177:Q177"/>
    <mergeCell ref="F164:I164"/>
    <mergeCell ref="F167:I167"/>
    <mergeCell ref="F165:I165"/>
    <mergeCell ref="L165:M165"/>
    <mergeCell ref="N165:Q165"/>
    <mergeCell ref="F166:I166"/>
    <mergeCell ref="F168:I168"/>
    <mergeCell ref="F170:I170"/>
    <mergeCell ref="F173:I173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L173:M173"/>
    <mergeCell ref="N173:Q173"/>
    <mergeCell ref="N169:Q169"/>
    <mergeCell ref="F160:I160"/>
    <mergeCell ref="F158:I158"/>
    <mergeCell ref="F159:I159"/>
    <mergeCell ref="F161:I161"/>
    <mergeCell ref="L161:M161"/>
    <mergeCell ref="N161:Q161"/>
    <mergeCell ref="F162:I162"/>
    <mergeCell ref="F163:I163"/>
    <mergeCell ref="L163:M163"/>
    <mergeCell ref="N163:Q163"/>
    <mergeCell ref="F153:I153"/>
    <mergeCell ref="L153:M153"/>
    <mergeCell ref="N153:Q153"/>
    <mergeCell ref="F154:I154"/>
    <mergeCell ref="F155:I155"/>
    <mergeCell ref="F156:I156"/>
    <mergeCell ref="L157:M157"/>
    <mergeCell ref="N157:Q157"/>
    <mergeCell ref="N151:Q151"/>
    <mergeCell ref="F157:I157"/>
    <mergeCell ref="F147:I147"/>
    <mergeCell ref="F148:I148"/>
    <mergeCell ref="L149:M149"/>
    <mergeCell ref="N149:Q149"/>
    <mergeCell ref="L150:M150"/>
    <mergeCell ref="N150:Q150"/>
    <mergeCell ref="F149:I149"/>
    <mergeCell ref="F152:I152"/>
    <mergeCell ref="F150:I150"/>
    <mergeCell ref="L152:M152"/>
    <mergeCell ref="N152:Q152"/>
    <mergeCell ref="F140:I140"/>
    <mergeCell ref="F141:I141"/>
    <mergeCell ref="F145:I145"/>
    <mergeCell ref="F144:I144"/>
    <mergeCell ref="F142:I142"/>
    <mergeCell ref="F143:I143"/>
    <mergeCell ref="L144:M144"/>
    <mergeCell ref="N144:Q144"/>
    <mergeCell ref="F146:I146"/>
    <mergeCell ref="N134:Q134"/>
    <mergeCell ref="N135:Q135"/>
    <mergeCell ref="N136:Q136"/>
    <mergeCell ref="F137:I137"/>
    <mergeCell ref="F139:I139"/>
    <mergeCell ref="L137:M137"/>
    <mergeCell ref="N137:Q137"/>
    <mergeCell ref="F138:I138"/>
    <mergeCell ref="L138:M138"/>
    <mergeCell ref="N138:Q138"/>
    <mergeCell ref="L139:M139"/>
    <mergeCell ref="N139:Q139"/>
    <mergeCell ref="L117:Q117"/>
    <mergeCell ref="C123:Q123"/>
    <mergeCell ref="M128:P128"/>
    <mergeCell ref="F125:P125"/>
    <mergeCell ref="F126:P126"/>
    <mergeCell ref="M130:Q130"/>
    <mergeCell ref="M131:Q131"/>
    <mergeCell ref="F133:I133"/>
    <mergeCell ref="L133:M133"/>
    <mergeCell ref="N133:Q133"/>
    <mergeCell ref="D111:H111"/>
    <mergeCell ref="N111:Q111"/>
    <mergeCell ref="D112:H112"/>
    <mergeCell ref="N112:Q112"/>
    <mergeCell ref="D113:H113"/>
    <mergeCell ref="N113:Q113"/>
    <mergeCell ref="D114:H114"/>
    <mergeCell ref="N114:Q114"/>
    <mergeCell ref="N115:Q115"/>
    <mergeCell ref="N101:Q101"/>
    <mergeCell ref="N102:Q102"/>
    <mergeCell ref="N103:Q103"/>
    <mergeCell ref="N104:Q104"/>
    <mergeCell ref="N105:Q105"/>
    <mergeCell ref="N106:Q106"/>
    <mergeCell ref="N107:Q107"/>
    <mergeCell ref="N109:Q109"/>
    <mergeCell ref="D110:H110"/>
    <mergeCell ref="N110:Q110"/>
    <mergeCell ref="N92:Q92"/>
    <mergeCell ref="N93:Q93"/>
    <mergeCell ref="N96:Q96"/>
    <mergeCell ref="N94:Q94"/>
    <mergeCell ref="N95:Q95"/>
    <mergeCell ref="N97:Q97"/>
    <mergeCell ref="N98:Q98"/>
    <mergeCell ref="N99:Q99"/>
    <mergeCell ref="N100:Q100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H34:J34"/>
    <mergeCell ref="M34:P34"/>
    <mergeCell ref="H35:J35"/>
    <mergeCell ref="M35:P35"/>
    <mergeCell ref="H36:J36"/>
    <mergeCell ref="M36:P36"/>
    <mergeCell ref="L38:P38"/>
    <mergeCell ref="C76:Q76"/>
    <mergeCell ref="F79:P79"/>
    <mergeCell ref="F78:P78"/>
    <mergeCell ref="E24:L24"/>
    <mergeCell ref="S2:AC2"/>
    <mergeCell ref="M27:P27"/>
    <mergeCell ref="M28:P28"/>
    <mergeCell ref="M30:P30"/>
    <mergeCell ref="H32:J32"/>
    <mergeCell ref="M32:P32"/>
    <mergeCell ref="H33:J33"/>
    <mergeCell ref="M33:P33"/>
    <mergeCell ref="N266:Q266"/>
    <mergeCell ref="N265:Q265"/>
    <mergeCell ref="N246:Q246"/>
    <mergeCell ref="N247:Q247"/>
    <mergeCell ref="N248:Q248"/>
    <mergeCell ref="N249:Q249"/>
    <mergeCell ref="N251:Q251"/>
    <mergeCell ref="N253:Q253"/>
    <mergeCell ref="N254:Q254"/>
    <mergeCell ref="N255:Q255"/>
    <mergeCell ref="N257:Q257"/>
    <mergeCell ref="N259:Q259"/>
    <mergeCell ref="N260:Q260"/>
    <mergeCell ref="N261:Q261"/>
    <mergeCell ref="N250:Q250"/>
    <mergeCell ref="N256:Q256"/>
    <mergeCell ref="N258:Q258"/>
    <mergeCell ref="L274:M274"/>
    <mergeCell ref="L275:M275"/>
    <mergeCell ref="L276:M276"/>
    <mergeCell ref="L277:M277"/>
    <mergeCell ref="F244:I244"/>
    <mergeCell ref="F245:I245"/>
    <mergeCell ref="F246:I246"/>
    <mergeCell ref="F247:I247"/>
    <mergeCell ref="F248:I248"/>
    <mergeCell ref="F249:I249"/>
    <mergeCell ref="F251:I251"/>
    <mergeCell ref="F252:I252"/>
    <mergeCell ref="F253:I253"/>
    <mergeCell ref="F254:I254"/>
    <mergeCell ref="F255:I255"/>
    <mergeCell ref="F257:I257"/>
    <mergeCell ref="F259:I259"/>
    <mergeCell ref="F260:I260"/>
    <mergeCell ref="F261:I261"/>
    <mergeCell ref="L246:M246"/>
    <mergeCell ref="L247:M247"/>
    <mergeCell ref="L248:M248"/>
    <mergeCell ref="L249:M249"/>
    <mergeCell ref="L251:M251"/>
    <mergeCell ref="L255:M255"/>
    <mergeCell ref="L253:M253"/>
    <mergeCell ref="L254:M254"/>
    <mergeCell ref="L257:M257"/>
    <mergeCell ref="L259:M259"/>
    <mergeCell ref="L260:M260"/>
    <mergeCell ref="L261:M261"/>
    <mergeCell ref="L265:M265"/>
    <mergeCell ref="L266:M266"/>
    <mergeCell ref="N274:Q274"/>
    <mergeCell ref="N271:Q271"/>
    <mergeCell ref="N273:Q273"/>
    <mergeCell ref="N275:Q275"/>
    <mergeCell ref="N276:Q276"/>
    <mergeCell ref="N277:Q277"/>
    <mergeCell ref="N272:Q272"/>
    <mergeCell ref="F263:I263"/>
    <mergeCell ref="F262:I262"/>
    <mergeCell ref="F264:I264"/>
    <mergeCell ref="F265:I265"/>
    <mergeCell ref="F266:I266"/>
    <mergeCell ref="F267:I267"/>
    <mergeCell ref="F268:I268"/>
    <mergeCell ref="F269:I269"/>
    <mergeCell ref="F270:I270"/>
    <mergeCell ref="F271:I271"/>
    <mergeCell ref="F273:I273"/>
    <mergeCell ref="F274:I274"/>
    <mergeCell ref="F275:I275"/>
    <mergeCell ref="F276:I276"/>
    <mergeCell ref="F277:I277"/>
    <mergeCell ref="L271:M271"/>
    <mergeCell ref="L273:M273"/>
  </mergeCells>
  <dataValidations count="2">
    <dataValidation type="list" allowBlank="1" showInputMessage="1" showErrorMessage="1" error="Povoleny jsou hodnoty K, M." sqref="D273:D278">
      <formula1>"K, M"</formula1>
    </dataValidation>
    <dataValidation type="list" allowBlank="1" showInputMessage="1" showErrorMessage="1" error="Povoleny jsou hodnoty základní, snížená, zákl. přenesená, sníž. přenesená, nulová." sqref="U273:U278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3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N178"/>
  <sheetViews>
    <sheetView showGridLines="0" workbookViewId="0" topLeftCell="A1">
      <pane ySplit="1" topLeftCell="A2" activePane="bottomLeft" state="frozen"/>
      <selection pane="bottomLeft" activeCell="C3" activeCellId="13" sqref="C172:Q172 N135:Q171 C135:K171 N129:Q134 C129:K134 C109:Q128 C103:C108 C16:Q102 Q15 M15:N15 C15:D15 Q9:Q14 C9:N14 C3:Q8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7" width="9.5" style="0" customWidth="1"/>
    <col min="8" max="8" width="10.66015625" style="0" customWidth="1"/>
    <col min="9" max="9" width="6" style="0" customWidth="1"/>
    <col min="10" max="10" width="4.5" style="0" customWidth="1"/>
    <col min="11" max="11" width="9.83203125" style="0" customWidth="1"/>
    <col min="12" max="12" width="10.33203125" style="0" customWidth="1"/>
    <col min="13" max="14" width="5.16015625" style="0" customWidth="1"/>
    <col min="15" max="15" width="1.66796875" style="0" customWidth="1"/>
    <col min="16" max="16" width="10.66015625" style="0" customWidth="1"/>
    <col min="17" max="17" width="3.5" style="0" customWidth="1"/>
    <col min="18" max="18" width="1.5" style="0" customWidth="1"/>
    <col min="19" max="19" width="7" style="0" customWidth="1"/>
    <col min="20" max="20" width="25.5" style="0" hidden="1" customWidth="1"/>
    <col min="21" max="21" width="14" style="0" hidden="1" customWidth="1"/>
    <col min="22" max="22" width="10.5" style="0" hidden="1" customWidth="1"/>
    <col min="23" max="23" width="14" style="0" hidden="1" customWidth="1"/>
    <col min="24" max="24" width="10.5" style="0" hidden="1" customWidth="1"/>
    <col min="25" max="25" width="12.83203125" style="0" hidden="1" customWidth="1"/>
    <col min="26" max="26" width="9.5" style="0" hidden="1" customWidth="1"/>
    <col min="27" max="27" width="12.83203125" style="0" hidden="1" customWidth="1"/>
    <col min="28" max="28" width="14" style="0" hidden="1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66" ht="21.75" customHeight="1">
      <c r="A1" s="117"/>
      <c r="B1" s="14"/>
      <c r="C1" s="14"/>
      <c r="D1" s="15" t="s">
        <v>1</v>
      </c>
      <c r="E1" s="14"/>
      <c r="F1" s="16" t="s">
        <v>109</v>
      </c>
      <c r="G1" s="16"/>
      <c r="H1" s="291" t="s">
        <v>110</v>
      </c>
      <c r="I1" s="291"/>
      <c r="J1" s="291"/>
      <c r="K1" s="291"/>
      <c r="L1" s="16" t="s">
        <v>111</v>
      </c>
      <c r="M1" s="14"/>
      <c r="N1" s="14"/>
      <c r="O1" s="15" t="s">
        <v>112</v>
      </c>
      <c r="P1" s="14"/>
      <c r="Q1" s="14"/>
      <c r="R1" s="14"/>
      <c r="S1" s="16" t="s">
        <v>113</v>
      </c>
      <c r="T1" s="16"/>
      <c r="U1" s="117"/>
      <c r="V1" s="1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216" t="s">
        <v>7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S2" s="220" t="s">
        <v>8</v>
      </c>
      <c r="T2" s="221"/>
      <c r="U2" s="221"/>
      <c r="V2" s="221"/>
      <c r="W2" s="221"/>
      <c r="X2" s="221"/>
      <c r="Y2" s="221"/>
      <c r="Z2" s="221"/>
      <c r="AA2" s="221"/>
      <c r="AB2" s="221"/>
      <c r="AC2" s="221"/>
      <c r="AT2" s="21" t="s">
        <v>93</v>
      </c>
    </row>
    <row r="3" spans="2:4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119</v>
      </c>
    </row>
    <row r="4" spans="2:46" ht="36.95" customHeight="1">
      <c r="B4" s="25"/>
      <c r="C4" s="218" t="s">
        <v>120</v>
      </c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6"/>
      <c r="T4" s="20" t="s">
        <v>13</v>
      </c>
      <c r="AT4" s="21" t="s">
        <v>6</v>
      </c>
    </row>
    <row r="5" spans="2:18" ht="6.95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2:18" ht="25.35" customHeight="1">
      <c r="B6" s="25"/>
      <c r="C6" s="28"/>
      <c r="D6" s="32" t="s">
        <v>19</v>
      </c>
      <c r="E6" s="28"/>
      <c r="F6" s="271" t="str">
        <f>'Rekapitulace stavby'!K6</f>
        <v>Přístavba a stavební úpravy - Gymnázium Václava Beneše Třebízského</v>
      </c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8"/>
      <c r="R6" s="26"/>
    </row>
    <row r="7" spans="2:18" s="1" customFormat="1" ht="32.85" customHeight="1">
      <c r="B7" s="37"/>
      <c r="C7" s="38"/>
      <c r="D7" s="31" t="s">
        <v>121</v>
      </c>
      <c r="E7" s="38"/>
      <c r="F7" s="229" t="s">
        <v>938</v>
      </c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38"/>
      <c r="R7" s="39"/>
    </row>
    <row r="8" spans="2:18" s="1" customFormat="1" ht="14.45" customHeight="1">
      <c r="B8" s="37"/>
      <c r="C8" s="38"/>
      <c r="D8" s="32" t="s">
        <v>21</v>
      </c>
      <c r="E8" s="38"/>
      <c r="F8" s="30" t="s">
        <v>5</v>
      </c>
      <c r="G8" s="38"/>
      <c r="H8" s="38"/>
      <c r="I8" s="38"/>
      <c r="J8" s="38"/>
      <c r="K8" s="38"/>
      <c r="L8" s="38"/>
      <c r="M8" s="32" t="s">
        <v>22</v>
      </c>
      <c r="N8" s="38"/>
      <c r="O8" s="30" t="s">
        <v>5</v>
      </c>
      <c r="P8" s="38"/>
      <c r="Q8" s="38"/>
      <c r="R8" s="39"/>
    </row>
    <row r="9" spans="2:18" s="1" customFormat="1" ht="14.45" customHeight="1">
      <c r="B9" s="37"/>
      <c r="C9" s="38"/>
      <c r="D9" s="32" t="s">
        <v>23</v>
      </c>
      <c r="E9" s="38"/>
      <c r="F9" s="30" t="s">
        <v>24</v>
      </c>
      <c r="G9" s="38"/>
      <c r="H9" s="38"/>
      <c r="I9" s="38"/>
      <c r="J9" s="38"/>
      <c r="K9" s="38"/>
      <c r="L9" s="38"/>
      <c r="M9" s="32" t="s">
        <v>25</v>
      </c>
      <c r="N9" s="38"/>
      <c r="O9" s="292" t="str">
        <f>'Rekapitulace stavby'!AN8</f>
        <v>24. 9. 2018</v>
      </c>
      <c r="P9" s="273"/>
      <c r="Q9" s="38"/>
      <c r="R9" s="39"/>
    </row>
    <row r="10" spans="2:18" s="1" customFormat="1" ht="10.9" customHeight="1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9"/>
    </row>
    <row r="11" spans="2:18" s="1" customFormat="1" ht="14.45" customHeight="1">
      <c r="B11" s="37"/>
      <c r="C11" s="38"/>
      <c r="D11" s="32" t="s">
        <v>27</v>
      </c>
      <c r="E11" s="38"/>
      <c r="F11" s="38"/>
      <c r="G11" s="38"/>
      <c r="H11" s="38"/>
      <c r="I11" s="38"/>
      <c r="J11" s="38"/>
      <c r="K11" s="38"/>
      <c r="L11" s="38"/>
      <c r="M11" s="32" t="s">
        <v>28</v>
      </c>
      <c r="N11" s="38"/>
      <c r="O11" s="222" t="s">
        <v>5</v>
      </c>
      <c r="P11" s="222"/>
      <c r="Q11" s="38"/>
      <c r="R11" s="39"/>
    </row>
    <row r="12" spans="2:18" s="1" customFormat="1" ht="18" customHeight="1">
      <c r="B12" s="37"/>
      <c r="C12" s="38"/>
      <c r="D12" s="38"/>
      <c r="E12" s="30" t="s">
        <v>29</v>
      </c>
      <c r="F12" s="38"/>
      <c r="G12" s="38"/>
      <c r="H12" s="38"/>
      <c r="I12" s="38"/>
      <c r="J12" s="38"/>
      <c r="K12" s="38"/>
      <c r="L12" s="38"/>
      <c r="M12" s="32" t="s">
        <v>30</v>
      </c>
      <c r="N12" s="38"/>
      <c r="O12" s="222" t="s">
        <v>5</v>
      </c>
      <c r="P12" s="222"/>
      <c r="Q12" s="38"/>
      <c r="R12" s="39"/>
    </row>
    <row r="13" spans="2:18" s="1" customFormat="1" ht="6.95" customHeight="1"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9"/>
    </row>
    <row r="14" spans="2:18" s="1" customFormat="1" ht="14.45" customHeight="1">
      <c r="B14" s="37"/>
      <c r="C14" s="38"/>
      <c r="D14" s="32" t="s">
        <v>31</v>
      </c>
      <c r="E14" s="38"/>
      <c r="F14" s="38"/>
      <c r="G14" s="38"/>
      <c r="H14" s="38"/>
      <c r="I14" s="38"/>
      <c r="J14" s="38"/>
      <c r="K14" s="38"/>
      <c r="L14" s="38"/>
      <c r="M14" s="32" t="s">
        <v>28</v>
      </c>
      <c r="N14" s="38"/>
      <c r="O14" s="293" t="str">
        <f>IF('Rekapitulace stavby'!AN13="","",'Rekapitulace stavby'!AN13)</f>
        <v>Vyplň údaj</v>
      </c>
      <c r="P14" s="222"/>
      <c r="Q14" s="38"/>
      <c r="R14" s="39"/>
    </row>
    <row r="15" spans="2:18" s="1" customFormat="1" ht="18" customHeight="1">
      <c r="B15" s="37"/>
      <c r="C15" s="38"/>
      <c r="D15" s="38"/>
      <c r="E15" s="293" t="str">
        <f>IF('Rekapitulace stavby'!E14="","",'Rekapitulace stavby'!E14)</f>
        <v>Vyplň údaj</v>
      </c>
      <c r="F15" s="294"/>
      <c r="G15" s="294"/>
      <c r="H15" s="294"/>
      <c r="I15" s="294"/>
      <c r="J15" s="294"/>
      <c r="K15" s="294"/>
      <c r="L15" s="294"/>
      <c r="M15" s="32" t="s">
        <v>30</v>
      </c>
      <c r="N15" s="38"/>
      <c r="O15" s="293" t="str">
        <f>IF('Rekapitulace stavby'!AN14="","",'Rekapitulace stavby'!AN14)</f>
        <v>Vyplň údaj</v>
      </c>
      <c r="P15" s="222"/>
      <c r="Q15" s="38"/>
      <c r="R15" s="39"/>
    </row>
    <row r="16" spans="2:18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</row>
    <row r="17" spans="2:18" s="1" customFormat="1" ht="14.45" customHeight="1">
      <c r="B17" s="37"/>
      <c r="C17" s="38"/>
      <c r="D17" s="32" t="s">
        <v>33</v>
      </c>
      <c r="E17" s="38"/>
      <c r="F17" s="38"/>
      <c r="G17" s="38"/>
      <c r="H17" s="38"/>
      <c r="I17" s="38"/>
      <c r="J17" s="38"/>
      <c r="K17" s="38"/>
      <c r="L17" s="38"/>
      <c r="M17" s="32" t="s">
        <v>28</v>
      </c>
      <c r="N17" s="38"/>
      <c r="O17" s="222" t="s">
        <v>5</v>
      </c>
      <c r="P17" s="222"/>
      <c r="Q17" s="38"/>
      <c r="R17" s="39"/>
    </row>
    <row r="18" spans="2:18" s="1" customFormat="1" ht="18" customHeight="1">
      <c r="B18" s="37"/>
      <c r="C18" s="38"/>
      <c r="D18" s="38"/>
      <c r="E18" s="30" t="s">
        <v>34</v>
      </c>
      <c r="F18" s="38"/>
      <c r="G18" s="38"/>
      <c r="H18" s="38"/>
      <c r="I18" s="38"/>
      <c r="J18" s="38"/>
      <c r="K18" s="38"/>
      <c r="L18" s="38"/>
      <c r="M18" s="32" t="s">
        <v>30</v>
      </c>
      <c r="N18" s="38"/>
      <c r="O18" s="222" t="s">
        <v>5</v>
      </c>
      <c r="P18" s="222"/>
      <c r="Q18" s="38"/>
      <c r="R18" s="39"/>
    </row>
    <row r="19" spans="2:18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9"/>
    </row>
    <row r="20" spans="2:18" s="1" customFormat="1" ht="14.45" customHeight="1">
      <c r="B20" s="37"/>
      <c r="C20" s="38"/>
      <c r="D20" s="32" t="s">
        <v>36</v>
      </c>
      <c r="E20" s="38"/>
      <c r="F20" s="38"/>
      <c r="G20" s="38"/>
      <c r="H20" s="38"/>
      <c r="I20" s="38"/>
      <c r="J20" s="38"/>
      <c r="K20" s="38"/>
      <c r="L20" s="38"/>
      <c r="M20" s="32" t="s">
        <v>28</v>
      </c>
      <c r="N20" s="38"/>
      <c r="O20" s="222" t="str">
        <f>IF('Rekapitulace stavby'!AN19="","",'Rekapitulace stavby'!AN19)</f>
        <v/>
      </c>
      <c r="P20" s="222"/>
      <c r="Q20" s="38"/>
      <c r="R20" s="39"/>
    </row>
    <row r="21" spans="2:18" s="1" customFormat="1" ht="18" customHeight="1">
      <c r="B21" s="37"/>
      <c r="C21" s="38"/>
      <c r="D21" s="38"/>
      <c r="E21" s="30" t="str">
        <f>IF('Rekapitulace stavby'!E20="","",'Rekapitulace stavby'!E20)</f>
        <v xml:space="preserve"> </v>
      </c>
      <c r="F21" s="38"/>
      <c r="G21" s="38"/>
      <c r="H21" s="38"/>
      <c r="I21" s="38"/>
      <c r="J21" s="38"/>
      <c r="K21" s="38"/>
      <c r="L21" s="38"/>
      <c r="M21" s="32" t="s">
        <v>30</v>
      </c>
      <c r="N21" s="38"/>
      <c r="O21" s="222" t="str">
        <f>IF('Rekapitulace stavby'!AN20="","",'Rekapitulace stavby'!AN20)</f>
        <v/>
      </c>
      <c r="P21" s="222"/>
      <c r="Q21" s="38"/>
      <c r="R21" s="39"/>
    </row>
    <row r="22" spans="2:18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</row>
    <row r="23" spans="2:18" s="1" customFormat="1" ht="14.45" customHeight="1">
      <c r="B23" s="37"/>
      <c r="C23" s="38"/>
      <c r="D23" s="32" t="s">
        <v>38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</row>
    <row r="24" spans="2:18" s="1" customFormat="1" ht="14.45" customHeight="1">
      <c r="B24" s="37"/>
      <c r="C24" s="38"/>
      <c r="D24" s="38"/>
      <c r="E24" s="210" t="s">
        <v>5</v>
      </c>
      <c r="F24" s="210"/>
      <c r="G24" s="210"/>
      <c r="H24" s="210"/>
      <c r="I24" s="210"/>
      <c r="J24" s="210"/>
      <c r="K24" s="210"/>
      <c r="L24" s="210"/>
      <c r="M24" s="38"/>
      <c r="N24" s="38"/>
      <c r="O24" s="38"/>
      <c r="P24" s="38"/>
      <c r="Q24" s="38"/>
      <c r="R24" s="39"/>
    </row>
    <row r="25" spans="2:18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</row>
    <row r="26" spans="2:18" s="1" customFormat="1" ht="6.95" customHeight="1">
      <c r="B26" s="37"/>
      <c r="C26" s="38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38"/>
      <c r="R26" s="39"/>
    </row>
    <row r="27" spans="2:18" s="1" customFormat="1" ht="14.45" customHeight="1">
      <c r="B27" s="37"/>
      <c r="C27" s="38"/>
      <c r="D27" s="119" t="s">
        <v>123</v>
      </c>
      <c r="E27" s="38"/>
      <c r="F27" s="38"/>
      <c r="G27" s="38"/>
      <c r="H27" s="38"/>
      <c r="I27" s="38"/>
      <c r="J27" s="38"/>
      <c r="K27" s="38"/>
      <c r="L27" s="38"/>
      <c r="M27" s="211">
        <f>N88</f>
        <v>0</v>
      </c>
      <c r="N27" s="211"/>
      <c r="O27" s="211"/>
      <c r="P27" s="211"/>
      <c r="Q27" s="38"/>
      <c r="R27" s="39"/>
    </row>
    <row r="28" spans="2:18" s="1" customFormat="1" ht="14.45" customHeight="1">
      <c r="B28" s="37"/>
      <c r="C28" s="38"/>
      <c r="D28" s="36" t="s">
        <v>103</v>
      </c>
      <c r="E28" s="38"/>
      <c r="F28" s="38"/>
      <c r="G28" s="38"/>
      <c r="H28" s="38"/>
      <c r="I28" s="38"/>
      <c r="J28" s="38"/>
      <c r="K28" s="38"/>
      <c r="L28" s="38"/>
      <c r="M28" s="211">
        <f>N102</f>
        <v>0</v>
      </c>
      <c r="N28" s="211"/>
      <c r="O28" s="211"/>
      <c r="P28" s="211"/>
      <c r="Q28" s="38"/>
      <c r="R28" s="39"/>
    </row>
    <row r="29" spans="2:18" s="1" customFormat="1" ht="6.95" customHeight="1"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9"/>
    </row>
    <row r="30" spans="2:18" s="1" customFormat="1" ht="25.35" customHeight="1">
      <c r="B30" s="37"/>
      <c r="C30" s="38"/>
      <c r="D30" s="120" t="s">
        <v>41</v>
      </c>
      <c r="E30" s="38"/>
      <c r="F30" s="38"/>
      <c r="G30" s="38"/>
      <c r="H30" s="38"/>
      <c r="I30" s="38"/>
      <c r="J30" s="38"/>
      <c r="K30" s="38"/>
      <c r="L30" s="38"/>
      <c r="M30" s="279">
        <f>ROUND(M27+M28,2)</f>
        <v>0</v>
      </c>
      <c r="N30" s="268"/>
      <c r="O30" s="268"/>
      <c r="P30" s="268"/>
      <c r="Q30" s="38"/>
      <c r="R30" s="39"/>
    </row>
    <row r="31" spans="2:18" s="1" customFormat="1" ht="6.95" customHeight="1">
      <c r="B31" s="37"/>
      <c r="C31" s="38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38"/>
      <c r="R31" s="39"/>
    </row>
    <row r="32" spans="2:18" s="1" customFormat="1" ht="14.45" customHeight="1">
      <c r="B32" s="37"/>
      <c r="C32" s="38"/>
      <c r="D32" s="44" t="s">
        <v>42</v>
      </c>
      <c r="E32" s="44" t="s">
        <v>43</v>
      </c>
      <c r="F32" s="45">
        <v>0.21</v>
      </c>
      <c r="G32" s="121" t="s">
        <v>44</v>
      </c>
      <c r="H32" s="267">
        <f>ROUND((((SUM(BE102:BE109)+SUM(BE127:BE171))+SUM(BE173:BE177))),2)</f>
        <v>0</v>
      </c>
      <c r="I32" s="268"/>
      <c r="J32" s="268"/>
      <c r="K32" s="38"/>
      <c r="L32" s="38"/>
      <c r="M32" s="267">
        <f>ROUND(((ROUND((SUM(BE102:BE109)+SUM(BE127:BE171)),2)*F32)+SUM(BE173:BE177)*F32),2)</f>
        <v>0</v>
      </c>
      <c r="N32" s="268"/>
      <c r="O32" s="268"/>
      <c r="P32" s="268"/>
      <c r="Q32" s="38"/>
      <c r="R32" s="39"/>
    </row>
    <row r="33" spans="2:18" s="1" customFormat="1" ht="14.45" customHeight="1">
      <c r="B33" s="37"/>
      <c r="C33" s="38"/>
      <c r="D33" s="38"/>
      <c r="E33" s="44" t="s">
        <v>45</v>
      </c>
      <c r="F33" s="45">
        <v>0.15</v>
      </c>
      <c r="G33" s="121" t="s">
        <v>44</v>
      </c>
      <c r="H33" s="267">
        <f>ROUND((((SUM(BF102:BF109)+SUM(BF127:BF171))+SUM(BF173:BF177))),2)</f>
        <v>0</v>
      </c>
      <c r="I33" s="268"/>
      <c r="J33" s="268"/>
      <c r="K33" s="38"/>
      <c r="L33" s="38"/>
      <c r="M33" s="267">
        <f>ROUND(((ROUND((SUM(BF102:BF109)+SUM(BF127:BF171)),2)*F33)+SUM(BF173:BF177)*F33),2)</f>
        <v>0</v>
      </c>
      <c r="N33" s="268"/>
      <c r="O33" s="268"/>
      <c r="P33" s="268"/>
      <c r="Q33" s="38"/>
      <c r="R33" s="39"/>
    </row>
    <row r="34" spans="2:18" s="1" customFormat="1" ht="14.45" customHeight="1" hidden="1">
      <c r="B34" s="37"/>
      <c r="C34" s="38"/>
      <c r="D34" s="38"/>
      <c r="E34" s="44" t="s">
        <v>46</v>
      </c>
      <c r="F34" s="45">
        <v>0.21</v>
      </c>
      <c r="G34" s="121" t="s">
        <v>44</v>
      </c>
      <c r="H34" s="267">
        <f>ROUND((((SUM(BG102:BG109)+SUM(BG127:BG171))+SUM(BG173:BG177))),2)</f>
        <v>0</v>
      </c>
      <c r="I34" s="268"/>
      <c r="J34" s="268"/>
      <c r="K34" s="38"/>
      <c r="L34" s="38"/>
      <c r="M34" s="267">
        <v>0</v>
      </c>
      <c r="N34" s="268"/>
      <c r="O34" s="268"/>
      <c r="P34" s="268"/>
      <c r="Q34" s="38"/>
      <c r="R34" s="39"/>
    </row>
    <row r="35" spans="2:18" s="1" customFormat="1" ht="14.45" customHeight="1" hidden="1">
      <c r="B35" s="37"/>
      <c r="C35" s="38"/>
      <c r="D35" s="38"/>
      <c r="E35" s="44" t="s">
        <v>47</v>
      </c>
      <c r="F35" s="45">
        <v>0.15</v>
      </c>
      <c r="G35" s="121" t="s">
        <v>44</v>
      </c>
      <c r="H35" s="267">
        <f>ROUND((((SUM(BH102:BH109)+SUM(BH127:BH171))+SUM(BH173:BH177))),2)</f>
        <v>0</v>
      </c>
      <c r="I35" s="268"/>
      <c r="J35" s="268"/>
      <c r="K35" s="38"/>
      <c r="L35" s="38"/>
      <c r="M35" s="267">
        <v>0</v>
      </c>
      <c r="N35" s="268"/>
      <c r="O35" s="268"/>
      <c r="P35" s="268"/>
      <c r="Q35" s="38"/>
      <c r="R35" s="39"/>
    </row>
    <row r="36" spans="2:18" s="1" customFormat="1" ht="14.45" customHeight="1" hidden="1">
      <c r="B36" s="37"/>
      <c r="C36" s="38"/>
      <c r="D36" s="38"/>
      <c r="E36" s="44" t="s">
        <v>48</v>
      </c>
      <c r="F36" s="45">
        <v>0</v>
      </c>
      <c r="G36" s="121" t="s">
        <v>44</v>
      </c>
      <c r="H36" s="267">
        <f>ROUND((((SUM(BI102:BI109)+SUM(BI127:BI171))+SUM(BI173:BI177))),2)</f>
        <v>0</v>
      </c>
      <c r="I36" s="268"/>
      <c r="J36" s="268"/>
      <c r="K36" s="38"/>
      <c r="L36" s="38"/>
      <c r="M36" s="267">
        <v>0</v>
      </c>
      <c r="N36" s="268"/>
      <c r="O36" s="268"/>
      <c r="P36" s="268"/>
      <c r="Q36" s="38"/>
      <c r="R36" s="39"/>
    </row>
    <row r="37" spans="2:18" s="1" customFormat="1" ht="6.9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9"/>
    </row>
    <row r="38" spans="2:18" s="1" customFormat="1" ht="25.35" customHeight="1">
      <c r="B38" s="37"/>
      <c r="C38" s="116"/>
      <c r="D38" s="122" t="s">
        <v>49</v>
      </c>
      <c r="E38" s="77"/>
      <c r="F38" s="77"/>
      <c r="G38" s="123" t="s">
        <v>50</v>
      </c>
      <c r="H38" s="124" t="s">
        <v>51</v>
      </c>
      <c r="I38" s="77"/>
      <c r="J38" s="77"/>
      <c r="K38" s="77"/>
      <c r="L38" s="269">
        <f>SUM(M30:M36)</f>
        <v>0</v>
      </c>
      <c r="M38" s="269"/>
      <c r="N38" s="269"/>
      <c r="O38" s="269"/>
      <c r="P38" s="270"/>
      <c r="Q38" s="116"/>
      <c r="R38" s="39"/>
    </row>
    <row r="39" spans="2:18" s="1" customFormat="1" ht="14.45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</row>
    <row r="40" spans="2:18" s="1" customFormat="1" ht="14.45" customHeight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9"/>
    </row>
    <row r="41" spans="2:18" ht="13.5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 ht="13.5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 ht="13.5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 ht="13.5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 ht="13.5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 ht="13.5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 ht="13.5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 ht="13.5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 ht="13.5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5">
      <c r="B50" s="37"/>
      <c r="C50" s="38"/>
      <c r="D50" s="52" t="s">
        <v>52</v>
      </c>
      <c r="E50" s="53"/>
      <c r="F50" s="53"/>
      <c r="G50" s="53"/>
      <c r="H50" s="54"/>
      <c r="I50" s="38"/>
      <c r="J50" s="52" t="s">
        <v>53</v>
      </c>
      <c r="K50" s="53"/>
      <c r="L50" s="53"/>
      <c r="M50" s="53"/>
      <c r="N50" s="53"/>
      <c r="O50" s="53"/>
      <c r="P50" s="54"/>
      <c r="Q50" s="38"/>
      <c r="R50" s="39"/>
    </row>
    <row r="51" spans="2:18" ht="13.5">
      <c r="B51" s="25"/>
      <c r="C51" s="28"/>
      <c r="D51" s="55"/>
      <c r="E51" s="28"/>
      <c r="F51" s="28"/>
      <c r="G51" s="28"/>
      <c r="H51" s="56"/>
      <c r="I51" s="28"/>
      <c r="J51" s="55"/>
      <c r="K51" s="28"/>
      <c r="L51" s="28"/>
      <c r="M51" s="28"/>
      <c r="N51" s="28"/>
      <c r="O51" s="28"/>
      <c r="P51" s="56"/>
      <c r="Q51" s="28"/>
      <c r="R51" s="26"/>
    </row>
    <row r="52" spans="2:18" ht="13.5">
      <c r="B52" s="25"/>
      <c r="C52" s="28"/>
      <c r="D52" s="55"/>
      <c r="E52" s="28"/>
      <c r="F52" s="28"/>
      <c r="G52" s="28"/>
      <c r="H52" s="56"/>
      <c r="I52" s="28"/>
      <c r="J52" s="55"/>
      <c r="K52" s="28"/>
      <c r="L52" s="28"/>
      <c r="M52" s="28"/>
      <c r="N52" s="28"/>
      <c r="O52" s="28"/>
      <c r="P52" s="56"/>
      <c r="Q52" s="28"/>
      <c r="R52" s="26"/>
    </row>
    <row r="53" spans="2:18" ht="13.5">
      <c r="B53" s="25"/>
      <c r="C53" s="28"/>
      <c r="D53" s="55"/>
      <c r="E53" s="28"/>
      <c r="F53" s="28"/>
      <c r="G53" s="28"/>
      <c r="H53" s="56"/>
      <c r="I53" s="28"/>
      <c r="J53" s="55"/>
      <c r="K53" s="28"/>
      <c r="L53" s="28"/>
      <c r="M53" s="28"/>
      <c r="N53" s="28"/>
      <c r="O53" s="28"/>
      <c r="P53" s="56"/>
      <c r="Q53" s="28"/>
      <c r="R53" s="26"/>
    </row>
    <row r="54" spans="2:18" ht="13.5">
      <c r="B54" s="25"/>
      <c r="C54" s="28"/>
      <c r="D54" s="55"/>
      <c r="E54" s="28"/>
      <c r="F54" s="28"/>
      <c r="G54" s="28"/>
      <c r="H54" s="56"/>
      <c r="I54" s="28"/>
      <c r="J54" s="55"/>
      <c r="K54" s="28"/>
      <c r="L54" s="28"/>
      <c r="M54" s="28"/>
      <c r="N54" s="28"/>
      <c r="O54" s="28"/>
      <c r="P54" s="56"/>
      <c r="Q54" s="28"/>
      <c r="R54" s="26"/>
    </row>
    <row r="55" spans="2:18" ht="13.5">
      <c r="B55" s="25"/>
      <c r="C55" s="28"/>
      <c r="D55" s="55"/>
      <c r="E55" s="28"/>
      <c r="F55" s="28"/>
      <c r="G55" s="28"/>
      <c r="H55" s="56"/>
      <c r="I55" s="28"/>
      <c r="J55" s="55"/>
      <c r="K55" s="28"/>
      <c r="L55" s="28"/>
      <c r="M55" s="28"/>
      <c r="N55" s="28"/>
      <c r="O55" s="28"/>
      <c r="P55" s="56"/>
      <c r="Q55" s="28"/>
      <c r="R55" s="26"/>
    </row>
    <row r="56" spans="2:18" ht="13.5">
      <c r="B56" s="25"/>
      <c r="C56" s="28"/>
      <c r="D56" s="55"/>
      <c r="E56" s="28"/>
      <c r="F56" s="28"/>
      <c r="G56" s="28"/>
      <c r="H56" s="56"/>
      <c r="I56" s="28"/>
      <c r="J56" s="55"/>
      <c r="K56" s="28"/>
      <c r="L56" s="28"/>
      <c r="M56" s="28"/>
      <c r="N56" s="28"/>
      <c r="O56" s="28"/>
      <c r="P56" s="56"/>
      <c r="Q56" s="28"/>
      <c r="R56" s="26"/>
    </row>
    <row r="57" spans="2:18" ht="13.5">
      <c r="B57" s="25"/>
      <c r="C57" s="28"/>
      <c r="D57" s="55"/>
      <c r="E57" s="28"/>
      <c r="F57" s="28"/>
      <c r="G57" s="28"/>
      <c r="H57" s="56"/>
      <c r="I57" s="28"/>
      <c r="J57" s="55"/>
      <c r="K57" s="28"/>
      <c r="L57" s="28"/>
      <c r="M57" s="28"/>
      <c r="N57" s="28"/>
      <c r="O57" s="28"/>
      <c r="P57" s="56"/>
      <c r="Q57" s="28"/>
      <c r="R57" s="26"/>
    </row>
    <row r="58" spans="2:18" ht="13.5">
      <c r="B58" s="25"/>
      <c r="C58" s="28"/>
      <c r="D58" s="55"/>
      <c r="E58" s="28"/>
      <c r="F58" s="28"/>
      <c r="G58" s="28"/>
      <c r="H58" s="56"/>
      <c r="I58" s="28"/>
      <c r="J58" s="55"/>
      <c r="K58" s="28"/>
      <c r="L58" s="28"/>
      <c r="M58" s="28"/>
      <c r="N58" s="28"/>
      <c r="O58" s="28"/>
      <c r="P58" s="56"/>
      <c r="Q58" s="28"/>
      <c r="R58" s="26"/>
    </row>
    <row r="59" spans="2:18" s="1" customFormat="1" ht="15">
      <c r="B59" s="37"/>
      <c r="C59" s="38"/>
      <c r="D59" s="57" t="s">
        <v>54</v>
      </c>
      <c r="E59" s="58"/>
      <c r="F59" s="58"/>
      <c r="G59" s="59" t="s">
        <v>55</v>
      </c>
      <c r="H59" s="60"/>
      <c r="I59" s="38"/>
      <c r="J59" s="57" t="s">
        <v>54</v>
      </c>
      <c r="K59" s="58"/>
      <c r="L59" s="58"/>
      <c r="M59" s="58"/>
      <c r="N59" s="59" t="s">
        <v>55</v>
      </c>
      <c r="O59" s="58"/>
      <c r="P59" s="60"/>
      <c r="Q59" s="38"/>
      <c r="R59" s="39"/>
    </row>
    <row r="60" spans="2:18" ht="13.5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5">
      <c r="B61" s="37"/>
      <c r="C61" s="38"/>
      <c r="D61" s="52" t="s">
        <v>56</v>
      </c>
      <c r="E61" s="53"/>
      <c r="F61" s="53"/>
      <c r="G61" s="53"/>
      <c r="H61" s="54"/>
      <c r="I61" s="38"/>
      <c r="J61" s="52" t="s">
        <v>57</v>
      </c>
      <c r="K61" s="53"/>
      <c r="L61" s="53"/>
      <c r="M61" s="53"/>
      <c r="N61" s="53"/>
      <c r="O61" s="53"/>
      <c r="P61" s="54"/>
      <c r="Q61" s="38"/>
      <c r="R61" s="39"/>
    </row>
    <row r="62" spans="2:18" ht="13.5">
      <c r="B62" s="25"/>
      <c r="C62" s="28"/>
      <c r="D62" s="55"/>
      <c r="E62" s="28"/>
      <c r="F62" s="28"/>
      <c r="G62" s="28"/>
      <c r="H62" s="56"/>
      <c r="I62" s="28"/>
      <c r="J62" s="55"/>
      <c r="K62" s="28"/>
      <c r="L62" s="28"/>
      <c r="M62" s="28"/>
      <c r="N62" s="28"/>
      <c r="O62" s="28"/>
      <c r="P62" s="56"/>
      <c r="Q62" s="28"/>
      <c r="R62" s="26"/>
    </row>
    <row r="63" spans="2:18" ht="13.5">
      <c r="B63" s="25"/>
      <c r="C63" s="28"/>
      <c r="D63" s="55"/>
      <c r="E63" s="28"/>
      <c r="F63" s="28"/>
      <c r="G63" s="28"/>
      <c r="H63" s="56"/>
      <c r="I63" s="28"/>
      <c r="J63" s="55"/>
      <c r="K63" s="28"/>
      <c r="L63" s="28"/>
      <c r="M63" s="28"/>
      <c r="N63" s="28"/>
      <c r="O63" s="28"/>
      <c r="P63" s="56"/>
      <c r="Q63" s="28"/>
      <c r="R63" s="26"/>
    </row>
    <row r="64" spans="2:18" ht="13.5">
      <c r="B64" s="25"/>
      <c r="C64" s="28"/>
      <c r="D64" s="55"/>
      <c r="E64" s="28"/>
      <c r="F64" s="28"/>
      <c r="G64" s="28"/>
      <c r="H64" s="56"/>
      <c r="I64" s="28"/>
      <c r="J64" s="55"/>
      <c r="K64" s="28"/>
      <c r="L64" s="28"/>
      <c r="M64" s="28"/>
      <c r="N64" s="28"/>
      <c r="O64" s="28"/>
      <c r="P64" s="56"/>
      <c r="Q64" s="28"/>
      <c r="R64" s="26"/>
    </row>
    <row r="65" spans="2:18" ht="13.5">
      <c r="B65" s="25"/>
      <c r="C65" s="28"/>
      <c r="D65" s="55"/>
      <c r="E65" s="28"/>
      <c r="F65" s="28"/>
      <c r="G65" s="28"/>
      <c r="H65" s="56"/>
      <c r="I65" s="28"/>
      <c r="J65" s="55"/>
      <c r="K65" s="28"/>
      <c r="L65" s="28"/>
      <c r="M65" s="28"/>
      <c r="N65" s="28"/>
      <c r="O65" s="28"/>
      <c r="P65" s="56"/>
      <c r="Q65" s="28"/>
      <c r="R65" s="26"/>
    </row>
    <row r="66" spans="2:18" ht="13.5">
      <c r="B66" s="25"/>
      <c r="C66" s="28"/>
      <c r="D66" s="55"/>
      <c r="E66" s="28"/>
      <c r="F66" s="28"/>
      <c r="G66" s="28"/>
      <c r="H66" s="56"/>
      <c r="I66" s="28"/>
      <c r="J66" s="55"/>
      <c r="K66" s="28"/>
      <c r="L66" s="28"/>
      <c r="M66" s="28"/>
      <c r="N66" s="28"/>
      <c r="O66" s="28"/>
      <c r="P66" s="56"/>
      <c r="Q66" s="28"/>
      <c r="R66" s="26"/>
    </row>
    <row r="67" spans="2:18" ht="13.5">
      <c r="B67" s="25"/>
      <c r="C67" s="28"/>
      <c r="D67" s="55"/>
      <c r="E67" s="28"/>
      <c r="F67" s="28"/>
      <c r="G67" s="28"/>
      <c r="H67" s="56"/>
      <c r="I67" s="28"/>
      <c r="J67" s="55"/>
      <c r="K67" s="28"/>
      <c r="L67" s="28"/>
      <c r="M67" s="28"/>
      <c r="N67" s="28"/>
      <c r="O67" s="28"/>
      <c r="P67" s="56"/>
      <c r="Q67" s="28"/>
      <c r="R67" s="26"/>
    </row>
    <row r="68" spans="2:18" ht="13.5">
      <c r="B68" s="25"/>
      <c r="C68" s="28"/>
      <c r="D68" s="55"/>
      <c r="E68" s="28"/>
      <c r="F68" s="28"/>
      <c r="G68" s="28"/>
      <c r="H68" s="56"/>
      <c r="I68" s="28"/>
      <c r="J68" s="55"/>
      <c r="K68" s="28"/>
      <c r="L68" s="28"/>
      <c r="M68" s="28"/>
      <c r="N68" s="28"/>
      <c r="O68" s="28"/>
      <c r="P68" s="56"/>
      <c r="Q68" s="28"/>
      <c r="R68" s="26"/>
    </row>
    <row r="69" spans="2:18" ht="13.5">
      <c r="B69" s="25"/>
      <c r="C69" s="28"/>
      <c r="D69" s="55"/>
      <c r="E69" s="28"/>
      <c r="F69" s="28"/>
      <c r="G69" s="28"/>
      <c r="H69" s="56"/>
      <c r="I69" s="28"/>
      <c r="J69" s="55"/>
      <c r="K69" s="28"/>
      <c r="L69" s="28"/>
      <c r="M69" s="28"/>
      <c r="N69" s="28"/>
      <c r="O69" s="28"/>
      <c r="P69" s="56"/>
      <c r="Q69" s="28"/>
      <c r="R69" s="26"/>
    </row>
    <row r="70" spans="2:18" s="1" customFormat="1" ht="15">
      <c r="B70" s="37"/>
      <c r="C70" s="38"/>
      <c r="D70" s="57" t="s">
        <v>54</v>
      </c>
      <c r="E70" s="58"/>
      <c r="F70" s="58"/>
      <c r="G70" s="59" t="s">
        <v>55</v>
      </c>
      <c r="H70" s="60"/>
      <c r="I70" s="38"/>
      <c r="J70" s="57" t="s">
        <v>54</v>
      </c>
      <c r="K70" s="58"/>
      <c r="L70" s="58"/>
      <c r="M70" s="58"/>
      <c r="N70" s="59" t="s">
        <v>55</v>
      </c>
      <c r="O70" s="58"/>
      <c r="P70" s="60"/>
      <c r="Q70" s="38"/>
      <c r="R70" s="39"/>
    </row>
    <row r="71" spans="2:18" s="1" customFormat="1" ht="14.4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5" spans="2:18" s="1" customFormat="1" ht="6.95" customHeight="1"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6"/>
    </row>
    <row r="76" spans="2:18" s="1" customFormat="1" ht="36.95" customHeight="1">
      <c r="B76" s="37"/>
      <c r="C76" s="218" t="s">
        <v>124</v>
      </c>
      <c r="D76" s="219"/>
      <c r="E76" s="219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39"/>
    </row>
    <row r="77" spans="2:18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9"/>
    </row>
    <row r="78" spans="2:18" s="1" customFormat="1" ht="30" customHeight="1">
      <c r="B78" s="37"/>
      <c r="C78" s="32" t="s">
        <v>19</v>
      </c>
      <c r="D78" s="38"/>
      <c r="E78" s="38"/>
      <c r="F78" s="271" t="str">
        <f>F6</f>
        <v>Přístavba a stavební úpravy - Gymnázium Václava Beneše Třebízského</v>
      </c>
      <c r="G78" s="272"/>
      <c r="H78" s="272"/>
      <c r="I78" s="272"/>
      <c r="J78" s="272"/>
      <c r="K78" s="272"/>
      <c r="L78" s="272"/>
      <c r="M78" s="272"/>
      <c r="N78" s="272"/>
      <c r="O78" s="272"/>
      <c r="P78" s="272"/>
      <c r="Q78" s="38"/>
      <c r="R78" s="39"/>
    </row>
    <row r="79" spans="2:18" s="1" customFormat="1" ht="36.95" customHeight="1">
      <c r="B79" s="37"/>
      <c r="C79" s="71" t="s">
        <v>121</v>
      </c>
      <c r="D79" s="38"/>
      <c r="E79" s="38"/>
      <c r="F79" s="234" t="str">
        <f>F7</f>
        <v>03 - Úpravy učeben</v>
      </c>
      <c r="G79" s="268"/>
      <c r="H79" s="268"/>
      <c r="I79" s="268"/>
      <c r="J79" s="268"/>
      <c r="K79" s="268"/>
      <c r="L79" s="268"/>
      <c r="M79" s="268"/>
      <c r="N79" s="268"/>
      <c r="O79" s="268"/>
      <c r="P79" s="268"/>
      <c r="Q79" s="38"/>
      <c r="R79" s="39"/>
    </row>
    <row r="80" spans="2:18" s="1" customFormat="1" ht="6.95" customHeight="1"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9"/>
    </row>
    <row r="81" spans="2:18" s="1" customFormat="1" ht="18" customHeight="1">
      <c r="B81" s="37"/>
      <c r="C81" s="32" t="s">
        <v>23</v>
      </c>
      <c r="D81" s="38"/>
      <c r="E81" s="38"/>
      <c r="F81" s="30" t="str">
        <f>F9</f>
        <v>Smetanovo náměstí 1310, Slaný</v>
      </c>
      <c r="G81" s="38"/>
      <c r="H81" s="38"/>
      <c r="I81" s="38"/>
      <c r="J81" s="38"/>
      <c r="K81" s="32" t="s">
        <v>25</v>
      </c>
      <c r="L81" s="38"/>
      <c r="M81" s="273" t="str">
        <f>IF(O9="","",O9)</f>
        <v>24. 9. 2018</v>
      </c>
      <c r="N81" s="273"/>
      <c r="O81" s="273"/>
      <c r="P81" s="273"/>
      <c r="Q81" s="38"/>
      <c r="R81" s="39"/>
    </row>
    <row r="82" spans="2:18" s="1" customFormat="1" ht="6.95" customHeight="1"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9"/>
    </row>
    <row r="83" spans="2:18" s="1" customFormat="1" ht="15">
      <c r="B83" s="37"/>
      <c r="C83" s="32" t="s">
        <v>27</v>
      </c>
      <c r="D83" s="38"/>
      <c r="E83" s="38"/>
      <c r="F83" s="30" t="str">
        <f>E12</f>
        <v>Město Slaný</v>
      </c>
      <c r="G83" s="38"/>
      <c r="H83" s="38"/>
      <c r="I83" s="38"/>
      <c r="J83" s="38"/>
      <c r="K83" s="32" t="s">
        <v>33</v>
      </c>
      <c r="L83" s="38"/>
      <c r="M83" s="222" t="str">
        <f>E18</f>
        <v>PlanPoint s.r.o.</v>
      </c>
      <c r="N83" s="222"/>
      <c r="O83" s="222"/>
      <c r="P83" s="222"/>
      <c r="Q83" s="222"/>
      <c r="R83" s="39"/>
    </row>
    <row r="84" spans="2:18" s="1" customFormat="1" ht="14.45" customHeight="1">
      <c r="B84" s="37"/>
      <c r="C84" s="32" t="s">
        <v>31</v>
      </c>
      <c r="D84" s="38"/>
      <c r="E84" s="38"/>
      <c r="F84" s="30" t="str">
        <f>IF(E15="","",E15)</f>
        <v>Vyplň údaj</v>
      </c>
      <c r="G84" s="38"/>
      <c r="H84" s="38"/>
      <c r="I84" s="38"/>
      <c r="J84" s="38"/>
      <c r="K84" s="32" t="s">
        <v>36</v>
      </c>
      <c r="L84" s="38"/>
      <c r="M84" s="222" t="str">
        <f>E21</f>
        <v xml:space="preserve"> </v>
      </c>
      <c r="N84" s="222"/>
      <c r="O84" s="222"/>
      <c r="P84" s="222"/>
      <c r="Q84" s="222"/>
      <c r="R84" s="39"/>
    </row>
    <row r="85" spans="2:18" s="1" customFormat="1" ht="10.35" customHeight="1"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9"/>
    </row>
    <row r="86" spans="2:18" s="1" customFormat="1" ht="29.25" customHeight="1">
      <c r="B86" s="37"/>
      <c r="C86" s="274" t="s">
        <v>125</v>
      </c>
      <c r="D86" s="275"/>
      <c r="E86" s="275"/>
      <c r="F86" s="275"/>
      <c r="G86" s="275"/>
      <c r="H86" s="116"/>
      <c r="I86" s="116"/>
      <c r="J86" s="116"/>
      <c r="K86" s="116"/>
      <c r="L86" s="116"/>
      <c r="M86" s="116"/>
      <c r="N86" s="274" t="s">
        <v>126</v>
      </c>
      <c r="O86" s="275"/>
      <c r="P86" s="275"/>
      <c r="Q86" s="275"/>
      <c r="R86" s="39"/>
    </row>
    <row r="87" spans="2:18" s="1" customFormat="1" ht="10.35" customHeight="1"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9"/>
    </row>
    <row r="88" spans="2:47" s="1" customFormat="1" ht="29.25" customHeight="1">
      <c r="B88" s="37"/>
      <c r="C88" s="125" t="s">
        <v>127</v>
      </c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227">
        <f>N127</f>
        <v>0</v>
      </c>
      <c r="O88" s="276"/>
      <c r="P88" s="276"/>
      <c r="Q88" s="276"/>
      <c r="R88" s="39"/>
      <c r="AU88" s="21" t="s">
        <v>128</v>
      </c>
    </row>
    <row r="89" spans="2:18" s="6" customFormat="1" ht="24.95" customHeight="1">
      <c r="B89" s="126"/>
      <c r="C89" s="127"/>
      <c r="D89" s="128" t="s">
        <v>129</v>
      </c>
      <c r="E89" s="127"/>
      <c r="F89" s="127"/>
      <c r="G89" s="127"/>
      <c r="H89" s="127"/>
      <c r="I89" s="127"/>
      <c r="J89" s="127"/>
      <c r="K89" s="127"/>
      <c r="L89" s="127"/>
      <c r="M89" s="127"/>
      <c r="N89" s="277">
        <f>N128</f>
        <v>0</v>
      </c>
      <c r="O89" s="278"/>
      <c r="P89" s="278"/>
      <c r="Q89" s="278"/>
      <c r="R89" s="129"/>
    </row>
    <row r="90" spans="2:18" s="7" customFormat="1" ht="19.9" customHeight="1">
      <c r="B90" s="130"/>
      <c r="C90" s="131"/>
      <c r="D90" s="104" t="s">
        <v>132</v>
      </c>
      <c r="E90" s="131"/>
      <c r="F90" s="131"/>
      <c r="G90" s="131"/>
      <c r="H90" s="131"/>
      <c r="I90" s="131"/>
      <c r="J90" s="131"/>
      <c r="K90" s="131"/>
      <c r="L90" s="131"/>
      <c r="M90" s="131"/>
      <c r="N90" s="224">
        <f>N129</f>
        <v>0</v>
      </c>
      <c r="O90" s="280"/>
      <c r="P90" s="280"/>
      <c r="Q90" s="280"/>
      <c r="R90" s="132"/>
    </row>
    <row r="91" spans="2:18" s="7" customFormat="1" ht="19.9" customHeight="1">
      <c r="B91" s="130"/>
      <c r="C91" s="131"/>
      <c r="D91" s="104" t="s">
        <v>134</v>
      </c>
      <c r="E91" s="131"/>
      <c r="F91" s="131"/>
      <c r="G91" s="131"/>
      <c r="H91" s="131"/>
      <c r="I91" s="131"/>
      <c r="J91" s="131"/>
      <c r="K91" s="131"/>
      <c r="L91" s="131"/>
      <c r="M91" s="131"/>
      <c r="N91" s="224">
        <f>N131</f>
        <v>0</v>
      </c>
      <c r="O91" s="280"/>
      <c r="P91" s="280"/>
      <c r="Q91" s="280"/>
      <c r="R91" s="132"/>
    </row>
    <row r="92" spans="2:18" s="7" customFormat="1" ht="19.9" customHeight="1">
      <c r="B92" s="130"/>
      <c r="C92" s="131"/>
      <c r="D92" s="104" t="s">
        <v>135</v>
      </c>
      <c r="E92" s="131"/>
      <c r="F92" s="131"/>
      <c r="G92" s="131"/>
      <c r="H92" s="131"/>
      <c r="I92" s="131"/>
      <c r="J92" s="131"/>
      <c r="K92" s="131"/>
      <c r="L92" s="131"/>
      <c r="M92" s="131"/>
      <c r="N92" s="224">
        <f>N136</f>
        <v>0</v>
      </c>
      <c r="O92" s="280"/>
      <c r="P92" s="280"/>
      <c r="Q92" s="280"/>
      <c r="R92" s="132"/>
    </row>
    <row r="93" spans="2:18" s="7" customFormat="1" ht="19.9" customHeight="1">
      <c r="B93" s="130"/>
      <c r="C93" s="131"/>
      <c r="D93" s="104" t="s">
        <v>136</v>
      </c>
      <c r="E93" s="131"/>
      <c r="F93" s="131"/>
      <c r="G93" s="131"/>
      <c r="H93" s="131"/>
      <c r="I93" s="131"/>
      <c r="J93" s="131"/>
      <c r="K93" s="131"/>
      <c r="L93" s="131"/>
      <c r="M93" s="131"/>
      <c r="N93" s="224">
        <f>N144</f>
        <v>0</v>
      </c>
      <c r="O93" s="280"/>
      <c r="P93" s="280"/>
      <c r="Q93" s="280"/>
      <c r="R93" s="132"/>
    </row>
    <row r="94" spans="2:18" s="7" customFormat="1" ht="19.9" customHeight="1">
      <c r="B94" s="130"/>
      <c r="C94" s="131"/>
      <c r="D94" s="104" t="s">
        <v>137</v>
      </c>
      <c r="E94" s="131"/>
      <c r="F94" s="131"/>
      <c r="G94" s="131"/>
      <c r="H94" s="131"/>
      <c r="I94" s="131"/>
      <c r="J94" s="131"/>
      <c r="K94" s="131"/>
      <c r="L94" s="131"/>
      <c r="M94" s="131"/>
      <c r="N94" s="224">
        <f>N149</f>
        <v>0</v>
      </c>
      <c r="O94" s="280"/>
      <c r="P94" s="280"/>
      <c r="Q94" s="280"/>
      <c r="R94" s="132"/>
    </row>
    <row r="95" spans="2:18" s="6" customFormat="1" ht="24.95" customHeight="1">
      <c r="B95" s="126"/>
      <c r="C95" s="127"/>
      <c r="D95" s="128" t="s">
        <v>138</v>
      </c>
      <c r="E95" s="127"/>
      <c r="F95" s="127"/>
      <c r="G95" s="127"/>
      <c r="H95" s="127"/>
      <c r="I95" s="127"/>
      <c r="J95" s="127"/>
      <c r="K95" s="127"/>
      <c r="L95" s="127"/>
      <c r="M95" s="127"/>
      <c r="N95" s="277">
        <f>N151</f>
        <v>0</v>
      </c>
      <c r="O95" s="278"/>
      <c r="P95" s="278"/>
      <c r="Q95" s="278"/>
      <c r="R95" s="129"/>
    </row>
    <row r="96" spans="2:18" s="7" customFormat="1" ht="19.9" customHeight="1">
      <c r="B96" s="130"/>
      <c r="C96" s="131"/>
      <c r="D96" s="104" t="s">
        <v>142</v>
      </c>
      <c r="E96" s="131"/>
      <c r="F96" s="131"/>
      <c r="G96" s="131"/>
      <c r="H96" s="131"/>
      <c r="I96" s="131"/>
      <c r="J96" s="131"/>
      <c r="K96" s="131"/>
      <c r="L96" s="131"/>
      <c r="M96" s="131"/>
      <c r="N96" s="224">
        <f>N152</f>
        <v>0</v>
      </c>
      <c r="O96" s="280"/>
      <c r="P96" s="280"/>
      <c r="Q96" s="280"/>
      <c r="R96" s="132"/>
    </row>
    <row r="97" spans="2:18" s="7" customFormat="1" ht="19.9" customHeight="1">
      <c r="B97" s="130"/>
      <c r="C97" s="131"/>
      <c r="D97" s="104" t="s">
        <v>145</v>
      </c>
      <c r="E97" s="131"/>
      <c r="F97" s="131"/>
      <c r="G97" s="131"/>
      <c r="H97" s="131"/>
      <c r="I97" s="131"/>
      <c r="J97" s="131"/>
      <c r="K97" s="131"/>
      <c r="L97" s="131"/>
      <c r="M97" s="131"/>
      <c r="N97" s="224">
        <f>N157</f>
        <v>0</v>
      </c>
      <c r="O97" s="280"/>
      <c r="P97" s="280"/>
      <c r="Q97" s="280"/>
      <c r="R97" s="132"/>
    </row>
    <row r="98" spans="2:18" s="7" customFormat="1" ht="19.9" customHeight="1">
      <c r="B98" s="130"/>
      <c r="C98" s="131"/>
      <c r="D98" s="104" t="s">
        <v>146</v>
      </c>
      <c r="E98" s="131"/>
      <c r="F98" s="131"/>
      <c r="G98" s="131"/>
      <c r="H98" s="131"/>
      <c r="I98" s="131"/>
      <c r="J98" s="131"/>
      <c r="K98" s="131"/>
      <c r="L98" s="131"/>
      <c r="M98" s="131"/>
      <c r="N98" s="224">
        <f>N159</f>
        <v>0</v>
      </c>
      <c r="O98" s="280"/>
      <c r="P98" s="280"/>
      <c r="Q98" s="280"/>
      <c r="R98" s="132"/>
    </row>
    <row r="99" spans="2:18" s="6" customFormat="1" ht="24.95" customHeight="1">
      <c r="B99" s="126"/>
      <c r="C99" s="127"/>
      <c r="D99" s="128" t="s">
        <v>147</v>
      </c>
      <c r="E99" s="127"/>
      <c r="F99" s="127"/>
      <c r="G99" s="127"/>
      <c r="H99" s="127"/>
      <c r="I99" s="127"/>
      <c r="J99" s="127"/>
      <c r="K99" s="127"/>
      <c r="L99" s="127"/>
      <c r="M99" s="127"/>
      <c r="N99" s="277">
        <f>N167</f>
        <v>0</v>
      </c>
      <c r="O99" s="278"/>
      <c r="P99" s="278"/>
      <c r="Q99" s="278"/>
      <c r="R99" s="129"/>
    </row>
    <row r="100" spans="2:18" s="6" customFormat="1" ht="21.75" customHeight="1">
      <c r="B100" s="126"/>
      <c r="C100" s="127"/>
      <c r="D100" s="128" t="s">
        <v>148</v>
      </c>
      <c r="E100" s="127"/>
      <c r="F100" s="127"/>
      <c r="G100" s="127"/>
      <c r="H100" s="127"/>
      <c r="I100" s="127"/>
      <c r="J100" s="127"/>
      <c r="K100" s="127"/>
      <c r="L100" s="127"/>
      <c r="M100" s="127"/>
      <c r="N100" s="281">
        <f>N172</f>
        <v>0</v>
      </c>
      <c r="O100" s="278"/>
      <c r="P100" s="278"/>
      <c r="Q100" s="278"/>
      <c r="R100" s="129"/>
    </row>
    <row r="101" spans="2:18" s="1" customFormat="1" ht="21.75" customHeight="1">
      <c r="B101" s="37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9"/>
    </row>
    <row r="102" spans="2:21" s="1" customFormat="1" ht="29.25" customHeight="1">
      <c r="B102" s="37"/>
      <c r="C102" s="125" t="s">
        <v>149</v>
      </c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276">
        <f>ROUND(N103+N104+N105+N106+N107+N108,2)</f>
        <v>0</v>
      </c>
      <c r="O102" s="282"/>
      <c r="P102" s="282"/>
      <c r="Q102" s="282"/>
      <c r="R102" s="39"/>
      <c r="T102" s="133"/>
      <c r="U102" s="134" t="s">
        <v>42</v>
      </c>
    </row>
    <row r="103" spans="2:65" s="1" customFormat="1" ht="18" customHeight="1">
      <c r="B103" s="135"/>
      <c r="C103" s="136"/>
      <c r="D103" s="236" t="s">
        <v>150</v>
      </c>
      <c r="E103" s="283"/>
      <c r="F103" s="283"/>
      <c r="G103" s="283"/>
      <c r="H103" s="283"/>
      <c r="I103" s="136"/>
      <c r="J103" s="136"/>
      <c r="K103" s="136"/>
      <c r="L103" s="136"/>
      <c r="M103" s="136"/>
      <c r="N103" s="223">
        <f>ROUND(N88*T103,2)</f>
        <v>0</v>
      </c>
      <c r="O103" s="284"/>
      <c r="P103" s="284"/>
      <c r="Q103" s="284"/>
      <c r="R103" s="138"/>
      <c r="S103" s="139"/>
      <c r="T103" s="140"/>
      <c r="U103" s="141" t="s">
        <v>43</v>
      </c>
      <c r="V103" s="139"/>
      <c r="W103" s="139"/>
      <c r="X103" s="139"/>
      <c r="Y103" s="139"/>
      <c r="Z103" s="139"/>
      <c r="AA103" s="139"/>
      <c r="AB103" s="139"/>
      <c r="AC103" s="139"/>
      <c r="AD103" s="139"/>
      <c r="AE103" s="139"/>
      <c r="AF103" s="139"/>
      <c r="AG103" s="139"/>
      <c r="AH103" s="139"/>
      <c r="AI103" s="139"/>
      <c r="AJ103" s="139"/>
      <c r="AK103" s="139"/>
      <c r="AL103" s="139"/>
      <c r="AM103" s="139"/>
      <c r="AN103" s="139"/>
      <c r="AO103" s="139"/>
      <c r="AP103" s="139"/>
      <c r="AQ103" s="139"/>
      <c r="AR103" s="139"/>
      <c r="AS103" s="139"/>
      <c r="AT103" s="139"/>
      <c r="AU103" s="139"/>
      <c r="AV103" s="139"/>
      <c r="AW103" s="139"/>
      <c r="AX103" s="139"/>
      <c r="AY103" s="142" t="s">
        <v>98</v>
      </c>
      <c r="AZ103" s="139"/>
      <c r="BA103" s="139"/>
      <c r="BB103" s="139"/>
      <c r="BC103" s="139"/>
      <c r="BD103" s="139"/>
      <c r="BE103" s="143">
        <f aca="true" t="shared" si="0" ref="BE103:BE108">IF(U103="základní",N103,0)</f>
        <v>0</v>
      </c>
      <c r="BF103" s="143">
        <f aca="true" t="shared" si="1" ref="BF103:BF108">IF(U103="snížená",N103,0)</f>
        <v>0</v>
      </c>
      <c r="BG103" s="143">
        <f aca="true" t="shared" si="2" ref="BG103:BG108">IF(U103="zákl. přenesená",N103,0)</f>
        <v>0</v>
      </c>
      <c r="BH103" s="143">
        <f aca="true" t="shared" si="3" ref="BH103:BH108">IF(U103="sníž. přenesená",N103,0)</f>
        <v>0</v>
      </c>
      <c r="BI103" s="143">
        <f aca="true" t="shared" si="4" ref="BI103:BI108">IF(U103="nulová",N103,0)</f>
        <v>0</v>
      </c>
      <c r="BJ103" s="142" t="s">
        <v>86</v>
      </c>
      <c r="BK103" s="139"/>
      <c r="BL103" s="139"/>
      <c r="BM103" s="139"/>
    </row>
    <row r="104" spans="2:65" s="1" customFormat="1" ht="18" customHeight="1">
      <c r="B104" s="135"/>
      <c r="C104" s="136"/>
      <c r="D104" s="236" t="s">
        <v>151</v>
      </c>
      <c r="E104" s="283"/>
      <c r="F104" s="283"/>
      <c r="G104" s="283"/>
      <c r="H104" s="283"/>
      <c r="I104" s="136"/>
      <c r="J104" s="136"/>
      <c r="K104" s="136"/>
      <c r="L104" s="136"/>
      <c r="M104" s="136"/>
      <c r="N104" s="223">
        <f>ROUND(N88*T104,2)</f>
        <v>0</v>
      </c>
      <c r="O104" s="284"/>
      <c r="P104" s="284"/>
      <c r="Q104" s="284"/>
      <c r="R104" s="138"/>
      <c r="S104" s="139"/>
      <c r="T104" s="140"/>
      <c r="U104" s="141" t="s">
        <v>43</v>
      </c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  <c r="AQ104" s="139"/>
      <c r="AR104" s="139"/>
      <c r="AS104" s="139"/>
      <c r="AT104" s="139"/>
      <c r="AU104" s="139"/>
      <c r="AV104" s="139"/>
      <c r="AW104" s="139"/>
      <c r="AX104" s="139"/>
      <c r="AY104" s="142" t="s">
        <v>98</v>
      </c>
      <c r="AZ104" s="139"/>
      <c r="BA104" s="139"/>
      <c r="BB104" s="139"/>
      <c r="BC104" s="139"/>
      <c r="BD104" s="139"/>
      <c r="BE104" s="143">
        <f t="shared" si="0"/>
        <v>0</v>
      </c>
      <c r="BF104" s="143">
        <f t="shared" si="1"/>
        <v>0</v>
      </c>
      <c r="BG104" s="143">
        <f t="shared" si="2"/>
        <v>0</v>
      </c>
      <c r="BH104" s="143">
        <f t="shared" si="3"/>
        <v>0</v>
      </c>
      <c r="BI104" s="143">
        <f t="shared" si="4"/>
        <v>0</v>
      </c>
      <c r="BJ104" s="142" t="s">
        <v>86</v>
      </c>
      <c r="BK104" s="139"/>
      <c r="BL104" s="139"/>
      <c r="BM104" s="139"/>
    </row>
    <row r="105" spans="2:65" s="1" customFormat="1" ht="18" customHeight="1">
      <c r="B105" s="135"/>
      <c r="C105" s="136"/>
      <c r="D105" s="236" t="s">
        <v>152</v>
      </c>
      <c r="E105" s="283"/>
      <c r="F105" s="283"/>
      <c r="G105" s="283"/>
      <c r="H105" s="283"/>
      <c r="I105" s="136"/>
      <c r="J105" s="136"/>
      <c r="K105" s="136"/>
      <c r="L105" s="136"/>
      <c r="M105" s="136"/>
      <c r="N105" s="223">
        <f>ROUND(N88*T105,2)</f>
        <v>0</v>
      </c>
      <c r="O105" s="284"/>
      <c r="P105" s="284"/>
      <c r="Q105" s="284"/>
      <c r="R105" s="138"/>
      <c r="S105" s="139"/>
      <c r="T105" s="140"/>
      <c r="U105" s="141" t="s">
        <v>43</v>
      </c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139"/>
      <c r="AF105" s="139"/>
      <c r="AG105" s="139"/>
      <c r="AH105" s="139"/>
      <c r="AI105" s="139"/>
      <c r="AJ105" s="139"/>
      <c r="AK105" s="139"/>
      <c r="AL105" s="139"/>
      <c r="AM105" s="139"/>
      <c r="AN105" s="139"/>
      <c r="AO105" s="139"/>
      <c r="AP105" s="139"/>
      <c r="AQ105" s="139"/>
      <c r="AR105" s="139"/>
      <c r="AS105" s="139"/>
      <c r="AT105" s="139"/>
      <c r="AU105" s="139"/>
      <c r="AV105" s="139"/>
      <c r="AW105" s="139"/>
      <c r="AX105" s="139"/>
      <c r="AY105" s="142" t="s">
        <v>98</v>
      </c>
      <c r="AZ105" s="139"/>
      <c r="BA105" s="139"/>
      <c r="BB105" s="139"/>
      <c r="BC105" s="139"/>
      <c r="BD105" s="139"/>
      <c r="BE105" s="143">
        <f t="shared" si="0"/>
        <v>0</v>
      </c>
      <c r="BF105" s="143">
        <f t="shared" si="1"/>
        <v>0</v>
      </c>
      <c r="BG105" s="143">
        <f t="shared" si="2"/>
        <v>0</v>
      </c>
      <c r="BH105" s="143">
        <f t="shared" si="3"/>
        <v>0</v>
      </c>
      <c r="BI105" s="143">
        <f t="shared" si="4"/>
        <v>0</v>
      </c>
      <c r="BJ105" s="142" t="s">
        <v>86</v>
      </c>
      <c r="BK105" s="139"/>
      <c r="BL105" s="139"/>
      <c r="BM105" s="139"/>
    </row>
    <row r="106" spans="2:65" s="1" customFormat="1" ht="18" customHeight="1">
      <c r="B106" s="135"/>
      <c r="C106" s="136"/>
      <c r="D106" s="236" t="s">
        <v>153</v>
      </c>
      <c r="E106" s="283"/>
      <c r="F106" s="283"/>
      <c r="G106" s="283"/>
      <c r="H106" s="283"/>
      <c r="I106" s="136"/>
      <c r="J106" s="136"/>
      <c r="K106" s="136"/>
      <c r="L106" s="136"/>
      <c r="M106" s="136"/>
      <c r="N106" s="223">
        <f>ROUND(N88*T106,2)</f>
        <v>0</v>
      </c>
      <c r="O106" s="284"/>
      <c r="P106" s="284"/>
      <c r="Q106" s="284"/>
      <c r="R106" s="138"/>
      <c r="S106" s="139"/>
      <c r="T106" s="140"/>
      <c r="U106" s="141" t="s">
        <v>43</v>
      </c>
      <c r="V106" s="139"/>
      <c r="W106" s="139"/>
      <c r="X106" s="139"/>
      <c r="Y106" s="139"/>
      <c r="Z106" s="139"/>
      <c r="AA106" s="139"/>
      <c r="AB106" s="139"/>
      <c r="AC106" s="139"/>
      <c r="AD106" s="139"/>
      <c r="AE106" s="139"/>
      <c r="AF106" s="139"/>
      <c r="AG106" s="139"/>
      <c r="AH106" s="139"/>
      <c r="AI106" s="139"/>
      <c r="AJ106" s="139"/>
      <c r="AK106" s="139"/>
      <c r="AL106" s="139"/>
      <c r="AM106" s="139"/>
      <c r="AN106" s="139"/>
      <c r="AO106" s="139"/>
      <c r="AP106" s="139"/>
      <c r="AQ106" s="139"/>
      <c r="AR106" s="139"/>
      <c r="AS106" s="139"/>
      <c r="AT106" s="139"/>
      <c r="AU106" s="139"/>
      <c r="AV106" s="139"/>
      <c r="AW106" s="139"/>
      <c r="AX106" s="139"/>
      <c r="AY106" s="142" t="s">
        <v>98</v>
      </c>
      <c r="AZ106" s="139"/>
      <c r="BA106" s="139"/>
      <c r="BB106" s="139"/>
      <c r="BC106" s="139"/>
      <c r="BD106" s="139"/>
      <c r="BE106" s="143">
        <f t="shared" si="0"/>
        <v>0</v>
      </c>
      <c r="BF106" s="143">
        <f t="shared" si="1"/>
        <v>0</v>
      </c>
      <c r="BG106" s="143">
        <f t="shared" si="2"/>
        <v>0</v>
      </c>
      <c r="BH106" s="143">
        <f t="shared" si="3"/>
        <v>0</v>
      </c>
      <c r="BI106" s="143">
        <f t="shared" si="4"/>
        <v>0</v>
      </c>
      <c r="BJ106" s="142" t="s">
        <v>86</v>
      </c>
      <c r="BK106" s="139"/>
      <c r="BL106" s="139"/>
      <c r="BM106" s="139"/>
    </row>
    <row r="107" spans="2:65" s="1" customFormat="1" ht="18" customHeight="1">
      <c r="B107" s="135"/>
      <c r="C107" s="136"/>
      <c r="D107" s="236" t="s">
        <v>154</v>
      </c>
      <c r="E107" s="283"/>
      <c r="F107" s="283"/>
      <c r="G107" s="283"/>
      <c r="H107" s="283"/>
      <c r="I107" s="136"/>
      <c r="J107" s="136"/>
      <c r="K107" s="136"/>
      <c r="L107" s="136"/>
      <c r="M107" s="136"/>
      <c r="N107" s="223">
        <f>ROUND(N88*T107,2)</f>
        <v>0</v>
      </c>
      <c r="O107" s="284"/>
      <c r="P107" s="284"/>
      <c r="Q107" s="284"/>
      <c r="R107" s="138"/>
      <c r="S107" s="139"/>
      <c r="T107" s="140"/>
      <c r="U107" s="141" t="s">
        <v>43</v>
      </c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39"/>
      <c r="AG107" s="139"/>
      <c r="AH107" s="139"/>
      <c r="AI107" s="139"/>
      <c r="AJ107" s="139"/>
      <c r="AK107" s="139"/>
      <c r="AL107" s="139"/>
      <c r="AM107" s="139"/>
      <c r="AN107" s="139"/>
      <c r="AO107" s="139"/>
      <c r="AP107" s="139"/>
      <c r="AQ107" s="139"/>
      <c r="AR107" s="139"/>
      <c r="AS107" s="139"/>
      <c r="AT107" s="139"/>
      <c r="AU107" s="139"/>
      <c r="AV107" s="139"/>
      <c r="AW107" s="139"/>
      <c r="AX107" s="139"/>
      <c r="AY107" s="142" t="s">
        <v>98</v>
      </c>
      <c r="AZ107" s="139"/>
      <c r="BA107" s="139"/>
      <c r="BB107" s="139"/>
      <c r="BC107" s="139"/>
      <c r="BD107" s="139"/>
      <c r="BE107" s="143">
        <f t="shared" si="0"/>
        <v>0</v>
      </c>
      <c r="BF107" s="143">
        <f t="shared" si="1"/>
        <v>0</v>
      </c>
      <c r="BG107" s="143">
        <f t="shared" si="2"/>
        <v>0</v>
      </c>
      <c r="BH107" s="143">
        <f t="shared" si="3"/>
        <v>0</v>
      </c>
      <c r="BI107" s="143">
        <f t="shared" si="4"/>
        <v>0</v>
      </c>
      <c r="BJ107" s="142" t="s">
        <v>86</v>
      </c>
      <c r="BK107" s="139"/>
      <c r="BL107" s="139"/>
      <c r="BM107" s="139"/>
    </row>
    <row r="108" spans="2:65" s="1" customFormat="1" ht="18" customHeight="1">
      <c r="B108" s="135"/>
      <c r="C108" s="136"/>
      <c r="D108" s="137" t="s">
        <v>155</v>
      </c>
      <c r="E108" s="136"/>
      <c r="F108" s="136"/>
      <c r="G108" s="136"/>
      <c r="H108" s="136"/>
      <c r="I108" s="136"/>
      <c r="J108" s="136"/>
      <c r="K108" s="136"/>
      <c r="L108" s="136"/>
      <c r="M108" s="136"/>
      <c r="N108" s="223">
        <f>ROUND(N88*T108,2)</f>
        <v>0</v>
      </c>
      <c r="O108" s="284"/>
      <c r="P108" s="284"/>
      <c r="Q108" s="284"/>
      <c r="R108" s="138"/>
      <c r="S108" s="139"/>
      <c r="T108" s="144"/>
      <c r="U108" s="145" t="s">
        <v>43</v>
      </c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39"/>
      <c r="AM108" s="139"/>
      <c r="AN108" s="139"/>
      <c r="AO108" s="139"/>
      <c r="AP108" s="139"/>
      <c r="AQ108" s="139"/>
      <c r="AR108" s="139"/>
      <c r="AS108" s="139"/>
      <c r="AT108" s="139"/>
      <c r="AU108" s="139"/>
      <c r="AV108" s="139"/>
      <c r="AW108" s="139"/>
      <c r="AX108" s="139"/>
      <c r="AY108" s="142" t="s">
        <v>156</v>
      </c>
      <c r="AZ108" s="139"/>
      <c r="BA108" s="139"/>
      <c r="BB108" s="139"/>
      <c r="BC108" s="139"/>
      <c r="BD108" s="139"/>
      <c r="BE108" s="143">
        <f t="shared" si="0"/>
        <v>0</v>
      </c>
      <c r="BF108" s="143">
        <f t="shared" si="1"/>
        <v>0</v>
      </c>
      <c r="BG108" s="143">
        <f t="shared" si="2"/>
        <v>0</v>
      </c>
      <c r="BH108" s="143">
        <f t="shared" si="3"/>
        <v>0</v>
      </c>
      <c r="BI108" s="143">
        <f t="shared" si="4"/>
        <v>0</v>
      </c>
      <c r="BJ108" s="142" t="s">
        <v>86</v>
      </c>
      <c r="BK108" s="139"/>
      <c r="BL108" s="139"/>
      <c r="BM108" s="139"/>
    </row>
    <row r="109" spans="2:18" s="1" customFormat="1" ht="13.5"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9"/>
    </row>
    <row r="110" spans="2:18" s="1" customFormat="1" ht="29.25" customHeight="1">
      <c r="B110" s="37"/>
      <c r="C110" s="115" t="s">
        <v>108</v>
      </c>
      <c r="D110" s="116"/>
      <c r="E110" s="116"/>
      <c r="F110" s="116"/>
      <c r="G110" s="116"/>
      <c r="H110" s="116"/>
      <c r="I110" s="116"/>
      <c r="J110" s="116"/>
      <c r="K110" s="116"/>
      <c r="L110" s="228">
        <f>ROUND(SUM(N88+N102),2)</f>
        <v>0</v>
      </c>
      <c r="M110" s="228"/>
      <c r="N110" s="228"/>
      <c r="O110" s="228"/>
      <c r="P110" s="228"/>
      <c r="Q110" s="228"/>
      <c r="R110" s="39"/>
    </row>
    <row r="111" spans="2:18" s="1" customFormat="1" ht="6.95" customHeight="1">
      <c r="B111" s="61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3"/>
    </row>
    <row r="115" spans="2:18" s="1" customFormat="1" ht="6.95" customHeight="1">
      <c r="B115" s="64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6"/>
    </row>
    <row r="116" spans="2:18" s="1" customFormat="1" ht="36.95" customHeight="1">
      <c r="B116" s="37"/>
      <c r="C116" s="218" t="s">
        <v>157</v>
      </c>
      <c r="D116" s="268"/>
      <c r="E116" s="268"/>
      <c r="F116" s="268"/>
      <c r="G116" s="268"/>
      <c r="H116" s="268"/>
      <c r="I116" s="268"/>
      <c r="J116" s="268"/>
      <c r="K116" s="268"/>
      <c r="L116" s="268"/>
      <c r="M116" s="268"/>
      <c r="N116" s="268"/>
      <c r="O116" s="268"/>
      <c r="P116" s="268"/>
      <c r="Q116" s="268"/>
      <c r="R116" s="39"/>
    </row>
    <row r="117" spans="2:18" s="1" customFormat="1" ht="6.95" customHeight="1"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9"/>
    </row>
    <row r="118" spans="2:18" s="1" customFormat="1" ht="30" customHeight="1">
      <c r="B118" s="37"/>
      <c r="C118" s="32" t="s">
        <v>19</v>
      </c>
      <c r="D118" s="38"/>
      <c r="E118" s="38"/>
      <c r="F118" s="271" t="str">
        <f>F6</f>
        <v>Přístavba a stavební úpravy - Gymnázium Václava Beneše Třebízského</v>
      </c>
      <c r="G118" s="272"/>
      <c r="H118" s="272"/>
      <c r="I118" s="272"/>
      <c r="J118" s="272"/>
      <c r="K118" s="272"/>
      <c r="L118" s="272"/>
      <c r="M118" s="272"/>
      <c r="N118" s="272"/>
      <c r="O118" s="272"/>
      <c r="P118" s="272"/>
      <c r="Q118" s="38"/>
      <c r="R118" s="39"/>
    </row>
    <row r="119" spans="2:18" s="1" customFormat="1" ht="36.95" customHeight="1">
      <c r="B119" s="37"/>
      <c r="C119" s="71" t="s">
        <v>121</v>
      </c>
      <c r="D119" s="38"/>
      <c r="E119" s="38"/>
      <c r="F119" s="234" t="str">
        <f>F7</f>
        <v>03 - Úpravy učeben</v>
      </c>
      <c r="G119" s="268"/>
      <c r="H119" s="268"/>
      <c r="I119" s="268"/>
      <c r="J119" s="268"/>
      <c r="K119" s="268"/>
      <c r="L119" s="268"/>
      <c r="M119" s="268"/>
      <c r="N119" s="268"/>
      <c r="O119" s="268"/>
      <c r="P119" s="268"/>
      <c r="Q119" s="38"/>
      <c r="R119" s="39"/>
    </row>
    <row r="120" spans="2:18" s="1" customFormat="1" ht="6.95" customHeight="1">
      <c r="B120" s="37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9"/>
    </row>
    <row r="121" spans="2:18" s="1" customFormat="1" ht="18" customHeight="1">
      <c r="B121" s="37"/>
      <c r="C121" s="32" t="s">
        <v>23</v>
      </c>
      <c r="D121" s="38"/>
      <c r="E121" s="38"/>
      <c r="F121" s="30" t="str">
        <f>F9</f>
        <v>Smetanovo náměstí 1310, Slaný</v>
      </c>
      <c r="G121" s="38"/>
      <c r="H121" s="38"/>
      <c r="I121" s="38"/>
      <c r="J121" s="38"/>
      <c r="K121" s="32" t="s">
        <v>25</v>
      </c>
      <c r="L121" s="38"/>
      <c r="M121" s="273" t="str">
        <f>IF(O9="","",O9)</f>
        <v>24. 9. 2018</v>
      </c>
      <c r="N121" s="273"/>
      <c r="O121" s="273"/>
      <c r="P121" s="273"/>
      <c r="Q121" s="38"/>
      <c r="R121" s="39"/>
    </row>
    <row r="122" spans="2:18" s="1" customFormat="1" ht="6.95" customHeight="1">
      <c r="B122" s="37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9"/>
    </row>
    <row r="123" spans="2:18" s="1" customFormat="1" ht="15">
      <c r="B123" s="37"/>
      <c r="C123" s="32" t="s">
        <v>27</v>
      </c>
      <c r="D123" s="38"/>
      <c r="E123" s="38"/>
      <c r="F123" s="30" t="str">
        <f>E12</f>
        <v>Město Slaný</v>
      </c>
      <c r="G123" s="38"/>
      <c r="H123" s="38"/>
      <c r="I123" s="38"/>
      <c r="J123" s="38"/>
      <c r="K123" s="32" t="s">
        <v>33</v>
      </c>
      <c r="L123" s="38"/>
      <c r="M123" s="222" t="str">
        <f>E18</f>
        <v>PlanPoint s.r.o.</v>
      </c>
      <c r="N123" s="222"/>
      <c r="O123" s="222"/>
      <c r="P123" s="222"/>
      <c r="Q123" s="222"/>
      <c r="R123" s="39"/>
    </row>
    <row r="124" spans="2:18" s="1" customFormat="1" ht="14.45" customHeight="1">
      <c r="B124" s="37"/>
      <c r="C124" s="32" t="s">
        <v>31</v>
      </c>
      <c r="D124" s="38"/>
      <c r="E124" s="38"/>
      <c r="F124" s="30" t="str">
        <f>IF(E15="","",E15)</f>
        <v>Vyplň údaj</v>
      </c>
      <c r="G124" s="38"/>
      <c r="H124" s="38"/>
      <c r="I124" s="38"/>
      <c r="J124" s="38"/>
      <c r="K124" s="32" t="s">
        <v>36</v>
      </c>
      <c r="L124" s="38"/>
      <c r="M124" s="222" t="str">
        <f>E21</f>
        <v xml:space="preserve"> </v>
      </c>
      <c r="N124" s="222"/>
      <c r="O124" s="222"/>
      <c r="P124" s="222"/>
      <c r="Q124" s="222"/>
      <c r="R124" s="39"/>
    </row>
    <row r="125" spans="2:18" s="1" customFormat="1" ht="10.35" customHeight="1">
      <c r="B125" s="37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9"/>
    </row>
    <row r="126" spans="2:27" s="8" customFormat="1" ht="29.25" customHeight="1">
      <c r="B126" s="146"/>
      <c r="C126" s="147" t="s">
        <v>158</v>
      </c>
      <c r="D126" s="148" t="s">
        <v>159</v>
      </c>
      <c r="E126" s="148" t="s">
        <v>60</v>
      </c>
      <c r="F126" s="285" t="s">
        <v>160</v>
      </c>
      <c r="G126" s="285"/>
      <c r="H126" s="285"/>
      <c r="I126" s="285"/>
      <c r="J126" s="148" t="s">
        <v>161</v>
      </c>
      <c r="K126" s="148" t="s">
        <v>162</v>
      </c>
      <c r="L126" s="285" t="s">
        <v>163</v>
      </c>
      <c r="M126" s="285"/>
      <c r="N126" s="285" t="s">
        <v>126</v>
      </c>
      <c r="O126" s="285"/>
      <c r="P126" s="285"/>
      <c r="Q126" s="286"/>
      <c r="R126" s="149"/>
      <c r="T126" s="78" t="s">
        <v>164</v>
      </c>
      <c r="U126" s="79" t="s">
        <v>42</v>
      </c>
      <c r="V126" s="79" t="s">
        <v>165</v>
      </c>
      <c r="W126" s="79" t="s">
        <v>166</v>
      </c>
      <c r="X126" s="79" t="s">
        <v>167</v>
      </c>
      <c r="Y126" s="79" t="s">
        <v>168</v>
      </c>
      <c r="Z126" s="79" t="s">
        <v>169</v>
      </c>
      <c r="AA126" s="80" t="s">
        <v>170</v>
      </c>
    </row>
    <row r="127" spans="2:63" s="1" customFormat="1" ht="29.25" customHeight="1">
      <c r="B127" s="37"/>
      <c r="C127" s="82" t="s">
        <v>123</v>
      </c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287">
        <f>BK127</f>
        <v>0</v>
      </c>
      <c r="O127" s="288"/>
      <c r="P127" s="288"/>
      <c r="Q127" s="288"/>
      <c r="R127" s="39"/>
      <c r="T127" s="81"/>
      <c r="U127" s="53"/>
      <c r="V127" s="53"/>
      <c r="W127" s="150">
        <f>W128+W151+W167+W172</f>
        <v>0</v>
      </c>
      <c r="X127" s="53"/>
      <c r="Y127" s="150">
        <f>Y128+Y151+Y167+Y172</f>
        <v>0.97177</v>
      </c>
      <c r="Z127" s="53"/>
      <c r="AA127" s="151">
        <f>AA128+AA151+AA167+AA172</f>
        <v>0.87368</v>
      </c>
      <c r="AT127" s="21" t="s">
        <v>77</v>
      </c>
      <c r="AU127" s="21" t="s">
        <v>128</v>
      </c>
      <c r="BK127" s="152">
        <f>BK128+BK151+BK167+BK172</f>
        <v>0</v>
      </c>
    </row>
    <row r="128" spans="2:63" s="9" customFormat="1" ht="37.35" customHeight="1">
      <c r="B128" s="153"/>
      <c r="C128" s="154"/>
      <c r="D128" s="155" t="s">
        <v>129</v>
      </c>
      <c r="E128" s="155"/>
      <c r="F128" s="155"/>
      <c r="G128" s="155"/>
      <c r="H128" s="155"/>
      <c r="I128" s="155"/>
      <c r="J128" s="155"/>
      <c r="K128" s="155"/>
      <c r="L128" s="155"/>
      <c r="M128" s="155"/>
      <c r="N128" s="281">
        <f>BK128</f>
        <v>0</v>
      </c>
      <c r="O128" s="277"/>
      <c r="P128" s="277"/>
      <c r="Q128" s="277"/>
      <c r="R128" s="156"/>
      <c r="T128" s="157"/>
      <c r="U128" s="154"/>
      <c r="V128" s="154"/>
      <c r="W128" s="158">
        <f>W129+W131+W136+W144+W149</f>
        <v>0</v>
      </c>
      <c r="X128" s="154"/>
      <c r="Y128" s="158">
        <f>Y129+Y131+Y136+Y144+Y149</f>
        <v>0.92117</v>
      </c>
      <c r="Z128" s="154"/>
      <c r="AA128" s="159">
        <f>AA129+AA131+AA136+AA144+AA149</f>
        <v>0.87368</v>
      </c>
      <c r="AR128" s="160" t="s">
        <v>86</v>
      </c>
      <c r="AT128" s="161" t="s">
        <v>77</v>
      </c>
      <c r="AU128" s="161" t="s">
        <v>78</v>
      </c>
      <c r="AY128" s="160" t="s">
        <v>171</v>
      </c>
      <c r="BK128" s="162">
        <f>BK129+BK131+BK136+BK144+BK149</f>
        <v>0</v>
      </c>
    </row>
    <row r="129" spans="2:63" s="9" customFormat="1" ht="19.9" customHeight="1">
      <c r="B129" s="153"/>
      <c r="C129" s="154"/>
      <c r="D129" s="163" t="s">
        <v>132</v>
      </c>
      <c r="E129" s="163"/>
      <c r="F129" s="163"/>
      <c r="G129" s="163"/>
      <c r="H129" s="163"/>
      <c r="I129" s="163"/>
      <c r="J129" s="163"/>
      <c r="K129" s="163"/>
      <c r="L129" s="163"/>
      <c r="M129" s="163"/>
      <c r="N129" s="257">
        <f>BK129</f>
        <v>0</v>
      </c>
      <c r="O129" s="258"/>
      <c r="P129" s="258"/>
      <c r="Q129" s="258"/>
      <c r="R129" s="156"/>
      <c r="T129" s="157"/>
      <c r="U129" s="154"/>
      <c r="V129" s="154"/>
      <c r="W129" s="158">
        <f>W130</f>
        <v>0</v>
      </c>
      <c r="X129" s="154"/>
      <c r="Y129" s="158">
        <f>Y130</f>
        <v>0.38941</v>
      </c>
      <c r="Z129" s="154"/>
      <c r="AA129" s="159">
        <f>AA130</f>
        <v>0</v>
      </c>
      <c r="AR129" s="160" t="s">
        <v>86</v>
      </c>
      <c r="AT129" s="161" t="s">
        <v>77</v>
      </c>
      <c r="AU129" s="161" t="s">
        <v>86</v>
      </c>
      <c r="AY129" s="160" t="s">
        <v>171</v>
      </c>
      <c r="BK129" s="162">
        <f>BK130</f>
        <v>0</v>
      </c>
    </row>
    <row r="130" spans="2:65" s="1" customFormat="1" ht="22.9" customHeight="1">
      <c r="B130" s="135"/>
      <c r="C130" s="164" t="s">
        <v>86</v>
      </c>
      <c r="D130" s="164" t="s">
        <v>172</v>
      </c>
      <c r="E130" s="165" t="s">
        <v>939</v>
      </c>
      <c r="F130" s="259" t="s">
        <v>940</v>
      </c>
      <c r="G130" s="259"/>
      <c r="H130" s="259"/>
      <c r="I130" s="259"/>
      <c r="J130" s="166" t="s">
        <v>388</v>
      </c>
      <c r="K130" s="167">
        <v>7</v>
      </c>
      <c r="L130" s="250">
        <v>0</v>
      </c>
      <c r="M130" s="250"/>
      <c r="N130" s="254">
        <f>ROUND(L130*K130,2)</f>
        <v>0</v>
      </c>
      <c r="O130" s="254"/>
      <c r="P130" s="254"/>
      <c r="Q130" s="254"/>
      <c r="R130" s="138"/>
      <c r="T130" s="168" t="s">
        <v>5</v>
      </c>
      <c r="U130" s="46" t="s">
        <v>43</v>
      </c>
      <c r="V130" s="38"/>
      <c r="W130" s="169">
        <f>V130*K130</f>
        <v>0</v>
      </c>
      <c r="X130" s="169">
        <v>0.05563</v>
      </c>
      <c r="Y130" s="169">
        <f>X130*K130</f>
        <v>0.38941</v>
      </c>
      <c r="Z130" s="169">
        <v>0</v>
      </c>
      <c r="AA130" s="170">
        <f>Z130*K130</f>
        <v>0</v>
      </c>
      <c r="AR130" s="21" t="s">
        <v>175</v>
      </c>
      <c r="AT130" s="21" t="s">
        <v>172</v>
      </c>
      <c r="AU130" s="21" t="s">
        <v>119</v>
      </c>
      <c r="AY130" s="21" t="s">
        <v>171</v>
      </c>
      <c r="BE130" s="108">
        <f>IF(U130="základní",N130,0)</f>
        <v>0</v>
      </c>
      <c r="BF130" s="108">
        <f>IF(U130="snížená",N130,0)</f>
        <v>0</v>
      </c>
      <c r="BG130" s="108">
        <f>IF(U130="zákl. přenesená",N130,0)</f>
        <v>0</v>
      </c>
      <c r="BH130" s="108">
        <f>IF(U130="sníž. přenesená",N130,0)</f>
        <v>0</v>
      </c>
      <c r="BI130" s="108">
        <f>IF(U130="nulová",N130,0)</f>
        <v>0</v>
      </c>
      <c r="BJ130" s="21" t="s">
        <v>86</v>
      </c>
      <c r="BK130" s="108">
        <f>ROUND(L130*K130,2)</f>
        <v>0</v>
      </c>
      <c r="BL130" s="21" t="s">
        <v>175</v>
      </c>
      <c r="BM130" s="21" t="s">
        <v>941</v>
      </c>
    </row>
    <row r="131" spans="2:63" s="9" customFormat="1" ht="29.85" customHeight="1">
      <c r="B131" s="153"/>
      <c r="C131" s="154"/>
      <c r="D131" s="163" t="s">
        <v>134</v>
      </c>
      <c r="E131" s="163"/>
      <c r="F131" s="163"/>
      <c r="G131" s="163"/>
      <c r="H131" s="163"/>
      <c r="I131" s="163"/>
      <c r="J131" s="163"/>
      <c r="K131" s="163"/>
      <c r="L131" s="163"/>
      <c r="M131" s="163"/>
      <c r="N131" s="297">
        <f>BK131</f>
        <v>0</v>
      </c>
      <c r="O131" s="298"/>
      <c r="P131" s="298"/>
      <c r="Q131" s="298"/>
      <c r="R131" s="156"/>
      <c r="T131" s="157"/>
      <c r="U131" s="154"/>
      <c r="V131" s="154"/>
      <c r="W131" s="158">
        <f>SUM(W132:W135)</f>
        <v>0</v>
      </c>
      <c r="X131" s="154"/>
      <c r="Y131" s="158">
        <f>SUM(Y132:Y135)</f>
        <v>0.53176</v>
      </c>
      <c r="Z131" s="154"/>
      <c r="AA131" s="159">
        <f>SUM(AA132:AA135)</f>
        <v>0</v>
      </c>
      <c r="AR131" s="160" t="s">
        <v>86</v>
      </c>
      <c r="AT131" s="161" t="s">
        <v>77</v>
      </c>
      <c r="AU131" s="161" t="s">
        <v>86</v>
      </c>
      <c r="AY131" s="160" t="s">
        <v>171</v>
      </c>
      <c r="BK131" s="162">
        <f>SUM(BK132:BK135)</f>
        <v>0</v>
      </c>
    </row>
    <row r="132" spans="2:65" s="1" customFormat="1" ht="34.15" customHeight="1">
      <c r="B132" s="135"/>
      <c r="C132" s="164" t="s">
        <v>119</v>
      </c>
      <c r="D132" s="164" t="s">
        <v>172</v>
      </c>
      <c r="E132" s="165" t="s">
        <v>386</v>
      </c>
      <c r="F132" s="259" t="s">
        <v>387</v>
      </c>
      <c r="G132" s="259"/>
      <c r="H132" s="259"/>
      <c r="I132" s="259"/>
      <c r="J132" s="166" t="s">
        <v>388</v>
      </c>
      <c r="K132" s="167">
        <v>6</v>
      </c>
      <c r="L132" s="250">
        <v>0</v>
      </c>
      <c r="M132" s="250"/>
      <c r="N132" s="254">
        <f>ROUND(L132*K132,2)</f>
        <v>0</v>
      </c>
      <c r="O132" s="254"/>
      <c r="P132" s="254"/>
      <c r="Q132" s="254"/>
      <c r="R132" s="138"/>
      <c r="T132" s="168" t="s">
        <v>5</v>
      </c>
      <c r="U132" s="46" t="s">
        <v>43</v>
      </c>
      <c r="V132" s="38"/>
      <c r="W132" s="169">
        <f>V132*K132</f>
        <v>0</v>
      </c>
      <c r="X132" s="169">
        <v>0.0102</v>
      </c>
      <c r="Y132" s="169">
        <f>X132*K132</f>
        <v>0.061200000000000004</v>
      </c>
      <c r="Z132" s="169">
        <v>0</v>
      </c>
      <c r="AA132" s="170">
        <f>Z132*K132</f>
        <v>0</v>
      </c>
      <c r="AR132" s="21" t="s">
        <v>175</v>
      </c>
      <c r="AT132" s="21" t="s">
        <v>172</v>
      </c>
      <c r="AU132" s="21" t="s">
        <v>119</v>
      </c>
      <c r="AY132" s="21" t="s">
        <v>171</v>
      </c>
      <c r="BE132" s="108">
        <f>IF(U132="základní",N132,0)</f>
        <v>0</v>
      </c>
      <c r="BF132" s="108">
        <f>IF(U132="snížená",N132,0)</f>
        <v>0</v>
      </c>
      <c r="BG132" s="108">
        <f>IF(U132="zákl. přenesená",N132,0)</f>
        <v>0</v>
      </c>
      <c r="BH132" s="108">
        <f>IF(U132="sníž. přenesená",N132,0)</f>
        <v>0</v>
      </c>
      <c r="BI132" s="108">
        <f>IF(U132="nulová",N132,0)</f>
        <v>0</v>
      </c>
      <c r="BJ132" s="21" t="s">
        <v>86</v>
      </c>
      <c r="BK132" s="108">
        <f>ROUND(L132*K132,2)</f>
        <v>0</v>
      </c>
      <c r="BL132" s="21" t="s">
        <v>175</v>
      </c>
      <c r="BM132" s="21" t="s">
        <v>942</v>
      </c>
    </row>
    <row r="133" spans="2:65" s="1" customFormat="1" ht="34.15" customHeight="1">
      <c r="B133" s="135"/>
      <c r="C133" s="164" t="s">
        <v>118</v>
      </c>
      <c r="D133" s="164" t="s">
        <v>172</v>
      </c>
      <c r="E133" s="165" t="s">
        <v>391</v>
      </c>
      <c r="F133" s="259" t="s">
        <v>392</v>
      </c>
      <c r="G133" s="259"/>
      <c r="H133" s="259"/>
      <c r="I133" s="259"/>
      <c r="J133" s="166" t="s">
        <v>388</v>
      </c>
      <c r="K133" s="167">
        <v>10</v>
      </c>
      <c r="L133" s="250">
        <v>0</v>
      </c>
      <c r="M133" s="250"/>
      <c r="N133" s="254">
        <f>ROUND(L133*K133,2)</f>
        <v>0</v>
      </c>
      <c r="O133" s="254"/>
      <c r="P133" s="254"/>
      <c r="Q133" s="254"/>
      <c r="R133" s="138"/>
      <c r="T133" s="168" t="s">
        <v>5</v>
      </c>
      <c r="U133" s="46" t="s">
        <v>43</v>
      </c>
      <c r="V133" s="38"/>
      <c r="W133" s="169">
        <f>V133*K133</f>
        <v>0</v>
      </c>
      <c r="X133" s="169">
        <v>0.0415</v>
      </c>
      <c r="Y133" s="169">
        <f>X133*K133</f>
        <v>0.41500000000000004</v>
      </c>
      <c r="Z133" s="169">
        <v>0</v>
      </c>
      <c r="AA133" s="170">
        <f>Z133*K133</f>
        <v>0</v>
      </c>
      <c r="AR133" s="21" t="s">
        <v>175</v>
      </c>
      <c r="AT133" s="21" t="s">
        <v>172</v>
      </c>
      <c r="AU133" s="21" t="s">
        <v>119</v>
      </c>
      <c r="AY133" s="21" t="s">
        <v>171</v>
      </c>
      <c r="BE133" s="108">
        <f>IF(U133="základní",N133,0)</f>
        <v>0</v>
      </c>
      <c r="BF133" s="108">
        <f>IF(U133="snížená",N133,0)</f>
        <v>0</v>
      </c>
      <c r="BG133" s="108">
        <f>IF(U133="zákl. přenesená",N133,0)</f>
        <v>0</v>
      </c>
      <c r="BH133" s="108">
        <f>IF(U133="sníž. přenesená",N133,0)</f>
        <v>0</v>
      </c>
      <c r="BI133" s="108">
        <f>IF(U133="nulová",N133,0)</f>
        <v>0</v>
      </c>
      <c r="BJ133" s="21" t="s">
        <v>86</v>
      </c>
      <c r="BK133" s="108">
        <f>ROUND(L133*K133,2)</f>
        <v>0</v>
      </c>
      <c r="BL133" s="21" t="s">
        <v>175</v>
      </c>
      <c r="BM133" s="21" t="s">
        <v>943</v>
      </c>
    </row>
    <row r="134" spans="2:65" s="1" customFormat="1" ht="34.15" customHeight="1">
      <c r="B134" s="135"/>
      <c r="C134" s="164" t="s">
        <v>175</v>
      </c>
      <c r="D134" s="164" t="s">
        <v>172</v>
      </c>
      <c r="E134" s="165" t="s">
        <v>944</v>
      </c>
      <c r="F134" s="259" t="s">
        <v>945</v>
      </c>
      <c r="G134" s="259"/>
      <c r="H134" s="259"/>
      <c r="I134" s="259"/>
      <c r="J134" s="166" t="s">
        <v>388</v>
      </c>
      <c r="K134" s="167">
        <v>2</v>
      </c>
      <c r="L134" s="250">
        <v>0</v>
      </c>
      <c r="M134" s="250"/>
      <c r="N134" s="254">
        <f>ROUND(L134*K134,2)</f>
        <v>0</v>
      </c>
      <c r="O134" s="254"/>
      <c r="P134" s="254"/>
      <c r="Q134" s="254"/>
      <c r="R134" s="138"/>
      <c r="T134" s="168" t="s">
        <v>5</v>
      </c>
      <c r="U134" s="46" t="s">
        <v>43</v>
      </c>
      <c r="V134" s="38"/>
      <c r="W134" s="169">
        <f>V134*K134</f>
        <v>0</v>
      </c>
      <c r="X134" s="169">
        <v>0.01698</v>
      </c>
      <c r="Y134" s="169">
        <f>X134*K134</f>
        <v>0.03396</v>
      </c>
      <c r="Z134" s="169">
        <v>0</v>
      </c>
      <c r="AA134" s="170">
        <f>Z134*K134</f>
        <v>0</v>
      </c>
      <c r="AR134" s="21" t="s">
        <v>175</v>
      </c>
      <c r="AT134" s="21" t="s">
        <v>172</v>
      </c>
      <c r="AU134" s="21" t="s">
        <v>119</v>
      </c>
      <c r="AY134" s="21" t="s">
        <v>171</v>
      </c>
      <c r="BE134" s="108">
        <f>IF(U134="základní",N134,0)</f>
        <v>0</v>
      </c>
      <c r="BF134" s="108">
        <f>IF(U134="snížená",N134,0)</f>
        <v>0</v>
      </c>
      <c r="BG134" s="108">
        <f>IF(U134="zákl. přenesená",N134,0)</f>
        <v>0</v>
      </c>
      <c r="BH134" s="108">
        <f>IF(U134="sníž. přenesená",N134,0)</f>
        <v>0</v>
      </c>
      <c r="BI134" s="108">
        <f>IF(U134="nulová",N134,0)</f>
        <v>0</v>
      </c>
      <c r="BJ134" s="21" t="s">
        <v>86</v>
      </c>
      <c r="BK134" s="108">
        <f>ROUND(L134*K134,2)</f>
        <v>0</v>
      </c>
      <c r="BL134" s="21" t="s">
        <v>175</v>
      </c>
      <c r="BM134" s="21" t="s">
        <v>946</v>
      </c>
    </row>
    <row r="135" spans="2:65" s="1" customFormat="1" ht="22.9" customHeight="1">
      <c r="B135" s="135"/>
      <c r="C135" s="194" t="s">
        <v>203</v>
      </c>
      <c r="D135" s="194" t="s">
        <v>214</v>
      </c>
      <c r="E135" s="195" t="s">
        <v>947</v>
      </c>
      <c r="F135" s="260" t="s">
        <v>948</v>
      </c>
      <c r="G135" s="260"/>
      <c r="H135" s="260"/>
      <c r="I135" s="260"/>
      <c r="J135" s="196" t="s">
        <v>388</v>
      </c>
      <c r="K135" s="197">
        <v>2</v>
      </c>
      <c r="L135" s="255">
        <v>0</v>
      </c>
      <c r="M135" s="255"/>
      <c r="N135" s="256">
        <f>ROUND(L135*K135,2)</f>
        <v>0</v>
      </c>
      <c r="O135" s="254"/>
      <c r="P135" s="254"/>
      <c r="Q135" s="254"/>
      <c r="R135" s="138"/>
      <c r="T135" s="168" t="s">
        <v>5</v>
      </c>
      <c r="U135" s="46" t="s">
        <v>43</v>
      </c>
      <c r="V135" s="38"/>
      <c r="W135" s="169">
        <f>V135*K135</f>
        <v>0</v>
      </c>
      <c r="X135" s="169">
        <v>0.0108</v>
      </c>
      <c r="Y135" s="169">
        <f>X135*K135</f>
        <v>0.0216</v>
      </c>
      <c r="Z135" s="169">
        <v>0</v>
      </c>
      <c r="AA135" s="170">
        <f>Z135*K135</f>
        <v>0</v>
      </c>
      <c r="AR135" s="21" t="s">
        <v>218</v>
      </c>
      <c r="AT135" s="21" t="s">
        <v>214</v>
      </c>
      <c r="AU135" s="21" t="s">
        <v>119</v>
      </c>
      <c r="AY135" s="21" t="s">
        <v>171</v>
      </c>
      <c r="BE135" s="108">
        <f>IF(U135="základní",N135,0)</f>
        <v>0</v>
      </c>
      <c r="BF135" s="108">
        <f>IF(U135="snížená",N135,0)</f>
        <v>0</v>
      </c>
      <c r="BG135" s="108">
        <f>IF(U135="zákl. přenesená",N135,0)</f>
        <v>0</v>
      </c>
      <c r="BH135" s="108">
        <f>IF(U135="sníž. přenesená",N135,0)</f>
        <v>0</v>
      </c>
      <c r="BI135" s="108">
        <f>IF(U135="nulová",N135,0)</f>
        <v>0</v>
      </c>
      <c r="BJ135" s="21" t="s">
        <v>86</v>
      </c>
      <c r="BK135" s="108">
        <f>ROUND(L135*K135,2)</f>
        <v>0</v>
      </c>
      <c r="BL135" s="21" t="s">
        <v>175</v>
      </c>
      <c r="BM135" s="21" t="s">
        <v>949</v>
      </c>
    </row>
    <row r="136" spans="2:63" s="9" customFormat="1" ht="29.85" customHeight="1">
      <c r="B136" s="153"/>
      <c r="C136" s="154"/>
      <c r="D136" s="163" t="s">
        <v>135</v>
      </c>
      <c r="E136" s="163"/>
      <c r="F136" s="163"/>
      <c r="G136" s="163"/>
      <c r="H136" s="163"/>
      <c r="I136" s="163"/>
      <c r="J136" s="163"/>
      <c r="K136" s="163"/>
      <c r="L136" s="163"/>
      <c r="M136" s="163"/>
      <c r="N136" s="297">
        <f>BK136</f>
        <v>0</v>
      </c>
      <c r="O136" s="298"/>
      <c r="P136" s="298"/>
      <c r="Q136" s="298"/>
      <c r="R136" s="156"/>
      <c r="T136" s="157"/>
      <c r="U136" s="154"/>
      <c r="V136" s="154"/>
      <c r="W136" s="158">
        <f>SUM(W137:W143)</f>
        <v>0</v>
      </c>
      <c r="X136" s="154"/>
      <c r="Y136" s="158">
        <f>SUM(Y137:Y143)</f>
        <v>0</v>
      </c>
      <c r="Z136" s="154"/>
      <c r="AA136" s="159">
        <f>SUM(AA137:AA143)</f>
        <v>0.87368</v>
      </c>
      <c r="AR136" s="160" t="s">
        <v>86</v>
      </c>
      <c r="AT136" s="161" t="s">
        <v>77</v>
      </c>
      <c r="AU136" s="161" t="s">
        <v>86</v>
      </c>
      <c r="AY136" s="160" t="s">
        <v>171</v>
      </c>
      <c r="BK136" s="162">
        <f>SUM(BK137:BK143)</f>
        <v>0</v>
      </c>
    </row>
    <row r="137" spans="2:65" s="1" customFormat="1" ht="34.15" customHeight="1">
      <c r="B137" s="135"/>
      <c r="C137" s="164" t="s">
        <v>207</v>
      </c>
      <c r="D137" s="164" t="s">
        <v>172</v>
      </c>
      <c r="E137" s="165" t="s">
        <v>950</v>
      </c>
      <c r="F137" s="259" t="s">
        <v>951</v>
      </c>
      <c r="G137" s="259"/>
      <c r="H137" s="259"/>
      <c r="I137" s="259"/>
      <c r="J137" s="166" t="s">
        <v>182</v>
      </c>
      <c r="K137" s="167">
        <v>0.184</v>
      </c>
      <c r="L137" s="250">
        <v>0</v>
      </c>
      <c r="M137" s="250"/>
      <c r="N137" s="254">
        <f>ROUND(L137*K137,2)</f>
        <v>0</v>
      </c>
      <c r="O137" s="254"/>
      <c r="P137" s="254"/>
      <c r="Q137" s="254"/>
      <c r="R137" s="138"/>
      <c r="T137" s="168" t="s">
        <v>5</v>
      </c>
      <c r="U137" s="46" t="s">
        <v>43</v>
      </c>
      <c r="V137" s="38"/>
      <c r="W137" s="169">
        <f>V137*K137</f>
        <v>0</v>
      </c>
      <c r="X137" s="169">
        <v>0</v>
      </c>
      <c r="Y137" s="169">
        <f>X137*K137</f>
        <v>0</v>
      </c>
      <c r="Z137" s="169">
        <v>2.4</v>
      </c>
      <c r="AA137" s="170">
        <f>Z137*K137</f>
        <v>0.4416</v>
      </c>
      <c r="AR137" s="21" t="s">
        <v>175</v>
      </c>
      <c r="AT137" s="21" t="s">
        <v>172</v>
      </c>
      <c r="AU137" s="21" t="s">
        <v>119</v>
      </c>
      <c r="AY137" s="21" t="s">
        <v>171</v>
      </c>
      <c r="BE137" s="108">
        <f>IF(U137="základní",N137,0)</f>
        <v>0</v>
      </c>
      <c r="BF137" s="108">
        <f>IF(U137="snížená",N137,0)</f>
        <v>0</v>
      </c>
      <c r="BG137" s="108">
        <f>IF(U137="zákl. přenesená",N137,0)</f>
        <v>0</v>
      </c>
      <c r="BH137" s="108">
        <f>IF(U137="sníž. přenesená",N137,0)</f>
        <v>0</v>
      </c>
      <c r="BI137" s="108">
        <f>IF(U137="nulová",N137,0)</f>
        <v>0</v>
      </c>
      <c r="BJ137" s="21" t="s">
        <v>86</v>
      </c>
      <c r="BK137" s="108">
        <f>ROUND(L137*K137,2)</f>
        <v>0</v>
      </c>
      <c r="BL137" s="21" t="s">
        <v>175</v>
      </c>
      <c r="BM137" s="21" t="s">
        <v>952</v>
      </c>
    </row>
    <row r="138" spans="2:51" s="11" customFormat="1" ht="14.45" customHeight="1">
      <c r="B138" s="178"/>
      <c r="C138" s="179"/>
      <c r="D138" s="179"/>
      <c r="E138" s="180" t="s">
        <v>5</v>
      </c>
      <c r="F138" s="252" t="s">
        <v>953</v>
      </c>
      <c r="G138" s="253"/>
      <c r="H138" s="253"/>
      <c r="I138" s="253"/>
      <c r="J138" s="179"/>
      <c r="K138" s="181">
        <v>0.184</v>
      </c>
      <c r="L138" s="179"/>
      <c r="M138" s="179"/>
      <c r="N138" s="179"/>
      <c r="O138" s="179"/>
      <c r="P138" s="179"/>
      <c r="Q138" s="179"/>
      <c r="R138" s="182"/>
      <c r="T138" s="183"/>
      <c r="U138" s="179"/>
      <c r="V138" s="179"/>
      <c r="W138" s="179"/>
      <c r="X138" s="179"/>
      <c r="Y138" s="179"/>
      <c r="Z138" s="179"/>
      <c r="AA138" s="184"/>
      <c r="AT138" s="185" t="s">
        <v>178</v>
      </c>
      <c r="AU138" s="185" t="s">
        <v>119</v>
      </c>
      <c r="AV138" s="11" t="s">
        <v>119</v>
      </c>
      <c r="AW138" s="11" t="s">
        <v>35</v>
      </c>
      <c r="AX138" s="11" t="s">
        <v>86</v>
      </c>
      <c r="AY138" s="185" t="s">
        <v>171</v>
      </c>
    </row>
    <row r="139" spans="2:65" s="1" customFormat="1" ht="22.9" customHeight="1">
      <c r="B139" s="135"/>
      <c r="C139" s="164" t="s">
        <v>213</v>
      </c>
      <c r="D139" s="164" t="s">
        <v>172</v>
      </c>
      <c r="E139" s="165" t="s">
        <v>488</v>
      </c>
      <c r="F139" s="259" t="s">
        <v>489</v>
      </c>
      <c r="G139" s="259"/>
      <c r="H139" s="259"/>
      <c r="I139" s="259"/>
      <c r="J139" s="166" t="s">
        <v>116</v>
      </c>
      <c r="K139" s="167">
        <v>3.52</v>
      </c>
      <c r="L139" s="250">
        <v>0</v>
      </c>
      <c r="M139" s="250"/>
      <c r="N139" s="254">
        <f>ROUND(L139*K139,2)</f>
        <v>0</v>
      </c>
      <c r="O139" s="254"/>
      <c r="P139" s="254"/>
      <c r="Q139" s="254"/>
      <c r="R139" s="138"/>
      <c r="T139" s="168" t="s">
        <v>5</v>
      </c>
      <c r="U139" s="46" t="s">
        <v>43</v>
      </c>
      <c r="V139" s="38"/>
      <c r="W139" s="169">
        <f>V139*K139</f>
        <v>0</v>
      </c>
      <c r="X139" s="169">
        <v>0</v>
      </c>
      <c r="Y139" s="169">
        <f>X139*K139</f>
        <v>0</v>
      </c>
      <c r="Z139" s="169">
        <v>0.076</v>
      </c>
      <c r="AA139" s="170">
        <f>Z139*K139</f>
        <v>0.26752</v>
      </c>
      <c r="AR139" s="21" t="s">
        <v>175</v>
      </c>
      <c r="AT139" s="21" t="s">
        <v>172</v>
      </c>
      <c r="AU139" s="21" t="s">
        <v>119</v>
      </c>
      <c r="AY139" s="21" t="s">
        <v>171</v>
      </c>
      <c r="BE139" s="108">
        <f>IF(U139="základní",N139,0)</f>
        <v>0</v>
      </c>
      <c r="BF139" s="108">
        <f>IF(U139="snížená",N139,0)</f>
        <v>0</v>
      </c>
      <c r="BG139" s="108">
        <f>IF(U139="zákl. přenesená",N139,0)</f>
        <v>0</v>
      </c>
      <c r="BH139" s="108">
        <f>IF(U139="sníž. přenesená",N139,0)</f>
        <v>0</v>
      </c>
      <c r="BI139" s="108">
        <f>IF(U139="nulová",N139,0)</f>
        <v>0</v>
      </c>
      <c r="BJ139" s="21" t="s">
        <v>86</v>
      </c>
      <c r="BK139" s="108">
        <f>ROUND(L139*K139,2)</f>
        <v>0</v>
      </c>
      <c r="BL139" s="21" t="s">
        <v>175</v>
      </c>
      <c r="BM139" s="21" t="s">
        <v>954</v>
      </c>
    </row>
    <row r="140" spans="2:51" s="11" customFormat="1" ht="14.45" customHeight="1">
      <c r="B140" s="178"/>
      <c r="C140" s="179"/>
      <c r="D140" s="179"/>
      <c r="E140" s="180" t="s">
        <v>5</v>
      </c>
      <c r="F140" s="252" t="s">
        <v>955</v>
      </c>
      <c r="G140" s="253"/>
      <c r="H140" s="253"/>
      <c r="I140" s="253"/>
      <c r="J140" s="179"/>
      <c r="K140" s="181">
        <v>3.52</v>
      </c>
      <c r="L140" s="179"/>
      <c r="M140" s="179"/>
      <c r="N140" s="179"/>
      <c r="O140" s="179"/>
      <c r="P140" s="179"/>
      <c r="Q140" s="179"/>
      <c r="R140" s="182"/>
      <c r="T140" s="183"/>
      <c r="U140" s="179"/>
      <c r="V140" s="179"/>
      <c r="W140" s="179"/>
      <c r="X140" s="179"/>
      <c r="Y140" s="179"/>
      <c r="Z140" s="179"/>
      <c r="AA140" s="184"/>
      <c r="AT140" s="185" t="s">
        <v>178</v>
      </c>
      <c r="AU140" s="185" t="s">
        <v>119</v>
      </c>
      <c r="AV140" s="11" t="s">
        <v>119</v>
      </c>
      <c r="AW140" s="11" t="s">
        <v>35</v>
      </c>
      <c r="AX140" s="11" t="s">
        <v>86</v>
      </c>
      <c r="AY140" s="185" t="s">
        <v>171</v>
      </c>
    </row>
    <row r="141" spans="2:65" s="1" customFormat="1" ht="34.15" customHeight="1">
      <c r="B141" s="135"/>
      <c r="C141" s="164" t="s">
        <v>218</v>
      </c>
      <c r="D141" s="164" t="s">
        <v>172</v>
      </c>
      <c r="E141" s="165" t="s">
        <v>956</v>
      </c>
      <c r="F141" s="259" t="s">
        <v>957</v>
      </c>
      <c r="G141" s="259"/>
      <c r="H141" s="259"/>
      <c r="I141" s="259"/>
      <c r="J141" s="166" t="s">
        <v>116</v>
      </c>
      <c r="K141" s="167">
        <v>0.88</v>
      </c>
      <c r="L141" s="250">
        <v>0</v>
      </c>
      <c r="M141" s="250"/>
      <c r="N141" s="254">
        <f>ROUND(L141*K141,2)</f>
        <v>0</v>
      </c>
      <c r="O141" s="254"/>
      <c r="P141" s="254"/>
      <c r="Q141" s="254"/>
      <c r="R141" s="138"/>
      <c r="T141" s="168" t="s">
        <v>5</v>
      </c>
      <c r="U141" s="46" t="s">
        <v>43</v>
      </c>
      <c r="V141" s="38"/>
      <c r="W141" s="169">
        <f>V141*K141</f>
        <v>0</v>
      </c>
      <c r="X141" s="169">
        <v>0</v>
      </c>
      <c r="Y141" s="169">
        <f>X141*K141</f>
        <v>0</v>
      </c>
      <c r="Z141" s="169">
        <v>0.187</v>
      </c>
      <c r="AA141" s="170">
        <f>Z141*K141</f>
        <v>0.16456</v>
      </c>
      <c r="AR141" s="21" t="s">
        <v>175</v>
      </c>
      <c r="AT141" s="21" t="s">
        <v>172</v>
      </c>
      <c r="AU141" s="21" t="s">
        <v>119</v>
      </c>
      <c r="AY141" s="21" t="s">
        <v>171</v>
      </c>
      <c r="BE141" s="108">
        <f>IF(U141="základní",N141,0)</f>
        <v>0</v>
      </c>
      <c r="BF141" s="108">
        <f>IF(U141="snížená",N141,0)</f>
        <v>0</v>
      </c>
      <c r="BG141" s="108">
        <f>IF(U141="zákl. přenesená",N141,0)</f>
        <v>0</v>
      </c>
      <c r="BH141" s="108">
        <f>IF(U141="sníž. přenesená",N141,0)</f>
        <v>0</v>
      </c>
      <c r="BI141" s="108">
        <f>IF(U141="nulová",N141,0)</f>
        <v>0</v>
      </c>
      <c r="BJ141" s="21" t="s">
        <v>86</v>
      </c>
      <c r="BK141" s="108">
        <f>ROUND(L141*K141,2)</f>
        <v>0</v>
      </c>
      <c r="BL141" s="21" t="s">
        <v>175</v>
      </c>
      <c r="BM141" s="21" t="s">
        <v>958</v>
      </c>
    </row>
    <row r="142" spans="2:51" s="10" customFormat="1" ht="14.45" customHeight="1">
      <c r="B142" s="171"/>
      <c r="C142" s="172"/>
      <c r="D142" s="172"/>
      <c r="E142" s="173" t="s">
        <v>5</v>
      </c>
      <c r="F142" s="289" t="s">
        <v>959</v>
      </c>
      <c r="G142" s="290"/>
      <c r="H142" s="290"/>
      <c r="I142" s="290"/>
      <c r="J142" s="172"/>
      <c r="K142" s="173" t="s">
        <v>5</v>
      </c>
      <c r="L142" s="172"/>
      <c r="M142" s="172"/>
      <c r="N142" s="172"/>
      <c r="O142" s="172"/>
      <c r="P142" s="172"/>
      <c r="Q142" s="172"/>
      <c r="R142" s="174"/>
      <c r="T142" s="175"/>
      <c r="U142" s="172"/>
      <c r="V142" s="172"/>
      <c r="W142" s="172"/>
      <c r="X142" s="172"/>
      <c r="Y142" s="172"/>
      <c r="Z142" s="172"/>
      <c r="AA142" s="176"/>
      <c r="AT142" s="177" t="s">
        <v>178</v>
      </c>
      <c r="AU142" s="177" t="s">
        <v>119</v>
      </c>
      <c r="AV142" s="10" t="s">
        <v>86</v>
      </c>
      <c r="AW142" s="10" t="s">
        <v>35</v>
      </c>
      <c r="AX142" s="10" t="s">
        <v>78</v>
      </c>
      <c r="AY142" s="177" t="s">
        <v>171</v>
      </c>
    </row>
    <row r="143" spans="2:51" s="11" customFormat="1" ht="14.45" customHeight="1">
      <c r="B143" s="178"/>
      <c r="C143" s="179"/>
      <c r="D143" s="179"/>
      <c r="E143" s="180" t="s">
        <v>5</v>
      </c>
      <c r="F143" s="261" t="s">
        <v>960</v>
      </c>
      <c r="G143" s="262"/>
      <c r="H143" s="262"/>
      <c r="I143" s="262"/>
      <c r="J143" s="179"/>
      <c r="K143" s="181">
        <v>0.88</v>
      </c>
      <c r="L143" s="179"/>
      <c r="M143" s="179"/>
      <c r="N143" s="179"/>
      <c r="O143" s="179"/>
      <c r="P143" s="179"/>
      <c r="Q143" s="179"/>
      <c r="R143" s="182"/>
      <c r="T143" s="183"/>
      <c r="U143" s="179"/>
      <c r="V143" s="179"/>
      <c r="W143" s="179"/>
      <c r="X143" s="179"/>
      <c r="Y143" s="179"/>
      <c r="Z143" s="179"/>
      <c r="AA143" s="184"/>
      <c r="AT143" s="185" t="s">
        <v>178</v>
      </c>
      <c r="AU143" s="185" t="s">
        <v>119</v>
      </c>
      <c r="AV143" s="11" t="s">
        <v>119</v>
      </c>
      <c r="AW143" s="11" t="s">
        <v>35</v>
      </c>
      <c r="AX143" s="11" t="s">
        <v>86</v>
      </c>
      <c r="AY143" s="185" t="s">
        <v>171</v>
      </c>
    </row>
    <row r="144" spans="2:63" s="9" customFormat="1" ht="29.85" customHeight="1">
      <c r="B144" s="153"/>
      <c r="C144" s="154"/>
      <c r="D144" s="163" t="s">
        <v>136</v>
      </c>
      <c r="E144" s="163"/>
      <c r="F144" s="163"/>
      <c r="G144" s="163"/>
      <c r="H144" s="163"/>
      <c r="I144" s="163"/>
      <c r="J144" s="163"/>
      <c r="K144" s="163"/>
      <c r="L144" s="163"/>
      <c r="M144" s="163"/>
      <c r="N144" s="257">
        <f>BK144</f>
        <v>0</v>
      </c>
      <c r="O144" s="258"/>
      <c r="P144" s="258"/>
      <c r="Q144" s="258"/>
      <c r="R144" s="156"/>
      <c r="T144" s="157"/>
      <c r="U144" s="154"/>
      <c r="V144" s="154"/>
      <c r="W144" s="158">
        <f>SUM(W145:W148)</f>
        <v>0</v>
      </c>
      <c r="X144" s="154"/>
      <c r="Y144" s="158">
        <f>SUM(Y145:Y148)</f>
        <v>0</v>
      </c>
      <c r="Z144" s="154"/>
      <c r="AA144" s="159">
        <f>SUM(AA145:AA148)</f>
        <v>0</v>
      </c>
      <c r="AR144" s="160" t="s">
        <v>86</v>
      </c>
      <c r="AT144" s="161" t="s">
        <v>77</v>
      </c>
      <c r="AU144" s="161" t="s">
        <v>86</v>
      </c>
      <c r="AY144" s="160" t="s">
        <v>171</v>
      </c>
      <c r="BK144" s="162">
        <f>SUM(BK145:BK148)</f>
        <v>0</v>
      </c>
    </row>
    <row r="145" spans="2:65" s="1" customFormat="1" ht="34.15" customHeight="1">
      <c r="B145" s="135"/>
      <c r="C145" s="164" t="s">
        <v>224</v>
      </c>
      <c r="D145" s="164" t="s">
        <v>172</v>
      </c>
      <c r="E145" s="165" t="s">
        <v>533</v>
      </c>
      <c r="F145" s="259" t="s">
        <v>534</v>
      </c>
      <c r="G145" s="259"/>
      <c r="H145" s="259"/>
      <c r="I145" s="259"/>
      <c r="J145" s="166" t="s">
        <v>217</v>
      </c>
      <c r="K145" s="167">
        <v>0.874</v>
      </c>
      <c r="L145" s="250">
        <v>0</v>
      </c>
      <c r="M145" s="250"/>
      <c r="N145" s="254">
        <f>ROUND(L145*K145,2)</f>
        <v>0</v>
      </c>
      <c r="O145" s="254"/>
      <c r="P145" s="254"/>
      <c r="Q145" s="254"/>
      <c r="R145" s="138"/>
      <c r="T145" s="168" t="s">
        <v>5</v>
      </c>
      <c r="U145" s="46" t="s">
        <v>43</v>
      </c>
      <c r="V145" s="38"/>
      <c r="W145" s="169">
        <f>V145*K145</f>
        <v>0</v>
      </c>
      <c r="X145" s="169">
        <v>0</v>
      </c>
      <c r="Y145" s="169">
        <f>X145*K145</f>
        <v>0</v>
      </c>
      <c r="Z145" s="169">
        <v>0</v>
      </c>
      <c r="AA145" s="170">
        <f>Z145*K145</f>
        <v>0</v>
      </c>
      <c r="AR145" s="21" t="s">
        <v>175</v>
      </c>
      <c r="AT145" s="21" t="s">
        <v>172</v>
      </c>
      <c r="AU145" s="21" t="s">
        <v>119</v>
      </c>
      <c r="AY145" s="21" t="s">
        <v>171</v>
      </c>
      <c r="BE145" s="108">
        <f>IF(U145="základní",N145,0)</f>
        <v>0</v>
      </c>
      <c r="BF145" s="108">
        <f>IF(U145="snížená",N145,0)</f>
        <v>0</v>
      </c>
      <c r="BG145" s="108">
        <f>IF(U145="zákl. přenesená",N145,0)</f>
        <v>0</v>
      </c>
      <c r="BH145" s="108">
        <f>IF(U145="sníž. přenesená",N145,0)</f>
        <v>0</v>
      </c>
      <c r="BI145" s="108">
        <f>IF(U145="nulová",N145,0)</f>
        <v>0</v>
      </c>
      <c r="BJ145" s="21" t="s">
        <v>86</v>
      </c>
      <c r="BK145" s="108">
        <f>ROUND(L145*K145,2)</f>
        <v>0</v>
      </c>
      <c r="BL145" s="21" t="s">
        <v>175</v>
      </c>
      <c r="BM145" s="21" t="s">
        <v>961</v>
      </c>
    </row>
    <row r="146" spans="2:65" s="1" customFormat="1" ht="34.15" customHeight="1">
      <c r="B146" s="135"/>
      <c r="C146" s="164" t="s">
        <v>229</v>
      </c>
      <c r="D146" s="164" t="s">
        <v>172</v>
      </c>
      <c r="E146" s="165" t="s">
        <v>537</v>
      </c>
      <c r="F146" s="259" t="s">
        <v>538</v>
      </c>
      <c r="G146" s="259"/>
      <c r="H146" s="259"/>
      <c r="I146" s="259"/>
      <c r="J146" s="166" t="s">
        <v>217</v>
      </c>
      <c r="K146" s="167">
        <v>0.874</v>
      </c>
      <c r="L146" s="250">
        <v>0</v>
      </c>
      <c r="M146" s="250"/>
      <c r="N146" s="254">
        <f>ROUND(L146*K146,2)</f>
        <v>0</v>
      </c>
      <c r="O146" s="254"/>
      <c r="P146" s="254"/>
      <c r="Q146" s="254"/>
      <c r="R146" s="138"/>
      <c r="T146" s="168" t="s">
        <v>5</v>
      </c>
      <c r="U146" s="46" t="s">
        <v>43</v>
      </c>
      <c r="V146" s="38"/>
      <c r="W146" s="169">
        <f>V146*K146</f>
        <v>0</v>
      </c>
      <c r="X146" s="169">
        <v>0</v>
      </c>
      <c r="Y146" s="169">
        <f>X146*K146</f>
        <v>0</v>
      </c>
      <c r="Z146" s="169">
        <v>0</v>
      </c>
      <c r="AA146" s="170">
        <f>Z146*K146</f>
        <v>0</v>
      </c>
      <c r="AR146" s="21" t="s">
        <v>175</v>
      </c>
      <c r="AT146" s="21" t="s">
        <v>172</v>
      </c>
      <c r="AU146" s="21" t="s">
        <v>119</v>
      </c>
      <c r="AY146" s="21" t="s">
        <v>171</v>
      </c>
      <c r="BE146" s="108">
        <f>IF(U146="základní",N146,0)</f>
        <v>0</v>
      </c>
      <c r="BF146" s="108">
        <f>IF(U146="snížená",N146,0)</f>
        <v>0</v>
      </c>
      <c r="BG146" s="108">
        <f>IF(U146="zákl. přenesená",N146,0)</f>
        <v>0</v>
      </c>
      <c r="BH146" s="108">
        <f>IF(U146="sníž. přenesená",N146,0)</f>
        <v>0</v>
      </c>
      <c r="BI146" s="108">
        <f>IF(U146="nulová",N146,0)</f>
        <v>0</v>
      </c>
      <c r="BJ146" s="21" t="s">
        <v>86</v>
      </c>
      <c r="BK146" s="108">
        <f>ROUND(L146*K146,2)</f>
        <v>0</v>
      </c>
      <c r="BL146" s="21" t="s">
        <v>175</v>
      </c>
      <c r="BM146" s="21" t="s">
        <v>962</v>
      </c>
    </row>
    <row r="147" spans="2:65" s="1" customFormat="1" ht="34.15" customHeight="1">
      <c r="B147" s="135"/>
      <c r="C147" s="164" t="s">
        <v>233</v>
      </c>
      <c r="D147" s="164" t="s">
        <v>172</v>
      </c>
      <c r="E147" s="165" t="s">
        <v>541</v>
      </c>
      <c r="F147" s="259" t="s">
        <v>542</v>
      </c>
      <c r="G147" s="259"/>
      <c r="H147" s="259"/>
      <c r="I147" s="259"/>
      <c r="J147" s="166" t="s">
        <v>217</v>
      </c>
      <c r="K147" s="167">
        <v>8.74</v>
      </c>
      <c r="L147" s="250">
        <v>0</v>
      </c>
      <c r="M147" s="250"/>
      <c r="N147" s="254">
        <f>ROUND(L147*K147,2)</f>
        <v>0</v>
      </c>
      <c r="O147" s="254"/>
      <c r="P147" s="254"/>
      <c r="Q147" s="254"/>
      <c r="R147" s="138"/>
      <c r="T147" s="168" t="s">
        <v>5</v>
      </c>
      <c r="U147" s="46" t="s">
        <v>43</v>
      </c>
      <c r="V147" s="38"/>
      <c r="W147" s="169">
        <f>V147*K147</f>
        <v>0</v>
      </c>
      <c r="X147" s="169">
        <v>0</v>
      </c>
      <c r="Y147" s="169">
        <f>X147*K147</f>
        <v>0</v>
      </c>
      <c r="Z147" s="169">
        <v>0</v>
      </c>
      <c r="AA147" s="170">
        <f>Z147*K147</f>
        <v>0</v>
      </c>
      <c r="AR147" s="21" t="s">
        <v>175</v>
      </c>
      <c r="AT147" s="21" t="s">
        <v>172</v>
      </c>
      <c r="AU147" s="21" t="s">
        <v>119</v>
      </c>
      <c r="AY147" s="21" t="s">
        <v>171</v>
      </c>
      <c r="BE147" s="108">
        <f>IF(U147="základní",N147,0)</f>
        <v>0</v>
      </c>
      <c r="BF147" s="108">
        <f>IF(U147="snížená",N147,0)</f>
        <v>0</v>
      </c>
      <c r="BG147" s="108">
        <f>IF(U147="zákl. přenesená",N147,0)</f>
        <v>0</v>
      </c>
      <c r="BH147" s="108">
        <f>IF(U147="sníž. přenesená",N147,0)</f>
        <v>0</v>
      </c>
      <c r="BI147" s="108">
        <f>IF(U147="nulová",N147,0)</f>
        <v>0</v>
      </c>
      <c r="BJ147" s="21" t="s">
        <v>86</v>
      </c>
      <c r="BK147" s="108">
        <f>ROUND(L147*K147,2)</f>
        <v>0</v>
      </c>
      <c r="BL147" s="21" t="s">
        <v>175</v>
      </c>
      <c r="BM147" s="21" t="s">
        <v>963</v>
      </c>
    </row>
    <row r="148" spans="2:65" s="1" customFormat="1" ht="34.15" customHeight="1">
      <c r="B148" s="135"/>
      <c r="C148" s="164" t="s">
        <v>237</v>
      </c>
      <c r="D148" s="164" t="s">
        <v>172</v>
      </c>
      <c r="E148" s="165" t="s">
        <v>545</v>
      </c>
      <c r="F148" s="259" t="s">
        <v>546</v>
      </c>
      <c r="G148" s="259"/>
      <c r="H148" s="259"/>
      <c r="I148" s="259"/>
      <c r="J148" s="166" t="s">
        <v>217</v>
      </c>
      <c r="K148" s="167">
        <v>0.874</v>
      </c>
      <c r="L148" s="250">
        <v>0</v>
      </c>
      <c r="M148" s="250"/>
      <c r="N148" s="254">
        <f>ROUND(L148*K148,2)</f>
        <v>0</v>
      </c>
      <c r="O148" s="254"/>
      <c r="P148" s="254"/>
      <c r="Q148" s="254"/>
      <c r="R148" s="138"/>
      <c r="T148" s="168" t="s">
        <v>5</v>
      </c>
      <c r="U148" s="46" t="s">
        <v>43</v>
      </c>
      <c r="V148" s="38"/>
      <c r="W148" s="169">
        <f>V148*K148</f>
        <v>0</v>
      </c>
      <c r="X148" s="169">
        <v>0</v>
      </c>
      <c r="Y148" s="169">
        <f>X148*K148</f>
        <v>0</v>
      </c>
      <c r="Z148" s="169">
        <v>0</v>
      </c>
      <c r="AA148" s="170">
        <f>Z148*K148</f>
        <v>0</v>
      </c>
      <c r="AR148" s="21" t="s">
        <v>175</v>
      </c>
      <c r="AT148" s="21" t="s">
        <v>172</v>
      </c>
      <c r="AU148" s="21" t="s">
        <v>119</v>
      </c>
      <c r="AY148" s="21" t="s">
        <v>171</v>
      </c>
      <c r="BE148" s="108">
        <f>IF(U148="základní",N148,0)</f>
        <v>0</v>
      </c>
      <c r="BF148" s="108">
        <f>IF(U148="snížená",N148,0)</f>
        <v>0</v>
      </c>
      <c r="BG148" s="108">
        <f>IF(U148="zákl. přenesená",N148,0)</f>
        <v>0</v>
      </c>
      <c r="BH148" s="108">
        <f>IF(U148="sníž. přenesená",N148,0)</f>
        <v>0</v>
      </c>
      <c r="BI148" s="108">
        <f>IF(U148="nulová",N148,0)</f>
        <v>0</v>
      </c>
      <c r="BJ148" s="21" t="s">
        <v>86</v>
      </c>
      <c r="BK148" s="108">
        <f>ROUND(L148*K148,2)</f>
        <v>0</v>
      </c>
      <c r="BL148" s="21" t="s">
        <v>175</v>
      </c>
      <c r="BM148" s="21" t="s">
        <v>964</v>
      </c>
    </row>
    <row r="149" spans="2:63" s="9" customFormat="1" ht="29.85" customHeight="1">
      <c r="B149" s="153"/>
      <c r="C149" s="154"/>
      <c r="D149" s="163" t="s">
        <v>137</v>
      </c>
      <c r="E149" s="163"/>
      <c r="F149" s="163"/>
      <c r="G149" s="163"/>
      <c r="H149" s="163"/>
      <c r="I149" s="163"/>
      <c r="J149" s="163"/>
      <c r="K149" s="163"/>
      <c r="L149" s="163"/>
      <c r="M149" s="163"/>
      <c r="N149" s="297">
        <f>BK149</f>
        <v>0</v>
      </c>
      <c r="O149" s="298"/>
      <c r="P149" s="298"/>
      <c r="Q149" s="298"/>
      <c r="R149" s="156"/>
      <c r="T149" s="157"/>
      <c r="U149" s="154"/>
      <c r="V149" s="154"/>
      <c r="W149" s="158">
        <f>W150</f>
        <v>0</v>
      </c>
      <c r="X149" s="154"/>
      <c r="Y149" s="158">
        <f>Y150</f>
        <v>0</v>
      </c>
      <c r="Z149" s="154"/>
      <c r="AA149" s="159">
        <f>AA150</f>
        <v>0</v>
      </c>
      <c r="AR149" s="160" t="s">
        <v>86</v>
      </c>
      <c r="AT149" s="161" t="s">
        <v>77</v>
      </c>
      <c r="AU149" s="161" t="s">
        <v>86</v>
      </c>
      <c r="AY149" s="160" t="s">
        <v>171</v>
      </c>
      <c r="BK149" s="162">
        <f>BK150</f>
        <v>0</v>
      </c>
    </row>
    <row r="150" spans="2:65" s="1" customFormat="1" ht="22.9" customHeight="1">
      <c r="B150" s="135"/>
      <c r="C150" s="164" t="s">
        <v>241</v>
      </c>
      <c r="D150" s="164" t="s">
        <v>172</v>
      </c>
      <c r="E150" s="165" t="s">
        <v>549</v>
      </c>
      <c r="F150" s="259" t="s">
        <v>550</v>
      </c>
      <c r="G150" s="259"/>
      <c r="H150" s="259"/>
      <c r="I150" s="259"/>
      <c r="J150" s="166" t="s">
        <v>217</v>
      </c>
      <c r="K150" s="167">
        <v>0.921</v>
      </c>
      <c r="L150" s="250">
        <v>0</v>
      </c>
      <c r="M150" s="250"/>
      <c r="N150" s="254">
        <f>ROUND(L150*K150,2)</f>
        <v>0</v>
      </c>
      <c r="O150" s="254"/>
      <c r="P150" s="254"/>
      <c r="Q150" s="254"/>
      <c r="R150" s="138"/>
      <c r="T150" s="168" t="s">
        <v>5</v>
      </c>
      <c r="U150" s="46" t="s">
        <v>43</v>
      </c>
      <c r="V150" s="38"/>
      <c r="W150" s="169">
        <f>V150*K150</f>
        <v>0</v>
      </c>
      <c r="X150" s="169">
        <v>0</v>
      </c>
      <c r="Y150" s="169">
        <f>X150*K150</f>
        <v>0</v>
      </c>
      <c r="Z150" s="169">
        <v>0</v>
      </c>
      <c r="AA150" s="170">
        <f>Z150*K150</f>
        <v>0</v>
      </c>
      <c r="AR150" s="21" t="s">
        <v>175</v>
      </c>
      <c r="AT150" s="21" t="s">
        <v>172</v>
      </c>
      <c r="AU150" s="21" t="s">
        <v>119</v>
      </c>
      <c r="AY150" s="21" t="s">
        <v>171</v>
      </c>
      <c r="BE150" s="108">
        <f>IF(U150="základní",N150,0)</f>
        <v>0</v>
      </c>
      <c r="BF150" s="108">
        <f>IF(U150="snížená",N150,0)</f>
        <v>0</v>
      </c>
      <c r="BG150" s="108">
        <f>IF(U150="zákl. přenesená",N150,0)</f>
        <v>0</v>
      </c>
      <c r="BH150" s="108">
        <f>IF(U150="sníž. přenesená",N150,0)</f>
        <v>0</v>
      </c>
      <c r="BI150" s="108">
        <f>IF(U150="nulová",N150,0)</f>
        <v>0</v>
      </c>
      <c r="BJ150" s="21" t="s">
        <v>86</v>
      </c>
      <c r="BK150" s="108">
        <f>ROUND(L150*K150,2)</f>
        <v>0</v>
      </c>
      <c r="BL150" s="21" t="s">
        <v>175</v>
      </c>
      <c r="BM150" s="21" t="s">
        <v>965</v>
      </c>
    </row>
    <row r="151" spans="2:63" s="9" customFormat="1" ht="37.35" customHeight="1">
      <c r="B151" s="153"/>
      <c r="C151" s="154"/>
      <c r="D151" s="155" t="s">
        <v>138</v>
      </c>
      <c r="E151" s="155"/>
      <c r="F151" s="155"/>
      <c r="G151" s="155"/>
      <c r="H151" s="155"/>
      <c r="I151" s="155"/>
      <c r="J151" s="155"/>
      <c r="K151" s="155"/>
      <c r="L151" s="155"/>
      <c r="M151" s="155"/>
      <c r="N151" s="299">
        <f>BK151</f>
        <v>0</v>
      </c>
      <c r="O151" s="300"/>
      <c r="P151" s="300"/>
      <c r="Q151" s="300"/>
      <c r="R151" s="156"/>
      <c r="T151" s="157"/>
      <c r="U151" s="154"/>
      <c r="V151" s="154"/>
      <c r="W151" s="158">
        <f>W152+W157+W159</f>
        <v>0</v>
      </c>
      <c r="X151" s="154"/>
      <c r="Y151" s="158">
        <f>Y152+Y157+Y159</f>
        <v>0.0506</v>
      </c>
      <c r="Z151" s="154"/>
      <c r="AA151" s="159">
        <f>AA152+AA157+AA159</f>
        <v>0</v>
      </c>
      <c r="AR151" s="160" t="s">
        <v>119</v>
      </c>
      <c r="AT151" s="161" t="s">
        <v>77</v>
      </c>
      <c r="AU151" s="161" t="s">
        <v>78</v>
      </c>
      <c r="AY151" s="160" t="s">
        <v>171</v>
      </c>
      <c r="BK151" s="162">
        <f>BK152+BK157+BK159</f>
        <v>0</v>
      </c>
    </row>
    <row r="152" spans="2:63" s="9" customFormat="1" ht="19.9" customHeight="1">
      <c r="B152" s="153"/>
      <c r="C152" s="154"/>
      <c r="D152" s="163" t="s">
        <v>142</v>
      </c>
      <c r="E152" s="163"/>
      <c r="F152" s="163"/>
      <c r="G152" s="163"/>
      <c r="H152" s="163"/>
      <c r="I152" s="163"/>
      <c r="J152" s="163"/>
      <c r="K152" s="163"/>
      <c r="L152" s="163"/>
      <c r="M152" s="163"/>
      <c r="N152" s="257">
        <f>BK152</f>
        <v>0</v>
      </c>
      <c r="O152" s="258"/>
      <c r="P152" s="258"/>
      <c r="Q152" s="258"/>
      <c r="R152" s="156"/>
      <c r="T152" s="157"/>
      <c r="U152" s="154"/>
      <c r="V152" s="154"/>
      <c r="W152" s="158">
        <f>SUM(W153:W156)</f>
        <v>0</v>
      </c>
      <c r="X152" s="154"/>
      <c r="Y152" s="158">
        <f>SUM(Y153:Y156)</f>
        <v>0.044</v>
      </c>
      <c r="Z152" s="154"/>
      <c r="AA152" s="159">
        <f>SUM(AA153:AA156)</f>
        <v>0</v>
      </c>
      <c r="AR152" s="160" t="s">
        <v>119</v>
      </c>
      <c r="AT152" s="161" t="s">
        <v>77</v>
      </c>
      <c r="AU152" s="161" t="s">
        <v>86</v>
      </c>
      <c r="AY152" s="160" t="s">
        <v>171</v>
      </c>
      <c r="BK152" s="162">
        <f>SUM(BK153:BK156)</f>
        <v>0</v>
      </c>
    </row>
    <row r="153" spans="2:65" s="1" customFormat="1" ht="34.15" customHeight="1">
      <c r="B153" s="135"/>
      <c r="C153" s="164" t="s">
        <v>248</v>
      </c>
      <c r="D153" s="164" t="s">
        <v>172</v>
      </c>
      <c r="E153" s="165" t="s">
        <v>887</v>
      </c>
      <c r="F153" s="259" t="s">
        <v>888</v>
      </c>
      <c r="G153" s="259"/>
      <c r="H153" s="259"/>
      <c r="I153" s="259"/>
      <c r="J153" s="166" t="s">
        <v>388</v>
      </c>
      <c r="K153" s="167">
        <v>2</v>
      </c>
      <c r="L153" s="250">
        <v>0</v>
      </c>
      <c r="M153" s="250"/>
      <c r="N153" s="254">
        <f>ROUND(L153*K153,2)</f>
        <v>0</v>
      </c>
      <c r="O153" s="254"/>
      <c r="P153" s="254"/>
      <c r="Q153" s="254"/>
      <c r="R153" s="138"/>
      <c r="T153" s="168" t="s">
        <v>5</v>
      </c>
      <c r="U153" s="46" t="s">
        <v>43</v>
      </c>
      <c r="V153" s="38"/>
      <c r="W153" s="169">
        <f>V153*K153</f>
        <v>0</v>
      </c>
      <c r="X153" s="169">
        <v>0</v>
      </c>
      <c r="Y153" s="169">
        <f>X153*K153</f>
        <v>0</v>
      </c>
      <c r="Z153" s="169">
        <v>0</v>
      </c>
      <c r="AA153" s="170">
        <f>Z153*K153</f>
        <v>0</v>
      </c>
      <c r="AR153" s="21" t="s">
        <v>253</v>
      </c>
      <c r="AT153" s="21" t="s">
        <v>172</v>
      </c>
      <c r="AU153" s="21" t="s">
        <v>119</v>
      </c>
      <c r="AY153" s="21" t="s">
        <v>171</v>
      </c>
      <c r="BE153" s="108">
        <f>IF(U153="základní",N153,0)</f>
        <v>0</v>
      </c>
      <c r="BF153" s="108">
        <f>IF(U153="snížená",N153,0)</f>
        <v>0</v>
      </c>
      <c r="BG153" s="108">
        <f>IF(U153="zákl. přenesená",N153,0)</f>
        <v>0</v>
      </c>
      <c r="BH153" s="108">
        <f>IF(U153="sníž. přenesená",N153,0)</f>
        <v>0</v>
      </c>
      <c r="BI153" s="108">
        <f>IF(U153="nulová",N153,0)</f>
        <v>0</v>
      </c>
      <c r="BJ153" s="21" t="s">
        <v>86</v>
      </c>
      <c r="BK153" s="108">
        <f>ROUND(L153*K153,2)</f>
        <v>0</v>
      </c>
      <c r="BL153" s="21" t="s">
        <v>253</v>
      </c>
      <c r="BM153" s="21" t="s">
        <v>966</v>
      </c>
    </row>
    <row r="154" spans="2:65" s="1" customFormat="1" ht="45.6" customHeight="1">
      <c r="B154" s="135"/>
      <c r="C154" s="194" t="s">
        <v>11</v>
      </c>
      <c r="D154" s="194" t="s">
        <v>214</v>
      </c>
      <c r="E154" s="195" t="s">
        <v>967</v>
      </c>
      <c r="F154" s="260" t="s">
        <v>968</v>
      </c>
      <c r="G154" s="260"/>
      <c r="H154" s="260"/>
      <c r="I154" s="260"/>
      <c r="J154" s="196" t="s">
        <v>388</v>
      </c>
      <c r="K154" s="197">
        <v>1</v>
      </c>
      <c r="L154" s="255">
        <v>0</v>
      </c>
      <c r="M154" s="255"/>
      <c r="N154" s="256">
        <f>ROUND(L154*K154,2)</f>
        <v>0</v>
      </c>
      <c r="O154" s="254"/>
      <c r="P154" s="254"/>
      <c r="Q154" s="254"/>
      <c r="R154" s="138"/>
      <c r="T154" s="168" t="s">
        <v>5</v>
      </c>
      <c r="U154" s="46" t="s">
        <v>43</v>
      </c>
      <c r="V154" s="38"/>
      <c r="W154" s="169">
        <f>V154*K154</f>
        <v>0</v>
      </c>
      <c r="X154" s="169">
        <v>0.022</v>
      </c>
      <c r="Y154" s="169">
        <f>X154*K154</f>
        <v>0.022</v>
      </c>
      <c r="Z154" s="169">
        <v>0</v>
      </c>
      <c r="AA154" s="170">
        <f>Z154*K154</f>
        <v>0</v>
      </c>
      <c r="AR154" s="21" t="s">
        <v>353</v>
      </c>
      <c r="AT154" s="21" t="s">
        <v>214</v>
      </c>
      <c r="AU154" s="21" t="s">
        <v>119</v>
      </c>
      <c r="AY154" s="21" t="s">
        <v>171</v>
      </c>
      <c r="BE154" s="108">
        <f>IF(U154="základní",N154,0)</f>
        <v>0</v>
      </c>
      <c r="BF154" s="108">
        <f>IF(U154="snížená",N154,0)</f>
        <v>0</v>
      </c>
      <c r="BG154" s="108">
        <f>IF(U154="zákl. přenesená",N154,0)</f>
        <v>0</v>
      </c>
      <c r="BH154" s="108">
        <f>IF(U154="sníž. přenesená",N154,0)</f>
        <v>0</v>
      </c>
      <c r="BI154" s="108">
        <f>IF(U154="nulová",N154,0)</f>
        <v>0</v>
      </c>
      <c r="BJ154" s="21" t="s">
        <v>86</v>
      </c>
      <c r="BK154" s="108">
        <f>ROUND(L154*K154,2)</f>
        <v>0</v>
      </c>
      <c r="BL154" s="21" t="s">
        <v>253</v>
      </c>
      <c r="BM154" s="21" t="s">
        <v>969</v>
      </c>
    </row>
    <row r="155" spans="2:65" s="1" customFormat="1" ht="45.6" customHeight="1">
      <c r="B155" s="135"/>
      <c r="C155" s="194" t="s">
        <v>253</v>
      </c>
      <c r="D155" s="194" t="s">
        <v>214</v>
      </c>
      <c r="E155" s="195" t="s">
        <v>970</v>
      </c>
      <c r="F155" s="260" t="s">
        <v>971</v>
      </c>
      <c r="G155" s="260"/>
      <c r="H155" s="260"/>
      <c r="I155" s="260"/>
      <c r="J155" s="196" t="s">
        <v>388</v>
      </c>
      <c r="K155" s="197">
        <v>1</v>
      </c>
      <c r="L155" s="255">
        <v>0</v>
      </c>
      <c r="M155" s="255"/>
      <c r="N155" s="256">
        <f>ROUND(L155*K155,2)</f>
        <v>0</v>
      </c>
      <c r="O155" s="254"/>
      <c r="P155" s="254"/>
      <c r="Q155" s="254"/>
      <c r="R155" s="138"/>
      <c r="T155" s="168" t="s">
        <v>5</v>
      </c>
      <c r="U155" s="46" t="s">
        <v>43</v>
      </c>
      <c r="V155" s="38"/>
      <c r="W155" s="169">
        <f>V155*K155</f>
        <v>0</v>
      </c>
      <c r="X155" s="169">
        <v>0.022</v>
      </c>
      <c r="Y155" s="169">
        <f>X155*K155</f>
        <v>0.022</v>
      </c>
      <c r="Z155" s="169">
        <v>0</v>
      </c>
      <c r="AA155" s="170">
        <f>Z155*K155</f>
        <v>0</v>
      </c>
      <c r="AR155" s="21" t="s">
        <v>353</v>
      </c>
      <c r="AT155" s="21" t="s">
        <v>214</v>
      </c>
      <c r="AU155" s="21" t="s">
        <v>119</v>
      </c>
      <c r="AY155" s="21" t="s">
        <v>171</v>
      </c>
      <c r="BE155" s="108">
        <f>IF(U155="základní",N155,0)</f>
        <v>0</v>
      </c>
      <c r="BF155" s="108">
        <f>IF(U155="snížená",N155,0)</f>
        <v>0</v>
      </c>
      <c r="BG155" s="108">
        <f>IF(U155="zákl. přenesená",N155,0)</f>
        <v>0</v>
      </c>
      <c r="BH155" s="108">
        <f>IF(U155="sníž. přenesená",N155,0)</f>
        <v>0</v>
      </c>
      <c r="BI155" s="108">
        <f>IF(U155="nulová",N155,0)</f>
        <v>0</v>
      </c>
      <c r="BJ155" s="21" t="s">
        <v>86</v>
      </c>
      <c r="BK155" s="108">
        <f>ROUND(L155*K155,2)</f>
        <v>0</v>
      </c>
      <c r="BL155" s="21" t="s">
        <v>253</v>
      </c>
      <c r="BM155" s="21" t="s">
        <v>972</v>
      </c>
    </row>
    <row r="156" spans="2:65" s="1" customFormat="1" ht="22.9" customHeight="1">
      <c r="B156" s="135"/>
      <c r="C156" s="164" t="s">
        <v>260</v>
      </c>
      <c r="D156" s="164" t="s">
        <v>172</v>
      </c>
      <c r="E156" s="165" t="s">
        <v>893</v>
      </c>
      <c r="F156" s="259" t="s">
        <v>894</v>
      </c>
      <c r="G156" s="259"/>
      <c r="H156" s="259"/>
      <c r="I156" s="259"/>
      <c r="J156" s="166" t="s">
        <v>217</v>
      </c>
      <c r="K156" s="167">
        <v>0.044</v>
      </c>
      <c r="L156" s="250">
        <v>0</v>
      </c>
      <c r="M156" s="250"/>
      <c r="N156" s="254">
        <f>ROUND(L156*K156,2)</f>
        <v>0</v>
      </c>
      <c r="O156" s="254"/>
      <c r="P156" s="254"/>
      <c r="Q156" s="254"/>
      <c r="R156" s="138"/>
      <c r="T156" s="168" t="s">
        <v>5</v>
      </c>
      <c r="U156" s="46" t="s">
        <v>43</v>
      </c>
      <c r="V156" s="38"/>
      <c r="W156" s="169">
        <f>V156*K156</f>
        <v>0</v>
      </c>
      <c r="X156" s="169">
        <v>0</v>
      </c>
      <c r="Y156" s="169">
        <f>X156*K156</f>
        <v>0</v>
      </c>
      <c r="Z156" s="169">
        <v>0</v>
      </c>
      <c r="AA156" s="170">
        <f>Z156*K156</f>
        <v>0</v>
      </c>
      <c r="AR156" s="21" t="s">
        <v>253</v>
      </c>
      <c r="AT156" s="21" t="s">
        <v>172</v>
      </c>
      <c r="AU156" s="21" t="s">
        <v>119</v>
      </c>
      <c r="AY156" s="21" t="s">
        <v>171</v>
      </c>
      <c r="BE156" s="108">
        <f>IF(U156="základní",N156,0)</f>
        <v>0</v>
      </c>
      <c r="BF156" s="108">
        <f>IF(U156="snížená",N156,0)</f>
        <v>0</v>
      </c>
      <c r="BG156" s="108">
        <f>IF(U156="zákl. přenesená",N156,0)</f>
        <v>0</v>
      </c>
      <c r="BH156" s="108">
        <f>IF(U156="sníž. přenesená",N156,0)</f>
        <v>0</v>
      </c>
      <c r="BI156" s="108">
        <f>IF(U156="nulová",N156,0)</f>
        <v>0</v>
      </c>
      <c r="BJ156" s="21" t="s">
        <v>86</v>
      </c>
      <c r="BK156" s="108">
        <f>ROUND(L156*K156,2)</f>
        <v>0</v>
      </c>
      <c r="BL156" s="21" t="s">
        <v>253</v>
      </c>
      <c r="BM156" s="21" t="s">
        <v>973</v>
      </c>
    </row>
    <row r="157" spans="2:63" s="9" customFormat="1" ht="29.85" customHeight="1">
      <c r="B157" s="153"/>
      <c r="C157" s="154"/>
      <c r="D157" s="163" t="s">
        <v>145</v>
      </c>
      <c r="E157" s="163"/>
      <c r="F157" s="163"/>
      <c r="G157" s="163"/>
      <c r="H157" s="163"/>
      <c r="I157" s="163"/>
      <c r="J157" s="163"/>
      <c r="K157" s="163"/>
      <c r="L157" s="163"/>
      <c r="M157" s="163"/>
      <c r="N157" s="297">
        <f>BK157</f>
        <v>0</v>
      </c>
      <c r="O157" s="298"/>
      <c r="P157" s="298"/>
      <c r="Q157" s="298"/>
      <c r="R157" s="156"/>
      <c r="T157" s="157"/>
      <c r="U157" s="154"/>
      <c r="V157" s="154"/>
      <c r="W157" s="158">
        <f>W158</f>
        <v>0</v>
      </c>
      <c r="X157" s="154"/>
      <c r="Y157" s="158">
        <f>Y158</f>
        <v>0</v>
      </c>
      <c r="Z157" s="154"/>
      <c r="AA157" s="159">
        <f>AA158</f>
        <v>0</v>
      </c>
      <c r="AR157" s="160" t="s">
        <v>119</v>
      </c>
      <c r="AT157" s="161" t="s">
        <v>77</v>
      </c>
      <c r="AU157" s="161" t="s">
        <v>86</v>
      </c>
      <c r="AY157" s="160" t="s">
        <v>171</v>
      </c>
      <c r="BK157" s="162">
        <f>BK158</f>
        <v>0</v>
      </c>
    </row>
    <row r="158" spans="2:65" s="1" customFormat="1" ht="14.45" customHeight="1">
      <c r="B158" s="135"/>
      <c r="C158" s="164" t="s">
        <v>265</v>
      </c>
      <c r="D158" s="164" t="s">
        <v>172</v>
      </c>
      <c r="E158" s="165" t="s">
        <v>925</v>
      </c>
      <c r="F158" s="259" t="s">
        <v>926</v>
      </c>
      <c r="G158" s="259"/>
      <c r="H158" s="259"/>
      <c r="I158" s="259"/>
      <c r="J158" s="166" t="s">
        <v>388</v>
      </c>
      <c r="K158" s="167">
        <v>2</v>
      </c>
      <c r="L158" s="250">
        <v>0</v>
      </c>
      <c r="M158" s="250"/>
      <c r="N158" s="254">
        <f>ROUND(L158*K158,2)</f>
        <v>0</v>
      </c>
      <c r="O158" s="254"/>
      <c r="P158" s="254"/>
      <c r="Q158" s="254"/>
      <c r="R158" s="138"/>
      <c r="T158" s="168" t="s">
        <v>5</v>
      </c>
      <c r="U158" s="46" t="s">
        <v>43</v>
      </c>
      <c r="V158" s="38"/>
      <c r="W158" s="169">
        <f>V158*K158</f>
        <v>0</v>
      </c>
      <c r="X158" s="169">
        <v>0</v>
      </c>
      <c r="Y158" s="169">
        <f>X158*K158</f>
        <v>0</v>
      </c>
      <c r="Z158" s="169">
        <v>0</v>
      </c>
      <c r="AA158" s="170">
        <f>Z158*K158</f>
        <v>0</v>
      </c>
      <c r="AR158" s="21" t="s">
        <v>253</v>
      </c>
      <c r="AT158" s="21" t="s">
        <v>172</v>
      </c>
      <c r="AU158" s="21" t="s">
        <v>119</v>
      </c>
      <c r="AY158" s="21" t="s">
        <v>171</v>
      </c>
      <c r="BE158" s="108">
        <f>IF(U158="základní",N158,0)</f>
        <v>0</v>
      </c>
      <c r="BF158" s="108">
        <f>IF(U158="snížená",N158,0)</f>
        <v>0</v>
      </c>
      <c r="BG158" s="108">
        <f>IF(U158="zákl. přenesená",N158,0)</f>
        <v>0</v>
      </c>
      <c r="BH158" s="108">
        <f>IF(U158="sníž. přenesená",N158,0)</f>
        <v>0</v>
      </c>
      <c r="BI158" s="108">
        <f>IF(U158="nulová",N158,0)</f>
        <v>0</v>
      </c>
      <c r="BJ158" s="21" t="s">
        <v>86</v>
      </c>
      <c r="BK158" s="108">
        <f>ROUND(L158*K158,2)</f>
        <v>0</v>
      </c>
      <c r="BL158" s="21" t="s">
        <v>253</v>
      </c>
      <c r="BM158" s="21" t="s">
        <v>974</v>
      </c>
    </row>
    <row r="159" spans="2:63" s="9" customFormat="1" ht="29.85" customHeight="1">
      <c r="B159" s="153"/>
      <c r="C159" s="154"/>
      <c r="D159" s="163" t="s">
        <v>146</v>
      </c>
      <c r="E159" s="163"/>
      <c r="F159" s="163"/>
      <c r="G159" s="163"/>
      <c r="H159" s="163"/>
      <c r="I159" s="163"/>
      <c r="J159" s="163"/>
      <c r="K159" s="163"/>
      <c r="L159" s="163"/>
      <c r="M159" s="163"/>
      <c r="N159" s="297">
        <f>BK159</f>
        <v>0</v>
      </c>
      <c r="O159" s="298"/>
      <c r="P159" s="298"/>
      <c r="Q159" s="298"/>
      <c r="R159" s="156"/>
      <c r="T159" s="157"/>
      <c r="U159" s="154"/>
      <c r="V159" s="154"/>
      <c r="W159" s="158">
        <f>SUM(W160:W166)</f>
        <v>0</v>
      </c>
      <c r="X159" s="154"/>
      <c r="Y159" s="158">
        <f>SUM(Y160:Y166)</f>
        <v>0.0066</v>
      </c>
      <c r="Z159" s="154"/>
      <c r="AA159" s="159">
        <f>SUM(AA160:AA166)</f>
        <v>0</v>
      </c>
      <c r="AR159" s="160" t="s">
        <v>119</v>
      </c>
      <c r="AT159" s="161" t="s">
        <v>77</v>
      </c>
      <c r="AU159" s="161" t="s">
        <v>86</v>
      </c>
      <c r="AY159" s="160" t="s">
        <v>171</v>
      </c>
      <c r="BK159" s="162">
        <f>SUM(BK160:BK166)</f>
        <v>0</v>
      </c>
    </row>
    <row r="160" spans="2:65" s="1" customFormat="1" ht="22.9" customHeight="1">
      <c r="B160" s="135"/>
      <c r="C160" s="164" t="s">
        <v>271</v>
      </c>
      <c r="D160" s="164" t="s">
        <v>172</v>
      </c>
      <c r="E160" s="165" t="s">
        <v>647</v>
      </c>
      <c r="F160" s="259" t="s">
        <v>648</v>
      </c>
      <c r="G160" s="259"/>
      <c r="H160" s="259"/>
      <c r="I160" s="259"/>
      <c r="J160" s="166" t="s">
        <v>116</v>
      </c>
      <c r="K160" s="167">
        <v>25</v>
      </c>
      <c r="L160" s="250">
        <v>0</v>
      </c>
      <c r="M160" s="250"/>
      <c r="N160" s="254">
        <f>ROUND(L160*K160,2)</f>
        <v>0</v>
      </c>
      <c r="O160" s="254"/>
      <c r="P160" s="254"/>
      <c r="Q160" s="254"/>
      <c r="R160" s="138"/>
      <c r="T160" s="168" t="s">
        <v>5</v>
      </c>
      <c r="U160" s="46" t="s">
        <v>43</v>
      </c>
      <c r="V160" s="38"/>
      <c r="W160" s="169">
        <f>V160*K160</f>
        <v>0</v>
      </c>
      <c r="X160" s="169">
        <v>0</v>
      </c>
      <c r="Y160" s="169">
        <f>X160*K160</f>
        <v>0</v>
      </c>
      <c r="Z160" s="169">
        <v>0</v>
      </c>
      <c r="AA160" s="170">
        <f>Z160*K160</f>
        <v>0</v>
      </c>
      <c r="AR160" s="21" t="s">
        <v>253</v>
      </c>
      <c r="AT160" s="21" t="s">
        <v>172</v>
      </c>
      <c r="AU160" s="21" t="s">
        <v>119</v>
      </c>
      <c r="AY160" s="21" t="s">
        <v>171</v>
      </c>
      <c r="BE160" s="108">
        <f>IF(U160="základní",N160,0)</f>
        <v>0</v>
      </c>
      <c r="BF160" s="108">
        <f>IF(U160="snížená",N160,0)</f>
        <v>0</v>
      </c>
      <c r="BG160" s="108">
        <f>IF(U160="zákl. přenesená",N160,0)</f>
        <v>0</v>
      </c>
      <c r="BH160" s="108">
        <f>IF(U160="sníž. přenesená",N160,0)</f>
        <v>0</v>
      </c>
      <c r="BI160" s="108">
        <f>IF(U160="nulová",N160,0)</f>
        <v>0</v>
      </c>
      <c r="BJ160" s="21" t="s">
        <v>86</v>
      </c>
      <c r="BK160" s="108">
        <f>ROUND(L160*K160,2)</f>
        <v>0</v>
      </c>
      <c r="BL160" s="21" t="s">
        <v>253</v>
      </c>
      <c r="BM160" s="21" t="s">
        <v>975</v>
      </c>
    </row>
    <row r="161" spans="2:65" s="1" customFormat="1" ht="34.15" customHeight="1">
      <c r="B161" s="135"/>
      <c r="C161" s="194" t="s">
        <v>275</v>
      </c>
      <c r="D161" s="194" t="s">
        <v>214</v>
      </c>
      <c r="E161" s="195" t="s">
        <v>651</v>
      </c>
      <c r="F161" s="260" t="s">
        <v>652</v>
      </c>
      <c r="G161" s="260"/>
      <c r="H161" s="260"/>
      <c r="I161" s="260"/>
      <c r="J161" s="196" t="s">
        <v>116</v>
      </c>
      <c r="K161" s="197">
        <v>26.25</v>
      </c>
      <c r="L161" s="255">
        <v>0</v>
      </c>
      <c r="M161" s="255"/>
      <c r="N161" s="256">
        <f>ROUND(L161*K161,2)</f>
        <v>0</v>
      </c>
      <c r="O161" s="254"/>
      <c r="P161" s="254"/>
      <c r="Q161" s="254"/>
      <c r="R161" s="138"/>
      <c r="T161" s="168" t="s">
        <v>5</v>
      </c>
      <c r="U161" s="46" t="s">
        <v>43</v>
      </c>
      <c r="V161" s="38"/>
      <c r="W161" s="169">
        <f>V161*K161</f>
        <v>0</v>
      </c>
      <c r="X161" s="169">
        <v>0</v>
      </c>
      <c r="Y161" s="169">
        <f>X161*K161</f>
        <v>0</v>
      </c>
      <c r="Z161" s="169">
        <v>0</v>
      </c>
      <c r="AA161" s="170">
        <f>Z161*K161</f>
        <v>0</v>
      </c>
      <c r="AR161" s="21" t="s">
        <v>353</v>
      </c>
      <c r="AT161" s="21" t="s">
        <v>214</v>
      </c>
      <c r="AU161" s="21" t="s">
        <v>119</v>
      </c>
      <c r="AY161" s="21" t="s">
        <v>171</v>
      </c>
      <c r="BE161" s="108">
        <f>IF(U161="základní",N161,0)</f>
        <v>0</v>
      </c>
      <c r="BF161" s="108">
        <f>IF(U161="snížená",N161,0)</f>
        <v>0</v>
      </c>
      <c r="BG161" s="108">
        <f>IF(U161="zákl. přenesená",N161,0)</f>
        <v>0</v>
      </c>
      <c r="BH161" s="108">
        <f>IF(U161="sníž. přenesená",N161,0)</f>
        <v>0</v>
      </c>
      <c r="BI161" s="108">
        <f>IF(U161="nulová",N161,0)</f>
        <v>0</v>
      </c>
      <c r="BJ161" s="21" t="s">
        <v>86</v>
      </c>
      <c r="BK161" s="108">
        <f>ROUND(L161*K161,2)</f>
        <v>0</v>
      </c>
      <c r="BL161" s="21" t="s">
        <v>253</v>
      </c>
      <c r="BM161" s="21" t="s">
        <v>976</v>
      </c>
    </row>
    <row r="162" spans="2:65" s="1" customFormat="1" ht="22.9" customHeight="1">
      <c r="B162" s="135"/>
      <c r="C162" s="164" t="s">
        <v>10</v>
      </c>
      <c r="D162" s="164" t="s">
        <v>172</v>
      </c>
      <c r="E162" s="165" t="s">
        <v>655</v>
      </c>
      <c r="F162" s="259" t="s">
        <v>656</v>
      </c>
      <c r="G162" s="259"/>
      <c r="H162" s="259"/>
      <c r="I162" s="259"/>
      <c r="J162" s="166" t="s">
        <v>116</v>
      </c>
      <c r="K162" s="167">
        <v>7.74</v>
      </c>
      <c r="L162" s="250">
        <v>0</v>
      </c>
      <c r="M162" s="250"/>
      <c r="N162" s="254">
        <f>ROUND(L162*K162,2)</f>
        <v>0</v>
      </c>
      <c r="O162" s="254"/>
      <c r="P162" s="254"/>
      <c r="Q162" s="254"/>
      <c r="R162" s="138"/>
      <c r="T162" s="168" t="s">
        <v>5</v>
      </c>
      <c r="U162" s="46" t="s">
        <v>43</v>
      </c>
      <c r="V162" s="38"/>
      <c r="W162" s="169">
        <f>V162*K162</f>
        <v>0</v>
      </c>
      <c r="X162" s="169">
        <v>0</v>
      </c>
      <c r="Y162" s="169">
        <f>X162*K162</f>
        <v>0</v>
      </c>
      <c r="Z162" s="169">
        <v>0</v>
      </c>
      <c r="AA162" s="170">
        <f>Z162*K162</f>
        <v>0</v>
      </c>
      <c r="AR162" s="21" t="s">
        <v>253</v>
      </c>
      <c r="AT162" s="21" t="s">
        <v>172</v>
      </c>
      <c r="AU162" s="21" t="s">
        <v>119</v>
      </c>
      <c r="AY162" s="21" t="s">
        <v>171</v>
      </c>
      <c r="BE162" s="108">
        <f>IF(U162="základní",N162,0)</f>
        <v>0</v>
      </c>
      <c r="BF162" s="108">
        <f>IF(U162="snížená",N162,0)</f>
        <v>0</v>
      </c>
      <c r="BG162" s="108">
        <f>IF(U162="zákl. přenesená",N162,0)</f>
        <v>0</v>
      </c>
      <c r="BH162" s="108">
        <f>IF(U162="sníž. přenesená",N162,0)</f>
        <v>0</v>
      </c>
      <c r="BI162" s="108">
        <f>IF(U162="nulová",N162,0)</f>
        <v>0</v>
      </c>
      <c r="BJ162" s="21" t="s">
        <v>86</v>
      </c>
      <c r="BK162" s="108">
        <f>ROUND(L162*K162,2)</f>
        <v>0</v>
      </c>
      <c r="BL162" s="21" t="s">
        <v>253</v>
      </c>
      <c r="BM162" s="21" t="s">
        <v>977</v>
      </c>
    </row>
    <row r="163" spans="2:51" s="11" customFormat="1" ht="14.45" customHeight="1">
      <c r="B163" s="178"/>
      <c r="C163" s="179"/>
      <c r="D163" s="179"/>
      <c r="E163" s="180" t="s">
        <v>5</v>
      </c>
      <c r="F163" s="252" t="s">
        <v>978</v>
      </c>
      <c r="G163" s="253"/>
      <c r="H163" s="253"/>
      <c r="I163" s="253"/>
      <c r="J163" s="179"/>
      <c r="K163" s="181">
        <v>7.74</v>
      </c>
      <c r="L163" s="179"/>
      <c r="M163" s="179"/>
      <c r="N163" s="179"/>
      <c r="O163" s="179"/>
      <c r="P163" s="179"/>
      <c r="Q163" s="179"/>
      <c r="R163" s="182"/>
      <c r="T163" s="183"/>
      <c r="U163" s="179"/>
      <c r="V163" s="179"/>
      <c r="W163" s="179"/>
      <c r="X163" s="179"/>
      <c r="Y163" s="179"/>
      <c r="Z163" s="179"/>
      <c r="AA163" s="184"/>
      <c r="AT163" s="185" t="s">
        <v>178</v>
      </c>
      <c r="AU163" s="185" t="s">
        <v>119</v>
      </c>
      <c r="AV163" s="11" t="s">
        <v>119</v>
      </c>
      <c r="AW163" s="11" t="s">
        <v>35</v>
      </c>
      <c r="AX163" s="11" t="s">
        <v>86</v>
      </c>
      <c r="AY163" s="185" t="s">
        <v>171</v>
      </c>
    </row>
    <row r="164" spans="2:65" s="1" customFormat="1" ht="34.15" customHeight="1">
      <c r="B164" s="135"/>
      <c r="C164" s="194" t="s">
        <v>288</v>
      </c>
      <c r="D164" s="194" t="s">
        <v>214</v>
      </c>
      <c r="E164" s="195" t="s">
        <v>660</v>
      </c>
      <c r="F164" s="260" t="s">
        <v>661</v>
      </c>
      <c r="G164" s="260"/>
      <c r="H164" s="260"/>
      <c r="I164" s="260"/>
      <c r="J164" s="196" t="s">
        <v>116</v>
      </c>
      <c r="K164" s="197">
        <v>8.127</v>
      </c>
      <c r="L164" s="255">
        <v>0</v>
      </c>
      <c r="M164" s="255"/>
      <c r="N164" s="256">
        <f>ROUND(L164*K164,2)</f>
        <v>0</v>
      </c>
      <c r="O164" s="254"/>
      <c r="P164" s="254"/>
      <c r="Q164" s="254"/>
      <c r="R164" s="138"/>
      <c r="T164" s="168" t="s">
        <v>5</v>
      </c>
      <c r="U164" s="46" t="s">
        <v>43</v>
      </c>
      <c r="V164" s="38"/>
      <c r="W164" s="169">
        <f>V164*K164</f>
        <v>0</v>
      </c>
      <c r="X164" s="169">
        <v>0</v>
      </c>
      <c r="Y164" s="169">
        <f>X164*K164</f>
        <v>0</v>
      </c>
      <c r="Z164" s="169">
        <v>0</v>
      </c>
      <c r="AA164" s="170">
        <f>Z164*K164</f>
        <v>0</v>
      </c>
      <c r="AR164" s="21" t="s">
        <v>353</v>
      </c>
      <c r="AT164" s="21" t="s">
        <v>214</v>
      </c>
      <c r="AU164" s="21" t="s">
        <v>119</v>
      </c>
      <c r="AY164" s="21" t="s">
        <v>171</v>
      </c>
      <c r="BE164" s="108">
        <f>IF(U164="základní",N164,0)</f>
        <v>0</v>
      </c>
      <c r="BF164" s="108">
        <f>IF(U164="snížená",N164,0)</f>
        <v>0</v>
      </c>
      <c r="BG164" s="108">
        <f>IF(U164="zákl. přenesená",N164,0)</f>
        <v>0</v>
      </c>
      <c r="BH164" s="108">
        <f>IF(U164="sníž. přenesená",N164,0)</f>
        <v>0</v>
      </c>
      <c r="BI164" s="108">
        <f>IF(U164="nulová",N164,0)</f>
        <v>0</v>
      </c>
      <c r="BJ164" s="21" t="s">
        <v>86</v>
      </c>
      <c r="BK164" s="108">
        <f>ROUND(L164*K164,2)</f>
        <v>0</v>
      </c>
      <c r="BL164" s="21" t="s">
        <v>253</v>
      </c>
      <c r="BM164" s="21" t="s">
        <v>979</v>
      </c>
    </row>
    <row r="165" spans="2:65" s="1" customFormat="1" ht="34.15" customHeight="1">
      <c r="B165" s="135"/>
      <c r="C165" s="164" t="s">
        <v>295</v>
      </c>
      <c r="D165" s="164" t="s">
        <v>172</v>
      </c>
      <c r="E165" s="165" t="s">
        <v>670</v>
      </c>
      <c r="F165" s="259" t="s">
        <v>671</v>
      </c>
      <c r="G165" s="259"/>
      <c r="H165" s="259"/>
      <c r="I165" s="259"/>
      <c r="J165" s="166" t="s">
        <v>116</v>
      </c>
      <c r="K165" s="167">
        <v>20</v>
      </c>
      <c r="L165" s="250">
        <v>0</v>
      </c>
      <c r="M165" s="250"/>
      <c r="N165" s="254">
        <f>ROUND(L165*K165,2)</f>
        <v>0</v>
      </c>
      <c r="O165" s="254"/>
      <c r="P165" s="254"/>
      <c r="Q165" s="254"/>
      <c r="R165" s="138"/>
      <c r="T165" s="168" t="s">
        <v>5</v>
      </c>
      <c r="U165" s="46" t="s">
        <v>43</v>
      </c>
      <c r="V165" s="38"/>
      <c r="W165" s="169">
        <f>V165*K165</f>
        <v>0</v>
      </c>
      <c r="X165" s="169">
        <v>0.0002</v>
      </c>
      <c r="Y165" s="169">
        <f>X165*K165</f>
        <v>0.004</v>
      </c>
      <c r="Z165" s="169">
        <v>0</v>
      </c>
      <c r="AA165" s="170">
        <f>Z165*K165</f>
        <v>0</v>
      </c>
      <c r="AR165" s="21" t="s">
        <v>253</v>
      </c>
      <c r="AT165" s="21" t="s">
        <v>172</v>
      </c>
      <c r="AU165" s="21" t="s">
        <v>119</v>
      </c>
      <c r="AY165" s="21" t="s">
        <v>171</v>
      </c>
      <c r="BE165" s="108">
        <f>IF(U165="základní",N165,0)</f>
        <v>0</v>
      </c>
      <c r="BF165" s="108">
        <f>IF(U165="snížená",N165,0)</f>
        <v>0</v>
      </c>
      <c r="BG165" s="108">
        <f>IF(U165="zákl. přenesená",N165,0)</f>
        <v>0</v>
      </c>
      <c r="BH165" s="108">
        <f>IF(U165="sníž. přenesená",N165,0)</f>
        <v>0</v>
      </c>
      <c r="BI165" s="108">
        <f>IF(U165="nulová",N165,0)</f>
        <v>0</v>
      </c>
      <c r="BJ165" s="21" t="s">
        <v>86</v>
      </c>
      <c r="BK165" s="108">
        <f>ROUND(L165*K165,2)</f>
        <v>0</v>
      </c>
      <c r="BL165" s="21" t="s">
        <v>253</v>
      </c>
      <c r="BM165" s="21" t="s">
        <v>980</v>
      </c>
    </row>
    <row r="166" spans="2:65" s="1" customFormat="1" ht="34.15" customHeight="1">
      <c r="B166" s="135"/>
      <c r="C166" s="164" t="s">
        <v>299</v>
      </c>
      <c r="D166" s="164" t="s">
        <v>172</v>
      </c>
      <c r="E166" s="165" t="s">
        <v>676</v>
      </c>
      <c r="F166" s="259" t="s">
        <v>677</v>
      </c>
      <c r="G166" s="259"/>
      <c r="H166" s="259"/>
      <c r="I166" s="259"/>
      <c r="J166" s="166" t="s">
        <v>116</v>
      </c>
      <c r="K166" s="167">
        <v>20</v>
      </c>
      <c r="L166" s="250">
        <v>0</v>
      </c>
      <c r="M166" s="250"/>
      <c r="N166" s="254">
        <f>ROUND(L166*K166,2)</f>
        <v>0</v>
      </c>
      <c r="O166" s="254"/>
      <c r="P166" s="254"/>
      <c r="Q166" s="254"/>
      <c r="R166" s="138"/>
      <c r="T166" s="168" t="s">
        <v>5</v>
      </c>
      <c r="U166" s="46" t="s">
        <v>43</v>
      </c>
      <c r="V166" s="38"/>
      <c r="W166" s="169">
        <f>V166*K166</f>
        <v>0</v>
      </c>
      <c r="X166" s="169">
        <v>0.00013</v>
      </c>
      <c r="Y166" s="169">
        <f>X166*K166</f>
        <v>0.0026</v>
      </c>
      <c r="Z166" s="169">
        <v>0</v>
      </c>
      <c r="AA166" s="170">
        <f>Z166*K166</f>
        <v>0</v>
      </c>
      <c r="AR166" s="21" t="s">
        <v>253</v>
      </c>
      <c r="AT166" s="21" t="s">
        <v>172</v>
      </c>
      <c r="AU166" s="21" t="s">
        <v>119</v>
      </c>
      <c r="AY166" s="21" t="s">
        <v>171</v>
      </c>
      <c r="BE166" s="108">
        <f>IF(U166="základní",N166,0)</f>
        <v>0</v>
      </c>
      <c r="BF166" s="108">
        <f>IF(U166="snížená",N166,0)</f>
        <v>0</v>
      </c>
      <c r="BG166" s="108">
        <f>IF(U166="zákl. přenesená",N166,0)</f>
        <v>0</v>
      </c>
      <c r="BH166" s="108">
        <f>IF(U166="sníž. přenesená",N166,0)</f>
        <v>0</v>
      </c>
      <c r="BI166" s="108">
        <f>IF(U166="nulová",N166,0)</f>
        <v>0</v>
      </c>
      <c r="BJ166" s="21" t="s">
        <v>86</v>
      </c>
      <c r="BK166" s="108">
        <f>ROUND(L166*K166,2)</f>
        <v>0</v>
      </c>
      <c r="BL166" s="21" t="s">
        <v>253</v>
      </c>
      <c r="BM166" s="21" t="s">
        <v>981</v>
      </c>
    </row>
    <row r="167" spans="2:63" s="9" customFormat="1" ht="37.35" customHeight="1">
      <c r="B167" s="153"/>
      <c r="C167" s="154"/>
      <c r="D167" s="155" t="s">
        <v>147</v>
      </c>
      <c r="E167" s="155"/>
      <c r="F167" s="155"/>
      <c r="G167" s="155"/>
      <c r="H167" s="155"/>
      <c r="I167" s="155"/>
      <c r="J167" s="155"/>
      <c r="K167" s="155"/>
      <c r="L167" s="155"/>
      <c r="M167" s="155"/>
      <c r="N167" s="265">
        <f>BK167</f>
        <v>0</v>
      </c>
      <c r="O167" s="266"/>
      <c r="P167" s="266"/>
      <c r="Q167" s="266"/>
      <c r="R167" s="156"/>
      <c r="T167" s="157"/>
      <c r="U167" s="154"/>
      <c r="V167" s="154"/>
      <c r="W167" s="158">
        <f>SUM(W168:W171)</f>
        <v>0</v>
      </c>
      <c r="X167" s="154"/>
      <c r="Y167" s="158">
        <f>SUM(Y168:Y171)</f>
        <v>0</v>
      </c>
      <c r="Z167" s="154"/>
      <c r="AA167" s="159">
        <f>SUM(AA168:AA171)</f>
        <v>0</v>
      </c>
      <c r="AR167" s="160" t="s">
        <v>175</v>
      </c>
      <c r="AT167" s="161" t="s">
        <v>77</v>
      </c>
      <c r="AU167" s="161" t="s">
        <v>78</v>
      </c>
      <c r="AY167" s="160" t="s">
        <v>171</v>
      </c>
      <c r="BK167" s="162">
        <f>SUM(BK168:BK171)</f>
        <v>0</v>
      </c>
    </row>
    <row r="168" spans="2:65" s="1" customFormat="1" ht="22.9" customHeight="1">
      <c r="B168" s="135"/>
      <c r="C168" s="164" t="s">
        <v>304</v>
      </c>
      <c r="D168" s="164" t="s">
        <v>172</v>
      </c>
      <c r="E168" s="165" t="s">
        <v>680</v>
      </c>
      <c r="F168" s="259" t="s">
        <v>982</v>
      </c>
      <c r="G168" s="259"/>
      <c r="H168" s="259"/>
      <c r="I168" s="259"/>
      <c r="J168" s="166" t="s">
        <v>509</v>
      </c>
      <c r="K168" s="167">
        <v>1</v>
      </c>
      <c r="L168" s="250">
        <v>0</v>
      </c>
      <c r="M168" s="250"/>
      <c r="N168" s="254">
        <f>ROUND(L168*K168,2)</f>
        <v>0</v>
      </c>
      <c r="O168" s="254"/>
      <c r="P168" s="254"/>
      <c r="Q168" s="254"/>
      <c r="R168" s="138"/>
      <c r="T168" s="168" t="s">
        <v>5</v>
      </c>
      <c r="U168" s="46" t="s">
        <v>43</v>
      </c>
      <c r="V168" s="38"/>
      <c r="W168" s="169">
        <f>V168*K168</f>
        <v>0</v>
      </c>
      <c r="X168" s="169">
        <v>0</v>
      </c>
      <c r="Y168" s="169">
        <f>X168*K168</f>
        <v>0</v>
      </c>
      <c r="Z168" s="169">
        <v>0</v>
      </c>
      <c r="AA168" s="170">
        <f>Z168*K168</f>
        <v>0</v>
      </c>
      <c r="AR168" s="21" t="s">
        <v>681</v>
      </c>
      <c r="AT168" s="21" t="s">
        <v>172</v>
      </c>
      <c r="AU168" s="21" t="s">
        <v>86</v>
      </c>
      <c r="AY168" s="21" t="s">
        <v>171</v>
      </c>
      <c r="BE168" s="108">
        <f>IF(U168="základní",N168,0)</f>
        <v>0</v>
      </c>
      <c r="BF168" s="108">
        <f>IF(U168="snížená",N168,0)</f>
        <v>0</v>
      </c>
      <c r="BG168" s="108">
        <f>IF(U168="zákl. přenesená",N168,0)</f>
        <v>0</v>
      </c>
      <c r="BH168" s="108">
        <f>IF(U168="sníž. přenesená",N168,0)</f>
        <v>0</v>
      </c>
      <c r="BI168" s="108">
        <f>IF(U168="nulová",N168,0)</f>
        <v>0</v>
      </c>
      <c r="BJ168" s="21" t="s">
        <v>86</v>
      </c>
      <c r="BK168" s="108">
        <f>ROUND(L168*K168,2)</f>
        <v>0</v>
      </c>
      <c r="BL168" s="21" t="s">
        <v>681</v>
      </c>
      <c r="BM168" s="21" t="s">
        <v>983</v>
      </c>
    </row>
    <row r="169" spans="2:65" s="1" customFormat="1" ht="22.9" customHeight="1">
      <c r="B169" s="135"/>
      <c r="C169" s="164" t="s">
        <v>310</v>
      </c>
      <c r="D169" s="164" t="s">
        <v>172</v>
      </c>
      <c r="E169" s="165" t="s">
        <v>684</v>
      </c>
      <c r="F169" s="259" t="s">
        <v>984</v>
      </c>
      <c r="G169" s="259"/>
      <c r="H169" s="259"/>
      <c r="I169" s="259"/>
      <c r="J169" s="166" t="s">
        <v>509</v>
      </c>
      <c r="K169" s="167">
        <v>1</v>
      </c>
      <c r="L169" s="250">
        <v>0</v>
      </c>
      <c r="M169" s="250"/>
      <c r="N169" s="254">
        <f>ROUND(L169*K169,2)</f>
        <v>0</v>
      </c>
      <c r="O169" s="254"/>
      <c r="P169" s="254"/>
      <c r="Q169" s="254"/>
      <c r="R169" s="138"/>
      <c r="T169" s="168" t="s">
        <v>5</v>
      </c>
      <c r="U169" s="46" t="s">
        <v>43</v>
      </c>
      <c r="V169" s="38"/>
      <c r="W169" s="169">
        <f>V169*K169</f>
        <v>0</v>
      </c>
      <c r="X169" s="169">
        <v>0</v>
      </c>
      <c r="Y169" s="169">
        <f>X169*K169</f>
        <v>0</v>
      </c>
      <c r="Z169" s="169">
        <v>0</v>
      </c>
      <c r="AA169" s="170">
        <f>Z169*K169</f>
        <v>0</v>
      </c>
      <c r="AR169" s="21" t="s">
        <v>681</v>
      </c>
      <c r="AT169" s="21" t="s">
        <v>172</v>
      </c>
      <c r="AU169" s="21" t="s">
        <v>86</v>
      </c>
      <c r="AY169" s="21" t="s">
        <v>171</v>
      </c>
      <c r="BE169" s="108">
        <f>IF(U169="základní",N169,0)</f>
        <v>0</v>
      </c>
      <c r="BF169" s="108">
        <f>IF(U169="snížená",N169,0)</f>
        <v>0</v>
      </c>
      <c r="BG169" s="108">
        <f>IF(U169="zákl. přenesená",N169,0)</f>
        <v>0</v>
      </c>
      <c r="BH169" s="108">
        <f>IF(U169="sníž. přenesená",N169,0)</f>
        <v>0</v>
      </c>
      <c r="BI169" s="108">
        <f>IF(U169="nulová",N169,0)</f>
        <v>0</v>
      </c>
      <c r="BJ169" s="21" t="s">
        <v>86</v>
      </c>
      <c r="BK169" s="108">
        <f>ROUND(L169*K169,2)</f>
        <v>0</v>
      </c>
      <c r="BL169" s="21" t="s">
        <v>681</v>
      </c>
      <c r="BM169" s="21" t="s">
        <v>985</v>
      </c>
    </row>
    <row r="170" spans="2:65" s="1" customFormat="1" ht="22.9" customHeight="1">
      <c r="B170" s="135"/>
      <c r="C170" s="164" t="s">
        <v>318</v>
      </c>
      <c r="D170" s="164" t="s">
        <v>172</v>
      </c>
      <c r="E170" s="165" t="s">
        <v>986</v>
      </c>
      <c r="F170" s="259" t="s">
        <v>987</v>
      </c>
      <c r="G170" s="259"/>
      <c r="H170" s="259"/>
      <c r="I170" s="259"/>
      <c r="J170" s="166" t="s">
        <v>509</v>
      </c>
      <c r="K170" s="167">
        <v>2</v>
      </c>
      <c r="L170" s="250">
        <v>0</v>
      </c>
      <c r="M170" s="250"/>
      <c r="N170" s="254">
        <f>ROUND(L170*K170,2)</f>
        <v>0</v>
      </c>
      <c r="O170" s="254"/>
      <c r="P170" s="254"/>
      <c r="Q170" s="254"/>
      <c r="R170" s="138"/>
      <c r="T170" s="168" t="s">
        <v>5</v>
      </c>
      <c r="U170" s="46" t="s">
        <v>43</v>
      </c>
      <c r="V170" s="38"/>
      <c r="W170" s="169">
        <f>V170*K170</f>
        <v>0</v>
      </c>
      <c r="X170" s="169">
        <v>0</v>
      </c>
      <c r="Y170" s="169">
        <f>X170*K170</f>
        <v>0</v>
      </c>
      <c r="Z170" s="169">
        <v>0</v>
      </c>
      <c r="AA170" s="170">
        <f>Z170*K170</f>
        <v>0</v>
      </c>
      <c r="AR170" s="21" t="s">
        <v>681</v>
      </c>
      <c r="AT170" s="21" t="s">
        <v>172</v>
      </c>
      <c r="AU170" s="21" t="s">
        <v>86</v>
      </c>
      <c r="AY170" s="21" t="s">
        <v>171</v>
      </c>
      <c r="BE170" s="108">
        <f>IF(U170="základní",N170,0)</f>
        <v>0</v>
      </c>
      <c r="BF170" s="108">
        <f>IF(U170="snížená",N170,0)</f>
        <v>0</v>
      </c>
      <c r="BG170" s="108">
        <f>IF(U170="zákl. přenesená",N170,0)</f>
        <v>0</v>
      </c>
      <c r="BH170" s="108">
        <f>IF(U170="sníž. přenesená",N170,0)</f>
        <v>0</v>
      </c>
      <c r="BI170" s="108">
        <f>IF(U170="nulová",N170,0)</f>
        <v>0</v>
      </c>
      <c r="BJ170" s="21" t="s">
        <v>86</v>
      </c>
      <c r="BK170" s="108">
        <f>ROUND(L170*K170,2)</f>
        <v>0</v>
      </c>
      <c r="BL170" s="21" t="s">
        <v>681</v>
      </c>
      <c r="BM170" s="21" t="s">
        <v>988</v>
      </c>
    </row>
    <row r="171" spans="2:65" s="1" customFormat="1" ht="14.45" customHeight="1">
      <c r="B171" s="135"/>
      <c r="C171" s="164" t="s">
        <v>325</v>
      </c>
      <c r="D171" s="164" t="s">
        <v>172</v>
      </c>
      <c r="E171" s="165" t="s">
        <v>989</v>
      </c>
      <c r="F171" s="259" t="s">
        <v>990</v>
      </c>
      <c r="G171" s="259"/>
      <c r="H171" s="259"/>
      <c r="I171" s="259"/>
      <c r="J171" s="166" t="s">
        <v>509</v>
      </c>
      <c r="K171" s="167">
        <v>1</v>
      </c>
      <c r="L171" s="250">
        <v>0</v>
      </c>
      <c r="M171" s="250"/>
      <c r="N171" s="254">
        <f>ROUND(L171*K171,2)</f>
        <v>0</v>
      </c>
      <c r="O171" s="254"/>
      <c r="P171" s="254"/>
      <c r="Q171" s="254"/>
      <c r="R171" s="138"/>
      <c r="T171" s="168" t="s">
        <v>5</v>
      </c>
      <c r="U171" s="46" t="s">
        <v>43</v>
      </c>
      <c r="V171" s="38"/>
      <c r="W171" s="169">
        <f>V171*K171</f>
        <v>0</v>
      </c>
      <c r="X171" s="169">
        <v>0</v>
      </c>
      <c r="Y171" s="169">
        <f>X171*K171</f>
        <v>0</v>
      </c>
      <c r="Z171" s="169">
        <v>0</v>
      </c>
      <c r="AA171" s="170">
        <f>Z171*K171</f>
        <v>0</v>
      </c>
      <c r="AR171" s="21" t="s">
        <v>681</v>
      </c>
      <c r="AT171" s="21" t="s">
        <v>172</v>
      </c>
      <c r="AU171" s="21" t="s">
        <v>86</v>
      </c>
      <c r="AY171" s="21" t="s">
        <v>171</v>
      </c>
      <c r="BE171" s="108">
        <f>IF(U171="základní",N171,0)</f>
        <v>0</v>
      </c>
      <c r="BF171" s="108">
        <f>IF(U171="snížená",N171,0)</f>
        <v>0</v>
      </c>
      <c r="BG171" s="108">
        <f>IF(U171="zákl. přenesená",N171,0)</f>
        <v>0</v>
      </c>
      <c r="BH171" s="108">
        <f>IF(U171="sníž. přenesená",N171,0)</f>
        <v>0</v>
      </c>
      <c r="BI171" s="108">
        <f>IF(U171="nulová",N171,0)</f>
        <v>0</v>
      </c>
      <c r="BJ171" s="21" t="s">
        <v>86</v>
      </c>
      <c r="BK171" s="108">
        <f>ROUND(L171*K171,2)</f>
        <v>0</v>
      </c>
      <c r="BL171" s="21" t="s">
        <v>681</v>
      </c>
      <c r="BM171" s="21" t="s">
        <v>991</v>
      </c>
    </row>
    <row r="172" spans="2:63" s="1" customFormat="1" ht="49.9" customHeight="1">
      <c r="B172" s="37"/>
      <c r="C172" s="38"/>
      <c r="D172" s="155" t="s">
        <v>686</v>
      </c>
      <c r="E172" s="38"/>
      <c r="F172" s="38"/>
      <c r="G172" s="38"/>
      <c r="H172" s="38"/>
      <c r="I172" s="38"/>
      <c r="J172" s="38"/>
      <c r="K172" s="38"/>
      <c r="L172" s="38"/>
      <c r="M172" s="38"/>
      <c r="N172" s="265">
        <f aca="true" t="shared" si="5" ref="N172:N177">BK172</f>
        <v>0</v>
      </c>
      <c r="O172" s="266"/>
      <c r="P172" s="266"/>
      <c r="Q172" s="266"/>
      <c r="R172" s="39"/>
      <c r="T172" s="198"/>
      <c r="U172" s="38"/>
      <c r="V172" s="38"/>
      <c r="W172" s="38"/>
      <c r="X172" s="38"/>
      <c r="Y172" s="38"/>
      <c r="Z172" s="38"/>
      <c r="AA172" s="76"/>
      <c r="AT172" s="21" t="s">
        <v>77</v>
      </c>
      <c r="AU172" s="21" t="s">
        <v>78</v>
      </c>
      <c r="AY172" s="21" t="s">
        <v>687</v>
      </c>
      <c r="BK172" s="108">
        <f>SUM(BK173:BK177)</f>
        <v>0</v>
      </c>
    </row>
    <row r="173" spans="2:63" s="1" customFormat="1" ht="22.35" customHeight="1">
      <c r="B173" s="37"/>
      <c r="C173" s="199" t="s">
        <v>5</v>
      </c>
      <c r="D173" s="199" t="s">
        <v>172</v>
      </c>
      <c r="E173" s="200" t="s">
        <v>5</v>
      </c>
      <c r="F173" s="249" t="s">
        <v>5</v>
      </c>
      <c r="G173" s="249"/>
      <c r="H173" s="249"/>
      <c r="I173" s="249"/>
      <c r="J173" s="201" t="s">
        <v>5</v>
      </c>
      <c r="K173" s="202"/>
      <c r="L173" s="250"/>
      <c r="M173" s="251"/>
      <c r="N173" s="251">
        <f t="shared" si="5"/>
        <v>0</v>
      </c>
      <c r="O173" s="251"/>
      <c r="P173" s="251"/>
      <c r="Q173" s="251"/>
      <c r="R173" s="39"/>
      <c r="T173" s="168" t="s">
        <v>5</v>
      </c>
      <c r="U173" s="203" t="s">
        <v>43</v>
      </c>
      <c r="V173" s="38"/>
      <c r="W173" s="38"/>
      <c r="X173" s="38"/>
      <c r="Y173" s="38"/>
      <c r="Z173" s="38"/>
      <c r="AA173" s="76"/>
      <c r="AT173" s="21" t="s">
        <v>687</v>
      </c>
      <c r="AU173" s="21" t="s">
        <v>86</v>
      </c>
      <c r="AY173" s="21" t="s">
        <v>687</v>
      </c>
      <c r="BE173" s="108">
        <f>IF(U173="základní",N173,0)</f>
        <v>0</v>
      </c>
      <c r="BF173" s="108">
        <f>IF(U173="snížená",N173,0)</f>
        <v>0</v>
      </c>
      <c r="BG173" s="108">
        <f>IF(U173="zákl. přenesená",N173,0)</f>
        <v>0</v>
      </c>
      <c r="BH173" s="108">
        <f>IF(U173="sníž. přenesená",N173,0)</f>
        <v>0</v>
      </c>
      <c r="BI173" s="108">
        <f>IF(U173="nulová",N173,0)</f>
        <v>0</v>
      </c>
      <c r="BJ173" s="21" t="s">
        <v>86</v>
      </c>
      <c r="BK173" s="108">
        <f>L173*K173</f>
        <v>0</v>
      </c>
    </row>
    <row r="174" spans="2:63" s="1" customFormat="1" ht="22.35" customHeight="1">
      <c r="B174" s="37"/>
      <c r="C174" s="199" t="s">
        <v>5</v>
      </c>
      <c r="D174" s="199" t="s">
        <v>172</v>
      </c>
      <c r="E174" s="200" t="s">
        <v>5</v>
      </c>
      <c r="F174" s="249" t="s">
        <v>5</v>
      </c>
      <c r="G174" s="249"/>
      <c r="H174" s="249"/>
      <c r="I174" s="249"/>
      <c r="J174" s="201" t="s">
        <v>5</v>
      </c>
      <c r="K174" s="202"/>
      <c r="L174" s="250"/>
      <c r="M174" s="251"/>
      <c r="N174" s="251">
        <f t="shared" si="5"/>
        <v>0</v>
      </c>
      <c r="O174" s="251"/>
      <c r="P174" s="251"/>
      <c r="Q174" s="251"/>
      <c r="R174" s="39"/>
      <c r="T174" s="168" t="s">
        <v>5</v>
      </c>
      <c r="U174" s="203" t="s">
        <v>43</v>
      </c>
      <c r="V174" s="38"/>
      <c r="W174" s="38"/>
      <c r="X174" s="38"/>
      <c r="Y174" s="38"/>
      <c r="Z174" s="38"/>
      <c r="AA174" s="76"/>
      <c r="AT174" s="21" t="s">
        <v>687</v>
      </c>
      <c r="AU174" s="21" t="s">
        <v>86</v>
      </c>
      <c r="AY174" s="21" t="s">
        <v>687</v>
      </c>
      <c r="BE174" s="108">
        <f>IF(U174="základní",N174,0)</f>
        <v>0</v>
      </c>
      <c r="BF174" s="108">
        <f>IF(U174="snížená",N174,0)</f>
        <v>0</v>
      </c>
      <c r="BG174" s="108">
        <f>IF(U174="zákl. přenesená",N174,0)</f>
        <v>0</v>
      </c>
      <c r="BH174" s="108">
        <f>IF(U174="sníž. přenesená",N174,0)</f>
        <v>0</v>
      </c>
      <c r="BI174" s="108">
        <f>IF(U174="nulová",N174,0)</f>
        <v>0</v>
      </c>
      <c r="BJ174" s="21" t="s">
        <v>86</v>
      </c>
      <c r="BK174" s="108">
        <f>L174*K174</f>
        <v>0</v>
      </c>
    </row>
    <row r="175" spans="2:63" s="1" customFormat="1" ht="22.35" customHeight="1">
      <c r="B175" s="37"/>
      <c r="C175" s="199" t="s">
        <v>5</v>
      </c>
      <c r="D175" s="199" t="s">
        <v>172</v>
      </c>
      <c r="E175" s="200" t="s">
        <v>5</v>
      </c>
      <c r="F175" s="249" t="s">
        <v>5</v>
      </c>
      <c r="G175" s="249"/>
      <c r="H175" s="249"/>
      <c r="I175" s="249"/>
      <c r="J175" s="201" t="s">
        <v>5</v>
      </c>
      <c r="K175" s="202"/>
      <c r="L175" s="250"/>
      <c r="M175" s="251"/>
      <c r="N175" s="251">
        <f t="shared" si="5"/>
        <v>0</v>
      </c>
      <c r="O175" s="251"/>
      <c r="P175" s="251"/>
      <c r="Q175" s="251"/>
      <c r="R175" s="39"/>
      <c r="T175" s="168" t="s">
        <v>5</v>
      </c>
      <c r="U175" s="203" t="s">
        <v>43</v>
      </c>
      <c r="V175" s="38"/>
      <c r="W175" s="38"/>
      <c r="X175" s="38"/>
      <c r="Y175" s="38"/>
      <c r="Z175" s="38"/>
      <c r="AA175" s="76"/>
      <c r="AT175" s="21" t="s">
        <v>687</v>
      </c>
      <c r="AU175" s="21" t="s">
        <v>86</v>
      </c>
      <c r="AY175" s="21" t="s">
        <v>687</v>
      </c>
      <c r="BE175" s="108">
        <f>IF(U175="základní",N175,0)</f>
        <v>0</v>
      </c>
      <c r="BF175" s="108">
        <f>IF(U175="snížená",N175,0)</f>
        <v>0</v>
      </c>
      <c r="BG175" s="108">
        <f>IF(U175="zákl. přenesená",N175,0)</f>
        <v>0</v>
      </c>
      <c r="BH175" s="108">
        <f>IF(U175="sníž. přenesená",N175,0)</f>
        <v>0</v>
      </c>
      <c r="BI175" s="108">
        <f>IF(U175="nulová",N175,0)</f>
        <v>0</v>
      </c>
      <c r="BJ175" s="21" t="s">
        <v>86</v>
      </c>
      <c r="BK175" s="108">
        <f>L175*K175</f>
        <v>0</v>
      </c>
    </row>
    <row r="176" spans="2:63" s="1" customFormat="1" ht="22.35" customHeight="1">
      <c r="B176" s="37"/>
      <c r="C176" s="199" t="s">
        <v>5</v>
      </c>
      <c r="D176" s="199" t="s">
        <v>172</v>
      </c>
      <c r="E176" s="200" t="s">
        <v>5</v>
      </c>
      <c r="F176" s="249" t="s">
        <v>5</v>
      </c>
      <c r="G176" s="249"/>
      <c r="H176" s="249"/>
      <c r="I176" s="249"/>
      <c r="J176" s="201" t="s">
        <v>5</v>
      </c>
      <c r="K176" s="202"/>
      <c r="L176" s="250"/>
      <c r="M176" s="251"/>
      <c r="N176" s="251">
        <f t="shared" si="5"/>
        <v>0</v>
      </c>
      <c r="O176" s="251"/>
      <c r="P176" s="251"/>
      <c r="Q176" s="251"/>
      <c r="R176" s="39"/>
      <c r="T176" s="168" t="s">
        <v>5</v>
      </c>
      <c r="U176" s="203" t="s">
        <v>43</v>
      </c>
      <c r="V176" s="38"/>
      <c r="W176" s="38"/>
      <c r="X176" s="38"/>
      <c r="Y176" s="38"/>
      <c r="Z176" s="38"/>
      <c r="AA176" s="76"/>
      <c r="AT176" s="21" t="s">
        <v>687</v>
      </c>
      <c r="AU176" s="21" t="s">
        <v>86</v>
      </c>
      <c r="AY176" s="21" t="s">
        <v>687</v>
      </c>
      <c r="BE176" s="108">
        <f>IF(U176="základní",N176,0)</f>
        <v>0</v>
      </c>
      <c r="BF176" s="108">
        <f>IF(U176="snížená",N176,0)</f>
        <v>0</v>
      </c>
      <c r="BG176" s="108">
        <f>IF(U176="zákl. přenesená",N176,0)</f>
        <v>0</v>
      </c>
      <c r="BH176" s="108">
        <f>IF(U176="sníž. přenesená",N176,0)</f>
        <v>0</v>
      </c>
      <c r="BI176" s="108">
        <f>IF(U176="nulová",N176,0)</f>
        <v>0</v>
      </c>
      <c r="BJ176" s="21" t="s">
        <v>86</v>
      </c>
      <c r="BK176" s="108">
        <f>L176*K176</f>
        <v>0</v>
      </c>
    </row>
    <row r="177" spans="2:63" s="1" customFormat="1" ht="22.35" customHeight="1">
      <c r="B177" s="37"/>
      <c r="C177" s="199" t="s">
        <v>5</v>
      </c>
      <c r="D177" s="199" t="s">
        <v>172</v>
      </c>
      <c r="E177" s="200" t="s">
        <v>5</v>
      </c>
      <c r="F177" s="249" t="s">
        <v>5</v>
      </c>
      <c r="G177" s="249"/>
      <c r="H177" s="249"/>
      <c r="I177" s="249"/>
      <c r="J177" s="201" t="s">
        <v>5</v>
      </c>
      <c r="K177" s="202"/>
      <c r="L177" s="250"/>
      <c r="M177" s="251"/>
      <c r="N177" s="251">
        <f t="shared" si="5"/>
        <v>0</v>
      </c>
      <c r="O177" s="251"/>
      <c r="P177" s="251"/>
      <c r="Q177" s="251"/>
      <c r="R177" s="39"/>
      <c r="T177" s="168" t="s">
        <v>5</v>
      </c>
      <c r="U177" s="203" t="s">
        <v>43</v>
      </c>
      <c r="V177" s="58"/>
      <c r="W177" s="58"/>
      <c r="X177" s="58"/>
      <c r="Y177" s="58"/>
      <c r="Z177" s="58"/>
      <c r="AA177" s="60"/>
      <c r="AT177" s="21" t="s">
        <v>687</v>
      </c>
      <c r="AU177" s="21" t="s">
        <v>86</v>
      </c>
      <c r="AY177" s="21" t="s">
        <v>687</v>
      </c>
      <c r="BE177" s="108">
        <f>IF(U177="základní",N177,0)</f>
        <v>0</v>
      </c>
      <c r="BF177" s="108">
        <f>IF(U177="snížená",N177,0)</f>
        <v>0</v>
      </c>
      <c r="BG177" s="108">
        <f>IF(U177="zákl. přenesená",N177,0)</f>
        <v>0</v>
      </c>
      <c r="BH177" s="108">
        <f>IF(U177="sníž. přenesená",N177,0)</f>
        <v>0</v>
      </c>
      <c r="BI177" s="108">
        <f>IF(U177="nulová",N177,0)</f>
        <v>0</v>
      </c>
      <c r="BJ177" s="21" t="s">
        <v>86</v>
      </c>
      <c r="BK177" s="108">
        <f>L177*K177</f>
        <v>0</v>
      </c>
    </row>
    <row r="178" spans="2:18" s="1" customFormat="1" ht="6.95" customHeight="1">
      <c r="B178" s="61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3"/>
    </row>
  </sheetData>
  <sheetProtection algorithmName="SHA-512" hashValue="BwS7BzDP4eJ/HeByqmjB5PviHlbZsvT7jgkjt/qCMnQ2mKMfJ+uWhnPMrOXui72EXzLzrbo3KYFWnlM3a81MCw==" saltValue="GZP6jzt5usGRvgMnvExCIQ==" spinCount="100000" sheet="1" objects="1" scenarios="1"/>
  <mergeCells count="191">
    <mergeCell ref="L161:M161"/>
    <mergeCell ref="N161:Q161"/>
    <mergeCell ref="L162:M162"/>
    <mergeCell ref="N162:Q162"/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N166:Q166"/>
    <mergeCell ref="N168:Q168"/>
    <mergeCell ref="N159:Q159"/>
    <mergeCell ref="N175:Q175"/>
    <mergeCell ref="N173:Q173"/>
    <mergeCell ref="N174:Q174"/>
    <mergeCell ref="N176:Q176"/>
    <mergeCell ref="N169:Q169"/>
    <mergeCell ref="N170:Q170"/>
    <mergeCell ref="N171:Q171"/>
    <mergeCell ref="N167:Q167"/>
    <mergeCell ref="N160:Q160"/>
    <mergeCell ref="N177:Q177"/>
    <mergeCell ref="N172:Q172"/>
    <mergeCell ref="F161:I161"/>
    <mergeCell ref="F162:I162"/>
    <mergeCell ref="F163:I163"/>
    <mergeCell ref="L164:M164"/>
    <mergeCell ref="L165:M165"/>
    <mergeCell ref="L166:M166"/>
    <mergeCell ref="L168:M168"/>
    <mergeCell ref="L169:M169"/>
    <mergeCell ref="L170:M170"/>
    <mergeCell ref="L171:M171"/>
    <mergeCell ref="L173:M173"/>
    <mergeCell ref="L174:M174"/>
    <mergeCell ref="L175:M175"/>
    <mergeCell ref="L176:M176"/>
    <mergeCell ref="L177:M177"/>
    <mergeCell ref="F175:I175"/>
    <mergeCell ref="F176:I176"/>
    <mergeCell ref="F177:I177"/>
    <mergeCell ref="F173:I173"/>
    <mergeCell ref="F174:I174"/>
    <mergeCell ref="N164:Q164"/>
    <mergeCell ref="N165:Q165"/>
    <mergeCell ref="N151:Q151"/>
    <mergeCell ref="N152:Q152"/>
    <mergeCell ref="F155:I155"/>
    <mergeCell ref="F158:I158"/>
    <mergeCell ref="F156:I156"/>
    <mergeCell ref="L158:M158"/>
    <mergeCell ref="N158:Q158"/>
    <mergeCell ref="N157:Q157"/>
    <mergeCell ref="F153:I153"/>
    <mergeCell ref="L153:M153"/>
    <mergeCell ref="N153:Q153"/>
    <mergeCell ref="F154:I154"/>
    <mergeCell ref="L154:M154"/>
    <mergeCell ref="N154:Q154"/>
    <mergeCell ref="L155:M155"/>
    <mergeCell ref="N155:Q155"/>
    <mergeCell ref="F160:I160"/>
    <mergeCell ref="L160:M160"/>
    <mergeCell ref="L156:M156"/>
    <mergeCell ref="N156:Q156"/>
    <mergeCell ref="F147:I147"/>
    <mergeCell ref="L147:M147"/>
    <mergeCell ref="N147:Q147"/>
    <mergeCell ref="F148:I148"/>
    <mergeCell ref="L148:M148"/>
    <mergeCell ref="N148:Q148"/>
    <mergeCell ref="N144:Q144"/>
    <mergeCell ref="N149:Q149"/>
    <mergeCell ref="F150:I150"/>
    <mergeCell ref="L150:M150"/>
    <mergeCell ref="N150:Q150"/>
    <mergeCell ref="F140:I140"/>
    <mergeCell ref="F141:I141"/>
    <mergeCell ref="L141:M141"/>
    <mergeCell ref="N141:Q141"/>
    <mergeCell ref="F142:I142"/>
    <mergeCell ref="F143:I143"/>
    <mergeCell ref="F146:I146"/>
    <mergeCell ref="F145:I145"/>
    <mergeCell ref="L145:M145"/>
    <mergeCell ref="N145:Q145"/>
    <mergeCell ref="L146:M146"/>
    <mergeCell ref="N146:Q146"/>
    <mergeCell ref="N131:Q131"/>
    <mergeCell ref="N136:Q136"/>
    <mergeCell ref="F137:I137"/>
    <mergeCell ref="F139:I139"/>
    <mergeCell ref="L137:M137"/>
    <mergeCell ref="N137:Q137"/>
    <mergeCell ref="F138:I138"/>
    <mergeCell ref="L139:M139"/>
    <mergeCell ref="N139:Q139"/>
    <mergeCell ref="F132:I132"/>
    <mergeCell ref="F135:I135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L135:M135"/>
    <mergeCell ref="N135:Q135"/>
    <mergeCell ref="M123:Q123"/>
    <mergeCell ref="M124:Q124"/>
    <mergeCell ref="F126:I126"/>
    <mergeCell ref="F130:I130"/>
    <mergeCell ref="L126:M126"/>
    <mergeCell ref="N126:Q126"/>
    <mergeCell ref="L130:M130"/>
    <mergeCell ref="N130:Q130"/>
    <mergeCell ref="N127:Q127"/>
    <mergeCell ref="N128:Q128"/>
    <mergeCell ref="N129:Q129"/>
    <mergeCell ref="D103:H103"/>
    <mergeCell ref="D106:H106"/>
    <mergeCell ref="D104:H104"/>
    <mergeCell ref="D105:H105"/>
    <mergeCell ref="D107:H107"/>
    <mergeCell ref="C116:Q116"/>
    <mergeCell ref="F118:P118"/>
    <mergeCell ref="F119:P119"/>
    <mergeCell ref="M121:P121"/>
    <mergeCell ref="N100:Q100"/>
    <mergeCell ref="N102:Q102"/>
    <mergeCell ref="N103:Q103"/>
    <mergeCell ref="N104:Q104"/>
    <mergeCell ref="N105:Q105"/>
    <mergeCell ref="N106:Q106"/>
    <mergeCell ref="N107:Q107"/>
    <mergeCell ref="N108:Q108"/>
    <mergeCell ref="L110:Q110"/>
    <mergeCell ref="E24:L24"/>
    <mergeCell ref="S2:AC2"/>
    <mergeCell ref="M27:P27"/>
    <mergeCell ref="M28:P28"/>
    <mergeCell ref="M30:P30"/>
    <mergeCell ref="H32:J32"/>
    <mergeCell ref="M32:P32"/>
    <mergeCell ref="H33:J33"/>
    <mergeCell ref="M33:P33"/>
    <mergeCell ref="E15:L15"/>
    <mergeCell ref="O15:P15"/>
    <mergeCell ref="O17:P17"/>
    <mergeCell ref="O18:P18"/>
    <mergeCell ref="O20:P20"/>
    <mergeCell ref="O21:P21"/>
    <mergeCell ref="H34:J34"/>
    <mergeCell ref="M34:P34"/>
    <mergeCell ref="H35:J35"/>
    <mergeCell ref="M35:P35"/>
    <mergeCell ref="H36:J36"/>
    <mergeCell ref="M36:P36"/>
    <mergeCell ref="L38:P38"/>
    <mergeCell ref="C76:Q76"/>
    <mergeCell ref="F79:P79"/>
    <mergeCell ref="F78:P78"/>
    <mergeCell ref="M81:P81"/>
    <mergeCell ref="M83:Q83"/>
    <mergeCell ref="F171:I171"/>
    <mergeCell ref="F166:I166"/>
    <mergeCell ref="F164:I164"/>
    <mergeCell ref="F165:I165"/>
    <mergeCell ref="F168:I168"/>
    <mergeCell ref="F169:I169"/>
    <mergeCell ref="F170:I170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6:Q96"/>
    <mergeCell ref="N94:Q94"/>
    <mergeCell ref="N95:Q95"/>
    <mergeCell ref="N97:Q97"/>
    <mergeCell ref="N98:Q98"/>
    <mergeCell ref="N99:Q99"/>
  </mergeCells>
  <dataValidations count="2">
    <dataValidation type="list" allowBlank="1" showInputMessage="1" showErrorMessage="1" error="Povoleny jsou hodnoty K, M." sqref="D173:D178">
      <formula1>"K, M"</formula1>
    </dataValidation>
    <dataValidation type="list" allowBlank="1" showInputMessage="1" showErrorMessage="1" error="Povoleny jsou hodnoty základní, snížená, zákl. přenesená, sníž. přenesená, nulová." sqref="U173:U178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2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N167"/>
  <sheetViews>
    <sheetView showGridLines="0" workbookViewId="0" topLeftCell="A1">
      <pane ySplit="1" topLeftCell="A2" activePane="bottomLeft" state="frozen"/>
      <selection pane="bottomLeft" activeCell="C2" sqref="C2:Q2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7" width="9.5" style="0" customWidth="1"/>
    <col min="8" max="8" width="10.66015625" style="0" customWidth="1"/>
    <col min="9" max="9" width="6" style="0" customWidth="1"/>
    <col min="10" max="10" width="4.5" style="0" customWidth="1"/>
    <col min="11" max="11" width="9.83203125" style="0" customWidth="1"/>
    <col min="12" max="12" width="10.33203125" style="0" customWidth="1"/>
    <col min="13" max="14" width="5.16015625" style="0" customWidth="1"/>
    <col min="15" max="15" width="1.66796875" style="0" customWidth="1"/>
    <col min="16" max="16" width="10.66015625" style="0" customWidth="1"/>
    <col min="17" max="17" width="3.5" style="0" customWidth="1"/>
    <col min="18" max="18" width="1.5" style="0" customWidth="1"/>
    <col min="19" max="19" width="7" style="0" customWidth="1"/>
    <col min="20" max="20" width="25.5" style="0" hidden="1" customWidth="1"/>
    <col min="21" max="21" width="14" style="0" hidden="1" customWidth="1"/>
    <col min="22" max="22" width="10.5" style="0" hidden="1" customWidth="1"/>
    <col min="23" max="23" width="14" style="0" hidden="1" customWidth="1"/>
    <col min="24" max="24" width="10.5" style="0" hidden="1" customWidth="1"/>
    <col min="25" max="25" width="12.83203125" style="0" hidden="1" customWidth="1"/>
    <col min="26" max="26" width="9.5" style="0" hidden="1" customWidth="1"/>
    <col min="27" max="27" width="12.83203125" style="0" hidden="1" customWidth="1"/>
    <col min="28" max="28" width="14" style="0" hidden="1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66" ht="21.75" customHeight="1">
      <c r="A1" s="117"/>
      <c r="B1" s="14"/>
      <c r="C1" s="14"/>
      <c r="D1" s="15" t="s">
        <v>1</v>
      </c>
      <c r="E1" s="14"/>
      <c r="F1" s="16" t="s">
        <v>109</v>
      </c>
      <c r="G1" s="16"/>
      <c r="H1" s="291" t="s">
        <v>110</v>
      </c>
      <c r="I1" s="291"/>
      <c r="J1" s="291"/>
      <c r="K1" s="291"/>
      <c r="L1" s="16" t="s">
        <v>111</v>
      </c>
      <c r="M1" s="14"/>
      <c r="N1" s="14"/>
      <c r="O1" s="15" t="s">
        <v>112</v>
      </c>
      <c r="P1" s="14"/>
      <c r="Q1" s="14"/>
      <c r="R1" s="14"/>
      <c r="S1" s="16" t="s">
        <v>113</v>
      </c>
      <c r="T1" s="16"/>
      <c r="U1" s="117"/>
      <c r="V1" s="1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216" t="s">
        <v>7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S2" s="220" t="s">
        <v>8</v>
      </c>
      <c r="T2" s="221"/>
      <c r="U2" s="221"/>
      <c r="V2" s="221"/>
      <c r="W2" s="221"/>
      <c r="X2" s="221"/>
      <c r="Y2" s="221"/>
      <c r="Z2" s="221"/>
      <c r="AA2" s="221"/>
      <c r="AB2" s="221"/>
      <c r="AC2" s="221"/>
      <c r="AT2" s="21" t="s">
        <v>96</v>
      </c>
    </row>
    <row r="3" spans="2:4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119</v>
      </c>
    </row>
    <row r="4" spans="2:46" ht="36.95" customHeight="1">
      <c r="B4" s="25"/>
      <c r="C4" s="218" t="s">
        <v>120</v>
      </c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6"/>
      <c r="T4" s="20" t="s">
        <v>13</v>
      </c>
      <c r="AT4" s="21" t="s">
        <v>6</v>
      </c>
    </row>
    <row r="5" spans="2:18" ht="6.95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2:18" ht="25.35" customHeight="1">
      <c r="B6" s="25"/>
      <c r="C6" s="28"/>
      <c r="D6" s="32" t="s">
        <v>19</v>
      </c>
      <c r="E6" s="28"/>
      <c r="F6" s="271" t="str">
        <f>'Rekapitulace stavby'!K6</f>
        <v>Přístavba a stavební úpravy - Gymnázium Václava Beneše Třebízského</v>
      </c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8"/>
      <c r="R6" s="26"/>
    </row>
    <row r="7" spans="2:18" s="1" customFormat="1" ht="32.85" customHeight="1">
      <c r="B7" s="37"/>
      <c r="C7" s="38"/>
      <c r="D7" s="31" t="s">
        <v>121</v>
      </c>
      <c r="E7" s="38"/>
      <c r="F7" s="229" t="s">
        <v>992</v>
      </c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38"/>
      <c r="R7" s="39"/>
    </row>
    <row r="8" spans="2:18" s="1" customFormat="1" ht="14.45" customHeight="1">
      <c r="B8" s="37"/>
      <c r="C8" s="38"/>
      <c r="D8" s="32" t="s">
        <v>21</v>
      </c>
      <c r="E8" s="38"/>
      <c r="F8" s="30" t="s">
        <v>5</v>
      </c>
      <c r="G8" s="38"/>
      <c r="H8" s="38"/>
      <c r="I8" s="38"/>
      <c r="J8" s="38"/>
      <c r="K8" s="38"/>
      <c r="L8" s="38"/>
      <c r="M8" s="32" t="s">
        <v>22</v>
      </c>
      <c r="N8" s="38"/>
      <c r="O8" s="30" t="s">
        <v>5</v>
      </c>
      <c r="P8" s="38"/>
      <c r="Q8" s="38"/>
      <c r="R8" s="39"/>
    </row>
    <row r="9" spans="2:18" s="1" customFormat="1" ht="14.45" customHeight="1">
      <c r="B9" s="37"/>
      <c r="C9" s="38"/>
      <c r="D9" s="32" t="s">
        <v>23</v>
      </c>
      <c r="E9" s="38"/>
      <c r="F9" s="30" t="s">
        <v>37</v>
      </c>
      <c r="G9" s="38"/>
      <c r="H9" s="38"/>
      <c r="I9" s="38"/>
      <c r="J9" s="38"/>
      <c r="K9" s="38"/>
      <c r="L9" s="38"/>
      <c r="M9" s="32" t="s">
        <v>25</v>
      </c>
      <c r="N9" s="38"/>
      <c r="O9" s="292" t="str">
        <f>'Rekapitulace stavby'!AN8</f>
        <v>24. 9. 2018</v>
      </c>
      <c r="P9" s="273"/>
      <c r="Q9" s="38"/>
      <c r="R9" s="39"/>
    </row>
    <row r="10" spans="2:18" s="1" customFormat="1" ht="10.9" customHeight="1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9"/>
    </row>
    <row r="11" spans="2:18" s="1" customFormat="1" ht="14.45" customHeight="1">
      <c r="B11" s="37"/>
      <c r="C11" s="38"/>
      <c r="D11" s="32" t="s">
        <v>27</v>
      </c>
      <c r="E11" s="38"/>
      <c r="F11" s="38"/>
      <c r="G11" s="38"/>
      <c r="H11" s="38"/>
      <c r="I11" s="38"/>
      <c r="J11" s="38"/>
      <c r="K11" s="38"/>
      <c r="L11" s="38"/>
      <c r="M11" s="32" t="s">
        <v>28</v>
      </c>
      <c r="N11" s="38"/>
      <c r="O11" s="222" t="str">
        <f>IF('Rekapitulace stavby'!AN10="","",'Rekapitulace stavby'!AN10)</f>
        <v/>
      </c>
      <c r="P11" s="222"/>
      <c r="Q11" s="38"/>
      <c r="R11" s="39"/>
    </row>
    <row r="12" spans="2:18" s="1" customFormat="1" ht="18" customHeight="1">
      <c r="B12" s="37"/>
      <c r="C12" s="38"/>
      <c r="D12" s="38"/>
      <c r="E12" s="30" t="str">
        <f>IF('Rekapitulace stavby'!E11="","",'Rekapitulace stavby'!E11)</f>
        <v>Město Slaný</v>
      </c>
      <c r="F12" s="38"/>
      <c r="G12" s="38"/>
      <c r="H12" s="38"/>
      <c r="I12" s="38"/>
      <c r="J12" s="38"/>
      <c r="K12" s="38"/>
      <c r="L12" s="38"/>
      <c r="M12" s="32" t="s">
        <v>30</v>
      </c>
      <c r="N12" s="38"/>
      <c r="O12" s="222" t="str">
        <f>IF('Rekapitulace stavby'!AN11="","",'Rekapitulace stavby'!AN11)</f>
        <v/>
      </c>
      <c r="P12" s="222"/>
      <c r="Q12" s="38"/>
      <c r="R12" s="39"/>
    </row>
    <row r="13" spans="2:18" s="1" customFormat="1" ht="6.95" customHeight="1"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9"/>
    </row>
    <row r="14" spans="2:18" s="1" customFormat="1" ht="14.45" customHeight="1">
      <c r="B14" s="37"/>
      <c r="C14" s="38"/>
      <c r="D14" s="32" t="s">
        <v>31</v>
      </c>
      <c r="E14" s="38"/>
      <c r="F14" s="38"/>
      <c r="G14" s="38"/>
      <c r="H14" s="38"/>
      <c r="I14" s="38"/>
      <c r="J14" s="38"/>
      <c r="K14" s="38"/>
      <c r="L14" s="38"/>
      <c r="M14" s="32" t="s">
        <v>28</v>
      </c>
      <c r="N14" s="38"/>
      <c r="O14" s="293" t="str">
        <f>IF('Rekapitulace stavby'!AN13="","",'Rekapitulace stavby'!AN13)</f>
        <v>Vyplň údaj</v>
      </c>
      <c r="P14" s="222"/>
      <c r="Q14" s="38"/>
      <c r="R14" s="39"/>
    </row>
    <row r="15" spans="2:18" s="1" customFormat="1" ht="18" customHeight="1">
      <c r="B15" s="37"/>
      <c r="C15" s="38"/>
      <c r="D15" s="38"/>
      <c r="E15" s="293" t="str">
        <f>IF('Rekapitulace stavby'!E14="","",'Rekapitulace stavby'!E14)</f>
        <v>Vyplň údaj</v>
      </c>
      <c r="F15" s="294"/>
      <c r="G15" s="294"/>
      <c r="H15" s="294"/>
      <c r="I15" s="294"/>
      <c r="J15" s="294"/>
      <c r="K15" s="294"/>
      <c r="L15" s="294"/>
      <c r="M15" s="32" t="s">
        <v>30</v>
      </c>
      <c r="N15" s="38"/>
      <c r="O15" s="293" t="str">
        <f>IF('Rekapitulace stavby'!AN14="","",'Rekapitulace stavby'!AN14)</f>
        <v>Vyplň údaj</v>
      </c>
      <c r="P15" s="222"/>
      <c r="Q15" s="38"/>
      <c r="R15" s="39"/>
    </row>
    <row r="16" spans="2:18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</row>
    <row r="17" spans="2:18" s="1" customFormat="1" ht="14.45" customHeight="1">
      <c r="B17" s="37"/>
      <c r="C17" s="38"/>
      <c r="D17" s="32" t="s">
        <v>33</v>
      </c>
      <c r="E17" s="38"/>
      <c r="F17" s="38"/>
      <c r="G17" s="38"/>
      <c r="H17" s="38"/>
      <c r="I17" s="38"/>
      <c r="J17" s="38"/>
      <c r="K17" s="38"/>
      <c r="L17" s="38"/>
      <c r="M17" s="32" t="s">
        <v>28</v>
      </c>
      <c r="N17" s="38"/>
      <c r="O17" s="222" t="str">
        <f>IF('Rekapitulace stavby'!AN16="","",'Rekapitulace stavby'!AN16)</f>
        <v/>
      </c>
      <c r="P17" s="222"/>
      <c r="Q17" s="38"/>
      <c r="R17" s="39"/>
    </row>
    <row r="18" spans="2:18" s="1" customFormat="1" ht="18" customHeight="1">
      <c r="B18" s="37"/>
      <c r="C18" s="38"/>
      <c r="D18" s="38"/>
      <c r="E18" s="30" t="str">
        <f>IF('Rekapitulace stavby'!E17="","",'Rekapitulace stavby'!E17)</f>
        <v>PlanPoint s.r.o.</v>
      </c>
      <c r="F18" s="38"/>
      <c r="G18" s="38"/>
      <c r="H18" s="38"/>
      <c r="I18" s="38"/>
      <c r="J18" s="38"/>
      <c r="K18" s="38"/>
      <c r="L18" s="38"/>
      <c r="M18" s="32" t="s">
        <v>30</v>
      </c>
      <c r="N18" s="38"/>
      <c r="O18" s="222" t="str">
        <f>IF('Rekapitulace stavby'!AN17="","",'Rekapitulace stavby'!AN17)</f>
        <v/>
      </c>
      <c r="P18" s="222"/>
      <c r="Q18" s="38"/>
      <c r="R18" s="39"/>
    </row>
    <row r="19" spans="2:18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9"/>
    </row>
    <row r="20" spans="2:18" s="1" customFormat="1" ht="14.45" customHeight="1">
      <c r="B20" s="37"/>
      <c r="C20" s="38"/>
      <c r="D20" s="32" t="s">
        <v>36</v>
      </c>
      <c r="E20" s="38"/>
      <c r="F20" s="38"/>
      <c r="G20" s="38"/>
      <c r="H20" s="38"/>
      <c r="I20" s="38"/>
      <c r="J20" s="38"/>
      <c r="K20" s="38"/>
      <c r="L20" s="38"/>
      <c r="M20" s="32" t="s">
        <v>28</v>
      </c>
      <c r="N20" s="38"/>
      <c r="O20" s="222" t="str">
        <f>IF('Rekapitulace stavby'!AN19="","",'Rekapitulace stavby'!AN19)</f>
        <v/>
      </c>
      <c r="P20" s="222"/>
      <c r="Q20" s="38"/>
      <c r="R20" s="39"/>
    </row>
    <row r="21" spans="2:18" s="1" customFormat="1" ht="18" customHeight="1">
      <c r="B21" s="37"/>
      <c r="C21" s="38"/>
      <c r="D21" s="38"/>
      <c r="E21" s="30" t="str">
        <f>IF('Rekapitulace stavby'!E20="","",'Rekapitulace stavby'!E20)</f>
        <v xml:space="preserve"> </v>
      </c>
      <c r="F21" s="38"/>
      <c r="G21" s="38"/>
      <c r="H21" s="38"/>
      <c r="I21" s="38"/>
      <c r="J21" s="38"/>
      <c r="K21" s="38"/>
      <c r="L21" s="38"/>
      <c r="M21" s="32" t="s">
        <v>30</v>
      </c>
      <c r="N21" s="38"/>
      <c r="O21" s="222" t="str">
        <f>IF('Rekapitulace stavby'!AN20="","",'Rekapitulace stavby'!AN20)</f>
        <v/>
      </c>
      <c r="P21" s="222"/>
      <c r="Q21" s="38"/>
      <c r="R21" s="39"/>
    </row>
    <row r="22" spans="2:18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</row>
    <row r="23" spans="2:18" s="1" customFormat="1" ht="14.45" customHeight="1">
      <c r="B23" s="37"/>
      <c r="C23" s="38"/>
      <c r="D23" s="32" t="s">
        <v>38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</row>
    <row r="24" spans="2:18" s="1" customFormat="1" ht="14.45" customHeight="1">
      <c r="B24" s="37"/>
      <c r="C24" s="38"/>
      <c r="D24" s="38"/>
      <c r="E24" s="210" t="s">
        <v>5</v>
      </c>
      <c r="F24" s="210"/>
      <c r="G24" s="210"/>
      <c r="H24" s="210"/>
      <c r="I24" s="210"/>
      <c r="J24" s="210"/>
      <c r="K24" s="210"/>
      <c r="L24" s="210"/>
      <c r="M24" s="38"/>
      <c r="N24" s="38"/>
      <c r="O24" s="38"/>
      <c r="P24" s="38"/>
      <c r="Q24" s="38"/>
      <c r="R24" s="39"/>
    </row>
    <row r="25" spans="2:18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</row>
    <row r="26" spans="2:18" s="1" customFormat="1" ht="6.95" customHeight="1">
      <c r="B26" s="37"/>
      <c r="C26" s="38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38"/>
      <c r="R26" s="39"/>
    </row>
    <row r="27" spans="2:18" s="1" customFormat="1" ht="14.45" customHeight="1">
      <c r="B27" s="37"/>
      <c r="C27" s="38"/>
      <c r="D27" s="119" t="s">
        <v>123</v>
      </c>
      <c r="E27" s="38"/>
      <c r="F27" s="38"/>
      <c r="G27" s="38"/>
      <c r="H27" s="38"/>
      <c r="I27" s="38"/>
      <c r="J27" s="38"/>
      <c r="K27" s="38"/>
      <c r="L27" s="38"/>
      <c r="M27" s="211">
        <f>N88</f>
        <v>0</v>
      </c>
      <c r="N27" s="211"/>
      <c r="O27" s="211"/>
      <c r="P27" s="211"/>
      <c r="Q27" s="38"/>
      <c r="R27" s="39"/>
    </row>
    <row r="28" spans="2:18" s="1" customFormat="1" ht="14.45" customHeight="1">
      <c r="B28" s="37"/>
      <c r="C28" s="38"/>
      <c r="D28" s="36" t="s">
        <v>103</v>
      </c>
      <c r="E28" s="38"/>
      <c r="F28" s="38"/>
      <c r="G28" s="38"/>
      <c r="H28" s="38"/>
      <c r="I28" s="38"/>
      <c r="J28" s="38"/>
      <c r="K28" s="38"/>
      <c r="L28" s="38"/>
      <c r="M28" s="211">
        <f>N97</f>
        <v>0</v>
      </c>
      <c r="N28" s="211"/>
      <c r="O28" s="211"/>
      <c r="P28" s="211"/>
      <c r="Q28" s="38"/>
      <c r="R28" s="39"/>
    </row>
    <row r="29" spans="2:18" s="1" customFormat="1" ht="6.95" customHeight="1"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9"/>
    </row>
    <row r="30" spans="2:18" s="1" customFormat="1" ht="25.35" customHeight="1">
      <c r="B30" s="37"/>
      <c r="C30" s="38"/>
      <c r="D30" s="120" t="s">
        <v>41</v>
      </c>
      <c r="E30" s="38"/>
      <c r="F30" s="38"/>
      <c r="G30" s="38"/>
      <c r="H30" s="38"/>
      <c r="I30" s="38"/>
      <c r="J30" s="38"/>
      <c r="K30" s="38"/>
      <c r="L30" s="38"/>
      <c r="M30" s="279">
        <f>ROUND(M27+M28,2)</f>
        <v>0</v>
      </c>
      <c r="N30" s="268"/>
      <c r="O30" s="268"/>
      <c r="P30" s="268"/>
      <c r="Q30" s="38"/>
      <c r="R30" s="39"/>
    </row>
    <row r="31" spans="2:18" s="1" customFormat="1" ht="6.95" customHeight="1">
      <c r="B31" s="37"/>
      <c r="C31" s="38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38"/>
      <c r="R31" s="39"/>
    </row>
    <row r="32" spans="2:18" s="1" customFormat="1" ht="14.45" customHeight="1">
      <c r="B32" s="37"/>
      <c r="C32" s="38"/>
      <c r="D32" s="44" t="s">
        <v>42</v>
      </c>
      <c r="E32" s="44" t="s">
        <v>43</v>
      </c>
      <c r="F32" s="45">
        <v>0.21</v>
      </c>
      <c r="G32" s="121" t="s">
        <v>44</v>
      </c>
      <c r="H32" s="267">
        <f>ROUND((((SUM(BE97:BE104)+SUM(BE122:BE160))+SUM(BE162:BE166))),2)</f>
        <v>0</v>
      </c>
      <c r="I32" s="268"/>
      <c r="J32" s="268"/>
      <c r="K32" s="38"/>
      <c r="L32" s="38"/>
      <c r="M32" s="267">
        <f>ROUND(((ROUND((SUM(BE97:BE104)+SUM(BE122:BE160)),2)*F32)+SUM(BE162:BE166)*F32),2)</f>
        <v>0</v>
      </c>
      <c r="N32" s="268"/>
      <c r="O32" s="268"/>
      <c r="P32" s="268"/>
      <c r="Q32" s="38"/>
      <c r="R32" s="39"/>
    </row>
    <row r="33" spans="2:18" s="1" customFormat="1" ht="14.45" customHeight="1">
      <c r="B33" s="37"/>
      <c r="C33" s="38"/>
      <c r="D33" s="38"/>
      <c r="E33" s="44" t="s">
        <v>45</v>
      </c>
      <c r="F33" s="45">
        <v>0.15</v>
      </c>
      <c r="G33" s="121" t="s">
        <v>44</v>
      </c>
      <c r="H33" s="267">
        <f>ROUND((((SUM(BF97:BF104)+SUM(BF122:BF160))+SUM(BF162:BF166))),2)</f>
        <v>0</v>
      </c>
      <c r="I33" s="268"/>
      <c r="J33" s="268"/>
      <c r="K33" s="38"/>
      <c r="L33" s="38"/>
      <c r="M33" s="267">
        <f>ROUND(((ROUND((SUM(BF97:BF104)+SUM(BF122:BF160)),2)*F33)+SUM(BF162:BF166)*F33),2)</f>
        <v>0</v>
      </c>
      <c r="N33" s="268"/>
      <c r="O33" s="268"/>
      <c r="P33" s="268"/>
      <c r="Q33" s="38"/>
      <c r="R33" s="39"/>
    </row>
    <row r="34" spans="2:18" s="1" customFormat="1" ht="14.45" customHeight="1" hidden="1">
      <c r="B34" s="37"/>
      <c r="C34" s="38"/>
      <c r="D34" s="38"/>
      <c r="E34" s="44" t="s">
        <v>46</v>
      </c>
      <c r="F34" s="45">
        <v>0.21</v>
      </c>
      <c r="G34" s="121" t="s">
        <v>44</v>
      </c>
      <c r="H34" s="267">
        <f>ROUND((((SUM(BG97:BG104)+SUM(BG122:BG160))+SUM(BG162:BG166))),2)</f>
        <v>0</v>
      </c>
      <c r="I34" s="268"/>
      <c r="J34" s="268"/>
      <c r="K34" s="38"/>
      <c r="L34" s="38"/>
      <c r="M34" s="267">
        <v>0</v>
      </c>
      <c r="N34" s="268"/>
      <c r="O34" s="268"/>
      <c r="P34" s="268"/>
      <c r="Q34" s="38"/>
      <c r="R34" s="39"/>
    </row>
    <row r="35" spans="2:18" s="1" customFormat="1" ht="14.45" customHeight="1" hidden="1">
      <c r="B35" s="37"/>
      <c r="C35" s="38"/>
      <c r="D35" s="38"/>
      <c r="E35" s="44" t="s">
        <v>47</v>
      </c>
      <c r="F35" s="45">
        <v>0.15</v>
      </c>
      <c r="G35" s="121" t="s">
        <v>44</v>
      </c>
      <c r="H35" s="267">
        <f>ROUND((((SUM(BH97:BH104)+SUM(BH122:BH160))+SUM(BH162:BH166))),2)</f>
        <v>0</v>
      </c>
      <c r="I35" s="268"/>
      <c r="J35" s="268"/>
      <c r="K35" s="38"/>
      <c r="L35" s="38"/>
      <c r="M35" s="267">
        <v>0</v>
      </c>
      <c r="N35" s="268"/>
      <c r="O35" s="268"/>
      <c r="P35" s="268"/>
      <c r="Q35" s="38"/>
      <c r="R35" s="39"/>
    </row>
    <row r="36" spans="2:18" s="1" customFormat="1" ht="14.45" customHeight="1" hidden="1">
      <c r="B36" s="37"/>
      <c r="C36" s="38"/>
      <c r="D36" s="38"/>
      <c r="E36" s="44" t="s">
        <v>48</v>
      </c>
      <c r="F36" s="45">
        <v>0</v>
      </c>
      <c r="G36" s="121" t="s">
        <v>44</v>
      </c>
      <c r="H36" s="267">
        <f>ROUND((((SUM(BI97:BI104)+SUM(BI122:BI160))+SUM(BI162:BI166))),2)</f>
        <v>0</v>
      </c>
      <c r="I36" s="268"/>
      <c r="J36" s="268"/>
      <c r="K36" s="38"/>
      <c r="L36" s="38"/>
      <c r="M36" s="267">
        <v>0</v>
      </c>
      <c r="N36" s="268"/>
      <c r="O36" s="268"/>
      <c r="P36" s="268"/>
      <c r="Q36" s="38"/>
      <c r="R36" s="39"/>
    </row>
    <row r="37" spans="2:18" s="1" customFormat="1" ht="6.9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9"/>
    </row>
    <row r="38" spans="2:18" s="1" customFormat="1" ht="25.35" customHeight="1">
      <c r="B38" s="37"/>
      <c r="C38" s="116"/>
      <c r="D38" s="122" t="s">
        <v>49</v>
      </c>
      <c r="E38" s="77"/>
      <c r="F38" s="77"/>
      <c r="G38" s="123" t="s">
        <v>50</v>
      </c>
      <c r="H38" s="124" t="s">
        <v>51</v>
      </c>
      <c r="I38" s="77"/>
      <c r="J38" s="77"/>
      <c r="K38" s="77"/>
      <c r="L38" s="269">
        <f>SUM(M30:M36)</f>
        <v>0</v>
      </c>
      <c r="M38" s="269"/>
      <c r="N38" s="269"/>
      <c r="O38" s="269"/>
      <c r="P38" s="270"/>
      <c r="Q38" s="116"/>
      <c r="R38" s="39"/>
    </row>
    <row r="39" spans="2:18" s="1" customFormat="1" ht="14.45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</row>
    <row r="40" spans="2:18" s="1" customFormat="1" ht="14.45" customHeight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9"/>
    </row>
    <row r="41" spans="2:18" ht="13.5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 ht="13.5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 ht="13.5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 ht="13.5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 ht="13.5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 ht="13.5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 ht="13.5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 ht="13.5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 ht="13.5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5">
      <c r="B50" s="37"/>
      <c r="C50" s="38"/>
      <c r="D50" s="52" t="s">
        <v>52</v>
      </c>
      <c r="E50" s="53"/>
      <c r="F50" s="53"/>
      <c r="G50" s="53"/>
      <c r="H50" s="54"/>
      <c r="I50" s="38"/>
      <c r="J50" s="52" t="s">
        <v>53</v>
      </c>
      <c r="K50" s="53"/>
      <c r="L50" s="53"/>
      <c r="M50" s="53"/>
      <c r="N50" s="53"/>
      <c r="O50" s="53"/>
      <c r="P50" s="54"/>
      <c r="Q50" s="38"/>
      <c r="R50" s="39"/>
    </row>
    <row r="51" spans="2:18" ht="13.5">
      <c r="B51" s="25"/>
      <c r="C51" s="28"/>
      <c r="D51" s="55"/>
      <c r="E51" s="28"/>
      <c r="F51" s="28"/>
      <c r="G51" s="28"/>
      <c r="H51" s="56"/>
      <c r="I51" s="28"/>
      <c r="J51" s="55"/>
      <c r="K51" s="28"/>
      <c r="L51" s="28"/>
      <c r="M51" s="28"/>
      <c r="N51" s="28"/>
      <c r="O51" s="28"/>
      <c r="P51" s="56"/>
      <c r="Q51" s="28"/>
      <c r="R51" s="26"/>
    </row>
    <row r="52" spans="2:18" ht="13.5">
      <c r="B52" s="25"/>
      <c r="C52" s="28"/>
      <c r="D52" s="55"/>
      <c r="E52" s="28"/>
      <c r="F52" s="28"/>
      <c r="G52" s="28"/>
      <c r="H52" s="56"/>
      <c r="I52" s="28"/>
      <c r="J52" s="55"/>
      <c r="K52" s="28"/>
      <c r="L52" s="28"/>
      <c r="M52" s="28"/>
      <c r="N52" s="28"/>
      <c r="O52" s="28"/>
      <c r="P52" s="56"/>
      <c r="Q52" s="28"/>
      <c r="R52" s="26"/>
    </row>
    <row r="53" spans="2:18" ht="13.5">
      <c r="B53" s="25"/>
      <c r="C53" s="28"/>
      <c r="D53" s="55"/>
      <c r="E53" s="28"/>
      <c r="F53" s="28"/>
      <c r="G53" s="28"/>
      <c r="H53" s="56"/>
      <c r="I53" s="28"/>
      <c r="J53" s="55"/>
      <c r="K53" s="28"/>
      <c r="L53" s="28"/>
      <c r="M53" s="28"/>
      <c r="N53" s="28"/>
      <c r="O53" s="28"/>
      <c r="P53" s="56"/>
      <c r="Q53" s="28"/>
      <c r="R53" s="26"/>
    </row>
    <row r="54" spans="2:18" ht="13.5">
      <c r="B54" s="25"/>
      <c r="C54" s="28"/>
      <c r="D54" s="55"/>
      <c r="E54" s="28"/>
      <c r="F54" s="28"/>
      <c r="G54" s="28"/>
      <c r="H54" s="56"/>
      <c r="I54" s="28"/>
      <c r="J54" s="55"/>
      <c r="K54" s="28"/>
      <c r="L54" s="28"/>
      <c r="M54" s="28"/>
      <c r="N54" s="28"/>
      <c r="O54" s="28"/>
      <c r="P54" s="56"/>
      <c r="Q54" s="28"/>
      <c r="R54" s="26"/>
    </row>
    <row r="55" spans="2:18" ht="13.5">
      <c r="B55" s="25"/>
      <c r="C55" s="28"/>
      <c r="D55" s="55"/>
      <c r="E55" s="28"/>
      <c r="F55" s="28"/>
      <c r="G55" s="28"/>
      <c r="H55" s="56"/>
      <c r="I55" s="28"/>
      <c r="J55" s="55"/>
      <c r="K55" s="28"/>
      <c r="L55" s="28"/>
      <c r="M55" s="28"/>
      <c r="N55" s="28"/>
      <c r="O55" s="28"/>
      <c r="P55" s="56"/>
      <c r="Q55" s="28"/>
      <c r="R55" s="26"/>
    </row>
    <row r="56" spans="2:18" ht="13.5">
      <c r="B56" s="25"/>
      <c r="C56" s="28"/>
      <c r="D56" s="55"/>
      <c r="E56" s="28"/>
      <c r="F56" s="28"/>
      <c r="G56" s="28"/>
      <c r="H56" s="56"/>
      <c r="I56" s="28"/>
      <c r="J56" s="55"/>
      <c r="K56" s="28"/>
      <c r="L56" s="28"/>
      <c r="M56" s="28"/>
      <c r="N56" s="28"/>
      <c r="O56" s="28"/>
      <c r="P56" s="56"/>
      <c r="Q56" s="28"/>
      <c r="R56" s="26"/>
    </row>
    <row r="57" spans="2:18" ht="13.5">
      <c r="B57" s="25"/>
      <c r="C57" s="28"/>
      <c r="D57" s="55"/>
      <c r="E57" s="28"/>
      <c r="F57" s="28"/>
      <c r="G57" s="28"/>
      <c r="H57" s="56"/>
      <c r="I57" s="28"/>
      <c r="J57" s="55"/>
      <c r="K57" s="28"/>
      <c r="L57" s="28"/>
      <c r="M57" s="28"/>
      <c r="N57" s="28"/>
      <c r="O57" s="28"/>
      <c r="P57" s="56"/>
      <c r="Q57" s="28"/>
      <c r="R57" s="26"/>
    </row>
    <row r="58" spans="2:18" ht="13.5">
      <c r="B58" s="25"/>
      <c r="C58" s="28"/>
      <c r="D58" s="55"/>
      <c r="E58" s="28"/>
      <c r="F58" s="28"/>
      <c r="G58" s="28"/>
      <c r="H58" s="56"/>
      <c r="I58" s="28"/>
      <c r="J58" s="55"/>
      <c r="K58" s="28"/>
      <c r="L58" s="28"/>
      <c r="M58" s="28"/>
      <c r="N58" s="28"/>
      <c r="O58" s="28"/>
      <c r="P58" s="56"/>
      <c r="Q58" s="28"/>
      <c r="R58" s="26"/>
    </row>
    <row r="59" spans="2:18" s="1" customFormat="1" ht="15">
      <c r="B59" s="37"/>
      <c r="C59" s="38"/>
      <c r="D59" s="57" t="s">
        <v>54</v>
      </c>
      <c r="E59" s="58"/>
      <c r="F59" s="58"/>
      <c r="G59" s="59" t="s">
        <v>55</v>
      </c>
      <c r="H59" s="60"/>
      <c r="I59" s="38"/>
      <c r="J59" s="57" t="s">
        <v>54</v>
      </c>
      <c r="K59" s="58"/>
      <c r="L59" s="58"/>
      <c r="M59" s="58"/>
      <c r="N59" s="59" t="s">
        <v>55</v>
      </c>
      <c r="O59" s="58"/>
      <c r="P59" s="60"/>
      <c r="Q59" s="38"/>
      <c r="R59" s="39"/>
    </row>
    <row r="60" spans="2:18" ht="13.5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5">
      <c r="B61" s="37"/>
      <c r="C61" s="38"/>
      <c r="D61" s="52" t="s">
        <v>56</v>
      </c>
      <c r="E61" s="53"/>
      <c r="F61" s="53"/>
      <c r="G61" s="53"/>
      <c r="H61" s="54"/>
      <c r="I61" s="38"/>
      <c r="J61" s="52" t="s">
        <v>57</v>
      </c>
      <c r="K61" s="53"/>
      <c r="L61" s="53"/>
      <c r="M61" s="53"/>
      <c r="N61" s="53"/>
      <c r="O61" s="53"/>
      <c r="P61" s="54"/>
      <c r="Q61" s="38"/>
      <c r="R61" s="39"/>
    </row>
    <row r="62" spans="2:18" ht="13.5">
      <c r="B62" s="25"/>
      <c r="C62" s="28"/>
      <c r="D62" s="55"/>
      <c r="E62" s="28"/>
      <c r="F62" s="28"/>
      <c r="G62" s="28"/>
      <c r="H62" s="56"/>
      <c r="I62" s="28"/>
      <c r="J62" s="55"/>
      <c r="K62" s="28"/>
      <c r="L62" s="28"/>
      <c r="M62" s="28"/>
      <c r="N62" s="28"/>
      <c r="O62" s="28"/>
      <c r="P62" s="56"/>
      <c r="Q62" s="28"/>
      <c r="R62" s="26"/>
    </row>
    <row r="63" spans="2:18" ht="13.5">
      <c r="B63" s="25"/>
      <c r="C63" s="28"/>
      <c r="D63" s="55"/>
      <c r="E63" s="28"/>
      <c r="F63" s="28"/>
      <c r="G63" s="28"/>
      <c r="H63" s="56"/>
      <c r="I63" s="28"/>
      <c r="J63" s="55"/>
      <c r="K63" s="28"/>
      <c r="L63" s="28"/>
      <c r="M63" s="28"/>
      <c r="N63" s="28"/>
      <c r="O63" s="28"/>
      <c r="P63" s="56"/>
      <c r="Q63" s="28"/>
      <c r="R63" s="26"/>
    </row>
    <row r="64" spans="2:18" ht="13.5">
      <c r="B64" s="25"/>
      <c r="C64" s="28"/>
      <c r="D64" s="55"/>
      <c r="E64" s="28"/>
      <c r="F64" s="28"/>
      <c r="G64" s="28"/>
      <c r="H64" s="56"/>
      <c r="I64" s="28"/>
      <c r="J64" s="55"/>
      <c r="K64" s="28"/>
      <c r="L64" s="28"/>
      <c r="M64" s="28"/>
      <c r="N64" s="28"/>
      <c r="O64" s="28"/>
      <c r="P64" s="56"/>
      <c r="Q64" s="28"/>
      <c r="R64" s="26"/>
    </row>
    <row r="65" spans="2:18" ht="13.5">
      <c r="B65" s="25"/>
      <c r="C65" s="28"/>
      <c r="D65" s="55"/>
      <c r="E65" s="28"/>
      <c r="F65" s="28"/>
      <c r="G65" s="28"/>
      <c r="H65" s="56"/>
      <c r="I65" s="28"/>
      <c r="J65" s="55"/>
      <c r="K65" s="28"/>
      <c r="L65" s="28"/>
      <c r="M65" s="28"/>
      <c r="N65" s="28"/>
      <c r="O65" s="28"/>
      <c r="P65" s="56"/>
      <c r="Q65" s="28"/>
      <c r="R65" s="26"/>
    </row>
    <row r="66" spans="2:18" ht="13.5">
      <c r="B66" s="25"/>
      <c r="C66" s="28"/>
      <c r="D66" s="55"/>
      <c r="E66" s="28"/>
      <c r="F66" s="28"/>
      <c r="G66" s="28"/>
      <c r="H66" s="56"/>
      <c r="I66" s="28"/>
      <c r="J66" s="55"/>
      <c r="K66" s="28"/>
      <c r="L66" s="28"/>
      <c r="M66" s="28"/>
      <c r="N66" s="28"/>
      <c r="O66" s="28"/>
      <c r="P66" s="56"/>
      <c r="Q66" s="28"/>
      <c r="R66" s="26"/>
    </row>
    <row r="67" spans="2:18" ht="13.5">
      <c r="B67" s="25"/>
      <c r="C67" s="28"/>
      <c r="D67" s="55"/>
      <c r="E67" s="28"/>
      <c r="F67" s="28"/>
      <c r="G67" s="28"/>
      <c r="H67" s="56"/>
      <c r="I67" s="28"/>
      <c r="J67" s="55"/>
      <c r="K67" s="28"/>
      <c r="L67" s="28"/>
      <c r="M67" s="28"/>
      <c r="N67" s="28"/>
      <c r="O67" s="28"/>
      <c r="P67" s="56"/>
      <c r="Q67" s="28"/>
      <c r="R67" s="26"/>
    </row>
    <row r="68" spans="2:18" ht="13.5">
      <c r="B68" s="25"/>
      <c r="C68" s="28"/>
      <c r="D68" s="55"/>
      <c r="E68" s="28"/>
      <c r="F68" s="28"/>
      <c r="G68" s="28"/>
      <c r="H68" s="56"/>
      <c r="I68" s="28"/>
      <c r="J68" s="55"/>
      <c r="K68" s="28"/>
      <c r="L68" s="28"/>
      <c r="M68" s="28"/>
      <c r="N68" s="28"/>
      <c r="O68" s="28"/>
      <c r="P68" s="56"/>
      <c r="Q68" s="28"/>
      <c r="R68" s="26"/>
    </row>
    <row r="69" spans="2:18" ht="13.5">
      <c r="B69" s="25"/>
      <c r="C69" s="28"/>
      <c r="D69" s="55"/>
      <c r="E69" s="28"/>
      <c r="F69" s="28"/>
      <c r="G69" s="28"/>
      <c r="H69" s="56"/>
      <c r="I69" s="28"/>
      <c r="J69" s="55"/>
      <c r="K69" s="28"/>
      <c r="L69" s="28"/>
      <c r="M69" s="28"/>
      <c r="N69" s="28"/>
      <c r="O69" s="28"/>
      <c r="P69" s="56"/>
      <c r="Q69" s="28"/>
      <c r="R69" s="26"/>
    </row>
    <row r="70" spans="2:18" s="1" customFormat="1" ht="15">
      <c r="B70" s="37"/>
      <c r="C70" s="38"/>
      <c r="D70" s="57" t="s">
        <v>54</v>
      </c>
      <c r="E70" s="58"/>
      <c r="F70" s="58"/>
      <c r="G70" s="59" t="s">
        <v>55</v>
      </c>
      <c r="H70" s="60"/>
      <c r="I70" s="38"/>
      <c r="J70" s="57" t="s">
        <v>54</v>
      </c>
      <c r="K70" s="58"/>
      <c r="L70" s="58"/>
      <c r="M70" s="58"/>
      <c r="N70" s="59" t="s">
        <v>55</v>
      </c>
      <c r="O70" s="58"/>
      <c r="P70" s="60"/>
      <c r="Q70" s="38"/>
      <c r="R70" s="39"/>
    </row>
    <row r="71" spans="2:18" s="1" customFormat="1" ht="14.4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5" spans="2:18" s="1" customFormat="1" ht="6.95" customHeight="1"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6"/>
    </row>
    <row r="76" spans="2:18" s="1" customFormat="1" ht="36.95" customHeight="1">
      <c r="B76" s="37"/>
      <c r="C76" s="218" t="s">
        <v>124</v>
      </c>
      <c r="D76" s="219"/>
      <c r="E76" s="219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39"/>
    </row>
    <row r="77" spans="2:18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9"/>
    </row>
    <row r="78" spans="2:18" s="1" customFormat="1" ht="30" customHeight="1">
      <c r="B78" s="37"/>
      <c r="C78" s="32" t="s">
        <v>19</v>
      </c>
      <c r="D78" s="38"/>
      <c r="E78" s="38"/>
      <c r="F78" s="271" t="str">
        <f>F6</f>
        <v>Přístavba a stavební úpravy - Gymnázium Václava Beneše Třebízského</v>
      </c>
      <c r="G78" s="272"/>
      <c r="H78" s="272"/>
      <c r="I78" s="272"/>
      <c r="J78" s="272"/>
      <c r="K78" s="272"/>
      <c r="L78" s="272"/>
      <c r="M78" s="272"/>
      <c r="N78" s="272"/>
      <c r="O78" s="272"/>
      <c r="P78" s="272"/>
      <c r="Q78" s="38"/>
      <c r="R78" s="39"/>
    </row>
    <row r="79" spans="2:18" s="1" customFormat="1" ht="36.95" customHeight="1">
      <c r="B79" s="37"/>
      <c r="C79" s="71" t="s">
        <v>121</v>
      </c>
      <c r="D79" s="38"/>
      <c r="E79" s="38"/>
      <c r="F79" s="234" t="str">
        <f>F7</f>
        <v>04 - Elektroinstalace</v>
      </c>
      <c r="G79" s="268"/>
      <c r="H79" s="268"/>
      <c r="I79" s="268"/>
      <c r="J79" s="268"/>
      <c r="K79" s="268"/>
      <c r="L79" s="268"/>
      <c r="M79" s="268"/>
      <c r="N79" s="268"/>
      <c r="O79" s="268"/>
      <c r="P79" s="268"/>
      <c r="Q79" s="38"/>
      <c r="R79" s="39"/>
    </row>
    <row r="80" spans="2:18" s="1" customFormat="1" ht="6.95" customHeight="1"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9"/>
    </row>
    <row r="81" spans="2:18" s="1" customFormat="1" ht="18" customHeight="1">
      <c r="B81" s="37"/>
      <c r="C81" s="32" t="s">
        <v>23</v>
      </c>
      <c r="D81" s="38"/>
      <c r="E81" s="38"/>
      <c r="F81" s="30" t="str">
        <f>F9</f>
        <v xml:space="preserve"> </v>
      </c>
      <c r="G81" s="38"/>
      <c r="H81" s="38"/>
      <c r="I81" s="38"/>
      <c r="J81" s="38"/>
      <c r="K81" s="32" t="s">
        <v>25</v>
      </c>
      <c r="L81" s="38"/>
      <c r="M81" s="273" t="str">
        <f>IF(O9="","",O9)</f>
        <v>24. 9. 2018</v>
      </c>
      <c r="N81" s="273"/>
      <c r="O81" s="273"/>
      <c r="P81" s="273"/>
      <c r="Q81" s="38"/>
      <c r="R81" s="39"/>
    </row>
    <row r="82" spans="2:18" s="1" customFormat="1" ht="6.95" customHeight="1"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9"/>
    </row>
    <row r="83" spans="2:18" s="1" customFormat="1" ht="15">
      <c r="B83" s="37"/>
      <c r="C83" s="32" t="s">
        <v>27</v>
      </c>
      <c r="D83" s="38"/>
      <c r="E83" s="38"/>
      <c r="F83" s="30" t="str">
        <f>E12</f>
        <v>Město Slaný</v>
      </c>
      <c r="G83" s="38"/>
      <c r="H83" s="38"/>
      <c r="I83" s="38"/>
      <c r="J83" s="38"/>
      <c r="K83" s="32" t="s">
        <v>33</v>
      </c>
      <c r="L83" s="38"/>
      <c r="M83" s="222" t="str">
        <f>E18</f>
        <v>PlanPoint s.r.o.</v>
      </c>
      <c r="N83" s="222"/>
      <c r="O83" s="222"/>
      <c r="P83" s="222"/>
      <c r="Q83" s="222"/>
      <c r="R83" s="39"/>
    </row>
    <row r="84" spans="2:18" s="1" customFormat="1" ht="14.45" customHeight="1">
      <c r="B84" s="37"/>
      <c r="C84" s="32" t="s">
        <v>31</v>
      </c>
      <c r="D84" s="38"/>
      <c r="E84" s="38"/>
      <c r="F84" s="30" t="str">
        <f>IF(E15="","",E15)</f>
        <v>Vyplň údaj</v>
      </c>
      <c r="G84" s="38"/>
      <c r="H84" s="38"/>
      <c r="I84" s="38"/>
      <c r="J84" s="38"/>
      <c r="K84" s="32" t="s">
        <v>36</v>
      </c>
      <c r="L84" s="38"/>
      <c r="M84" s="222" t="str">
        <f>E21</f>
        <v xml:space="preserve"> </v>
      </c>
      <c r="N84" s="222"/>
      <c r="O84" s="222"/>
      <c r="P84" s="222"/>
      <c r="Q84" s="222"/>
      <c r="R84" s="39"/>
    </row>
    <row r="85" spans="2:18" s="1" customFormat="1" ht="10.35" customHeight="1"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9"/>
    </row>
    <row r="86" spans="2:18" s="1" customFormat="1" ht="29.25" customHeight="1">
      <c r="B86" s="37"/>
      <c r="C86" s="274" t="s">
        <v>125</v>
      </c>
      <c r="D86" s="275"/>
      <c r="E86" s="275"/>
      <c r="F86" s="275"/>
      <c r="G86" s="275"/>
      <c r="H86" s="116"/>
      <c r="I86" s="116"/>
      <c r="J86" s="116"/>
      <c r="K86" s="116"/>
      <c r="L86" s="116"/>
      <c r="M86" s="116"/>
      <c r="N86" s="274" t="s">
        <v>126</v>
      </c>
      <c r="O86" s="275"/>
      <c r="P86" s="275"/>
      <c r="Q86" s="275"/>
      <c r="R86" s="39"/>
    </row>
    <row r="87" spans="2:18" s="1" customFormat="1" ht="10.35" customHeight="1"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9"/>
    </row>
    <row r="88" spans="2:47" s="1" customFormat="1" ht="29.25" customHeight="1">
      <c r="B88" s="37"/>
      <c r="C88" s="125" t="s">
        <v>127</v>
      </c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227">
        <f>N122</f>
        <v>0</v>
      </c>
      <c r="O88" s="276"/>
      <c r="P88" s="276"/>
      <c r="Q88" s="276"/>
      <c r="R88" s="39"/>
      <c r="AU88" s="21" t="s">
        <v>128</v>
      </c>
    </row>
    <row r="89" spans="2:18" s="6" customFormat="1" ht="24.95" customHeight="1">
      <c r="B89" s="126"/>
      <c r="C89" s="127"/>
      <c r="D89" s="128" t="s">
        <v>993</v>
      </c>
      <c r="E89" s="127"/>
      <c r="F89" s="127"/>
      <c r="G89" s="127"/>
      <c r="H89" s="127"/>
      <c r="I89" s="127"/>
      <c r="J89" s="127"/>
      <c r="K89" s="127"/>
      <c r="L89" s="127"/>
      <c r="M89" s="127"/>
      <c r="N89" s="277">
        <f>N123</f>
        <v>0</v>
      </c>
      <c r="O89" s="278"/>
      <c r="P89" s="278"/>
      <c r="Q89" s="278"/>
      <c r="R89" s="129"/>
    </row>
    <row r="90" spans="2:18" s="6" customFormat="1" ht="24.95" customHeight="1">
      <c r="B90" s="126"/>
      <c r="C90" s="127"/>
      <c r="D90" s="128" t="s">
        <v>994</v>
      </c>
      <c r="E90" s="127"/>
      <c r="F90" s="127"/>
      <c r="G90" s="127"/>
      <c r="H90" s="127"/>
      <c r="I90" s="127"/>
      <c r="J90" s="127"/>
      <c r="K90" s="127"/>
      <c r="L90" s="127"/>
      <c r="M90" s="127"/>
      <c r="N90" s="277">
        <f>N136</f>
        <v>0</v>
      </c>
      <c r="O90" s="278"/>
      <c r="P90" s="278"/>
      <c r="Q90" s="278"/>
      <c r="R90" s="129"/>
    </row>
    <row r="91" spans="2:18" s="6" customFormat="1" ht="24.95" customHeight="1">
      <c r="B91" s="126"/>
      <c r="C91" s="127"/>
      <c r="D91" s="128" t="s">
        <v>995</v>
      </c>
      <c r="E91" s="127"/>
      <c r="F91" s="127"/>
      <c r="G91" s="127"/>
      <c r="H91" s="127"/>
      <c r="I91" s="127"/>
      <c r="J91" s="127"/>
      <c r="K91" s="127"/>
      <c r="L91" s="127"/>
      <c r="M91" s="127"/>
      <c r="N91" s="277">
        <f>N138</f>
        <v>0</v>
      </c>
      <c r="O91" s="278"/>
      <c r="P91" s="278"/>
      <c r="Q91" s="278"/>
      <c r="R91" s="129"/>
    </row>
    <row r="92" spans="2:18" s="6" customFormat="1" ht="24.95" customHeight="1">
      <c r="B92" s="126"/>
      <c r="C92" s="127"/>
      <c r="D92" s="128" t="s">
        <v>996</v>
      </c>
      <c r="E92" s="127"/>
      <c r="F92" s="127"/>
      <c r="G92" s="127"/>
      <c r="H92" s="127"/>
      <c r="I92" s="127"/>
      <c r="J92" s="127"/>
      <c r="K92" s="127"/>
      <c r="L92" s="127"/>
      <c r="M92" s="127"/>
      <c r="N92" s="277">
        <f>N142</f>
        <v>0</v>
      </c>
      <c r="O92" s="278"/>
      <c r="P92" s="278"/>
      <c r="Q92" s="278"/>
      <c r="R92" s="129"/>
    </row>
    <row r="93" spans="2:18" s="6" customFormat="1" ht="24.95" customHeight="1">
      <c r="B93" s="126"/>
      <c r="C93" s="127"/>
      <c r="D93" s="128" t="s">
        <v>997</v>
      </c>
      <c r="E93" s="127"/>
      <c r="F93" s="127"/>
      <c r="G93" s="127"/>
      <c r="H93" s="127"/>
      <c r="I93" s="127"/>
      <c r="J93" s="127"/>
      <c r="K93" s="127"/>
      <c r="L93" s="127"/>
      <c r="M93" s="127"/>
      <c r="N93" s="277">
        <f>N144</f>
        <v>0</v>
      </c>
      <c r="O93" s="278"/>
      <c r="P93" s="278"/>
      <c r="Q93" s="278"/>
      <c r="R93" s="129"/>
    </row>
    <row r="94" spans="2:18" s="6" customFormat="1" ht="24.95" customHeight="1">
      <c r="B94" s="126"/>
      <c r="C94" s="127"/>
      <c r="D94" s="128" t="s">
        <v>998</v>
      </c>
      <c r="E94" s="127"/>
      <c r="F94" s="127"/>
      <c r="G94" s="127"/>
      <c r="H94" s="127"/>
      <c r="I94" s="127"/>
      <c r="J94" s="127"/>
      <c r="K94" s="127"/>
      <c r="L94" s="127"/>
      <c r="M94" s="127"/>
      <c r="N94" s="277">
        <f>N146</f>
        <v>0</v>
      </c>
      <c r="O94" s="278"/>
      <c r="P94" s="278"/>
      <c r="Q94" s="278"/>
      <c r="R94" s="129"/>
    </row>
    <row r="95" spans="2:18" s="6" customFormat="1" ht="21.75" customHeight="1">
      <c r="B95" s="126"/>
      <c r="C95" s="127"/>
      <c r="D95" s="128" t="s">
        <v>148</v>
      </c>
      <c r="E95" s="127"/>
      <c r="F95" s="127"/>
      <c r="G95" s="127"/>
      <c r="H95" s="127"/>
      <c r="I95" s="127"/>
      <c r="J95" s="127"/>
      <c r="K95" s="127"/>
      <c r="L95" s="127"/>
      <c r="M95" s="127"/>
      <c r="N95" s="281">
        <f>N161</f>
        <v>0</v>
      </c>
      <c r="O95" s="278"/>
      <c r="P95" s="278"/>
      <c r="Q95" s="278"/>
      <c r="R95" s="129"/>
    </row>
    <row r="96" spans="2:18" s="1" customFormat="1" ht="21.75" customHeight="1"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9"/>
    </row>
    <row r="97" spans="2:21" s="1" customFormat="1" ht="29.25" customHeight="1">
      <c r="B97" s="37"/>
      <c r="C97" s="125" t="s">
        <v>149</v>
      </c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276">
        <f>ROUND(N98+N99+N100+N101+N102+N103,2)</f>
        <v>0</v>
      </c>
      <c r="O97" s="282"/>
      <c r="P97" s="282"/>
      <c r="Q97" s="282"/>
      <c r="R97" s="39"/>
      <c r="T97" s="133"/>
      <c r="U97" s="134" t="s">
        <v>42</v>
      </c>
    </row>
    <row r="98" spans="2:65" s="1" customFormat="1" ht="18" customHeight="1">
      <c r="B98" s="135"/>
      <c r="C98" s="136"/>
      <c r="D98" s="236" t="s">
        <v>150</v>
      </c>
      <c r="E98" s="283"/>
      <c r="F98" s="283"/>
      <c r="G98" s="283"/>
      <c r="H98" s="283"/>
      <c r="I98" s="136"/>
      <c r="J98" s="136"/>
      <c r="K98" s="136"/>
      <c r="L98" s="136"/>
      <c r="M98" s="136"/>
      <c r="N98" s="223">
        <f>ROUND(N88*T98,2)</f>
        <v>0</v>
      </c>
      <c r="O98" s="284"/>
      <c r="P98" s="284"/>
      <c r="Q98" s="284"/>
      <c r="R98" s="138"/>
      <c r="S98" s="139"/>
      <c r="T98" s="140"/>
      <c r="U98" s="141" t="s">
        <v>43</v>
      </c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42" t="s">
        <v>98</v>
      </c>
      <c r="AZ98" s="139"/>
      <c r="BA98" s="139"/>
      <c r="BB98" s="139"/>
      <c r="BC98" s="139"/>
      <c r="BD98" s="139"/>
      <c r="BE98" s="143">
        <f aca="true" t="shared" si="0" ref="BE98:BE103">IF(U98="základní",N98,0)</f>
        <v>0</v>
      </c>
      <c r="BF98" s="143">
        <f aca="true" t="shared" si="1" ref="BF98:BF103">IF(U98="snížená",N98,0)</f>
        <v>0</v>
      </c>
      <c r="BG98" s="143">
        <f aca="true" t="shared" si="2" ref="BG98:BG103">IF(U98="zákl. přenesená",N98,0)</f>
        <v>0</v>
      </c>
      <c r="BH98" s="143">
        <f aca="true" t="shared" si="3" ref="BH98:BH103">IF(U98="sníž. přenesená",N98,0)</f>
        <v>0</v>
      </c>
      <c r="BI98" s="143">
        <f aca="true" t="shared" si="4" ref="BI98:BI103">IF(U98="nulová",N98,0)</f>
        <v>0</v>
      </c>
      <c r="BJ98" s="142" t="s">
        <v>86</v>
      </c>
      <c r="BK98" s="139"/>
      <c r="BL98" s="139"/>
      <c r="BM98" s="139"/>
    </row>
    <row r="99" spans="2:65" s="1" customFormat="1" ht="18" customHeight="1">
      <c r="B99" s="135"/>
      <c r="C99" s="136"/>
      <c r="D99" s="236" t="s">
        <v>151</v>
      </c>
      <c r="E99" s="283"/>
      <c r="F99" s="283"/>
      <c r="G99" s="283"/>
      <c r="H99" s="283"/>
      <c r="I99" s="136"/>
      <c r="J99" s="136"/>
      <c r="K99" s="136"/>
      <c r="L99" s="136"/>
      <c r="M99" s="136"/>
      <c r="N99" s="223">
        <f>ROUND(N88*T99,2)</f>
        <v>0</v>
      </c>
      <c r="O99" s="284"/>
      <c r="P99" s="284"/>
      <c r="Q99" s="284"/>
      <c r="R99" s="138"/>
      <c r="S99" s="139"/>
      <c r="T99" s="140"/>
      <c r="U99" s="141" t="s">
        <v>43</v>
      </c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42" t="s">
        <v>98</v>
      </c>
      <c r="AZ99" s="139"/>
      <c r="BA99" s="139"/>
      <c r="BB99" s="139"/>
      <c r="BC99" s="139"/>
      <c r="BD99" s="139"/>
      <c r="BE99" s="143">
        <f t="shared" si="0"/>
        <v>0</v>
      </c>
      <c r="BF99" s="143">
        <f t="shared" si="1"/>
        <v>0</v>
      </c>
      <c r="BG99" s="143">
        <f t="shared" si="2"/>
        <v>0</v>
      </c>
      <c r="BH99" s="143">
        <f t="shared" si="3"/>
        <v>0</v>
      </c>
      <c r="BI99" s="143">
        <f t="shared" si="4"/>
        <v>0</v>
      </c>
      <c r="BJ99" s="142" t="s">
        <v>86</v>
      </c>
      <c r="BK99" s="139"/>
      <c r="BL99" s="139"/>
      <c r="BM99" s="139"/>
    </row>
    <row r="100" spans="2:65" s="1" customFormat="1" ht="18" customHeight="1">
      <c r="B100" s="135"/>
      <c r="C100" s="136"/>
      <c r="D100" s="236" t="s">
        <v>152</v>
      </c>
      <c r="E100" s="283"/>
      <c r="F100" s="283"/>
      <c r="G100" s="283"/>
      <c r="H100" s="283"/>
      <c r="I100" s="136"/>
      <c r="J100" s="136"/>
      <c r="K100" s="136"/>
      <c r="L100" s="136"/>
      <c r="M100" s="136"/>
      <c r="N100" s="223">
        <f>ROUND(N88*T100,2)</f>
        <v>0</v>
      </c>
      <c r="O100" s="284"/>
      <c r="P100" s="284"/>
      <c r="Q100" s="284"/>
      <c r="R100" s="138"/>
      <c r="S100" s="139"/>
      <c r="T100" s="140"/>
      <c r="U100" s="141" t="s">
        <v>43</v>
      </c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42" t="s">
        <v>98</v>
      </c>
      <c r="AZ100" s="139"/>
      <c r="BA100" s="139"/>
      <c r="BB100" s="139"/>
      <c r="BC100" s="139"/>
      <c r="BD100" s="139"/>
      <c r="BE100" s="143">
        <f t="shared" si="0"/>
        <v>0</v>
      </c>
      <c r="BF100" s="143">
        <f t="shared" si="1"/>
        <v>0</v>
      </c>
      <c r="BG100" s="143">
        <f t="shared" si="2"/>
        <v>0</v>
      </c>
      <c r="BH100" s="143">
        <f t="shared" si="3"/>
        <v>0</v>
      </c>
      <c r="BI100" s="143">
        <f t="shared" si="4"/>
        <v>0</v>
      </c>
      <c r="BJ100" s="142" t="s">
        <v>86</v>
      </c>
      <c r="BK100" s="139"/>
      <c r="BL100" s="139"/>
      <c r="BM100" s="139"/>
    </row>
    <row r="101" spans="2:65" s="1" customFormat="1" ht="18" customHeight="1">
      <c r="B101" s="135"/>
      <c r="C101" s="136"/>
      <c r="D101" s="236" t="s">
        <v>153</v>
      </c>
      <c r="E101" s="283"/>
      <c r="F101" s="283"/>
      <c r="G101" s="283"/>
      <c r="H101" s="283"/>
      <c r="I101" s="136"/>
      <c r="J101" s="136"/>
      <c r="K101" s="136"/>
      <c r="L101" s="136"/>
      <c r="M101" s="136"/>
      <c r="N101" s="223">
        <f>ROUND(N88*T101,2)</f>
        <v>0</v>
      </c>
      <c r="O101" s="284"/>
      <c r="P101" s="284"/>
      <c r="Q101" s="284"/>
      <c r="R101" s="138"/>
      <c r="S101" s="139"/>
      <c r="T101" s="140"/>
      <c r="U101" s="141" t="s">
        <v>43</v>
      </c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39"/>
      <c r="AT101" s="139"/>
      <c r="AU101" s="139"/>
      <c r="AV101" s="139"/>
      <c r="AW101" s="139"/>
      <c r="AX101" s="139"/>
      <c r="AY101" s="142" t="s">
        <v>98</v>
      </c>
      <c r="AZ101" s="139"/>
      <c r="BA101" s="139"/>
      <c r="BB101" s="139"/>
      <c r="BC101" s="139"/>
      <c r="BD101" s="139"/>
      <c r="BE101" s="143">
        <f t="shared" si="0"/>
        <v>0</v>
      </c>
      <c r="BF101" s="143">
        <f t="shared" si="1"/>
        <v>0</v>
      </c>
      <c r="BG101" s="143">
        <f t="shared" si="2"/>
        <v>0</v>
      </c>
      <c r="BH101" s="143">
        <f t="shared" si="3"/>
        <v>0</v>
      </c>
      <c r="BI101" s="143">
        <f t="shared" si="4"/>
        <v>0</v>
      </c>
      <c r="BJ101" s="142" t="s">
        <v>86</v>
      </c>
      <c r="BK101" s="139"/>
      <c r="BL101" s="139"/>
      <c r="BM101" s="139"/>
    </row>
    <row r="102" spans="2:65" s="1" customFormat="1" ht="18" customHeight="1">
      <c r="B102" s="135"/>
      <c r="C102" s="136"/>
      <c r="D102" s="236" t="s">
        <v>154</v>
      </c>
      <c r="E102" s="283"/>
      <c r="F102" s="283"/>
      <c r="G102" s="283"/>
      <c r="H102" s="283"/>
      <c r="I102" s="136"/>
      <c r="J102" s="136"/>
      <c r="K102" s="136"/>
      <c r="L102" s="136"/>
      <c r="M102" s="136"/>
      <c r="N102" s="223">
        <f>ROUND(N88*T102,2)</f>
        <v>0</v>
      </c>
      <c r="O102" s="284"/>
      <c r="P102" s="284"/>
      <c r="Q102" s="284"/>
      <c r="R102" s="138"/>
      <c r="S102" s="139"/>
      <c r="T102" s="140"/>
      <c r="U102" s="141" t="s">
        <v>43</v>
      </c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42" t="s">
        <v>98</v>
      </c>
      <c r="AZ102" s="139"/>
      <c r="BA102" s="139"/>
      <c r="BB102" s="139"/>
      <c r="BC102" s="139"/>
      <c r="BD102" s="139"/>
      <c r="BE102" s="143">
        <f t="shared" si="0"/>
        <v>0</v>
      </c>
      <c r="BF102" s="143">
        <f t="shared" si="1"/>
        <v>0</v>
      </c>
      <c r="BG102" s="143">
        <f t="shared" si="2"/>
        <v>0</v>
      </c>
      <c r="BH102" s="143">
        <f t="shared" si="3"/>
        <v>0</v>
      </c>
      <c r="BI102" s="143">
        <f t="shared" si="4"/>
        <v>0</v>
      </c>
      <c r="BJ102" s="142" t="s">
        <v>86</v>
      </c>
      <c r="BK102" s="139"/>
      <c r="BL102" s="139"/>
      <c r="BM102" s="139"/>
    </row>
    <row r="103" spans="2:65" s="1" customFormat="1" ht="18" customHeight="1">
      <c r="B103" s="135"/>
      <c r="C103" s="136"/>
      <c r="D103" s="137" t="s">
        <v>155</v>
      </c>
      <c r="E103" s="136"/>
      <c r="F103" s="136"/>
      <c r="G103" s="136"/>
      <c r="H103" s="136"/>
      <c r="I103" s="136"/>
      <c r="J103" s="136"/>
      <c r="K103" s="136"/>
      <c r="L103" s="136"/>
      <c r="M103" s="136"/>
      <c r="N103" s="223">
        <f>ROUND(N88*T103,2)</f>
        <v>0</v>
      </c>
      <c r="O103" s="284"/>
      <c r="P103" s="284"/>
      <c r="Q103" s="284"/>
      <c r="R103" s="138"/>
      <c r="S103" s="139"/>
      <c r="T103" s="144"/>
      <c r="U103" s="145" t="s">
        <v>43</v>
      </c>
      <c r="V103" s="139"/>
      <c r="W103" s="139"/>
      <c r="X103" s="139"/>
      <c r="Y103" s="139"/>
      <c r="Z103" s="139"/>
      <c r="AA103" s="139"/>
      <c r="AB103" s="139"/>
      <c r="AC103" s="139"/>
      <c r="AD103" s="139"/>
      <c r="AE103" s="139"/>
      <c r="AF103" s="139"/>
      <c r="AG103" s="139"/>
      <c r="AH103" s="139"/>
      <c r="AI103" s="139"/>
      <c r="AJ103" s="139"/>
      <c r="AK103" s="139"/>
      <c r="AL103" s="139"/>
      <c r="AM103" s="139"/>
      <c r="AN103" s="139"/>
      <c r="AO103" s="139"/>
      <c r="AP103" s="139"/>
      <c r="AQ103" s="139"/>
      <c r="AR103" s="139"/>
      <c r="AS103" s="139"/>
      <c r="AT103" s="139"/>
      <c r="AU103" s="139"/>
      <c r="AV103" s="139"/>
      <c r="AW103" s="139"/>
      <c r="AX103" s="139"/>
      <c r="AY103" s="142" t="s">
        <v>156</v>
      </c>
      <c r="AZ103" s="139"/>
      <c r="BA103" s="139"/>
      <c r="BB103" s="139"/>
      <c r="BC103" s="139"/>
      <c r="BD103" s="139"/>
      <c r="BE103" s="143">
        <f t="shared" si="0"/>
        <v>0</v>
      </c>
      <c r="BF103" s="143">
        <f t="shared" si="1"/>
        <v>0</v>
      </c>
      <c r="BG103" s="143">
        <f t="shared" si="2"/>
        <v>0</v>
      </c>
      <c r="BH103" s="143">
        <f t="shared" si="3"/>
        <v>0</v>
      </c>
      <c r="BI103" s="143">
        <f t="shared" si="4"/>
        <v>0</v>
      </c>
      <c r="BJ103" s="142" t="s">
        <v>86</v>
      </c>
      <c r="BK103" s="139"/>
      <c r="BL103" s="139"/>
      <c r="BM103" s="139"/>
    </row>
    <row r="104" spans="2:18" s="1" customFormat="1" ht="13.5">
      <c r="B104" s="37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9"/>
    </row>
    <row r="105" spans="2:18" s="1" customFormat="1" ht="29.25" customHeight="1">
      <c r="B105" s="37"/>
      <c r="C105" s="115" t="s">
        <v>108</v>
      </c>
      <c r="D105" s="116"/>
      <c r="E105" s="116"/>
      <c r="F105" s="116"/>
      <c r="G105" s="116"/>
      <c r="H105" s="116"/>
      <c r="I105" s="116"/>
      <c r="J105" s="116"/>
      <c r="K105" s="116"/>
      <c r="L105" s="228">
        <f>ROUND(SUM(N88+N97),2)</f>
        <v>0</v>
      </c>
      <c r="M105" s="228"/>
      <c r="N105" s="228"/>
      <c r="O105" s="228"/>
      <c r="P105" s="228"/>
      <c r="Q105" s="228"/>
      <c r="R105" s="39"/>
    </row>
    <row r="106" spans="2:18" s="1" customFormat="1" ht="6.95" customHeight="1">
      <c r="B106" s="61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3"/>
    </row>
    <row r="110" spans="2:18" s="1" customFormat="1" ht="6.95" customHeight="1">
      <c r="B110" s="64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6"/>
    </row>
    <row r="111" spans="2:18" s="1" customFormat="1" ht="36.95" customHeight="1">
      <c r="B111" s="37"/>
      <c r="C111" s="218" t="s">
        <v>157</v>
      </c>
      <c r="D111" s="268"/>
      <c r="E111" s="268"/>
      <c r="F111" s="268"/>
      <c r="G111" s="268"/>
      <c r="H111" s="268"/>
      <c r="I111" s="268"/>
      <c r="J111" s="268"/>
      <c r="K111" s="268"/>
      <c r="L111" s="268"/>
      <c r="M111" s="268"/>
      <c r="N111" s="268"/>
      <c r="O111" s="268"/>
      <c r="P111" s="268"/>
      <c r="Q111" s="268"/>
      <c r="R111" s="39"/>
    </row>
    <row r="112" spans="2:18" s="1" customFormat="1" ht="6.95" customHeight="1">
      <c r="B112" s="37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9"/>
    </row>
    <row r="113" spans="2:18" s="1" customFormat="1" ht="30" customHeight="1">
      <c r="B113" s="37"/>
      <c r="C113" s="32" t="s">
        <v>19</v>
      </c>
      <c r="D113" s="38"/>
      <c r="E113" s="38"/>
      <c r="F113" s="271" t="str">
        <f>F6</f>
        <v>Přístavba a stavební úpravy - Gymnázium Václava Beneše Třebízského</v>
      </c>
      <c r="G113" s="272"/>
      <c r="H113" s="272"/>
      <c r="I113" s="272"/>
      <c r="J113" s="272"/>
      <c r="K113" s="272"/>
      <c r="L113" s="272"/>
      <c r="M113" s="272"/>
      <c r="N113" s="272"/>
      <c r="O113" s="272"/>
      <c r="P113" s="272"/>
      <c r="Q113" s="38"/>
      <c r="R113" s="39"/>
    </row>
    <row r="114" spans="2:18" s="1" customFormat="1" ht="36.95" customHeight="1">
      <c r="B114" s="37"/>
      <c r="C114" s="71" t="s">
        <v>121</v>
      </c>
      <c r="D114" s="38"/>
      <c r="E114" s="38"/>
      <c r="F114" s="234" t="str">
        <f>F7</f>
        <v>04 - Elektroinstalace</v>
      </c>
      <c r="G114" s="268"/>
      <c r="H114" s="268"/>
      <c r="I114" s="268"/>
      <c r="J114" s="268"/>
      <c r="K114" s="268"/>
      <c r="L114" s="268"/>
      <c r="M114" s="268"/>
      <c r="N114" s="268"/>
      <c r="O114" s="268"/>
      <c r="P114" s="268"/>
      <c r="Q114" s="38"/>
      <c r="R114" s="39"/>
    </row>
    <row r="115" spans="2:18" s="1" customFormat="1" ht="6.95" customHeight="1">
      <c r="B115" s="37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9"/>
    </row>
    <row r="116" spans="2:18" s="1" customFormat="1" ht="18" customHeight="1">
      <c r="B116" s="37"/>
      <c r="C116" s="32" t="s">
        <v>23</v>
      </c>
      <c r="D116" s="38"/>
      <c r="E116" s="38"/>
      <c r="F116" s="30" t="str">
        <f>F9</f>
        <v xml:space="preserve"> </v>
      </c>
      <c r="G116" s="38"/>
      <c r="H116" s="38"/>
      <c r="I116" s="38"/>
      <c r="J116" s="38"/>
      <c r="K116" s="32" t="s">
        <v>25</v>
      </c>
      <c r="L116" s="38"/>
      <c r="M116" s="273" t="str">
        <f>IF(O9="","",O9)</f>
        <v>24. 9. 2018</v>
      </c>
      <c r="N116" s="273"/>
      <c r="O116" s="273"/>
      <c r="P116" s="273"/>
      <c r="Q116" s="38"/>
      <c r="R116" s="39"/>
    </row>
    <row r="117" spans="2:18" s="1" customFormat="1" ht="6.95" customHeight="1"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9"/>
    </row>
    <row r="118" spans="2:18" s="1" customFormat="1" ht="15">
      <c r="B118" s="37"/>
      <c r="C118" s="32" t="s">
        <v>27</v>
      </c>
      <c r="D118" s="38"/>
      <c r="E118" s="38"/>
      <c r="F118" s="30" t="str">
        <f>E12</f>
        <v>Město Slaný</v>
      </c>
      <c r="G118" s="38"/>
      <c r="H118" s="38"/>
      <c r="I118" s="38"/>
      <c r="J118" s="38"/>
      <c r="K118" s="32" t="s">
        <v>33</v>
      </c>
      <c r="L118" s="38"/>
      <c r="M118" s="222" t="str">
        <f>E18</f>
        <v>PlanPoint s.r.o.</v>
      </c>
      <c r="N118" s="222"/>
      <c r="O118" s="222"/>
      <c r="P118" s="222"/>
      <c r="Q118" s="222"/>
      <c r="R118" s="39"/>
    </row>
    <row r="119" spans="2:18" s="1" customFormat="1" ht="14.45" customHeight="1">
      <c r="B119" s="37"/>
      <c r="C119" s="32" t="s">
        <v>31</v>
      </c>
      <c r="D119" s="38"/>
      <c r="E119" s="38"/>
      <c r="F119" s="30" t="str">
        <f>IF(E15="","",E15)</f>
        <v>Vyplň údaj</v>
      </c>
      <c r="G119" s="38"/>
      <c r="H119" s="38"/>
      <c r="I119" s="38"/>
      <c r="J119" s="38"/>
      <c r="K119" s="32" t="s">
        <v>36</v>
      </c>
      <c r="L119" s="38"/>
      <c r="M119" s="222" t="str">
        <f>E21</f>
        <v xml:space="preserve"> </v>
      </c>
      <c r="N119" s="222"/>
      <c r="O119" s="222"/>
      <c r="P119" s="222"/>
      <c r="Q119" s="222"/>
      <c r="R119" s="39"/>
    </row>
    <row r="120" spans="2:18" s="1" customFormat="1" ht="10.35" customHeight="1">
      <c r="B120" s="37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9"/>
    </row>
    <row r="121" spans="2:27" s="8" customFormat="1" ht="29.25" customHeight="1">
      <c r="B121" s="146"/>
      <c r="C121" s="147" t="s">
        <v>158</v>
      </c>
      <c r="D121" s="148" t="s">
        <v>159</v>
      </c>
      <c r="E121" s="148" t="s">
        <v>60</v>
      </c>
      <c r="F121" s="285" t="s">
        <v>160</v>
      </c>
      <c r="G121" s="285"/>
      <c r="H121" s="285"/>
      <c r="I121" s="285"/>
      <c r="J121" s="148" t="s">
        <v>161</v>
      </c>
      <c r="K121" s="148" t="s">
        <v>162</v>
      </c>
      <c r="L121" s="285" t="s">
        <v>163</v>
      </c>
      <c r="M121" s="285"/>
      <c r="N121" s="285" t="s">
        <v>126</v>
      </c>
      <c r="O121" s="285"/>
      <c r="P121" s="285"/>
      <c r="Q121" s="286"/>
      <c r="R121" s="149"/>
      <c r="T121" s="78" t="s">
        <v>164</v>
      </c>
      <c r="U121" s="79" t="s">
        <v>42</v>
      </c>
      <c r="V121" s="79" t="s">
        <v>165</v>
      </c>
      <c r="W121" s="79" t="s">
        <v>166</v>
      </c>
      <c r="X121" s="79" t="s">
        <v>167</v>
      </c>
      <c r="Y121" s="79" t="s">
        <v>168</v>
      </c>
      <c r="Z121" s="79" t="s">
        <v>169</v>
      </c>
      <c r="AA121" s="80" t="s">
        <v>170</v>
      </c>
    </row>
    <row r="122" spans="2:63" s="1" customFormat="1" ht="29.25" customHeight="1">
      <c r="B122" s="37"/>
      <c r="C122" s="82" t="s">
        <v>123</v>
      </c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287">
        <f>BK122</f>
        <v>0</v>
      </c>
      <c r="O122" s="288"/>
      <c r="P122" s="288"/>
      <c r="Q122" s="288"/>
      <c r="R122" s="39"/>
      <c r="T122" s="81"/>
      <c r="U122" s="53"/>
      <c r="V122" s="53"/>
      <c r="W122" s="150">
        <f>W123+W136+W138+W142+W144+W146+W161</f>
        <v>0</v>
      </c>
      <c r="X122" s="53"/>
      <c r="Y122" s="150">
        <f>Y123+Y136+Y138+Y142+Y144+Y146+Y161</f>
        <v>0</v>
      </c>
      <c r="Z122" s="53"/>
      <c r="AA122" s="151">
        <f>AA123+AA136+AA138+AA142+AA144+AA146+AA161</f>
        <v>0</v>
      </c>
      <c r="AT122" s="21" t="s">
        <v>77</v>
      </c>
      <c r="AU122" s="21" t="s">
        <v>128</v>
      </c>
      <c r="BK122" s="152">
        <f>BK123+BK136+BK138+BK142+BK144+BK146+BK161</f>
        <v>0</v>
      </c>
    </row>
    <row r="123" spans="2:63" s="9" customFormat="1" ht="37.35" customHeight="1">
      <c r="B123" s="153"/>
      <c r="C123" s="154"/>
      <c r="D123" s="155" t="s">
        <v>993</v>
      </c>
      <c r="E123" s="155"/>
      <c r="F123" s="155"/>
      <c r="G123" s="155"/>
      <c r="H123" s="155"/>
      <c r="I123" s="155"/>
      <c r="J123" s="155"/>
      <c r="K123" s="155"/>
      <c r="L123" s="155"/>
      <c r="M123" s="155"/>
      <c r="N123" s="301">
        <f>BK123</f>
        <v>0</v>
      </c>
      <c r="O123" s="302"/>
      <c r="P123" s="302"/>
      <c r="Q123" s="302"/>
      <c r="R123" s="156"/>
      <c r="T123" s="157"/>
      <c r="U123" s="154"/>
      <c r="V123" s="154"/>
      <c r="W123" s="158">
        <f>SUM(W124:W135)</f>
        <v>0</v>
      </c>
      <c r="X123" s="154"/>
      <c r="Y123" s="158">
        <f>SUM(Y124:Y135)</f>
        <v>0</v>
      </c>
      <c r="Z123" s="154"/>
      <c r="AA123" s="159">
        <f>SUM(AA124:AA135)</f>
        <v>0</v>
      </c>
      <c r="AR123" s="160" t="s">
        <v>86</v>
      </c>
      <c r="AT123" s="161" t="s">
        <v>77</v>
      </c>
      <c r="AU123" s="161" t="s">
        <v>78</v>
      </c>
      <c r="AY123" s="160" t="s">
        <v>171</v>
      </c>
      <c r="BK123" s="162">
        <f>SUM(BK124:BK135)</f>
        <v>0</v>
      </c>
    </row>
    <row r="124" spans="2:65" s="1" customFormat="1" ht="22.9" customHeight="1">
      <c r="B124" s="135"/>
      <c r="C124" s="164" t="s">
        <v>78</v>
      </c>
      <c r="D124" s="164" t="s">
        <v>172</v>
      </c>
      <c r="E124" s="165" t="s">
        <v>999</v>
      </c>
      <c r="F124" s="259" t="s">
        <v>1000</v>
      </c>
      <c r="G124" s="259"/>
      <c r="H124" s="259"/>
      <c r="I124" s="259"/>
      <c r="J124" s="166" t="s">
        <v>388</v>
      </c>
      <c r="K124" s="167">
        <v>2</v>
      </c>
      <c r="L124" s="250">
        <v>0</v>
      </c>
      <c r="M124" s="250"/>
      <c r="N124" s="254">
        <f aca="true" t="shared" si="5" ref="N124:N135">ROUND(L124*K124,2)</f>
        <v>0</v>
      </c>
      <c r="O124" s="254"/>
      <c r="P124" s="254"/>
      <c r="Q124" s="254"/>
      <c r="R124" s="138"/>
      <c r="T124" s="168" t="s">
        <v>5</v>
      </c>
      <c r="U124" s="46" t="s">
        <v>43</v>
      </c>
      <c r="V124" s="38"/>
      <c r="W124" s="169">
        <f aca="true" t="shared" si="6" ref="W124:W135">V124*K124</f>
        <v>0</v>
      </c>
      <c r="X124" s="169">
        <v>0</v>
      </c>
      <c r="Y124" s="169">
        <f aca="true" t="shared" si="7" ref="Y124:Y135">X124*K124</f>
        <v>0</v>
      </c>
      <c r="Z124" s="169">
        <v>0</v>
      </c>
      <c r="AA124" s="170">
        <f aca="true" t="shared" si="8" ref="AA124:AA135">Z124*K124</f>
        <v>0</v>
      </c>
      <c r="AR124" s="21" t="s">
        <v>175</v>
      </c>
      <c r="AT124" s="21" t="s">
        <v>172</v>
      </c>
      <c r="AU124" s="21" t="s">
        <v>86</v>
      </c>
      <c r="AY124" s="21" t="s">
        <v>171</v>
      </c>
      <c r="BE124" s="108">
        <f aca="true" t="shared" si="9" ref="BE124:BE135">IF(U124="základní",N124,0)</f>
        <v>0</v>
      </c>
      <c r="BF124" s="108">
        <f aca="true" t="shared" si="10" ref="BF124:BF135">IF(U124="snížená",N124,0)</f>
        <v>0</v>
      </c>
      <c r="BG124" s="108">
        <f aca="true" t="shared" si="11" ref="BG124:BG135">IF(U124="zákl. přenesená",N124,0)</f>
        <v>0</v>
      </c>
      <c r="BH124" s="108">
        <f aca="true" t="shared" si="12" ref="BH124:BH135">IF(U124="sníž. přenesená",N124,0)</f>
        <v>0</v>
      </c>
      <c r="BI124" s="108">
        <f aca="true" t="shared" si="13" ref="BI124:BI135">IF(U124="nulová",N124,0)</f>
        <v>0</v>
      </c>
      <c r="BJ124" s="21" t="s">
        <v>86</v>
      </c>
      <c r="BK124" s="108">
        <f aca="true" t="shared" si="14" ref="BK124:BK135">ROUND(L124*K124,2)</f>
        <v>0</v>
      </c>
      <c r="BL124" s="21" t="s">
        <v>175</v>
      </c>
      <c r="BM124" s="21" t="s">
        <v>119</v>
      </c>
    </row>
    <row r="125" spans="2:65" s="1" customFormat="1" ht="22.9" customHeight="1">
      <c r="B125" s="135"/>
      <c r="C125" s="164" t="s">
        <v>78</v>
      </c>
      <c r="D125" s="164" t="s">
        <v>172</v>
      </c>
      <c r="E125" s="165" t="s">
        <v>1001</v>
      </c>
      <c r="F125" s="259" t="s">
        <v>1002</v>
      </c>
      <c r="G125" s="259"/>
      <c r="H125" s="259"/>
      <c r="I125" s="259"/>
      <c r="J125" s="166" t="s">
        <v>388</v>
      </c>
      <c r="K125" s="167">
        <v>4</v>
      </c>
      <c r="L125" s="250">
        <v>0</v>
      </c>
      <c r="M125" s="250"/>
      <c r="N125" s="254">
        <f t="shared" si="5"/>
        <v>0</v>
      </c>
      <c r="O125" s="254"/>
      <c r="P125" s="254"/>
      <c r="Q125" s="254"/>
      <c r="R125" s="138"/>
      <c r="T125" s="168" t="s">
        <v>5</v>
      </c>
      <c r="U125" s="46" t="s">
        <v>43</v>
      </c>
      <c r="V125" s="38"/>
      <c r="W125" s="169">
        <f t="shared" si="6"/>
        <v>0</v>
      </c>
      <c r="X125" s="169">
        <v>0</v>
      </c>
      <c r="Y125" s="169">
        <f t="shared" si="7"/>
        <v>0</v>
      </c>
      <c r="Z125" s="169">
        <v>0</v>
      </c>
      <c r="AA125" s="170">
        <f t="shared" si="8"/>
        <v>0</v>
      </c>
      <c r="AR125" s="21" t="s">
        <v>175</v>
      </c>
      <c r="AT125" s="21" t="s">
        <v>172</v>
      </c>
      <c r="AU125" s="21" t="s">
        <v>86</v>
      </c>
      <c r="AY125" s="21" t="s">
        <v>171</v>
      </c>
      <c r="BE125" s="108">
        <f t="shared" si="9"/>
        <v>0</v>
      </c>
      <c r="BF125" s="108">
        <f t="shared" si="10"/>
        <v>0</v>
      </c>
      <c r="BG125" s="108">
        <f t="shared" si="11"/>
        <v>0</v>
      </c>
      <c r="BH125" s="108">
        <f t="shared" si="12"/>
        <v>0</v>
      </c>
      <c r="BI125" s="108">
        <f t="shared" si="13"/>
        <v>0</v>
      </c>
      <c r="BJ125" s="21" t="s">
        <v>86</v>
      </c>
      <c r="BK125" s="108">
        <f t="shared" si="14"/>
        <v>0</v>
      </c>
      <c r="BL125" s="21" t="s">
        <v>175</v>
      </c>
      <c r="BM125" s="21" t="s">
        <v>175</v>
      </c>
    </row>
    <row r="126" spans="2:65" s="1" customFormat="1" ht="22.9" customHeight="1">
      <c r="B126" s="135"/>
      <c r="C126" s="164" t="s">
        <v>78</v>
      </c>
      <c r="D126" s="164" t="s">
        <v>172</v>
      </c>
      <c r="E126" s="165" t="s">
        <v>1003</v>
      </c>
      <c r="F126" s="259" t="s">
        <v>1004</v>
      </c>
      <c r="G126" s="259"/>
      <c r="H126" s="259"/>
      <c r="I126" s="259"/>
      <c r="J126" s="166" t="s">
        <v>210</v>
      </c>
      <c r="K126" s="167">
        <v>60</v>
      </c>
      <c r="L126" s="250">
        <v>0</v>
      </c>
      <c r="M126" s="250"/>
      <c r="N126" s="254">
        <f t="shared" si="5"/>
        <v>0</v>
      </c>
      <c r="O126" s="254"/>
      <c r="P126" s="254"/>
      <c r="Q126" s="254"/>
      <c r="R126" s="138"/>
      <c r="T126" s="168" t="s">
        <v>5</v>
      </c>
      <c r="U126" s="46" t="s">
        <v>43</v>
      </c>
      <c r="V126" s="38"/>
      <c r="W126" s="169">
        <f t="shared" si="6"/>
        <v>0</v>
      </c>
      <c r="X126" s="169">
        <v>0</v>
      </c>
      <c r="Y126" s="169">
        <f t="shared" si="7"/>
        <v>0</v>
      </c>
      <c r="Z126" s="169">
        <v>0</v>
      </c>
      <c r="AA126" s="170">
        <f t="shared" si="8"/>
        <v>0</v>
      </c>
      <c r="AR126" s="21" t="s">
        <v>175</v>
      </c>
      <c r="AT126" s="21" t="s">
        <v>172</v>
      </c>
      <c r="AU126" s="21" t="s">
        <v>86</v>
      </c>
      <c r="AY126" s="21" t="s">
        <v>171</v>
      </c>
      <c r="BE126" s="108">
        <f t="shared" si="9"/>
        <v>0</v>
      </c>
      <c r="BF126" s="108">
        <f t="shared" si="10"/>
        <v>0</v>
      </c>
      <c r="BG126" s="108">
        <f t="shared" si="11"/>
        <v>0</v>
      </c>
      <c r="BH126" s="108">
        <f t="shared" si="12"/>
        <v>0</v>
      </c>
      <c r="BI126" s="108">
        <f t="shared" si="13"/>
        <v>0</v>
      </c>
      <c r="BJ126" s="21" t="s">
        <v>86</v>
      </c>
      <c r="BK126" s="108">
        <f t="shared" si="14"/>
        <v>0</v>
      </c>
      <c r="BL126" s="21" t="s">
        <v>175</v>
      </c>
      <c r="BM126" s="21" t="s">
        <v>207</v>
      </c>
    </row>
    <row r="127" spans="2:65" s="1" customFormat="1" ht="22.9" customHeight="1">
      <c r="B127" s="135"/>
      <c r="C127" s="164" t="s">
        <v>78</v>
      </c>
      <c r="D127" s="164" t="s">
        <v>172</v>
      </c>
      <c r="E127" s="165" t="s">
        <v>1005</v>
      </c>
      <c r="F127" s="259" t="s">
        <v>1006</v>
      </c>
      <c r="G127" s="259"/>
      <c r="H127" s="259"/>
      <c r="I127" s="259"/>
      <c r="J127" s="166" t="s">
        <v>210</v>
      </c>
      <c r="K127" s="167">
        <v>30</v>
      </c>
      <c r="L127" s="250">
        <v>0</v>
      </c>
      <c r="M127" s="250"/>
      <c r="N127" s="254">
        <f t="shared" si="5"/>
        <v>0</v>
      </c>
      <c r="O127" s="254"/>
      <c r="P127" s="254"/>
      <c r="Q127" s="254"/>
      <c r="R127" s="138"/>
      <c r="T127" s="168" t="s">
        <v>5</v>
      </c>
      <c r="U127" s="46" t="s">
        <v>43</v>
      </c>
      <c r="V127" s="38"/>
      <c r="W127" s="169">
        <f t="shared" si="6"/>
        <v>0</v>
      </c>
      <c r="X127" s="169">
        <v>0</v>
      </c>
      <c r="Y127" s="169">
        <f t="shared" si="7"/>
        <v>0</v>
      </c>
      <c r="Z127" s="169">
        <v>0</v>
      </c>
      <c r="AA127" s="170">
        <f t="shared" si="8"/>
        <v>0</v>
      </c>
      <c r="AR127" s="21" t="s">
        <v>175</v>
      </c>
      <c r="AT127" s="21" t="s">
        <v>172</v>
      </c>
      <c r="AU127" s="21" t="s">
        <v>86</v>
      </c>
      <c r="AY127" s="21" t="s">
        <v>171</v>
      </c>
      <c r="BE127" s="108">
        <f t="shared" si="9"/>
        <v>0</v>
      </c>
      <c r="BF127" s="108">
        <f t="shared" si="10"/>
        <v>0</v>
      </c>
      <c r="BG127" s="108">
        <f t="shared" si="11"/>
        <v>0</v>
      </c>
      <c r="BH127" s="108">
        <f t="shared" si="12"/>
        <v>0</v>
      </c>
      <c r="BI127" s="108">
        <f t="shared" si="13"/>
        <v>0</v>
      </c>
      <c r="BJ127" s="21" t="s">
        <v>86</v>
      </c>
      <c r="BK127" s="108">
        <f t="shared" si="14"/>
        <v>0</v>
      </c>
      <c r="BL127" s="21" t="s">
        <v>175</v>
      </c>
      <c r="BM127" s="21" t="s">
        <v>218</v>
      </c>
    </row>
    <row r="128" spans="2:65" s="1" customFormat="1" ht="22.9" customHeight="1">
      <c r="B128" s="135"/>
      <c r="C128" s="164" t="s">
        <v>78</v>
      </c>
      <c r="D128" s="164" t="s">
        <v>172</v>
      </c>
      <c r="E128" s="165" t="s">
        <v>1007</v>
      </c>
      <c r="F128" s="259" t="s">
        <v>1008</v>
      </c>
      <c r="G128" s="259"/>
      <c r="H128" s="259"/>
      <c r="I128" s="259"/>
      <c r="J128" s="166" t="s">
        <v>210</v>
      </c>
      <c r="K128" s="167">
        <v>110</v>
      </c>
      <c r="L128" s="250">
        <v>0</v>
      </c>
      <c r="M128" s="250"/>
      <c r="N128" s="254">
        <f t="shared" si="5"/>
        <v>0</v>
      </c>
      <c r="O128" s="254"/>
      <c r="P128" s="254"/>
      <c r="Q128" s="254"/>
      <c r="R128" s="138"/>
      <c r="T128" s="168" t="s">
        <v>5</v>
      </c>
      <c r="U128" s="46" t="s">
        <v>43</v>
      </c>
      <c r="V128" s="38"/>
      <c r="W128" s="169">
        <f t="shared" si="6"/>
        <v>0</v>
      </c>
      <c r="X128" s="169">
        <v>0</v>
      </c>
      <c r="Y128" s="169">
        <f t="shared" si="7"/>
        <v>0</v>
      </c>
      <c r="Z128" s="169">
        <v>0</v>
      </c>
      <c r="AA128" s="170">
        <f t="shared" si="8"/>
        <v>0</v>
      </c>
      <c r="AR128" s="21" t="s">
        <v>175</v>
      </c>
      <c r="AT128" s="21" t="s">
        <v>172</v>
      </c>
      <c r="AU128" s="21" t="s">
        <v>86</v>
      </c>
      <c r="AY128" s="21" t="s">
        <v>171</v>
      </c>
      <c r="BE128" s="108">
        <f t="shared" si="9"/>
        <v>0</v>
      </c>
      <c r="BF128" s="108">
        <f t="shared" si="10"/>
        <v>0</v>
      </c>
      <c r="BG128" s="108">
        <f t="shared" si="11"/>
        <v>0</v>
      </c>
      <c r="BH128" s="108">
        <f t="shared" si="12"/>
        <v>0</v>
      </c>
      <c r="BI128" s="108">
        <f t="shared" si="13"/>
        <v>0</v>
      </c>
      <c r="BJ128" s="21" t="s">
        <v>86</v>
      </c>
      <c r="BK128" s="108">
        <f t="shared" si="14"/>
        <v>0</v>
      </c>
      <c r="BL128" s="21" t="s">
        <v>175</v>
      </c>
      <c r="BM128" s="21" t="s">
        <v>229</v>
      </c>
    </row>
    <row r="129" spans="2:65" s="1" customFormat="1" ht="22.9" customHeight="1">
      <c r="B129" s="135"/>
      <c r="C129" s="164" t="s">
        <v>78</v>
      </c>
      <c r="D129" s="164" t="s">
        <v>172</v>
      </c>
      <c r="E129" s="165" t="s">
        <v>1009</v>
      </c>
      <c r="F129" s="259" t="s">
        <v>1010</v>
      </c>
      <c r="G129" s="259"/>
      <c r="H129" s="259"/>
      <c r="I129" s="259"/>
      <c r="J129" s="166" t="s">
        <v>210</v>
      </c>
      <c r="K129" s="167">
        <v>110</v>
      </c>
      <c r="L129" s="250">
        <v>0</v>
      </c>
      <c r="M129" s="250"/>
      <c r="N129" s="254">
        <f t="shared" si="5"/>
        <v>0</v>
      </c>
      <c r="O129" s="254"/>
      <c r="P129" s="254"/>
      <c r="Q129" s="254"/>
      <c r="R129" s="138"/>
      <c r="T129" s="168" t="s">
        <v>5</v>
      </c>
      <c r="U129" s="46" t="s">
        <v>43</v>
      </c>
      <c r="V129" s="38"/>
      <c r="W129" s="169">
        <f t="shared" si="6"/>
        <v>0</v>
      </c>
      <c r="X129" s="169">
        <v>0</v>
      </c>
      <c r="Y129" s="169">
        <f t="shared" si="7"/>
        <v>0</v>
      </c>
      <c r="Z129" s="169">
        <v>0</v>
      </c>
      <c r="AA129" s="170">
        <f t="shared" si="8"/>
        <v>0</v>
      </c>
      <c r="AR129" s="21" t="s">
        <v>175</v>
      </c>
      <c r="AT129" s="21" t="s">
        <v>172</v>
      </c>
      <c r="AU129" s="21" t="s">
        <v>86</v>
      </c>
      <c r="AY129" s="21" t="s">
        <v>171</v>
      </c>
      <c r="BE129" s="108">
        <f t="shared" si="9"/>
        <v>0</v>
      </c>
      <c r="BF129" s="108">
        <f t="shared" si="10"/>
        <v>0</v>
      </c>
      <c r="BG129" s="108">
        <f t="shared" si="11"/>
        <v>0</v>
      </c>
      <c r="BH129" s="108">
        <f t="shared" si="12"/>
        <v>0</v>
      </c>
      <c r="BI129" s="108">
        <f t="shared" si="13"/>
        <v>0</v>
      </c>
      <c r="BJ129" s="21" t="s">
        <v>86</v>
      </c>
      <c r="BK129" s="108">
        <f t="shared" si="14"/>
        <v>0</v>
      </c>
      <c r="BL129" s="21" t="s">
        <v>175</v>
      </c>
      <c r="BM129" s="21" t="s">
        <v>237</v>
      </c>
    </row>
    <row r="130" spans="2:65" s="1" customFormat="1" ht="22.9" customHeight="1">
      <c r="B130" s="135"/>
      <c r="C130" s="164" t="s">
        <v>78</v>
      </c>
      <c r="D130" s="164" t="s">
        <v>172</v>
      </c>
      <c r="E130" s="165" t="s">
        <v>1011</v>
      </c>
      <c r="F130" s="259" t="s">
        <v>1012</v>
      </c>
      <c r="G130" s="259"/>
      <c r="H130" s="259"/>
      <c r="I130" s="259"/>
      <c r="J130" s="166" t="s">
        <v>210</v>
      </c>
      <c r="K130" s="167">
        <v>35</v>
      </c>
      <c r="L130" s="250">
        <v>0</v>
      </c>
      <c r="M130" s="250"/>
      <c r="N130" s="254">
        <f t="shared" si="5"/>
        <v>0</v>
      </c>
      <c r="O130" s="254"/>
      <c r="P130" s="254"/>
      <c r="Q130" s="254"/>
      <c r="R130" s="138"/>
      <c r="T130" s="168" t="s">
        <v>5</v>
      </c>
      <c r="U130" s="46" t="s">
        <v>43</v>
      </c>
      <c r="V130" s="38"/>
      <c r="W130" s="169">
        <f t="shared" si="6"/>
        <v>0</v>
      </c>
      <c r="X130" s="169">
        <v>0</v>
      </c>
      <c r="Y130" s="169">
        <f t="shared" si="7"/>
        <v>0</v>
      </c>
      <c r="Z130" s="169">
        <v>0</v>
      </c>
      <c r="AA130" s="170">
        <f t="shared" si="8"/>
        <v>0</v>
      </c>
      <c r="AR130" s="21" t="s">
        <v>175</v>
      </c>
      <c r="AT130" s="21" t="s">
        <v>172</v>
      </c>
      <c r="AU130" s="21" t="s">
        <v>86</v>
      </c>
      <c r="AY130" s="21" t="s">
        <v>171</v>
      </c>
      <c r="BE130" s="108">
        <f t="shared" si="9"/>
        <v>0</v>
      </c>
      <c r="BF130" s="108">
        <f t="shared" si="10"/>
        <v>0</v>
      </c>
      <c r="BG130" s="108">
        <f t="shared" si="11"/>
        <v>0</v>
      </c>
      <c r="BH130" s="108">
        <f t="shared" si="12"/>
        <v>0</v>
      </c>
      <c r="BI130" s="108">
        <f t="shared" si="13"/>
        <v>0</v>
      </c>
      <c r="BJ130" s="21" t="s">
        <v>86</v>
      </c>
      <c r="BK130" s="108">
        <f t="shared" si="14"/>
        <v>0</v>
      </c>
      <c r="BL130" s="21" t="s">
        <v>175</v>
      </c>
      <c r="BM130" s="21" t="s">
        <v>248</v>
      </c>
    </row>
    <row r="131" spans="2:65" s="1" customFormat="1" ht="22.9" customHeight="1">
      <c r="B131" s="135"/>
      <c r="C131" s="164" t="s">
        <v>78</v>
      </c>
      <c r="D131" s="164" t="s">
        <v>172</v>
      </c>
      <c r="E131" s="165" t="s">
        <v>1013</v>
      </c>
      <c r="F131" s="259" t="s">
        <v>1014</v>
      </c>
      <c r="G131" s="259"/>
      <c r="H131" s="259"/>
      <c r="I131" s="259"/>
      <c r="J131" s="166" t="s">
        <v>210</v>
      </c>
      <c r="K131" s="167">
        <v>60</v>
      </c>
      <c r="L131" s="250">
        <v>0</v>
      </c>
      <c r="M131" s="250"/>
      <c r="N131" s="254">
        <f t="shared" si="5"/>
        <v>0</v>
      </c>
      <c r="O131" s="254"/>
      <c r="P131" s="254"/>
      <c r="Q131" s="254"/>
      <c r="R131" s="138"/>
      <c r="T131" s="168" t="s">
        <v>5</v>
      </c>
      <c r="U131" s="46" t="s">
        <v>43</v>
      </c>
      <c r="V131" s="38"/>
      <c r="W131" s="169">
        <f t="shared" si="6"/>
        <v>0</v>
      </c>
      <c r="X131" s="169">
        <v>0</v>
      </c>
      <c r="Y131" s="169">
        <f t="shared" si="7"/>
        <v>0</v>
      </c>
      <c r="Z131" s="169">
        <v>0</v>
      </c>
      <c r="AA131" s="170">
        <f t="shared" si="8"/>
        <v>0</v>
      </c>
      <c r="AR131" s="21" t="s">
        <v>175</v>
      </c>
      <c r="AT131" s="21" t="s">
        <v>172</v>
      </c>
      <c r="AU131" s="21" t="s">
        <v>86</v>
      </c>
      <c r="AY131" s="21" t="s">
        <v>171</v>
      </c>
      <c r="BE131" s="108">
        <f t="shared" si="9"/>
        <v>0</v>
      </c>
      <c r="BF131" s="108">
        <f t="shared" si="10"/>
        <v>0</v>
      </c>
      <c r="BG131" s="108">
        <f t="shared" si="11"/>
        <v>0</v>
      </c>
      <c r="BH131" s="108">
        <f t="shared" si="12"/>
        <v>0</v>
      </c>
      <c r="BI131" s="108">
        <f t="shared" si="13"/>
        <v>0</v>
      </c>
      <c r="BJ131" s="21" t="s">
        <v>86</v>
      </c>
      <c r="BK131" s="108">
        <f t="shared" si="14"/>
        <v>0</v>
      </c>
      <c r="BL131" s="21" t="s">
        <v>175</v>
      </c>
      <c r="BM131" s="21" t="s">
        <v>253</v>
      </c>
    </row>
    <row r="132" spans="2:65" s="1" customFormat="1" ht="22.9" customHeight="1">
      <c r="B132" s="135"/>
      <c r="C132" s="164" t="s">
        <v>78</v>
      </c>
      <c r="D132" s="164" t="s">
        <v>172</v>
      </c>
      <c r="E132" s="165" t="s">
        <v>1015</v>
      </c>
      <c r="F132" s="259" t="s">
        <v>1016</v>
      </c>
      <c r="G132" s="259"/>
      <c r="H132" s="259"/>
      <c r="I132" s="259"/>
      <c r="J132" s="166" t="s">
        <v>388</v>
      </c>
      <c r="K132" s="167">
        <v>2</v>
      </c>
      <c r="L132" s="250">
        <v>0</v>
      </c>
      <c r="M132" s="250"/>
      <c r="N132" s="254">
        <f t="shared" si="5"/>
        <v>0</v>
      </c>
      <c r="O132" s="254"/>
      <c r="P132" s="254"/>
      <c r="Q132" s="254"/>
      <c r="R132" s="138"/>
      <c r="T132" s="168" t="s">
        <v>5</v>
      </c>
      <c r="U132" s="46" t="s">
        <v>43</v>
      </c>
      <c r="V132" s="38"/>
      <c r="W132" s="169">
        <f t="shared" si="6"/>
        <v>0</v>
      </c>
      <c r="X132" s="169">
        <v>0</v>
      </c>
      <c r="Y132" s="169">
        <f t="shared" si="7"/>
        <v>0</v>
      </c>
      <c r="Z132" s="169">
        <v>0</v>
      </c>
      <c r="AA132" s="170">
        <f t="shared" si="8"/>
        <v>0</v>
      </c>
      <c r="AR132" s="21" t="s">
        <v>175</v>
      </c>
      <c r="AT132" s="21" t="s">
        <v>172</v>
      </c>
      <c r="AU132" s="21" t="s">
        <v>86</v>
      </c>
      <c r="AY132" s="21" t="s">
        <v>171</v>
      </c>
      <c r="BE132" s="108">
        <f t="shared" si="9"/>
        <v>0</v>
      </c>
      <c r="BF132" s="108">
        <f t="shared" si="10"/>
        <v>0</v>
      </c>
      <c r="BG132" s="108">
        <f t="shared" si="11"/>
        <v>0</v>
      </c>
      <c r="BH132" s="108">
        <f t="shared" si="12"/>
        <v>0</v>
      </c>
      <c r="BI132" s="108">
        <f t="shared" si="13"/>
        <v>0</v>
      </c>
      <c r="BJ132" s="21" t="s">
        <v>86</v>
      </c>
      <c r="BK132" s="108">
        <f t="shared" si="14"/>
        <v>0</v>
      </c>
      <c r="BL132" s="21" t="s">
        <v>175</v>
      </c>
      <c r="BM132" s="21" t="s">
        <v>265</v>
      </c>
    </row>
    <row r="133" spans="2:65" s="1" customFormat="1" ht="22.9" customHeight="1">
      <c r="B133" s="135"/>
      <c r="C133" s="164" t="s">
        <v>78</v>
      </c>
      <c r="D133" s="164" t="s">
        <v>172</v>
      </c>
      <c r="E133" s="165" t="s">
        <v>1017</v>
      </c>
      <c r="F133" s="259" t="s">
        <v>1018</v>
      </c>
      <c r="G133" s="259"/>
      <c r="H133" s="259"/>
      <c r="I133" s="259"/>
      <c r="J133" s="166" t="s">
        <v>210</v>
      </c>
      <c r="K133" s="167">
        <v>10</v>
      </c>
      <c r="L133" s="250">
        <v>0</v>
      </c>
      <c r="M133" s="250"/>
      <c r="N133" s="254">
        <f t="shared" si="5"/>
        <v>0</v>
      </c>
      <c r="O133" s="254"/>
      <c r="P133" s="254"/>
      <c r="Q133" s="254"/>
      <c r="R133" s="138"/>
      <c r="T133" s="168" t="s">
        <v>5</v>
      </c>
      <c r="U133" s="46" t="s">
        <v>43</v>
      </c>
      <c r="V133" s="38"/>
      <c r="W133" s="169">
        <f t="shared" si="6"/>
        <v>0</v>
      </c>
      <c r="X133" s="169">
        <v>0</v>
      </c>
      <c r="Y133" s="169">
        <f t="shared" si="7"/>
        <v>0</v>
      </c>
      <c r="Z133" s="169">
        <v>0</v>
      </c>
      <c r="AA133" s="170">
        <f t="shared" si="8"/>
        <v>0</v>
      </c>
      <c r="AR133" s="21" t="s">
        <v>175</v>
      </c>
      <c r="AT133" s="21" t="s">
        <v>172</v>
      </c>
      <c r="AU133" s="21" t="s">
        <v>86</v>
      </c>
      <c r="AY133" s="21" t="s">
        <v>171</v>
      </c>
      <c r="BE133" s="108">
        <f t="shared" si="9"/>
        <v>0</v>
      </c>
      <c r="BF133" s="108">
        <f t="shared" si="10"/>
        <v>0</v>
      </c>
      <c r="BG133" s="108">
        <f t="shared" si="11"/>
        <v>0</v>
      </c>
      <c r="BH133" s="108">
        <f t="shared" si="12"/>
        <v>0</v>
      </c>
      <c r="BI133" s="108">
        <f t="shared" si="13"/>
        <v>0</v>
      </c>
      <c r="BJ133" s="21" t="s">
        <v>86</v>
      </c>
      <c r="BK133" s="108">
        <f t="shared" si="14"/>
        <v>0</v>
      </c>
      <c r="BL133" s="21" t="s">
        <v>175</v>
      </c>
      <c r="BM133" s="21" t="s">
        <v>275</v>
      </c>
    </row>
    <row r="134" spans="2:65" s="1" customFormat="1" ht="22.9" customHeight="1">
      <c r="B134" s="135"/>
      <c r="C134" s="164" t="s">
        <v>78</v>
      </c>
      <c r="D134" s="164" t="s">
        <v>172</v>
      </c>
      <c r="E134" s="165" t="s">
        <v>1017</v>
      </c>
      <c r="F134" s="259" t="s">
        <v>1018</v>
      </c>
      <c r="G134" s="259"/>
      <c r="H134" s="259"/>
      <c r="I134" s="259"/>
      <c r="J134" s="166" t="s">
        <v>210</v>
      </c>
      <c r="K134" s="167">
        <v>30</v>
      </c>
      <c r="L134" s="250">
        <v>0</v>
      </c>
      <c r="M134" s="250"/>
      <c r="N134" s="254">
        <f t="shared" si="5"/>
        <v>0</v>
      </c>
      <c r="O134" s="254"/>
      <c r="P134" s="254"/>
      <c r="Q134" s="254"/>
      <c r="R134" s="138"/>
      <c r="T134" s="168" t="s">
        <v>5</v>
      </c>
      <c r="U134" s="46" t="s">
        <v>43</v>
      </c>
      <c r="V134" s="38"/>
      <c r="W134" s="169">
        <f t="shared" si="6"/>
        <v>0</v>
      </c>
      <c r="X134" s="169">
        <v>0</v>
      </c>
      <c r="Y134" s="169">
        <f t="shared" si="7"/>
        <v>0</v>
      </c>
      <c r="Z134" s="169">
        <v>0</v>
      </c>
      <c r="AA134" s="170">
        <f t="shared" si="8"/>
        <v>0</v>
      </c>
      <c r="AR134" s="21" t="s">
        <v>175</v>
      </c>
      <c r="AT134" s="21" t="s">
        <v>172</v>
      </c>
      <c r="AU134" s="21" t="s">
        <v>86</v>
      </c>
      <c r="AY134" s="21" t="s">
        <v>171</v>
      </c>
      <c r="BE134" s="108">
        <f t="shared" si="9"/>
        <v>0</v>
      </c>
      <c r="BF134" s="108">
        <f t="shared" si="10"/>
        <v>0</v>
      </c>
      <c r="BG134" s="108">
        <f t="shared" si="11"/>
        <v>0</v>
      </c>
      <c r="BH134" s="108">
        <f t="shared" si="12"/>
        <v>0</v>
      </c>
      <c r="BI134" s="108">
        <f t="shared" si="13"/>
        <v>0</v>
      </c>
      <c r="BJ134" s="21" t="s">
        <v>86</v>
      </c>
      <c r="BK134" s="108">
        <f t="shared" si="14"/>
        <v>0</v>
      </c>
      <c r="BL134" s="21" t="s">
        <v>175</v>
      </c>
      <c r="BM134" s="21" t="s">
        <v>288</v>
      </c>
    </row>
    <row r="135" spans="2:65" s="1" customFormat="1" ht="22.9" customHeight="1">
      <c r="B135" s="135"/>
      <c r="C135" s="164" t="s">
        <v>78</v>
      </c>
      <c r="D135" s="164" t="s">
        <v>172</v>
      </c>
      <c r="E135" s="165" t="s">
        <v>1019</v>
      </c>
      <c r="F135" s="259" t="s">
        <v>1020</v>
      </c>
      <c r="G135" s="259"/>
      <c r="H135" s="259"/>
      <c r="I135" s="259"/>
      <c r="J135" s="166" t="s">
        <v>388</v>
      </c>
      <c r="K135" s="167">
        <v>2</v>
      </c>
      <c r="L135" s="250">
        <v>0</v>
      </c>
      <c r="M135" s="250"/>
      <c r="N135" s="254">
        <f t="shared" si="5"/>
        <v>0</v>
      </c>
      <c r="O135" s="254"/>
      <c r="P135" s="254"/>
      <c r="Q135" s="254"/>
      <c r="R135" s="138"/>
      <c r="T135" s="168" t="s">
        <v>5</v>
      </c>
      <c r="U135" s="46" t="s">
        <v>43</v>
      </c>
      <c r="V135" s="38"/>
      <c r="W135" s="169">
        <f t="shared" si="6"/>
        <v>0</v>
      </c>
      <c r="X135" s="169">
        <v>0</v>
      </c>
      <c r="Y135" s="169">
        <f t="shared" si="7"/>
        <v>0</v>
      </c>
      <c r="Z135" s="169">
        <v>0</v>
      </c>
      <c r="AA135" s="170">
        <f t="shared" si="8"/>
        <v>0</v>
      </c>
      <c r="AR135" s="21" t="s">
        <v>175</v>
      </c>
      <c r="AT135" s="21" t="s">
        <v>172</v>
      </c>
      <c r="AU135" s="21" t="s">
        <v>86</v>
      </c>
      <c r="AY135" s="21" t="s">
        <v>171</v>
      </c>
      <c r="BE135" s="108">
        <f t="shared" si="9"/>
        <v>0</v>
      </c>
      <c r="BF135" s="108">
        <f t="shared" si="10"/>
        <v>0</v>
      </c>
      <c r="BG135" s="108">
        <f t="shared" si="11"/>
        <v>0</v>
      </c>
      <c r="BH135" s="108">
        <f t="shared" si="12"/>
        <v>0</v>
      </c>
      <c r="BI135" s="108">
        <f t="shared" si="13"/>
        <v>0</v>
      </c>
      <c r="BJ135" s="21" t="s">
        <v>86</v>
      </c>
      <c r="BK135" s="108">
        <f t="shared" si="14"/>
        <v>0</v>
      </c>
      <c r="BL135" s="21" t="s">
        <v>175</v>
      </c>
      <c r="BM135" s="21" t="s">
        <v>299</v>
      </c>
    </row>
    <row r="136" spans="2:63" s="9" customFormat="1" ht="37.35" customHeight="1">
      <c r="B136" s="153"/>
      <c r="C136" s="154"/>
      <c r="D136" s="155" t="s">
        <v>994</v>
      </c>
      <c r="E136" s="155"/>
      <c r="F136" s="155"/>
      <c r="G136" s="155"/>
      <c r="H136" s="155"/>
      <c r="I136" s="155"/>
      <c r="J136" s="155"/>
      <c r="K136" s="155"/>
      <c r="L136" s="155"/>
      <c r="M136" s="155"/>
      <c r="N136" s="265">
        <f>BK136</f>
        <v>0</v>
      </c>
      <c r="O136" s="266"/>
      <c r="P136" s="266"/>
      <c r="Q136" s="266"/>
      <c r="R136" s="156"/>
      <c r="T136" s="157"/>
      <c r="U136" s="154"/>
      <c r="V136" s="154"/>
      <c r="W136" s="158">
        <f>W137</f>
        <v>0</v>
      </c>
      <c r="X136" s="154"/>
      <c r="Y136" s="158">
        <f>Y137</f>
        <v>0</v>
      </c>
      <c r="Z136" s="154"/>
      <c r="AA136" s="159">
        <f>AA137</f>
        <v>0</v>
      </c>
      <c r="AR136" s="160" t="s">
        <v>86</v>
      </c>
      <c r="AT136" s="161" t="s">
        <v>77</v>
      </c>
      <c r="AU136" s="161" t="s">
        <v>78</v>
      </c>
      <c r="AY136" s="160" t="s">
        <v>171</v>
      </c>
      <c r="BK136" s="162">
        <f>BK137</f>
        <v>0</v>
      </c>
    </row>
    <row r="137" spans="2:65" s="1" customFormat="1" ht="14.45" customHeight="1">
      <c r="B137" s="135"/>
      <c r="C137" s="164" t="s">
        <v>78</v>
      </c>
      <c r="D137" s="164" t="s">
        <v>172</v>
      </c>
      <c r="E137" s="165" t="s">
        <v>1021</v>
      </c>
      <c r="F137" s="259" t="s">
        <v>1022</v>
      </c>
      <c r="G137" s="259"/>
      <c r="H137" s="259"/>
      <c r="I137" s="259"/>
      <c r="J137" s="166" t="s">
        <v>509</v>
      </c>
      <c r="K137" s="167">
        <v>1</v>
      </c>
      <c r="L137" s="250">
        <v>0</v>
      </c>
      <c r="M137" s="250"/>
      <c r="N137" s="254">
        <f>ROUND(L137*K137,2)</f>
        <v>0</v>
      </c>
      <c r="O137" s="254"/>
      <c r="P137" s="254"/>
      <c r="Q137" s="254"/>
      <c r="R137" s="138"/>
      <c r="T137" s="168" t="s">
        <v>5</v>
      </c>
      <c r="U137" s="46" t="s">
        <v>43</v>
      </c>
      <c r="V137" s="38"/>
      <c r="W137" s="169">
        <f>V137*K137</f>
        <v>0</v>
      </c>
      <c r="X137" s="169">
        <v>0</v>
      </c>
      <c r="Y137" s="169">
        <f>X137*K137</f>
        <v>0</v>
      </c>
      <c r="Z137" s="169">
        <v>0</v>
      </c>
      <c r="AA137" s="170">
        <f>Z137*K137</f>
        <v>0</v>
      </c>
      <c r="AR137" s="21" t="s">
        <v>175</v>
      </c>
      <c r="AT137" s="21" t="s">
        <v>172</v>
      </c>
      <c r="AU137" s="21" t="s">
        <v>86</v>
      </c>
      <c r="AY137" s="21" t="s">
        <v>171</v>
      </c>
      <c r="BE137" s="108">
        <f>IF(U137="základní",N137,0)</f>
        <v>0</v>
      </c>
      <c r="BF137" s="108">
        <f>IF(U137="snížená",N137,0)</f>
        <v>0</v>
      </c>
      <c r="BG137" s="108">
        <f>IF(U137="zákl. přenesená",N137,0)</f>
        <v>0</v>
      </c>
      <c r="BH137" s="108">
        <f>IF(U137="sníž. přenesená",N137,0)</f>
        <v>0</v>
      </c>
      <c r="BI137" s="108">
        <f>IF(U137="nulová",N137,0)</f>
        <v>0</v>
      </c>
      <c r="BJ137" s="21" t="s">
        <v>86</v>
      </c>
      <c r="BK137" s="108">
        <f>ROUND(L137*K137,2)</f>
        <v>0</v>
      </c>
      <c r="BL137" s="21" t="s">
        <v>175</v>
      </c>
      <c r="BM137" s="21" t="s">
        <v>310</v>
      </c>
    </row>
    <row r="138" spans="2:63" s="9" customFormat="1" ht="37.35" customHeight="1">
      <c r="B138" s="153"/>
      <c r="C138" s="154"/>
      <c r="D138" s="155" t="s">
        <v>995</v>
      </c>
      <c r="E138" s="155"/>
      <c r="F138" s="155"/>
      <c r="G138" s="155"/>
      <c r="H138" s="155"/>
      <c r="I138" s="155"/>
      <c r="J138" s="155"/>
      <c r="K138" s="155"/>
      <c r="L138" s="155"/>
      <c r="M138" s="155"/>
      <c r="N138" s="265">
        <f>BK138</f>
        <v>0</v>
      </c>
      <c r="O138" s="266"/>
      <c r="P138" s="266"/>
      <c r="Q138" s="266"/>
      <c r="R138" s="156"/>
      <c r="T138" s="157"/>
      <c r="U138" s="154"/>
      <c r="V138" s="154"/>
      <c r="W138" s="158">
        <f>SUM(W139:W141)</f>
        <v>0</v>
      </c>
      <c r="X138" s="154"/>
      <c r="Y138" s="158">
        <f>SUM(Y139:Y141)</f>
        <v>0</v>
      </c>
      <c r="Z138" s="154"/>
      <c r="AA138" s="159">
        <f>SUM(AA139:AA141)</f>
        <v>0</v>
      </c>
      <c r="AR138" s="160" t="s">
        <v>86</v>
      </c>
      <c r="AT138" s="161" t="s">
        <v>77</v>
      </c>
      <c r="AU138" s="161" t="s">
        <v>78</v>
      </c>
      <c r="AY138" s="160" t="s">
        <v>171</v>
      </c>
      <c r="BK138" s="162">
        <f>SUM(BK139:BK141)</f>
        <v>0</v>
      </c>
    </row>
    <row r="139" spans="2:65" s="1" customFormat="1" ht="14.45" customHeight="1">
      <c r="B139" s="135"/>
      <c r="C139" s="164" t="s">
        <v>78</v>
      </c>
      <c r="D139" s="164" t="s">
        <v>172</v>
      </c>
      <c r="E139" s="165" t="s">
        <v>1023</v>
      </c>
      <c r="F139" s="259" t="s">
        <v>1024</v>
      </c>
      <c r="G139" s="259"/>
      <c r="H139" s="259"/>
      <c r="I139" s="259"/>
      <c r="J139" s="166" t="s">
        <v>841</v>
      </c>
      <c r="K139" s="167">
        <v>2</v>
      </c>
      <c r="L139" s="250">
        <v>0</v>
      </c>
      <c r="M139" s="250"/>
      <c r="N139" s="254">
        <f>ROUND(L139*K139,2)</f>
        <v>0</v>
      </c>
      <c r="O139" s="254"/>
      <c r="P139" s="254"/>
      <c r="Q139" s="254"/>
      <c r="R139" s="138"/>
      <c r="T139" s="168" t="s">
        <v>5</v>
      </c>
      <c r="U139" s="46" t="s">
        <v>43</v>
      </c>
      <c r="V139" s="38"/>
      <c r="W139" s="169">
        <f>V139*K139</f>
        <v>0</v>
      </c>
      <c r="X139" s="169">
        <v>0</v>
      </c>
      <c r="Y139" s="169">
        <f>X139*K139</f>
        <v>0</v>
      </c>
      <c r="Z139" s="169">
        <v>0</v>
      </c>
      <c r="AA139" s="170">
        <f>Z139*K139</f>
        <v>0</v>
      </c>
      <c r="AR139" s="21" t="s">
        <v>175</v>
      </c>
      <c r="AT139" s="21" t="s">
        <v>172</v>
      </c>
      <c r="AU139" s="21" t="s">
        <v>86</v>
      </c>
      <c r="AY139" s="21" t="s">
        <v>171</v>
      </c>
      <c r="BE139" s="108">
        <f>IF(U139="základní",N139,0)</f>
        <v>0</v>
      </c>
      <c r="BF139" s="108">
        <f>IF(U139="snížená",N139,0)</f>
        <v>0</v>
      </c>
      <c r="BG139" s="108">
        <f>IF(U139="zákl. přenesená",N139,0)</f>
        <v>0</v>
      </c>
      <c r="BH139" s="108">
        <f>IF(U139="sníž. přenesená",N139,0)</f>
        <v>0</v>
      </c>
      <c r="BI139" s="108">
        <f>IF(U139="nulová",N139,0)</f>
        <v>0</v>
      </c>
      <c r="BJ139" s="21" t="s">
        <v>86</v>
      </c>
      <c r="BK139" s="108">
        <f>ROUND(L139*K139,2)</f>
        <v>0</v>
      </c>
      <c r="BL139" s="21" t="s">
        <v>175</v>
      </c>
      <c r="BM139" s="21" t="s">
        <v>325</v>
      </c>
    </row>
    <row r="140" spans="2:65" s="1" customFormat="1" ht="14.45" customHeight="1">
      <c r="B140" s="135"/>
      <c r="C140" s="164" t="s">
        <v>78</v>
      </c>
      <c r="D140" s="164" t="s">
        <v>172</v>
      </c>
      <c r="E140" s="165" t="s">
        <v>1025</v>
      </c>
      <c r="F140" s="259" t="s">
        <v>1026</v>
      </c>
      <c r="G140" s="259"/>
      <c r="H140" s="259"/>
      <c r="I140" s="259"/>
      <c r="J140" s="166" t="s">
        <v>841</v>
      </c>
      <c r="K140" s="167">
        <v>2</v>
      </c>
      <c r="L140" s="250">
        <v>0</v>
      </c>
      <c r="M140" s="250"/>
      <c r="N140" s="254">
        <f>ROUND(L140*K140,2)</f>
        <v>0</v>
      </c>
      <c r="O140" s="254"/>
      <c r="P140" s="254"/>
      <c r="Q140" s="254"/>
      <c r="R140" s="138"/>
      <c r="T140" s="168" t="s">
        <v>5</v>
      </c>
      <c r="U140" s="46" t="s">
        <v>43</v>
      </c>
      <c r="V140" s="38"/>
      <c r="W140" s="169">
        <f>V140*K140</f>
        <v>0</v>
      </c>
      <c r="X140" s="169">
        <v>0</v>
      </c>
      <c r="Y140" s="169">
        <f>X140*K140</f>
        <v>0</v>
      </c>
      <c r="Z140" s="169">
        <v>0</v>
      </c>
      <c r="AA140" s="170">
        <f>Z140*K140</f>
        <v>0</v>
      </c>
      <c r="AR140" s="21" t="s">
        <v>175</v>
      </c>
      <c r="AT140" s="21" t="s">
        <v>172</v>
      </c>
      <c r="AU140" s="21" t="s">
        <v>86</v>
      </c>
      <c r="AY140" s="21" t="s">
        <v>171</v>
      </c>
      <c r="BE140" s="108">
        <f>IF(U140="základní",N140,0)</f>
        <v>0</v>
      </c>
      <c r="BF140" s="108">
        <f>IF(U140="snížená",N140,0)</f>
        <v>0</v>
      </c>
      <c r="BG140" s="108">
        <f>IF(U140="zákl. přenesená",N140,0)</f>
        <v>0</v>
      </c>
      <c r="BH140" s="108">
        <f>IF(U140="sníž. přenesená",N140,0)</f>
        <v>0</v>
      </c>
      <c r="BI140" s="108">
        <f>IF(U140="nulová",N140,0)</f>
        <v>0</v>
      </c>
      <c r="BJ140" s="21" t="s">
        <v>86</v>
      </c>
      <c r="BK140" s="108">
        <f>ROUND(L140*K140,2)</f>
        <v>0</v>
      </c>
      <c r="BL140" s="21" t="s">
        <v>175</v>
      </c>
      <c r="BM140" s="21" t="s">
        <v>339</v>
      </c>
    </row>
    <row r="141" spans="2:65" s="1" customFormat="1" ht="14.45" customHeight="1">
      <c r="B141" s="135"/>
      <c r="C141" s="164" t="s">
        <v>78</v>
      </c>
      <c r="D141" s="164" t="s">
        <v>172</v>
      </c>
      <c r="E141" s="165" t="s">
        <v>1027</v>
      </c>
      <c r="F141" s="259" t="s">
        <v>1028</v>
      </c>
      <c r="G141" s="259"/>
      <c r="H141" s="259"/>
      <c r="I141" s="259"/>
      <c r="J141" s="166" t="s">
        <v>841</v>
      </c>
      <c r="K141" s="167">
        <v>2</v>
      </c>
      <c r="L141" s="250">
        <v>0</v>
      </c>
      <c r="M141" s="250"/>
      <c r="N141" s="254">
        <f>ROUND(L141*K141,2)</f>
        <v>0</v>
      </c>
      <c r="O141" s="254"/>
      <c r="P141" s="254"/>
      <c r="Q141" s="254"/>
      <c r="R141" s="138"/>
      <c r="T141" s="168" t="s">
        <v>5</v>
      </c>
      <c r="U141" s="46" t="s">
        <v>43</v>
      </c>
      <c r="V141" s="38"/>
      <c r="W141" s="169">
        <f>V141*K141</f>
        <v>0</v>
      </c>
      <c r="X141" s="169">
        <v>0</v>
      </c>
      <c r="Y141" s="169">
        <f>X141*K141</f>
        <v>0</v>
      </c>
      <c r="Z141" s="169">
        <v>0</v>
      </c>
      <c r="AA141" s="170">
        <f>Z141*K141</f>
        <v>0</v>
      </c>
      <c r="AR141" s="21" t="s">
        <v>175</v>
      </c>
      <c r="AT141" s="21" t="s">
        <v>172</v>
      </c>
      <c r="AU141" s="21" t="s">
        <v>86</v>
      </c>
      <c r="AY141" s="21" t="s">
        <v>171</v>
      </c>
      <c r="BE141" s="108">
        <f>IF(U141="základní",N141,0)</f>
        <v>0</v>
      </c>
      <c r="BF141" s="108">
        <f>IF(U141="snížená",N141,0)</f>
        <v>0</v>
      </c>
      <c r="BG141" s="108">
        <f>IF(U141="zákl. přenesená",N141,0)</f>
        <v>0</v>
      </c>
      <c r="BH141" s="108">
        <f>IF(U141="sníž. přenesená",N141,0)</f>
        <v>0</v>
      </c>
      <c r="BI141" s="108">
        <f>IF(U141="nulová",N141,0)</f>
        <v>0</v>
      </c>
      <c r="BJ141" s="21" t="s">
        <v>86</v>
      </c>
      <c r="BK141" s="108">
        <f>ROUND(L141*K141,2)</f>
        <v>0</v>
      </c>
      <c r="BL141" s="21" t="s">
        <v>175</v>
      </c>
      <c r="BM141" s="21" t="s">
        <v>353</v>
      </c>
    </row>
    <row r="142" spans="2:63" s="9" customFormat="1" ht="37.35" customHeight="1">
      <c r="B142" s="153"/>
      <c r="C142" s="154"/>
      <c r="D142" s="155" t="s">
        <v>996</v>
      </c>
      <c r="E142" s="155"/>
      <c r="F142" s="155"/>
      <c r="G142" s="155"/>
      <c r="H142" s="155"/>
      <c r="I142" s="155"/>
      <c r="J142" s="155"/>
      <c r="K142" s="155"/>
      <c r="L142" s="155"/>
      <c r="M142" s="155"/>
      <c r="N142" s="265">
        <f>BK142</f>
        <v>0</v>
      </c>
      <c r="O142" s="266"/>
      <c r="P142" s="266"/>
      <c r="Q142" s="266"/>
      <c r="R142" s="156"/>
      <c r="T142" s="157"/>
      <c r="U142" s="154"/>
      <c r="V142" s="154"/>
      <c r="W142" s="158">
        <f>W143</f>
        <v>0</v>
      </c>
      <c r="X142" s="154"/>
      <c r="Y142" s="158">
        <f>Y143</f>
        <v>0</v>
      </c>
      <c r="Z142" s="154"/>
      <c r="AA142" s="159">
        <f>AA143</f>
        <v>0</v>
      </c>
      <c r="AR142" s="160" t="s">
        <v>86</v>
      </c>
      <c r="AT142" s="161" t="s">
        <v>77</v>
      </c>
      <c r="AU142" s="161" t="s">
        <v>78</v>
      </c>
      <c r="AY142" s="160" t="s">
        <v>171</v>
      </c>
      <c r="BK142" s="162">
        <f>BK143</f>
        <v>0</v>
      </c>
    </row>
    <row r="143" spans="2:65" s="1" customFormat="1" ht="14.45" customHeight="1">
      <c r="B143" s="135"/>
      <c r="C143" s="164" t="s">
        <v>78</v>
      </c>
      <c r="D143" s="164" t="s">
        <v>172</v>
      </c>
      <c r="E143" s="165" t="s">
        <v>1029</v>
      </c>
      <c r="F143" s="259" t="s">
        <v>1030</v>
      </c>
      <c r="G143" s="259"/>
      <c r="H143" s="259"/>
      <c r="I143" s="259"/>
      <c r="J143" s="166" t="s">
        <v>1031</v>
      </c>
      <c r="K143" s="167">
        <v>10</v>
      </c>
      <c r="L143" s="250">
        <v>0</v>
      </c>
      <c r="M143" s="250"/>
      <c r="N143" s="254">
        <f>ROUND(L143*K143,2)</f>
        <v>0</v>
      </c>
      <c r="O143" s="254"/>
      <c r="P143" s="254"/>
      <c r="Q143" s="254"/>
      <c r="R143" s="138"/>
      <c r="T143" s="168" t="s">
        <v>5</v>
      </c>
      <c r="U143" s="46" t="s">
        <v>43</v>
      </c>
      <c r="V143" s="38"/>
      <c r="W143" s="169">
        <f>V143*K143</f>
        <v>0</v>
      </c>
      <c r="X143" s="169">
        <v>0</v>
      </c>
      <c r="Y143" s="169">
        <f>X143*K143</f>
        <v>0</v>
      </c>
      <c r="Z143" s="169">
        <v>0</v>
      </c>
      <c r="AA143" s="170">
        <f>Z143*K143</f>
        <v>0</v>
      </c>
      <c r="AR143" s="21" t="s">
        <v>175</v>
      </c>
      <c r="AT143" s="21" t="s">
        <v>172</v>
      </c>
      <c r="AU143" s="21" t="s">
        <v>86</v>
      </c>
      <c r="AY143" s="21" t="s">
        <v>171</v>
      </c>
      <c r="BE143" s="108">
        <f>IF(U143="základní",N143,0)</f>
        <v>0</v>
      </c>
      <c r="BF143" s="108">
        <f>IF(U143="snížená",N143,0)</f>
        <v>0</v>
      </c>
      <c r="BG143" s="108">
        <f>IF(U143="zákl. přenesená",N143,0)</f>
        <v>0</v>
      </c>
      <c r="BH143" s="108">
        <f>IF(U143="sníž. přenesená",N143,0)</f>
        <v>0</v>
      </c>
      <c r="BI143" s="108">
        <f>IF(U143="nulová",N143,0)</f>
        <v>0</v>
      </c>
      <c r="BJ143" s="21" t="s">
        <v>86</v>
      </c>
      <c r="BK143" s="108">
        <f>ROUND(L143*K143,2)</f>
        <v>0</v>
      </c>
      <c r="BL143" s="21" t="s">
        <v>175</v>
      </c>
      <c r="BM143" s="21" t="s">
        <v>361</v>
      </c>
    </row>
    <row r="144" spans="2:63" s="9" customFormat="1" ht="37.35" customHeight="1">
      <c r="B144" s="153"/>
      <c r="C144" s="154"/>
      <c r="D144" s="155" t="s">
        <v>997</v>
      </c>
      <c r="E144" s="155"/>
      <c r="F144" s="155"/>
      <c r="G144" s="155"/>
      <c r="H144" s="155"/>
      <c r="I144" s="155"/>
      <c r="J144" s="155"/>
      <c r="K144" s="155"/>
      <c r="L144" s="155"/>
      <c r="M144" s="155"/>
      <c r="N144" s="265">
        <f>BK144</f>
        <v>0</v>
      </c>
      <c r="O144" s="266"/>
      <c r="P144" s="266"/>
      <c r="Q144" s="266"/>
      <c r="R144" s="156"/>
      <c r="T144" s="157"/>
      <c r="U144" s="154"/>
      <c r="V144" s="154"/>
      <c r="W144" s="158">
        <f>W145</f>
        <v>0</v>
      </c>
      <c r="X144" s="154"/>
      <c r="Y144" s="158">
        <f>Y145</f>
        <v>0</v>
      </c>
      <c r="Z144" s="154"/>
      <c r="AA144" s="159">
        <f>AA145</f>
        <v>0</v>
      </c>
      <c r="AR144" s="160" t="s">
        <v>86</v>
      </c>
      <c r="AT144" s="161" t="s">
        <v>77</v>
      </c>
      <c r="AU144" s="161" t="s">
        <v>78</v>
      </c>
      <c r="AY144" s="160" t="s">
        <v>171</v>
      </c>
      <c r="BK144" s="162">
        <f>BK145</f>
        <v>0</v>
      </c>
    </row>
    <row r="145" spans="2:65" s="1" customFormat="1" ht="14.45" customHeight="1">
      <c r="B145" s="135"/>
      <c r="C145" s="164" t="s">
        <v>78</v>
      </c>
      <c r="D145" s="164" t="s">
        <v>172</v>
      </c>
      <c r="E145" s="165" t="s">
        <v>1032</v>
      </c>
      <c r="F145" s="259" t="s">
        <v>1033</v>
      </c>
      <c r="G145" s="259"/>
      <c r="H145" s="259"/>
      <c r="I145" s="259"/>
      <c r="J145" s="166" t="s">
        <v>1031</v>
      </c>
      <c r="K145" s="167">
        <v>15</v>
      </c>
      <c r="L145" s="250">
        <v>0</v>
      </c>
      <c r="M145" s="250"/>
      <c r="N145" s="254">
        <f>ROUND(L145*K145,2)</f>
        <v>0</v>
      </c>
      <c r="O145" s="254"/>
      <c r="P145" s="254"/>
      <c r="Q145" s="254"/>
      <c r="R145" s="138"/>
      <c r="T145" s="168" t="s">
        <v>5</v>
      </c>
      <c r="U145" s="46" t="s">
        <v>43</v>
      </c>
      <c r="V145" s="38"/>
      <c r="W145" s="169">
        <f>V145*K145</f>
        <v>0</v>
      </c>
      <c r="X145" s="169">
        <v>0</v>
      </c>
      <c r="Y145" s="169">
        <f>X145*K145</f>
        <v>0</v>
      </c>
      <c r="Z145" s="169">
        <v>0</v>
      </c>
      <c r="AA145" s="170">
        <f>Z145*K145</f>
        <v>0</v>
      </c>
      <c r="AR145" s="21" t="s">
        <v>175</v>
      </c>
      <c r="AT145" s="21" t="s">
        <v>172</v>
      </c>
      <c r="AU145" s="21" t="s">
        <v>86</v>
      </c>
      <c r="AY145" s="21" t="s">
        <v>171</v>
      </c>
      <c r="BE145" s="108">
        <f>IF(U145="základní",N145,0)</f>
        <v>0</v>
      </c>
      <c r="BF145" s="108">
        <f>IF(U145="snížená",N145,0)</f>
        <v>0</v>
      </c>
      <c r="BG145" s="108">
        <f>IF(U145="zákl. přenesená",N145,0)</f>
        <v>0</v>
      </c>
      <c r="BH145" s="108">
        <f>IF(U145="sníž. přenesená",N145,0)</f>
        <v>0</v>
      </c>
      <c r="BI145" s="108">
        <f>IF(U145="nulová",N145,0)</f>
        <v>0</v>
      </c>
      <c r="BJ145" s="21" t="s">
        <v>86</v>
      </c>
      <c r="BK145" s="108">
        <f>ROUND(L145*K145,2)</f>
        <v>0</v>
      </c>
      <c r="BL145" s="21" t="s">
        <v>175</v>
      </c>
      <c r="BM145" s="21" t="s">
        <v>370</v>
      </c>
    </row>
    <row r="146" spans="2:63" s="9" customFormat="1" ht="37.35" customHeight="1">
      <c r="B146" s="153"/>
      <c r="C146" s="154"/>
      <c r="D146" s="155" t="s">
        <v>998</v>
      </c>
      <c r="E146" s="155"/>
      <c r="F146" s="155"/>
      <c r="G146" s="155"/>
      <c r="H146" s="155"/>
      <c r="I146" s="155"/>
      <c r="J146" s="155"/>
      <c r="K146" s="155"/>
      <c r="L146" s="155"/>
      <c r="M146" s="155"/>
      <c r="N146" s="265">
        <f>BK146</f>
        <v>0</v>
      </c>
      <c r="O146" s="266"/>
      <c r="P146" s="266"/>
      <c r="Q146" s="266"/>
      <c r="R146" s="156"/>
      <c r="T146" s="157"/>
      <c r="U146" s="154"/>
      <c r="V146" s="154"/>
      <c r="W146" s="158">
        <f>SUM(W147:W160)</f>
        <v>0</v>
      </c>
      <c r="X146" s="154"/>
      <c r="Y146" s="158">
        <f>SUM(Y147:Y160)</f>
        <v>0</v>
      </c>
      <c r="Z146" s="154"/>
      <c r="AA146" s="159">
        <f>SUM(AA147:AA160)</f>
        <v>0</v>
      </c>
      <c r="AR146" s="160" t="s">
        <v>86</v>
      </c>
      <c r="AT146" s="161" t="s">
        <v>77</v>
      </c>
      <c r="AU146" s="161" t="s">
        <v>78</v>
      </c>
      <c r="AY146" s="160" t="s">
        <v>171</v>
      </c>
      <c r="BK146" s="162">
        <f>SUM(BK147:BK160)</f>
        <v>0</v>
      </c>
    </row>
    <row r="147" spans="2:65" s="1" customFormat="1" ht="22.9" customHeight="1">
      <c r="B147" s="135"/>
      <c r="C147" s="164" t="s">
        <v>78</v>
      </c>
      <c r="D147" s="164" t="s">
        <v>172</v>
      </c>
      <c r="E147" s="165" t="s">
        <v>1034</v>
      </c>
      <c r="F147" s="259" t="s">
        <v>1035</v>
      </c>
      <c r="G147" s="259"/>
      <c r="H147" s="259"/>
      <c r="I147" s="259"/>
      <c r="J147" s="166" t="s">
        <v>388</v>
      </c>
      <c r="K147" s="167">
        <v>2</v>
      </c>
      <c r="L147" s="250">
        <v>0</v>
      </c>
      <c r="M147" s="250"/>
      <c r="N147" s="254">
        <f aca="true" t="shared" si="15" ref="N147:N160">ROUND(L147*K147,2)</f>
        <v>0</v>
      </c>
      <c r="O147" s="254"/>
      <c r="P147" s="254"/>
      <c r="Q147" s="254"/>
      <c r="R147" s="138"/>
      <c r="T147" s="168" t="s">
        <v>5</v>
      </c>
      <c r="U147" s="46" t="s">
        <v>43</v>
      </c>
      <c r="V147" s="38"/>
      <c r="W147" s="169">
        <f aca="true" t="shared" si="16" ref="W147:W160">V147*K147</f>
        <v>0</v>
      </c>
      <c r="X147" s="169">
        <v>0</v>
      </c>
      <c r="Y147" s="169">
        <f aca="true" t="shared" si="17" ref="Y147:Y160">X147*K147</f>
        <v>0</v>
      </c>
      <c r="Z147" s="169">
        <v>0</v>
      </c>
      <c r="AA147" s="170">
        <f aca="true" t="shared" si="18" ref="AA147:AA160">Z147*K147</f>
        <v>0</v>
      </c>
      <c r="AR147" s="21" t="s">
        <v>175</v>
      </c>
      <c r="AT147" s="21" t="s">
        <v>172</v>
      </c>
      <c r="AU147" s="21" t="s">
        <v>86</v>
      </c>
      <c r="AY147" s="21" t="s">
        <v>171</v>
      </c>
      <c r="BE147" s="108">
        <f aca="true" t="shared" si="19" ref="BE147:BE160">IF(U147="základní",N147,0)</f>
        <v>0</v>
      </c>
      <c r="BF147" s="108">
        <f aca="true" t="shared" si="20" ref="BF147:BF160">IF(U147="snížená",N147,0)</f>
        <v>0</v>
      </c>
      <c r="BG147" s="108">
        <f aca="true" t="shared" si="21" ref="BG147:BG160">IF(U147="zákl. přenesená",N147,0)</f>
        <v>0</v>
      </c>
      <c r="BH147" s="108">
        <f aca="true" t="shared" si="22" ref="BH147:BH160">IF(U147="sníž. přenesená",N147,0)</f>
        <v>0</v>
      </c>
      <c r="BI147" s="108">
        <f aca="true" t="shared" si="23" ref="BI147:BI160">IF(U147="nulová",N147,0)</f>
        <v>0</v>
      </c>
      <c r="BJ147" s="21" t="s">
        <v>86</v>
      </c>
      <c r="BK147" s="108">
        <f aca="true" t="shared" si="24" ref="BK147:BK160">ROUND(L147*K147,2)</f>
        <v>0</v>
      </c>
      <c r="BL147" s="21" t="s">
        <v>175</v>
      </c>
      <c r="BM147" s="21" t="s">
        <v>381</v>
      </c>
    </row>
    <row r="148" spans="2:65" s="1" customFormat="1" ht="22.9" customHeight="1">
      <c r="B148" s="135"/>
      <c r="C148" s="164" t="s">
        <v>78</v>
      </c>
      <c r="D148" s="164" t="s">
        <v>172</v>
      </c>
      <c r="E148" s="165" t="s">
        <v>1036</v>
      </c>
      <c r="F148" s="259" t="s">
        <v>1037</v>
      </c>
      <c r="G148" s="259"/>
      <c r="H148" s="259"/>
      <c r="I148" s="259"/>
      <c r="J148" s="166" t="s">
        <v>388</v>
      </c>
      <c r="K148" s="167">
        <v>4</v>
      </c>
      <c r="L148" s="250">
        <v>0</v>
      </c>
      <c r="M148" s="250"/>
      <c r="N148" s="254">
        <f t="shared" si="15"/>
        <v>0</v>
      </c>
      <c r="O148" s="254"/>
      <c r="P148" s="254"/>
      <c r="Q148" s="254"/>
      <c r="R148" s="138"/>
      <c r="T148" s="168" t="s">
        <v>5</v>
      </c>
      <c r="U148" s="46" t="s">
        <v>43</v>
      </c>
      <c r="V148" s="38"/>
      <c r="W148" s="169">
        <f t="shared" si="16"/>
        <v>0</v>
      </c>
      <c r="X148" s="169">
        <v>0</v>
      </c>
      <c r="Y148" s="169">
        <f t="shared" si="17"/>
        <v>0</v>
      </c>
      <c r="Z148" s="169">
        <v>0</v>
      </c>
      <c r="AA148" s="170">
        <f t="shared" si="18"/>
        <v>0</v>
      </c>
      <c r="AR148" s="21" t="s">
        <v>175</v>
      </c>
      <c r="AT148" s="21" t="s">
        <v>172</v>
      </c>
      <c r="AU148" s="21" t="s">
        <v>86</v>
      </c>
      <c r="AY148" s="21" t="s">
        <v>171</v>
      </c>
      <c r="BE148" s="108">
        <f t="shared" si="19"/>
        <v>0</v>
      </c>
      <c r="BF148" s="108">
        <f t="shared" si="20"/>
        <v>0</v>
      </c>
      <c r="BG148" s="108">
        <f t="shared" si="21"/>
        <v>0</v>
      </c>
      <c r="BH148" s="108">
        <f t="shared" si="22"/>
        <v>0</v>
      </c>
      <c r="BI148" s="108">
        <f t="shared" si="23"/>
        <v>0</v>
      </c>
      <c r="BJ148" s="21" t="s">
        <v>86</v>
      </c>
      <c r="BK148" s="108">
        <f t="shared" si="24"/>
        <v>0</v>
      </c>
      <c r="BL148" s="21" t="s">
        <v>175</v>
      </c>
      <c r="BM148" s="21" t="s">
        <v>390</v>
      </c>
    </row>
    <row r="149" spans="2:65" s="1" customFormat="1" ht="22.9" customHeight="1">
      <c r="B149" s="135"/>
      <c r="C149" s="164" t="s">
        <v>78</v>
      </c>
      <c r="D149" s="164" t="s">
        <v>172</v>
      </c>
      <c r="E149" s="165" t="s">
        <v>1038</v>
      </c>
      <c r="F149" s="259" t="s">
        <v>1039</v>
      </c>
      <c r="G149" s="259"/>
      <c r="H149" s="259"/>
      <c r="I149" s="259"/>
      <c r="J149" s="166" t="s">
        <v>210</v>
      </c>
      <c r="K149" s="167">
        <v>60</v>
      </c>
      <c r="L149" s="250">
        <v>0</v>
      </c>
      <c r="M149" s="250"/>
      <c r="N149" s="254">
        <f t="shared" si="15"/>
        <v>0</v>
      </c>
      <c r="O149" s="254"/>
      <c r="P149" s="254"/>
      <c r="Q149" s="254"/>
      <c r="R149" s="138"/>
      <c r="T149" s="168" t="s">
        <v>5</v>
      </c>
      <c r="U149" s="46" t="s">
        <v>43</v>
      </c>
      <c r="V149" s="38"/>
      <c r="W149" s="169">
        <f t="shared" si="16"/>
        <v>0</v>
      </c>
      <c r="X149" s="169">
        <v>0</v>
      </c>
      <c r="Y149" s="169">
        <f t="shared" si="17"/>
        <v>0</v>
      </c>
      <c r="Z149" s="169">
        <v>0</v>
      </c>
      <c r="AA149" s="170">
        <f t="shared" si="18"/>
        <v>0</v>
      </c>
      <c r="AR149" s="21" t="s">
        <v>175</v>
      </c>
      <c r="AT149" s="21" t="s">
        <v>172</v>
      </c>
      <c r="AU149" s="21" t="s">
        <v>86</v>
      </c>
      <c r="AY149" s="21" t="s">
        <v>171</v>
      </c>
      <c r="BE149" s="108">
        <f t="shared" si="19"/>
        <v>0</v>
      </c>
      <c r="BF149" s="108">
        <f t="shared" si="20"/>
        <v>0</v>
      </c>
      <c r="BG149" s="108">
        <f t="shared" si="21"/>
        <v>0</v>
      </c>
      <c r="BH149" s="108">
        <f t="shared" si="22"/>
        <v>0</v>
      </c>
      <c r="BI149" s="108">
        <f t="shared" si="23"/>
        <v>0</v>
      </c>
      <c r="BJ149" s="21" t="s">
        <v>86</v>
      </c>
      <c r="BK149" s="108">
        <f t="shared" si="24"/>
        <v>0</v>
      </c>
      <c r="BL149" s="21" t="s">
        <v>175</v>
      </c>
      <c r="BM149" s="21" t="s">
        <v>399</v>
      </c>
    </row>
    <row r="150" spans="2:65" s="1" customFormat="1" ht="22.9" customHeight="1">
      <c r="B150" s="135"/>
      <c r="C150" s="164" t="s">
        <v>78</v>
      </c>
      <c r="D150" s="164" t="s">
        <v>172</v>
      </c>
      <c r="E150" s="165" t="s">
        <v>1040</v>
      </c>
      <c r="F150" s="259" t="s">
        <v>1041</v>
      </c>
      <c r="G150" s="259"/>
      <c r="H150" s="259"/>
      <c r="I150" s="259"/>
      <c r="J150" s="166" t="s">
        <v>210</v>
      </c>
      <c r="K150" s="167">
        <v>30</v>
      </c>
      <c r="L150" s="250">
        <v>0</v>
      </c>
      <c r="M150" s="250"/>
      <c r="N150" s="254">
        <f t="shared" si="15"/>
        <v>0</v>
      </c>
      <c r="O150" s="254"/>
      <c r="P150" s="254"/>
      <c r="Q150" s="254"/>
      <c r="R150" s="138"/>
      <c r="T150" s="168" t="s">
        <v>5</v>
      </c>
      <c r="U150" s="46" t="s">
        <v>43</v>
      </c>
      <c r="V150" s="38"/>
      <c r="W150" s="169">
        <f t="shared" si="16"/>
        <v>0</v>
      </c>
      <c r="X150" s="169">
        <v>0</v>
      </c>
      <c r="Y150" s="169">
        <f t="shared" si="17"/>
        <v>0</v>
      </c>
      <c r="Z150" s="169">
        <v>0</v>
      </c>
      <c r="AA150" s="170">
        <f t="shared" si="18"/>
        <v>0</v>
      </c>
      <c r="AR150" s="21" t="s">
        <v>175</v>
      </c>
      <c r="AT150" s="21" t="s">
        <v>172</v>
      </c>
      <c r="AU150" s="21" t="s">
        <v>86</v>
      </c>
      <c r="AY150" s="21" t="s">
        <v>171</v>
      </c>
      <c r="BE150" s="108">
        <f t="shared" si="19"/>
        <v>0</v>
      </c>
      <c r="BF150" s="108">
        <f t="shared" si="20"/>
        <v>0</v>
      </c>
      <c r="BG150" s="108">
        <f t="shared" si="21"/>
        <v>0</v>
      </c>
      <c r="BH150" s="108">
        <f t="shared" si="22"/>
        <v>0</v>
      </c>
      <c r="BI150" s="108">
        <f t="shared" si="23"/>
        <v>0</v>
      </c>
      <c r="BJ150" s="21" t="s">
        <v>86</v>
      </c>
      <c r="BK150" s="108">
        <f t="shared" si="24"/>
        <v>0</v>
      </c>
      <c r="BL150" s="21" t="s">
        <v>175</v>
      </c>
      <c r="BM150" s="21" t="s">
        <v>408</v>
      </c>
    </row>
    <row r="151" spans="2:65" s="1" customFormat="1" ht="22.9" customHeight="1">
      <c r="B151" s="135"/>
      <c r="C151" s="164" t="s">
        <v>78</v>
      </c>
      <c r="D151" s="164" t="s">
        <v>172</v>
      </c>
      <c r="E151" s="165" t="s">
        <v>1042</v>
      </c>
      <c r="F151" s="259" t="s">
        <v>1043</v>
      </c>
      <c r="G151" s="259"/>
      <c r="H151" s="259"/>
      <c r="I151" s="259"/>
      <c r="J151" s="166" t="s">
        <v>210</v>
      </c>
      <c r="K151" s="167">
        <v>110</v>
      </c>
      <c r="L151" s="250">
        <v>0</v>
      </c>
      <c r="M151" s="250"/>
      <c r="N151" s="254">
        <f t="shared" si="15"/>
        <v>0</v>
      </c>
      <c r="O151" s="254"/>
      <c r="P151" s="254"/>
      <c r="Q151" s="254"/>
      <c r="R151" s="138"/>
      <c r="T151" s="168" t="s">
        <v>5</v>
      </c>
      <c r="U151" s="46" t="s">
        <v>43</v>
      </c>
      <c r="V151" s="38"/>
      <c r="W151" s="169">
        <f t="shared" si="16"/>
        <v>0</v>
      </c>
      <c r="X151" s="169">
        <v>0</v>
      </c>
      <c r="Y151" s="169">
        <f t="shared" si="17"/>
        <v>0</v>
      </c>
      <c r="Z151" s="169">
        <v>0</v>
      </c>
      <c r="AA151" s="170">
        <f t="shared" si="18"/>
        <v>0</v>
      </c>
      <c r="AR151" s="21" t="s">
        <v>175</v>
      </c>
      <c r="AT151" s="21" t="s">
        <v>172</v>
      </c>
      <c r="AU151" s="21" t="s">
        <v>86</v>
      </c>
      <c r="AY151" s="21" t="s">
        <v>171</v>
      </c>
      <c r="BE151" s="108">
        <f t="shared" si="19"/>
        <v>0</v>
      </c>
      <c r="BF151" s="108">
        <f t="shared" si="20"/>
        <v>0</v>
      </c>
      <c r="BG151" s="108">
        <f t="shared" si="21"/>
        <v>0</v>
      </c>
      <c r="BH151" s="108">
        <f t="shared" si="22"/>
        <v>0</v>
      </c>
      <c r="BI151" s="108">
        <f t="shared" si="23"/>
        <v>0</v>
      </c>
      <c r="BJ151" s="21" t="s">
        <v>86</v>
      </c>
      <c r="BK151" s="108">
        <f t="shared" si="24"/>
        <v>0</v>
      </c>
      <c r="BL151" s="21" t="s">
        <v>175</v>
      </c>
      <c r="BM151" s="21" t="s">
        <v>418</v>
      </c>
    </row>
    <row r="152" spans="2:65" s="1" customFormat="1" ht="22.9" customHeight="1">
      <c r="B152" s="135"/>
      <c r="C152" s="164" t="s">
        <v>78</v>
      </c>
      <c r="D152" s="164" t="s">
        <v>172</v>
      </c>
      <c r="E152" s="165" t="s">
        <v>1044</v>
      </c>
      <c r="F152" s="259" t="s">
        <v>1045</v>
      </c>
      <c r="G152" s="259"/>
      <c r="H152" s="259"/>
      <c r="I152" s="259"/>
      <c r="J152" s="166" t="s">
        <v>210</v>
      </c>
      <c r="K152" s="167">
        <v>110</v>
      </c>
      <c r="L152" s="250">
        <v>0</v>
      </c>
      <c r="M152" s="250"/>
      <c r="N152" s="254">
        <f t="shared" si="15"/>
        <v>0</v>
      </c>
      <c r="O152" s="254"/>
      <c r="P152" s="254"/>
      <c r="Q152" s="254"/>
      <c r="R152" s="138"/>
      <c r="T152" s="168" t="s">
        <v>5</v>
      </c>
      <c r="U152" s="46" t="s">
        <v>43</v>
      </c>
      <c r="V152" s="38"/>
      <c r="W152" s="169">
        <f t="shared" si="16"/>
        <v>0</v>
      </c>
      <c r="X152" s="169">
        <v>0</v>
      </c>
      <c r="Y152" s="169">
        <f t="shared" si="17"/>
        <v>0</v>
      </c>
      <c r="Z152" s="169">
        <v>0</v>
      </c>
      <c r="AA152" s="170">
        <f t="shared" si="18"/>
        <v>0</v>
      </c>
      <c r="AR152" s="21" t="s">
        <v>175</v>
      </c>
      <c r="AT152" s="21" t="s">
        <v>172</v>
      </c>
      <c r="AU152" s="21" t="s">
        <v>86</v>
      </c>
      <c r="AY152" s="21" t="s">
        <v>171</v>
      </c>
      <c r="BE152" s="108">
        <f t="shared" si="19"/>
        <v>0</v>
      </c>
      <c r="BF152" s="108">
        <f t="shared" si="20"/>
        <v>0</v>
      </c>
      <c r="BG152" s="108">
        <f t="shared" si="21"/>
        <v>0</v>
      </c>
      <c r="BH152" s="108">
        <f t="shared" si="22"/>
        <v>0</v>
      </c>
      <c r="BI152" s="108">
        <f t="shared" si="23"/>
        <v>0</v>
      </c>
      <c r="BJ152" s="21" t="s">
        <v>86</v>
      </c>
      <c r="BK152" s="108">
        <f t="shared" si="24"/>
        <v>0</v>
      </c>
      <c r="BL152" s="21" t="s">
        <v>175</v>
      </c>
      <c r="BM152" s="21" t="s">
        <v>427</v>
      </c>
    </row>
    <row r="153" spans="2:65" s="1" customFormat="1" ht="22.9" customHeight="1">
      <c r="B153" s="135"/>
      <c r="C153" s="164" t="s">
        <v>78</v>
      </c>
      <c r="D153" s="164" t="s">
        <v>172</v>
      </c>
      <c r="E153" s="165" t="s">
        <v>1046</v>
      </c>
      <c r="F153" s="259" t="s">
        <v>1047</v>
      </c>
      <c r="G153" s="259"/>
      <c r="H153" s="259"/>
      <c r="I153" s="259"/>
      <c r="J153" s="166" t="s">
        <v>210</v>
      </c>
      <c r="K153" s="167">
        <v>35</v>
      </c>
      <c r="L153" s="250">
        <v>0</v>
      </c>
      <c r="M153" s="250"/>
      <c r="N153" s="254">
        <f t="shared" si="15"/>
        <v>0</v>
      </c>
      <c r="O153" s="254"/>
      <c r="P153" s="254"/>
      <c r="Q153" s="254"/>
      <c r="R153" s="138"/>
      <c r="T153" s="168" t="s">
        <v>5</v>
      </c>
      <c r="U153" s="46" t="s">
        <v>43</v>
      </c>
      <c r="V153" s="38"/>
      <c r="W153" s="169">
        <f t="shared" si="16"/>
        <v>0</v>
      </c>
      <c r="X153" s="169">
        <v>0</v>
      </c>
      <c r="Y153" s="169">
        <f t="shared" si="17"/>
        <v>0</v>
      </c>
      <c r="Z153" s="169">
        <v>0</v>
      </c>
      <c r="AA153" s="170">
        <f t="shared" si="18"/>
        <v>0</v>
      </c>
      <c r="AR153" s="21" t="s">
        <v>175</v>
      </c>
      <c r="AT153" s="21" t="s">
        <v>172</v>
      </c>
      <c r="AU153" s="21" t="s">
        <v>86</v>
      </c>
      <c r="AY153" s="21" t="s">
        <v>171</v>
      </c>
      <c r="BE153" s="108">
        <f t="shared" si="19"/>
        <v>0</v>
      </c>
      <c r="BF153" s="108">
        <f t="shared" si="20"/>
        <v>0</v>
      </c>
      <c r="BG153" s="108">
        <f t="shared" si="21"/>
        <v>0</v>
      </c>
      <c r="BH153" s="108">
        <f t="shared" si="22"/>
        <v>0</v>
      </c>
      <c r="BI153" s="108">
        <f t="shared" si="23"/>
        <v>0</v>
      </c>
      <c r="BJ153" s="21" t="s">
        <v>86</v>
      </c>
      <c r="BK153" s="108">
        <f t="shared" si="24"/>
        <v>0</v>
      </c>
      <c r="BL153" s="21" t="s">
        <v>175</v>
      </c>
      <c r="BM153" s="21" t="s">
        <v>438</v>
      </c>
    </row>
    <row r="154" spans="2:65" s="1" customFormat="1" ht="22.9" customHeight="1">
      <c r="B154" s="135"/>
      <c r="C154" s="164" t="s">
        <v>78</v>
      </c>
      <c r="D154" s="164" t="s">
        <v>172</v>
      </c>
      <c r="E154" s="165" t="s">
        <v>1048</v>
      </c>
      <c r="F154" s="259" t="s">
        <v>1049</v>
      </c>
      <c r="G154" s="259"/>
      <c r="H154" s="259"/>
      <c r="I154" s="259"/>
      <c r="J154" s="166" t="s">
        <v>210</v>
      </c>
      <c r="K154" s="167">
        <v>60</v>
      </c>
      <c r="L154" s="250">
        <v>0</v>
      </c>
      <c r="M154" s="250"/>
      <c r="N154" s="254">
        <f t="shared" si="15"/>
        <v>0</v>
      </c>
      <c r="O154" s="254"/>
      <c r="P154" s="254"/>
      <c r="Q154" s="254"/>
      <c r="R154" s="138"/>
      <c r="T154" s="168" t="s">
        <v>5</v>
      </c>
      <c r="U154" s="46" t="s">
        <v>43</v>
      </c>
      <c r="V154" s="38"/>
      <c r="W154" s="169">
        <f t="shared" si="16"/>
        <v>0</v>
      </c>
      <c r="X154" s="169">
        <v>0</v>
      </c>
      <c r="Y154" s="169">
        <f t="shared" si="17"/>
        <v>0</v>
      </c>
      <c r="Z154" s="169">
        <v>0</v>
      </c>
      <c r="AA154" s="170">
        <f t="shared" si="18"/>
        <v>0</v>
      </c>
      <c r="AR154" s="21" t="s">
        <v>175</v>
      </c>
      <c r="AT154" s="21" t="s">
        <v>172</v>
      </c>
      <c r="AU154" s="21" t="s">
        <v>86</v>
      </c>
      <c r="AY154" s="21" t="s">
        <v>171</v>
      </c>
      <c r="BE154" s="108">
        <f t="shared" si="19"/>
        <v>0</v>
      </c>
      <c r="BF154" s="108">
        <f t="shared" si="20"/>
        <v>0</v>
      </c>
      <c r="BG154" s="108">
        <f t="shared" si="21"/>
        <v>0</v>
      </c>
      <c r="BH154" s="108">
        <f t="shared" si="22"/>
        <v>0</v>
      </c>
      <c r="BI154" s="108">
        <f t="shared" si="23"/>
        <v>0</v>
      </c>
      <c r="BJ154" s="21" t="s">
        <v>86</v>
      </c>
      <c r="BK154" s="108">
        <f t="shared" si="24"/>
        <v>0</v>
      </c>
      <c r="BL154" s="21" t="s">
        <v>175</v>
      </c>
      <c r="BM154" s="21" t="s">
        <v>447</v>
      </c>
    </row>
    <row r="155" spans="2:65" s="1" customFormat="1" ht="22.9" customHeight="1">
      <c r="B155" s="135"/>
      <c r="C155" s="164" t="s">
        <v>78</v>
      </c>
      <c r="D155" s="164" t="s">
        <v>172</v>
      </c>
      <c r="E155" s="165" t="s">
        <v>1050</v>
      </c>
      <c r="F155" s="259" t="s">
        <v>1051</v>
      </c>
      <c r="G155" s="259"/>
      <c r="H155" s="259"/>
      <c r="I155" s="259"/>
      <c r="J155" s="166" t="s">
        <v>388</v>
      </c>
      <c r="K155" s="167">
        <v>1</v>
      </c>
      <c r="L155" s="250">
        <v>0</v>
      </c>
      <c r="M155" s="250"/>
      <c r="N155" s="254">
        <f t="shared" si="15"/>
        <v>0</v>
      </c>
      <c r="O155" s="254"/>
      <c r="P155" s="254"/>
      <c r="Q155" s="254"/>
      <c r="R155" s="138"/>
      <c r="T155" s="168" t="s">
        <v>5</v>
      </c>
      <c r="U155" s="46" t="s">
        <v>43</v>
      </c>
      <c r="V155" s="38"/>
      <c r="W155" s="169">
        <f t="shared" si="16"/>
        <v>0</v>
      </c>
      <c r="X155" s="169">
        <v>0</v>
      </c>
      <c r="Y155" s="169">
        <f t="shared" si="17"/>
        <v>0</v>
      </c>
      <c r="Z155" s="169">
        <v>0</v>
      </c>
      <c r="AA155" s="170">
        <f t="shared" si="18"/>
        <v>0</v>
      </c>
      <c r="AR155" s="21" t="s">
        <v>175</v>
      </c>
      <c r="AT155" s="21" t="s">
        <v>172</v>
      </c>
      <c r="AU155" s="21" t="s">
        <v>86</v>
      </c>
      <c r="AY155" s="21" t="s">
        <v>171</v>
      </c>
      <c r="BE155" s="108">
        <f t="shared" si="19"/>
        <v>0</v>
      </c>
      <c r="BF155" s="108">
        <f t="shared" si="20"/>
        <v>0</v>
      </c>
      <c r="BG155" s="108">
        <f t="shared" si="21"/>
        <v>0</v>
      </c>
      <c r="BH155" s="108">
        <f t="shared" si="22"/>
        <v>0</v>
      </c>
      <c r="BI155" s="108">
        <f t="shared" si="23"/>
        <v>0</v>
      </c>
      <c r="BJ155" s="21" t="s">
        <v>86</v>
      </c>
      <c r="BK155" s="108">
        <f t="shared" si="24"/>
        <v>0</v>
      </c>
      <c r="BL155" s="21" t="s">
        <v>175</v>
      </c>
      <c r="BM155" s="21" t="s">
        <v>455</v>
      </c>
    </row>
    <row r="156" spans="2:65" s="1" customFormat="1" ht="14.45" customHeight="1">
      <c r="B156" s="135"/>
      <c r="C156" s="164" t="s">
        <v>78</v>
      </c>
      <c r="D156" s="164" t="s">
        <v>172</v>
      </c>
      <c r="E156" s="165" t="s">
        <v>1052</v>
      </c>
      <c r="F156" s="259" t="s">
        <v>1053</v>
      </c>
      <c r="G156" s="259"/>
      <c r="H156" s="259"/>
      <c r="I156" s="259"/>
      <c r="J156" s="166" t="s">
        <v>388</v>
      </c>
      <c r="K156" s="167">
        <v>1</v>
      </c>
      <c r="L156" s="250">
        <v>0</v>
      </c>
      <c r="M156" s="250"/>
      <c r="N156" s="254">
        <f t="shared" si="15"/>
        <v>0</v>
      </c>
      <c r="O156" s="254"/>
      <c r="P156" s="254"/>
      <c r="Q156" s="254"/>
      <c r="R156" s="138"/>
      <c r="T156" s="168" t="s">
        <v>5</v>
      </c>
      <c r="U156" s="46" t="s">
        <v>43</v>
      </c>
      <c r="V156" s="38"/>
      <c r="W156" s="169">
        <f t="shared" si="16"/>
        <v>0</v>
      </c>
      <c r="X156" s="169">
        <v>0</v>
      </c>
      <c r="Y156" s="169">
        <f t="shared" si="17"/>
        <v>0</v>
      </c>
      <c r="Z156" s="169">
        <v>0</v>
      </c>
      <c r="AA156" s="170">
        <f t="shared" si="18"/>
        <v>0</v>
      </c>
      <c r="AR156" s="21" t="s">
        <v>175</v>
      </c>
      <c r="AT156" s="21" t="s">
        <v>172</v>
      </c>
      <c r="AU156" s="21" t="s">
        <v>86</v>
      </c>
      <c r="AY156" s="21" t="s">
        <v>171</v>
      </c>
      <c r="BE156" s="108">
        <f t="shared" si="19"/>
        <v>0</v>
      </c>
      <c r="BF156" s="108">
        <f t="shared" si="20"/>
        <v>0</v>
      </c>
      <c r="BG156" s="108">
        <f t="shared" si="21"/>
        <v>0</v>
      </c>
      <c r="BH156" s="108">
        <f t="shared" si="22"/>
        <v>0</v>
      </c>
      <c r="BI156" s="108">
        <f t="shared" si="23"/>
        <v>0</v>
      </c>
      <c r="BJ156" s="21" t="s">
        <v>86</v>
      </c>
      <c r="BK156" s="108">
        <f t="shared" si="24"/>
        <v>0</v>
      </c>
      <c r="BL156" s="21" t="s">
        <v>175</v>
      </c>
      <c r="BM156" s="21" t="s">
        <v>468</v>
      </c>
    </row>
    <row r="157" spans="2:65" s="1" customFormat="1" ht="22.9" customHeight="1">
      <c r="B157" s="135"/>
      <c r="C157" s="164" t="s">
        <v>78</v>
      </c>
      <c r="D157" s="164" t="s">
        <v>172</v>
      </c>
      <c r="E157" s="165" t="s">
        <v>1054</v>
      </c>
      <c r="F157" s="259" t="s">
        <v>1055</v>
      </c>
      <c r="G157" s="259"/>
      <c r="H157" s="259"/>
      <c r="I157" s="259"/>
      <c r="J157" s="166" t="s">
        <v>388</v>
      </c>
      <c r="K157" s="167">
        <v>1</v>
      </c>
      <c r="L157" s="250">
        <v>0</v>
      </c>
      <c r="M157" s="250"/>
      <c r="N157" s="254">
        <f t="shared" si="15"/>
        <v>0</v>
      </c>
      <c r="O157" s="254"/>
      <c r="P157" s="254"/>
      <c r="Q157" s="254"/>
      <c r="R157" s="138"/>
      <c r="T157" s="168" t="s">
        <v>5</v>
      </c>
      <c r="U157" s="46" t="s">
        <v>43</v>
      </c>
      <c r="V157" s="38"/>
      <c r="W157" s="169">
        <f t="shared" si="16"/>
        <v>0</v>
      </c>
      <c r="X157" s="169">
        <v>0</v>
      </c>
      <c r="Y157" s="169">
        <f t="shared" si="17"/>
        <v>0</v>
      </c>
      <c r="Z157" s="169">
        <v>0</v>
      </c>
      <c r="AA157" s="170">
        <f t="shared" si="18"/>
        <v>0</v>
      </c>
      <c r="AR157" s="21" t="s">
        <v>175</v>
      </c>
      <c r="AT157" s="21" t="s">
        <v>172</v>
      </c>
      <c r="AU157" s="21" t="s">
        <v>86</v>
      </c>
      <c r="AY157" s="21" t="s">
        <v>171</v>
      </c>
      <c r="BE157" s="108">
        <f t="shared" si="19"/>
        <v>0</v>
      </c>
      <c r="BF157" s="108">
        <f t="shared" si="20"/>
        <v>0</v>
      </c>
      <c r="BG157" s="108">
        <f t="shared" si="21"/>
        <v>0</v>
      </c>
      <c r="BH157" s="108">
        <f t="shared" si="22"/>
        <v>0</v>
      </c>
      <c r="BI157" s="108">
        <f t="shared" si="23"/>
        <v>0</v>
      </c>
      <c r="BJ157" s="21" t="s">
        <v>86</v>
      </c>
      <c r="BK157" s="108">
        <f t="shared" si="24"/>
        <v>0</v>
      </c>
      <c r="BL157" s="21" t="s">
        <v>175</v>
      </c>
      <c r="BM157" s="21" t="s">
        <v>481</v>
      </c>
    </row>
    <row r="158" spans="2:65" s="1" customFormat="1" ht="22.9" customHeight="1">
      <c r="B158" s="135"/>
      <c r="C158" s="164" t="s">
        <v>78</v>
      </c>
      <c r="D158" s="164" t="s">
        <v>172</v>
      </c>
      <c r="E158" s="165" t="s">
        <v>1056</v>
      </c>
      <c r="F158" s="259" t="s">
        <v>1057</v>
      </c>
      <c r="G158" s="259"/>
      <c r="H158" s="259"/>
      <c r="I158" s="259"/>
      <c r="J158" s="166" t="s">
        <v>210</v>
      </c>
      <c r="K158" s="167">
        <v>10</v>
      </c>
      <c r="L158" s="250">
        <v>0</v>
      </c>
      <c r="M158" s="250"/>
      <c r="N158" s="254">
        <f t="shared" si="15"/>
        <v>0</v>
      </c>
      <c r="O158" s="254"/>
      <c r="P158" s="254"/>
      <c r="Q158" s="254"/>
      <c r="R158" s="138"/>
      <c r="T158" s="168" t="s">
        <v>5</v>
      </c>
      <c r="U158" s="46" t="s">
        <v>43</v>
      </c>
      <c r="V158" s="38"/>
      <c r="W158" s="169">
        <f t="shared" si="16"/>
        <v>0</v>
      </c>
      <c r="X158" s="169">
        <v>0</v>
      </c>
      <c r="Y158" s="169">
        <f t="shared" si="17"/>
        <v>0</v>
      </c>
      <c r="Z158" s="169">
        <v>0</v>
      </c>
      <c r="AA158" s="170">
        <f t="shared" si="18"/>
        <v>0</v>
      </c>
      <c r="AR158" s="21" t="s">
        <v>175</v>
      </c>
      <c r="AT158" s="21" t="s">
        <v>172</v>
      </c>
      <c r="AU158" s="21" t="s">
        <v>86</v>
      </c>
      <c r="AY158" s="21" t="s">
        <v>171</v>
      </c>
      <c r="BE158" s="108">
        <f t="shared" si="19"/>
        <v>0</v>
      </c>
      <c r="BF158" s="108">
        <f t="shared" si="20"/>
        <v>0</v>
      </c>
      <c r="BG158" s="108">
        <f t="shared" si="21"/>
        <v>0</v>
      </c>
      <c r="BH158" s="108">
        <f t="shared" si="22"/>
        <v>0</v>
      </c>
      <c r="BI158" s="108">
        <f t="shared" si="23"/>
        <v>0</v>
      </c>
      <c r="BJ158" s="21" t="s">
        <v>86</v>
      </c>
      <c r="BK158" s="108">
        <f t="shared" si="24"/>
        <v>0</v>
      </c>
      <c r="BL158" s="21" t="s">
        <v>175</v>
      </c>
      <c r="BM158" s="21" t="s">
        <v>492</v>
      </c>
    </row>
    <row r="159" spans="2:65" s="1" customFormat="1" ht="22.9" customHeight="1">
      <c r="B159" s="135"/>
      <c r="C159" s="164" t="s">
        <v>78</v>
      </c>
      <c r="D159" s="164" t="s">
        <v>172</v>
      </c>
      <c r="E159" s="165" t="s">
        <v>1058</v>
      </c>
      <c r="F159" s="259" t="s">
        <v>1059</v>
      </c>
      <c r="G159" s="259"/>
      <c r="H159" s="259"/>
      <c r="I159" s="259"/>
      <c r="J159" s="166" t="s">
        <v>210</v>
      </c>
      <c r="K159" s="167">
        <v>30</v>
      </c>
      <c r="L159" s="250">
        <v>0</v>
      </c>
      <c r="M159" s="250"/>
      <c r="N159" s="254">
        <f t="shared" si="15"/>
        <v>0</v>
      </c>
      <c r="O159" s="254"/>
      <c r="P159" s="254"/>
      <c r="Q159" s="254"/>
      <c r="R159" s="138"/>
      <c r="T159" s="168" t="s">
        <v>5</v>
      </c>
      <c r="U159" s="46" t="s">
        <v>43</v>
      </c>
      <c r="V159" s="38"/>
      <c r="W159" s="169">
        <f t="shared" si="16"/>
        <v>0</v>
      </c>
      <c r="X159" s="169">
        <v>0</v>
      </c>
      <c r="Y159" s="169">
        <f t="shared" si="17"/>
        <v>0</v>
      </c>
      <c r="Z159" s="169">
        <v>0</v>
      </c>
      <c r="AA159" s="170">
        <f t="shared" si="18"/>
        <v>0</v>
      </c>
      <c r="AR159" s="21" t="s">
        <v>175</v>
      </c>
      <c r="AT159" s="21" t="s">
        <v>172</v>
      </c>
      <c r="AU159" s="21" t="s">
        <v>86</v>
      </c>
      <c r="AY159" s="21" t="s">
        <v>171</v>
      </c>
      <c r="BE159" s="108">
        <f t="shared" si="19"/>
        <v>0</v>
      </c>
      <c r="BF159" s="108">
        <f t="shared" si="20"/>
        <v>0</v>
      </c>
      <c r="BG159" s="108">
        <f t="shared" si="21"/>
        <v>0</v>
      </c>
      <c r="BH159" s="108">
        <f t="shared" si="22"/>
        <v>0</v>
      </c>
      <c r="BI159" s="108">
        <f t="shared" si="23"/>
        <v>0</v>
      </c>
      <c r="BJ159" s="21" t="s">
        <v>86</v>
      </c>
      <c r="BK159" s="108">
        <f t="shared" si="24"/>
        <v>0</v>
      </c>
      <c r="BL159" s="21" t="s">
        <v>175</v>
      </c>
      <c r="BM159" s="21" t="s">
        <v>502</v>
      </c>
    </row>
    <row r="160" spans="2:65" s="1" customFormat="1" ht="22.9" customHeight="1">
      <c r="B160" s="135"/>
      <c r="C160" s="164" t="s">
        <v>78</v>
      </c>
      <c r="D160" s="164" t="s">
        <v>172</v>
      </c>
      <c r="E160" s="165" t="s">
        <v>1060</v>
      </c>
      <c r="F160" s="259" t="s">
        <v>1061</v>
      </c>
      <c r="G160" s="259"/>
      <c r="H160" s="259"/>
      <c r="I160" s="259"/>
      <c r="J160" s="166" t="s">
        <v>388</v>
      </c>
      <c r="K160" s="167">
        <v>2</v>
      </c>
      <c r="L160" s="250">
        <v>0</v>
      </c>
      <c r="M160" s="250"/>
      <c r="N160" s="254">
        <f t="shared" si="15"/>
        <v>0</v>
      </c>
      <c r="O160" s="254"/>
      <c r="P160" s="254"/>
      <c r="Q160" s="254"/>
      <c r="R160" s="138"/>
      <c r="T160" s="168" t="s">
        <v>5</v>
      </c>
      <c r="U160" s="46" t="s">
        <v>43</v>
      </c>
      <c r="V160" s="38"/>
      <c r="W160" s="169">
        <f t="shared" si="16"/>
        <v>0</v>
      </c>
      <c r="X160" s="169">
        <v>0</v>
      </c>
      <c r="Y160" s="169">
        <f t="shared" si="17"/>
        <v>0</v>
      </c>
      <c r="Z160" s="169">
        <v>0</v>
      </c>
      <c r="AA160" s="170">
        <f t="shared" si="18"/>
        <v>0</v>
      </c>
      <c r="AR160" s="21" t="s">
        <v>175</v>
      </c>
      <c r="AT160" s="21" t="s">
        <v>172</v>
      </c>
      <c r="AU160" s="21" t="s">
        <v>86</v>
      </c>
      <c r="AY160" s="21" t="s">
        <v>171</v>
      </c>
      <c r="BE160" s="108">
        <f t="shared" si="19"/>
        <v>0</v>
      </c>
      <c r="BF160" s="108">
        <f t="shared" si="20"/>
        <v>0</v>
      </c>
      <c r="BG160" s="108">
        <f t="shared" si="21"/>
        <v>0</v>
      </c>
      <c r="BH160" s="108">
        <f t="shared" si="22"/>
        <v>0</v>
      </c>
      <c r="BI160" s="108">
        <f t="shared" si="23"/>
        <v>0</v>
      </c>
      <c r="BJ160" s="21" t="s">
        <v>86</v>
      </c>
      <c r="BK160" s="108">
        <f t="shared" si="24"/>
        <v>0</v>
      </c>
      <c r="BL160" s="21" t="s">
        <v>175</v>
      </c>
      <c r="BM160" s="21" t="s">
        <v>511</v>
      </c>
    </row>
    <row r="161" spans="2:63" s="1" customFormat="1" ht="49.9" customHeight="1">
      <c r="B161" s="37"/>
      <c r="C161" s="38"/>
      <c r="D161" s="155" t="s">
        <v>686</v>
      </c>
      <c r="E161" s="38"/>
      <c r="F161" s="38"/>
      <c r="G161" s="38"/>
      <c r="H161" s="38"/>
      <c r="I161" s="38"/>
      <c r="J161" s="38"/>
      <c r="K161" s="38"/>
      <c r="L161" s="38"/>
      <c r="M161" s="38"/>
      <c r="N161" s="265">
        <f aca="true" t="shared" si="25" ref="N161:N166">BK161</f>
        <v>0</v>
      </c>
      <c r="O161" s="266"/>
      <c r="P161" s="266"/>
      <c r="Q161" s="266"/>
      <c r="R161" s="39"/>
      <c r="T161" s="198"/>
      <c r="U161" s="38"/>
      <c r="V161" s="38"/>
      <c r="W161" s="38"/>
      <c r="X161" s="38"/>
      <c r="Y161" s="38"/>
      <c r="Z161" s="38"/>
      <c r="AA161" s="76"/>
      <c r="AT161" s="21" t="s">
        <v>77</v>
      </c>
      <c r="AU161" s="21" t="s">
        <v>78</v>
      </c>
      <c r="AY161" s="21" t="s">
        <v>687</v>
      </c>
      <c r="BK161" s="108">
        <f>SUM(BK162:BK166)</f>
        <v>0</v>
      </c>
    </row>
    <row r="162" spans="2:63" s="1" customFormat="1" ht="22.35" customHeight="1">
      <c r="B162" s="37"/>
      <c r="C162" s="199" t="s">
        <v>5</v>
      </c>
      <c r="D162" s="199" t="s">
        <v>172</v>
      </c>
      <c r="E162" s="200" t="s">
        <v>5</v>
      </c>
      <c r="F162" s="249" t="s">
        <v>5</v>
      </c>
      <c r="G162" s="249"/>
      <c r="H162" s="249"/>
      <c r="I162" s="249"/>
      <c r="J162" s="201" t="s">
        <v>5</v>
      </c>
      <c r="K162" s="202"/>
      <c r="L162" s="250"/>
      <c r="M162" s="251"/>
      <c r="N162" s="251">
        <f t="shared" si="25"/>
        <v>0</v>
      </c>
      <c r="O162" s="251"/>
      <c r="P162" s="251"/>
      <c r="Q162" s="251"/>
      <c r="R162" s="39"/>
      <c r="T162" s="168" t="s">
        <v>5</v>
      </c>
      <c r="U162" s="203" t="s">
        <v>43</v>
      </c>
      <c r="V162" s="38"/>
      <c r="W162" s="38"/>
      <c r="X162" s="38"/>
      <c r="Y162" s="38"/>
      <c r="Z162" s="38"/>
      <c r="AA162" s="76"/>
      <c r="AT162" s="21" t="s">
        <v>687</v>
      </c>
      <c r="AU162" s="21" t="s">
        <v>86</v>
      </c>
      <c r="AY162" s="21" t="s">
        <v>687</v>
      </c>
      <c r="BE162" s="108">
        <f>IF(U162="základní",N162,0)</f>
        <v>0</v>
      </c>
      <c r="BF162" s="108">
        <f>IF(U162="snížená",N162,0)</f>
        <v>0</v>
      </c>
      <c r="BG162" s="108">
        <f>IF(U162="zákl. přenesená",N162,0)</f>
        <v>0</v>
      </c>
      <c r="BH162" s="108">
        <f>IF(U162="sníž. přenesená",N162,0)</f>
        <v>0</v>
      </c>
      <c r="BI162" s="108">
        <f>IF(U162="nulová",N162,0)</f>
        <v>0</v>
      </c>
      <c r="BJ162" s="21" t="s">
        <v>86</v>
      </c>
      <c r="BK162" s="108">
        <f>L162*K162</f>
        <v>0</v>
      </c>
    </row>
    <row r="163" spans="2:63" s="1" customFormat="1" ht="22.35" customHeight="1">
      <c r="B163" s="37"/>
      <c r="C163" s="199" t="s">
        <v>5</v>
      </c>
      <c r="D163" s="199" t="s">
        <v>172</v>
      </c>
      <c r="E163" s="200" t="s">
        <v>5</v>
      </c>
      <c r="F163" s="249" t="s">
        <v>5</v>
      </c>
      <c r="G163" s="249"/>
      <c r="H163" s="249"/>
      <c r="I163" s="249"/>
      <c r="J163" s="201" t="s">
        <v>5</v>
      </c>
      <c r="K163" s="202"/>
      <c r="L163" s="250"/>
      <c r="M163" s="251"/>
      <c r="N163" s="251">
        <f t="shared" si="25"/>
        <v>0</v>
      </c>
      <c r="O163" s="251"/>
      <c r="P163" s="251"/>
      <c r="Q163" s="251"/>
      <c r="R163" s="39"/>
      <c r="T163" s="168" t="s">
        <v>5</v>
      </c>
      <c r="U163" s="203" t="s">
        <v>43</v>
      </c>
      <c r="V163" s="38"/>
      <c r="W163" s="38"/>
      <c r="X163" s="38"/>
      <c r="Y163" s="38"/>
      <c r="Z163" s="38"/>
      <c r="AA163" s="76"/>
      <c r="AT163" s="21" t="s">
        <v>687</v>
      </c>
      <c r="AU163" s="21" t="s">
        <v>86</v>
      </c>
      <c r="AY163" s="21" t="s">
        <v>687</v>
      </c>
      <c r="BE163" s="108">
        <f>IF(U163="základní",N163,0)</f>
        <v>0</v>
      </c>
      <c r="BF163" s="108">
        <f>IF(U163="snížená",N163,0)</f>
        <v>0</v>
      </c>
      <c r="BG163" s="108">
        <f>IF(U163="zákl. přenesená",N163,0)</f>
        <v>0</v>
      </c>
      <c r="BH163" s="108">
        <f>IF(U163="sníž. přenesená",N163,0)</f>
        <v>0</v>
      </c>
      <c r="BI163" s="108">
        <f>IF(U163="nulová",N163,0)</f>
        <v>0</v>
      </c>
      <c r="BJ163" s="21" t="s">
        <v>86</v>
      </c>
      <c r="BK163" s="108">
        <f>L163*K163</f>
        <v>0</v>
      </c>
    </row>
    <row r="164" spans="2:63" s="1" customFormat="1" ht="22.35" customHeight="1">
      <c r="B164" s="37"/>
      <c r="C164" s="199" t="s">
        <v>5</v>
      </c>
      <c r="D164" s="199" t="s">
        <v>172</v>
      </c>
      <c r="E164" s="200" t="s">
        <v>5</v>
      </c>
      <c r="F164" s="249" t="s">
        <v>5</v>
      </c>
      <c r="G164" s="249"/>
      <c r="H164" s="249"/>
      <c r="I164" s="249"/>
      <c r="J164" s="201" t="s">
        <v>5</v>
      </c>
      <c r="K164" s="202"/>
      <c r="L164" s="250"/>
      <c r="M164" s="251"/>
      <c r="N164" s="251">
        <f t="shared" si="25"/>
        <v>0</v>
      </c>
      <c r="O164" s="251"/>
      <c r="P164" s="251"/>
      <c r="Q164" s="251"/>
      <c r="R164" s="39"/>
      <c r="T164" s="168" t="s">
        <v>5</v>
      </c>
      <c r="U164" s="203" t="s">
        <v>43</v>
      </c>
      <c r="V164" s="38"/>
      <c r="W164" s="38"/>
      <c r="X164" s="38"/>
      <c r="Y164" s="38"/>
      <c r="Z164" s="38"/>
      <c r="AA164" s="76"/>
      <c r="AT164" s="21" t="s">
        <v>687</v>
      </c>
      <c r="AU164" s="21" t="s">
        <v>86</v>
      </c>
      <c r="AY164" s="21" t="s">
        <v>687</v>
      </c>
      <c r="BE164" s="108">
        <f>IF(U164="základní",N164,0)</f>
        <v>0</v>
      </c>
      <c r="BF164" s="108">
        <f>IF(U164="snížená",N164,0)</f>
        <v>0</v>
      </c>
      <c r="BG164" s="108">
        <f>IF(U164="zákl. přenesená",N164,0)</f>
        <v>0</v>
      </c>
      <c r="BH164" s="108">
        <f>IF(U164="sníž. přenesená",N164,0)</f>
        <v>0</v>
      </c>
      <c r="BI164" s="108">
        <f>IF(U164="nulová",N164,0)</f>
        <v>0</v>
      </c>
      <c r="BJ164" s="21" t="s">
        <v>86</v>
      </c>
      <c r="BK164" s="108">
        <f>L164*K164</f>
        <v>0</v>
      </c>
    </row>
    <row r="165" spans="2:63" s="1" customFormat="1" ht="22.35" customHeight="1">
      <c r="B165" s="37"/>
      <c r="C165" s="199" t="s">
        <v>5</v>
      </c>
      <c r="D165" s="199" t="s">
        <v>172</v>
      </c>
      <c r="E165" s="200" t="s">
        <v>5</v>
      </c>
      <c r="F165" s="249" t="s">
        <v>5</v>
      </c>
      <c r="G165" s="249"/>
      <c r="H165" s="249"/>
      <c r="I165" s="249"/>
      <c r="J165" s="201" t="s">
        <v>5</v>
      </c>
      <c r="K165" s="202"/>
      <c r="L165" s="250"/>
      <c r="M165" s="251"/>
      <c r="N165" s="251">
        <f t="shared" si="25"/>
        <v>0</v>
      </c>
      <c r="O165" s="251"/>
      <c r="P165" s="251"/>
      <c r="Q165" s="251"/>
      <c r="R165" s="39"/>
      <c r="T165" s="168" t="s">
        <v>5</v>
      </c>
      <c r="U165" s="203" t="s">
        <v>43</v>
      </c>
      <c r="V165" s="38"/>
      <c r="W165" s="38"/>
      <c r="X165" s="38"/>
      <c r="Y165" s="38"/>
      <c r="Z165" s="38"/>
      <c r="AA165" s="76"/>
      <c r="AT165" s="21" t="s">
        <v>687</v>
      </c>
      <c r="AU165" s="21" t="s">
        <v>86</v>
      </c>
      <c r="AY165" s="21" t="s">
        <v>687</v>
      </c>
      <c r="BE165" s="108">
        <f>IF(U165="základní",N165,0)</f>
        <v>0</v>
      </c>
      <c r="BF165" s="108">
        <f>IF(U165="snížená",N165,0)</f>
        <v>0</v>
      </c>
      <c r="BG165" s="108">
        <f>IF(U165="zákl. přenesená",N165,0)</f>
        <v>0</v>
      </c>
      <c r="BH165" s="108">
        <f>IF(U165="sníž. přenesená",N165,0)</f>
        <v>0</v>
      </c>
      <c r="BI165" s="108">
        <f>IF(U165="nulová",N165,0)</f>
        <v>0</v>
      </c>
      <c r="BJ165" s="21" t="s">
        <v>86</v>
      </c>
      <c r="BK165" s="108">
        <f>L165*K165</f>
        <v>0</v>
      </c>
    </row>
    <row r="166" spans="2:63" s="1" customFormat="1" ht="22.35" customHeight="1">
      <c r="B166" s="37"/>
      <c r="C166" s="199" t="s">
        <v>5</v>
      </c>
      <c r="D166" s="199" t="s">
        <v>172</v>
      </c>
      <c r="E166" s="200" t="s">
        <v>5</v>
      </c>
      <c r="F166" s="249" t="s">
        <v>5</v>
      </c>
      <c r="G166" s="249"/>
      <c r="H166" s="249"/>
      <c r="I166" s="249"/>
      <c r="J166" s="201" t="s">
        <v>5</v>
      </c>
      <c r="K166" s="202"/>
      <c r="L166" s="250"/>
      <c r="M166" s="251"/>
      <c r="N166" s="251">
        <f t="shared" si="25"/>
        <v>0</v>
      </c>
      <c r="O166" s="251"/>
      <c r="P166" s="251"/>
      <c r="Q166" s="251"/>
      <c r="R166" s="39"/>
      <c r="T166" s="168" t="s">
        <v>5</v>
      </c>
      <c r="U166" s="203" t="s">
        <v>43</v>
      </c>
      <c r="V166" s="58"/>
      <c r="W166" s="58"/>
      <c r="X166" s="58"/>
      <c r="Y166" s="58"/>
      <c r="Z166" s="58"/>
      <c r="AA166" s="60"/>
      <c r="AT166" s="21" t="s">
        <v>687</v>
      </c>
      <c r="AU166" s="21" t="s">
        <v>86</v>
      </c>
      <c r="AY166" s="21" t="s">
        <v>687</v>
      </c>
      <c r="BE166" s="108">
        <f>IF(U166="základní",N166,0)</f>
        <v>0</v>
      </c>
      <c r="BF166" s="108">
        <f>IF(U166="snížená",N166,0)</f>
        <v>0</v>
      </c>
      <c r="BG166" s="108">
        <f>IF(U166="zákl. přenesená",N166,0)</f>
        <v>0</v>
      </c>
      <c r="BH166" s="108">
        <f>IF(U166="sníž. přenesená",N166,0)</f>
        <v>0</v>
      </c>
      <c r="BI166" s="108">
        <f>IF(U166="nulová",N166,0)</f>
        <v>0</v>
      </c>
      <c r="BJ166" s="21" t="s">
        <v>86</v>
      </c>
      <c r="BK166" s="108">
        <f>L166*K166</f>
        <v>0</v>
      </c>
    </row>
    <row r="167" spans="2:18" s="1" customFormat="1" ht="6.95" customHeight="1">
      <c r="B167" s="61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3"/>
    </row>
  </sheetData>
  <sheetProtection algorithmName="SHA-512" hashValue="o18P79RbpPtAy6E3QolNt6h3mUTaUJ/vpVXa0QfvypyrRev43EdcpQDBKIrCYg2IwscPAZN+tBk/Ez7JRgYgXA==" saltValue="PyjIIimPl1rUZ9ixyqWoNw==" spinCount="100000" sheet="1" objects="1" scenarios="1"/>
  <mergeCells count="188"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F141:I141"/>
    <mergeCell ref="L141:M141"/>
    <mergeCell ref="N141:Q141"/>
    <mergeCell ref="N138:Q138"/>
    <mergeCell ref="F143:I143"/>
    <mergeCell ref="F145:I145"/>
    <mergeCell ref="L143:M143"/>
    <mergeCell ref="N143:Q143"/>
    <mergeCell ref="L145:M145"/>
    <mergeCell ref="N145:Q145"/>
    <mergeCell ref="N142:Q142"/>
    <mergeCell ref="N144:Q144"/>
    <mergeCell ref="N136:Q136"/>
    <mergeCell ref="F137:I137"/>
    <mergeCell ref="F140:I140"/>
    <mergeCell ref="L137:M137"/>
    <mergeCell ref="N137:Q137"/>
    <mergeCell ref="F139:I139"/>
    <mergeCell ref="L139:M139"/>
    <mergeCell ref="N139:Q139"/>
    <mergeCell ref="L140:M140"/>
    <mergeCell ref="N140:Q140"/>
    <mergeCell ref="F133:I133"/>
    <mergeCell ref="F135:I135"/>
    <mergeCell ref="L133:M133"/>
    <mergeCell ref="N133:Q133"/>
    <mergeCell ref="F134:I134"/>
    <mergeCell ref="L134:M134"/>
    <mergeCell ref="N134:Q134"/>
    <mergeCell ref="L135:M135"/>
    <mergeCell ref="N135:Q135"/>
    <mergeCell ref="F130:I130"/>
    <mergeCell ref="F132:I132"/>
    <mergeCell ref="L130:M130"/>
    <mergeCell ref="N130:Q130"/>
    <mergeCell ref="F131:I131"/>
    <mergeCell ref="L131:M131"/>
    <mergeCell ref="N131:Q131"/>
    <mergeCell ref="L132:M132"/>
    <mergeCell ref="N132:Q132"/>
    <mergeCell ref="F127:I127"/>
    <mergeCell ref="F129:I129"/>
    <mergeCell ref="F128:I128"/>
    <mergeCell ref="L127:M127"/>
    <mergeCell ref="N127:Q127"/>
    <mergeCell ref="L128:M128"/>
    <mergeCell ref="N128:Q128"/>
    <mergeCell ref="L129:M129"/>
    <mergeCell ref="N129:Q129"/>
    <mergeCell ref="N122:Q122"/>
    <mergeCell ref="N123:Q123"/>
    <mergeCell ref="F124:I124"/>
    <mergeCell ref="F126:I126"/>
    <mergeCell ref="L124:M124"/>
    <mergeCell ref="N124:Q124"/>
    <mergeCell ref="F125:I125"/>
    <mergeCell ref="L125:M125"/>
    <mergeCell ref="N125:Q125"/>
    <mergeCell ref="L126:M126"/>
    <mergeCell ref="N126:Q126"/>
    <mergeCell ref="L105:Q105"/>
    <mergeCell ref="C111:Q111"/>
    <mergeCell ref="F113:P113"/>
    <mergeCell ref="F114:P114"/>
    <mergeCell ref="M116:P116"/>
    <mergeCell ref="M118:Q118"/>
    <mergeCell ref="M119:Q119"/>
    <mergeCell ref="F121:I121"/>
    <mergeCell ref="L121:M121"/>
    <mergeCell ref="N121:Q121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N103:Q103"/>
    <mergeCell ref="N90:Q90"/>
    <mergeCell ref="N91:Q91"/>
    <mergeCell ref="N92:Q92"/>
    <mergeCell ref="N93:Q93"/>
    <mergeCell ref="N94:Q94"/>
    <mergeCell ref="N97:Q97"/>
    <mergeCell ref="N95:Q95"/>
    <mergeCell ref="D98:H98"/>
    <mergeCell ref="N98:Q98"/>
    <mergeCell ref="S2:AC2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E15:L15"/>
    <mergeCell ref="O15:P15"/>
    <mergeCell ref="O17:P17"/>
    <mergeCell ref="O18:P18"/>
    <mergeCell ref="O20:P20"/>
    <mergeCell ref="O21:P21"/>
    <mergeCell ref="L155:M155"/>
    <mergeCell ref="L156:M156"/>
    <mergeCell ref="L157:M157"/>
    <mergeCell ref="L158:M158"/>
    <mergeCell ref="L159:M159"/>
    <mergeCell ref="L160:M160"/>
    <mergeCell ref="L162:M162"/>
    <mergeCell ref="L163:M163"/>
    <mergeCell ref="E24:L24"/>
    <mergeCell ref="H35:J35"/>
    <mergeCell ref="M35:P35"/>
    <mergeCell ref="H36:J36"/>
    <mergeCell ref="M36:P36"/>
    <mergeCell ref="L38:P38"/>
    <mergeCell ref="C76:Q76"/>
    <mergeCell ref="F79:P79"/>
    <mergeCell ref="F78:P78"/>
    <mergeCell ref="M81:P81"/>
    <mergeCell ref="M83:Q83"/>
    <mergeCell ref="M84:Q84"/>
    <mergeCell ref="C86:G86"/>
    <mergeCell ref="N86:Q86"/>
    <mergeCell ref="N88:Q88"/>
    <mergeCell ref="N89:Q89"/>
    <mergeCell ref="N154:Q154"/>
    <mergeCell ref="N155:Q155"/>
    <mergeCell ref="N156:Q156"/>
    <mergeCell ref="N157:Q157"/>
    <mergeCell ref="N158:Q158"/>
    <mergeCell ref="N146:Q146"/>
    <mergeCell ref="F148:I148"/>
    <mergeCell ref="F152:I152"/>
    <mergeCell ref="F150:I150"/>
    <mergeCell ref="F149:I149"/>
    <mergeCell ref="F151:I151"/>
    <mergeCell ref="F153:I153"/>
    <mergeCell ref="F154:I154"/>
    <mergeCell ref="F155:I155"/>
    <mergeCell ref="F156:I156"/>
    <mergeCell ref="F157:I157"/>
    <mergeCell ref="F158:I158"/>
    <mergeCell ref="L148:M148"/>
    <mergeCell ref="L154:M154"/>
    <mergeCell ref="L149:M149"/>
    <mergeCell ref="L150:M150"/>
    <mergeCell ref="L151:M151"/>
    <mergeCell ref="L152:M152"/>
    <mergeCell ref="L153:M153"/>
    <mergeCell ref="F147:I147"/>
    <mergeCell ref="L147:M147"/>
    <mergeCell ref="N147:Q147"/>
    <mergeCell ref="N148:Q148"/>
    <mergeCell ref="N149:Q149"/>
    <mergeCell ref="N150:Q150"/>
    <mergeCell ref="N151:Q151"/>
    <mergeCell ref="N152:Q152"/>
    <mergeCell ref="N153:Q153"/>
    <mergeCell ref="F165:I165"/>
    <mergeCell ref="F164:I164"/>
    <mergeCell ref="F166:I166"/>
    <mergeCell ref="L165:M165"/>
    <mergeCell ref="L164:M164"/>
    <mergeCell ref="L166:M166"/>
    <mergeCell ref="N162:Q162"/>
    <mergeCell ref="N159:Q159"/>
    <mergeCell ref="N160:Q160"/>
    <mergeCell ref="N163:Q163"/>
    <mergeCell ref="N164:Q164"/>
    <mergeCell ref="N165:Q165"/>
    <mergeCell ref="N166:Q166"/>
    <mergeCell ref="N161:Q161"/>
    <mergeCell ref="F159:I159"/>
    <mergeCell ref="F160:I160"/>
    <mergeCell ref="F162:I162"/>
    <mergeCell ref="F163:I163"/>
  </mergeCells>
  <dataValidations count="2">
    <dataValidation type="list" allowBlank="1" showInputMessage="1" showErrorMessage="1" error="Povoleny jsou hodnoty K, M." sqref="D162:D167">
      <formula1>"K, M"</formula1>
    </dataValidation>
    <dataValidation type="list" allowBlank="1" showInputMessage="1" showErrorMessage="1" error="Povoleny jsou hodnoty základní, snížená, zákl. přenesená, sníž. přenesená, nulová." sqref="U162:U167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21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N141"/>
  <sheetViews>
    <sheetView showGridLines="0" workbookViewId="0" topLeftCell="A1">
      <pane ySplit="1" topLeftCell="A2" activePane="bottomLeft" state="frozen"/>
      <selection pane="bottomLeft" activeCell="C3" activeCellId="11" sqref="C135:Q135 N125:Q134 C125:K134 C104:Q124 C98:C103 C16:Q97 Q15 M15:N15 C15:D15 Q9:Q14 C9:N14 C3:Q8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7" width="9.5" style="0" customWidth="1"/>
    <col min="8" max="8" width="10.66015625" style="0" customWidth="1"/>
    <col min="9" max="9" width="6" style="0" customWidth="1"/>
    <col min="10" max="10" width="4.5" style="0" customWidth="1"/>
    <col min="11" max="11" width="9.83203125" style="0" customWidth="1"/>
    <col min="12" max="12" width="10.33203125" style="0" customWidth="1"/>
    <col min="13" max="14" width="5.16015625" style="0" customWidth="1"/>
    <col min="15" max="15" width="1.66796875" style="0" customWidth="1"/>
    <col min="16" max="16" width="10.66015625" style="0" customWidth="1"/>
    <col min="17" max="17" width="3.5" style="0" customWidth="1"/>
    <col min="18" max="18" width="1.5" style="0" customWidth="1"/>
    <col min="19" max="19" width="7" style="0" customWidth="1"/>
    <col min="20" max="20" width="25.5" style="0" hidden="1" customWidth="1"/>
    <col min="21" max="21" width="14" style="0" hidden="1" customWidth="1"/>
    <col min="22" max="22" width="10.5" style="0" hidden="1" customWidth="1"/>
    <col min="23" max="23" width="14" style="0" hidden="1" customWidth="1"/>
    <col min="24" max="24" width="10.5" style="0" hidden="1" customWidth="1"/>
    <col min="25" max="25" width="12.83203125" style="0" hidden="1" customWidth="1"/>
    <col min="26" max="26" width="9.5" style="0" hidden="1" customWidth="1"/>
    <col min="27" max="27" width="12.83203125" style="0" hidden="1" customWidth="1"/>
    <col min="28" max="28" width="14" style="0" hidden="1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66" ht="21.75" customHeight="1">
      <c r="A1" s="117"/>
      <c r="B1" s="14"/>
      <c r="C1" s="14"/>
      <c r="D1" s="15" t="s">
        <v>1</v>
      </c>
      <c r="E1" s="14"/>
      <c r="F1" s="16" t="s">
        <v>109</v>
      </c>
      <c r="G1" s="16"/>
      <c r="H1" s="291" t="s">
        <v>110</v>
      </c>
      <c r="I1" s="291"/>
      <c r="J1" s="291"/>
      <c r="K1" s="291"/>
      <c r="L1" s="16" t="s">
        <v>111</v>
      </c>
      <c r="M1" s="14"/>
      <c r="N1" s="14"/>
      <c r="O1" s="15" t="s">
        <v>112</v>
      </c>
      <c r="P1" s="14"/>
      <c r="Q1" s="14"/>
      <c r="R1" s="14"/>
      <c r="S1" s="16" t="s">
        <v>113</v>
      </c>
      <c r="T1" s="16"/>
      <c r="U1" s="117"/>
      <c r="V1" s="1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216" t="s">
        <v>7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S2" s="220" t="s">
        <v>8</v>
      </c>
      <c r="T2" s="221"/>
      <c r="U2" s="221"/>
      <c r="V2" s="221"/>
      <c r="W2" s="221"/>
      <c r="X2" s="221"/>
      <c r="Y2" s="221"/>
      <c r="Z2" s="221"/>
      <c r="AA2" s="221"/>
      <c r="AB2" s="221"/>
      <c r="AC2" s="221"/>
      <c r="AT2" s="21" t="s">
        <v>99</v>
      </c>
    </row>
    <row r="3" spans="2:4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119</v>
      </c>
    </row>
    <row r="4" spans="2:46" ht="36.95" customHeight="1">
      <c r="B4" s="25"/>
      <c r="C4" s="218" t="s">
        <v>120</v>
      </c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6"/>
      <c r="T4" s="20" t="s">
        <v>13</v>
      </c>
      <c r="AT4" s="21" t="s">
        <v>6</v>
      </c>
    </row>
    <row r="5" spans="2:18" ht="6.95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2:18" ht="25.35" customHeight="1">
      <c r="B6" s="25"/>
      <c r="C6" s="28"/>
      <c r="D6" s="32" t="s">
        <v>19</v>
      </c>
      <c r="E6" s="28"/>
      <c r="F6" s="271" t="str">
        <f>'Rekapitulace stavby'!K6</f>
        <v>Přístavba a stavební úpravy - Gymnázium Václava Beneše Třebízského</v>
      </c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8"/>
      <c r="R6" s="26"/>
    </row>
    <row r="7" spans="2:18" s="1" customFormat="1" ht="32.85" customHeight="1">
      <c r="B7" s="37"/>
      <c r="C7" s="38"/>
      <c r="D7" s="31" t="s">
        <v>121</v>
      </c>
      <c r="E7" s="38"/>
      <c r="F7" s="229" t="s">
        <v>1062</v>
      </c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38"/>
      <c r="R7" s="39"/>
    </row>
    <row r="8" spans="2:18" s="1" customFormat="1" ht="14.45" customHeight="1">
      <c r="B8" s="37"/>
      <c r="C8" s="38"/>
      <c r="D8" s="32" t="s">
        <v>21</v>
      </c>
      <c r="E8" s="38"/>
      <c r="F8" s="30" t="s">
        <v>5</v>
      </c>
      <c r="G8" s="38"/>
      <c r="H8" s="38"/>
      <c r="I8" s="38"/>
      <c r="J8" s="38"/>
      <c r="K8" s="38"/>
      <c r="L8" s="38"/>
      <c r="M8" s="32" t="s">
        <v>22</v>
      </c>
      <c r="N8" s="38"/>
      <c r="O8" s="30" t="s">
        <v>5</v>
      </c>
      <c r="P8" s="38"/>
      <c r="Q8" s="38"/>
      <c r="R8" s="39"/>
    </row>
    <row r="9" spans="2:18" s="1" customFormat="1" ht="14.45" customHeight="1">
      <c r="B9" s="37"/>
      <c r="C9" s="38"/>
      <c r="D9" s="32" t="s">
        <v>23</v>
      </c>
      <c r="E9" s="38"/>
      <c r="F9" s="30" t="s">
        <v>24</v>
      </c>
      <c r="G9" s="38"/>
      <c r="H9" s="38"/>
      <c r="I9" s="38"/>
      <c r="J9" s="38"/>
      <c r="K9" s="38"/>
      <c r="L9" s="38"/>
      <c r="M9" s="32" t="s">
        <v>25</v>
      </c>
      <c r="N9" s="38"/>
      <c r="O9" s="292" t="str">
        <f>'Rekapitulace stavby'!AN8</f>
        <v>24. 9. 2018</v>
      </c>
      <c r="P9" s="273"/>
      <c r="Q9" s="38"/>
      <c r="R9" s="39"/>
    </row>
    <row r="10" spans="2:18" s="1" customFormat="1" ht="10.9" customHeight="1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9"/>
    </row>
    <row r="11" spans="2:18" s="1" customFormat="1" ht="14.45" customHeight="1">
      <c r="B11" s="37"/>
      <c r="C11" s="38"/>
      <c r="D11" s="32" t="s">
        <v>27</v>
      </c>
      <c r="E11" s="38"/>
      <c r="F11" s="38"/>
      <c r="G11" s="38"/>
      <c r="H11" s="38"/>
      <c r="I11" s="38"/>
      <c r="J11" s="38"/>
      <c r="K11" s="38"/>
      <c r="L11" s="38"/>
      <c r="M11" s="32" t="s">
        <v>28</v>
      </c>
      <c r="N11" s="38"/>
      <c r="O11" s="222" t="s">
        <v>5</v>
      </c>
      <c r="P11" s="222"/>
      <c r="Q11" s="38"/>
      <c r="R11" s="39"/>
    </row>
    <row r="12" spans="2:18" s="1" customFormat="1" ht="18" customHeight="1">
      <c r="B12" s="37"/>
      <c r="C12" s="38"/>
      <c r="D12" s="38"/>
      <c r="E12" s="30" t="s">
        <v>29</v>
      </c>
      <c r="F12" s="38"/>
      <c r="G12" s="38"/>
      <c r="H12" s="38"/>
      <c r="I12" s="38"/>
      <c r="J12" s="38"/>
      <c r="K12" s="38"/>
      <c r="L12" s="38"/>
      <c r="M12" s="32" t="s">
        <v>30</v>
      </c>
      <c r="N12" s="38"/>
      <c r="O12" s="222" t="s">
        <v>5</v>
      </c>
      <c r="P12" s="222"/>
      <c r="Q12" s="38"/>
      <c r="R12" s="39"/>
    </row>
    <row r="13" spans="2:18" s="1" customFormat="1" ht="6.95" customHeight="1"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9"/>
    </row>
    <row r="14" spans="2:18" s="1" customFormat="1" ht="14.45" customHeight="1">
      <c r="B14" s="37"/>
      <c r="C14" s="38"/>
      <c r="D14" s="32" t="s">
        <v>31</v>
      </c>
      <c r="E14" s="38"/>
      <c r="F14" s="38"/>
      <c r="G14" s="38"/>
      <c r="H14" s="38"/>
      <c r="I14" s="38"/>
      <c r="J14" s="38"/>
      <c r="K14" s="38"/>
      <c r="L14" s="38"/>
      <c r="M14" s="32" t="s">
        <v>28</v>
      </c>
      <c r="N14" s="38"/>
      <c r="O14" s="293" t="str">
        <f>IF('Rekapitulace stavby'!AN13="","",'Rekapitulace stavby'!AN13)</f>
        <v>Vyplň údaj</v>
      </c>
      <c r="P14" s="222"/>
      <c r="Q14" s="38"/>
      <c r="R14" s="39"/>
    </row>
    <row r="15" spans="2:18" s="1" customFormat="1" ht="18" customHeight="1">
      <c r="B15" s="37"/>
      <c r="C15" s="38"/>
      <c r="D15" s="38"/>
      <c r="E15" s="293" t="str">
        <f>IF('Rekapitulace stavby'!E14="","",'Rekapitulace stavby'!E14)</f>
        <v>Vyplň údaj</v>
      </c>
      <c r="F15" s="294"/>
      <c r="G15" s="294"/>
      <c r="H15" s="294"/>
      <c r="I15" s="294"/>
      <c r="J15" s="294"/>
      <c r="K15" s="294"/>
      <c r="L15" s="294"/>
      <c r="M15" s="32" t="s">
        <v>30</v>
      </c>
      <c r="N15" s="38"/>
      <c r="O15" s="293" t="str">
        <f>IF('Rekapitulace stavby'!AN14="","",'Rekapitulace stavby'!AN14)</f>
        <v>Vyplň údaj</v>
      </c>
      <c r="P15" s="222"/>
      <c r="Q15" s="38"/>
      <c r="R15" s="39"/>
    </row>
    <row r="16" spans="2:18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</row>
    <row r="17" spans="2:18" s="1" customFormat="1" ht="14.45" customHeight="1">
      <c r="B17" s="37"/>
      <c r="C17" s="38"/>
      <c r="D17" s="32" t="s">
        <v>33</v>
      </c>
      <c r="E17" s="38"/>
      <c r="F17" s="38"/>
      <c r="G17" s="38"/>
      <c r="H17" s="38"/>
      <c r="I17" s="38"/>
      <c r="J17" s="38"/>
      <c r="K17" s="38"/>
      <c r="L17" s="38"/>
      <c r="M17" s="32" t="s">
        <v>28</v>
      </c>
      <c r="N17" s="38"/>
      <c r="O17" s="222" t="s">
        <v>5</v>
      </c>
      <c r="P17" s="222"/>
      <c r="Q17" s="38"/>
      <c r="R17" s="39"/>
    </row>
    <row r="18" spans="2:18" s="1" customFormat="1" ht="18" customHeight="1">
      <c r="B18" s="37"/>
      <c r="C18" s="38"/>
      <c r="D18" s="38"/>
      <c r="E18" s="30" t="s">
        <v>34</v>
      </c>
      <c r="F18" s="38"/>
      <c r="G18" s="38"/>
      <c r="H18" s="38"/>
      <c r="I18" s="38"/>
      <c r="J18" s="38"/>
      <c r="K18" s="38"/>
      <c r="L18" s="38"/>
      <c r="M18" s="32" t="s">
        <v>30</v>
      </c>
      <c r="N18" s="38"/>
      <c r="O18" s="222" t="s">
        <v>5</v>
      </c>
      <c r="P18" s="222"/>
      <c r="Q18" s="38"/>
      <c r="R18" s="39"/>
    </row>
    <row r="19" spans="2:18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9"/>
    </row>
    <row r="20" spans="2:18" s="1" customFormat="1" ht="14.45" customHeight="1">
      <c r="B20" s="37"/>
      <c r="C20" s="38"/>
      <c r="D20" s="32" t="s">
        <v>36</v>
      </c>
      <c r="E20" s="38"/>
      <c r="F20" s="38"/>
      <c r="G20" s="38"/>
      <c r="H20" s="38"/>
      <c r="I20" s="38"/>
      <c r="J20" s="38"/>
      <c r="K20" s="38"/>
      <c r="L20" s="38"/>
      <c r="M20" s="32" t="s">
        <v>28</v>
      </c>
      <c r="N20" s="38"/>
      <c r="O20" s="222" t="str">
        <f>IF('Rekapitulace stavby'!AN19="","",'Rekapitulace stavby'!AN19)</f>
        <v/>
      </c>
      <c r="P20" s="222"/>
      <c r="Q20" s="38"/>
      <c r="R20" s="39"/>
    </row>
    <row r="21" spans="2:18" s="1" customFormat="1" ht="18" customHeight="1">
      <c r="B21" s="37"/>
      <c r="C21" s="38"/>
      <c r="D21" s="38"/>
      <c r="E21" s="30" t="str">
        <f>IF('Rekapitulace stavby'!E20="","",'Rekapitulace stavby'!E20)</f>
        <v xml:space="preserve"> </v>
      </c>
      <c r="F21" s="38"/>
      <c r="G21" s="38"/>
      <c r="H21" s="38"/>
      <c r="I21" s="38"/>
      <c r="J21" s="38"/>
      <c r="K21" s="38"/>
      <c r="L21" s="38"/>
      <c r="M21" s="32" t="s">
        <v>30</v>
      </c>
      <c r="N21" s="38"/>
      <c r="O21" s="222" t="str">
        <f>IF('Rekapitulace stavby'!AN20="","",'Rekapitulace stavby'!AN20)</f>
        <v/>
      </c>
      <c r="P21" s="222"/>
      <c r="Q21" s="38"/>
      <c r="R21" s="39"/>
    </row>
    <row r="22" spans="2:18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</row>
    <row r="23" spans="2:18" s="1" customFormat="1" ht="14.45" customHeight="1">
      <c r="B23" s="37"/>
      <c r="C23" s="38"/>
      <c r="D23" s="32" t="s">
        <v>38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</row>
    <row r="24" spans="2:18" s="1" customFormat="1" ht="14.45" customHeight="1">
      <c r="B24" s="37"/>
      <c r="C24" s="38"/>
      <c r="D24" s="38"/>
      <c r="E24" s="210" t="s">
        <v>5</v>
      </c>
      <c r="F24" s="210"/>
      <c r="G24" s="210"/>
      <c r="H24" s="210"/>
      <c r="I24" s="210"/>
      <c r="J24" s="210"/>
      <c r="K24" s="210"/>
      <c r="L24" s="210"/>
      <c r="M24" s="38"/>
      <c r="N24" s="38"/>
      <c r="O24" s="38"/>
      <c r="P24" s="38"/>
      <c r="Q24" s="38"/>
      <c r="R24" s="39"/>
    </row>
    <row r="25" spans="2:18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</row>
    <row r="26" spans="2:18" s="1" customFormat="1" ht="6.95" customHeight="1">
      <c r="B26" s="37"/>
      <c r="C26" s="38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38"/>
      <c r="R26" s="39"/>
    </row>
    <row r="27" spans="2:18" s="1" customFormat="1" ht="14.45" customHeight="1">
      <c r="B27" s="37"/>
      <c r="C27" s="38"/>
      <c r="D27" s="119" t="s">
        <v>123</v>
      </c>
      <c r="E27" s="38"/>
      <c r="F27" s="38"/>
      <c r="G27" s="38"/>
      <c r="H27" s="38"/>
      <c r="I27" s="38"/>
      <c r="J27" s="38"/>
      <c r="K27" s="38"/>
      <c r="L27" s="38"/>
      <c r="M27" s="211">
        <f>N88</f>
        <v>0</v>
      </c>
      <c r="N27" s="211"/>
      <c r="O27" s="211"/>
      <c r="P27" s="211"/>
      <c r="Q27" s="38"/>
      <c r="R27" s="39"/>
    </row>
    <row r="28" spans="2:18" s="1" customFormat="1" ht="14.45" customHeight="1">
      <c r="B28" s="37"/>
      <c r="C28" s="38"/>
      <c r="D28" s="36" t="s">
        <v>103</v>
      </c>
      <c r="E28" s="38"/>
      <c r="F28" s="38"/>
      <c r="G28" s="38"/>
      <c r="H28" s="38"/>
      <c r="I28" s="38"/>
      <c r="J28" s="38"/>
      <c r="K28" s="38"/>
      <c r="L28" s="38"/>
      <c r="M28" s="211">
        <f>N97</f>
        <v>0</v>
      </c>
      <c r="N28" s="211"/>
      <c r="O28" s="211"/>
      <c r="P28" s="211"/>
      <c r="Q28" s="38"/>
      <c r="R28" s="39"/>
    </row>
    <row r="29" spans="2:18" s="1" customFormat="1" ht="6.95" customHeight="1"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9"/>
    </row>
    <row r="30" spans="2:18" s="1" customFormat="1" ht="25.35" customHeight="1">
      <c r="B30" s="37"/>
      <c r="C30" s="38"/>
      <c r="D30" s="120" t="s">
        <v>41</v>
      </c>
      <c r="E30" s="38"/>
      <c r="F30" s="38"/>
      <c r="G30" s="38"/>
      <c r="H30" s="38"/>
      <c r="I30" s="38"/>
      <c r="J30" s="38"/>
      <c r="K30" s="38"/>
      <c r="L30" s="38"/>
      <c r="M30" s="279">
        <f>ROUND(M27+M28,2)</f>
        <v>0</v>
      </c>
      <c r="N30" s="268"/>
      <c r="O30" s="268"/>
      <c r="P30" s="268"/>
      <c r="Q30" s="38"/>
      <c r="R30" s="39"/>
    </row>
    <row r="31" spans="2:18" s="1" customFormat="1" ht="6.95" customHeight="1">
      <c r="B31" s="37"/>
      <c r="C31" s="38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38"/>
      <c r="R31" s="39"/>
    </row>
    <row r="32" spans="2:18" s="1" customFormat="1" ht="14.45" customHeight="1">
      <c r="B32" s="37"/>
      <c r="C32" s="38"/>
      <c r="D32" s="44" t="s">
        <v>42</v>
      </c>
      <c r="E32" s="44" t="s">
        <v>43</v>
      </c>
      <c r="F32" s="45">
        <v>0.21</v>
      </c>
      <c r="G32" s="121" t="s">
        <v>44</v>
      </c>
      <c r="H32" s="267">
        <f>ROUND((((SUM(BE97:BE104)+SUM(BE122:BE134))+SUM(BE136:BE140))),2)</f>
        <v>0</v>
      </c>
      <c r="I32" s="268"/>
      <c r="J32" s="268"/>
      <c r="K32" s="38"/>
      <c r="L32" s="38"/>
      <c r="M32" s="267">
        <f>ROUND(((ROUND((SUM(BE97:BE104)+SUM(BE122:BE134)),2)*F32)+SUM(BE136:BE140)*F32),2)</f>
        <v>0</v>
      </c>
      <c r="N32" s="268"/>
      <c r="O32" s="268"/>
      <c r="P32" s="268"/>
      <c r="Q32" s="38"/>
      <c r="R32" s="39"/>
    </row>
    <row r="33" spans="2:18" s="1" customFormat="1" ht="14.45" customHeight="1">
      <c r="B33" s="37"/>
      <c r="C33" s="38"/>
      <c r="D33" s="38"/>
      <c r="E33" s="44" t="s">
        <v>45</v>
      </c>
      <c r="F33" s="45">
        <v>0.15</v>
      </c>
      <c r="G33" s="121" t="s">
        <v>44</v>
      </c>
      <c r="H33" s="267">
        <f>ROUND((((SUM(BF97:BF104)+SUM(BF122:BF134))+SUM(BF136:BF140))),2)</f>
        <v>0</v>
      </c>
      <c r="I33" s="268"/>
      <c r="J33" s="268"/>
      <c r="K33" s="38"/>
      <c r="L33" s="38"/>
      <c r="M33" s="267">
        <f>ROUND(((ROUND((SUM(BF97:BF104)+SUM(BF122:BF134)),2)*F33)+SUM(BF136:BF140)*F33),2)</f>
        <v>0</v>
      </c>
      <c r="N33" s="268"/>
      <c r="O33" s="268"/>
      <c r="P33" s="268"/>
      <c r="Q33" s="38"/>
      <c r="R33" s="39"/>
    </row>
    <row r="34" spans="2:18" s="1" customFormat="1" ht="14.45" customHeight="1" hidden="1">
      <c r="B34" s="37"/>
      <c r="C34" s="38"/>
      <c r="D34" s="38"/>
      <c r="E34" s="44" t="s">
        <v>46</v>
      </c>
      <c r="F34" s="45">
        <v>0.21</v>
      </c>
      <c r="G34" s="121" t="s">
        <v>44</v>
      </c>
      <c r="H34" s="267">
        <f>ROUND((((SUM(BG97:BG104)+SUM(BG122:BG134))+SUM(BG136:BG140))),2)</f>
        <v>0</v>
      </c>
      <c r="I34" s="268"/>
      <c r="J34" s="268"/>
      <c r="K34" s="38"/>
      <c r="L34" s="38"/>
      <c r="M34" s="267">
        <v>0</v>
      </c>
      <c r="N34" s="268"/>
      <c r="O34" s="268"/>
      <c r="P34" s="268"/>
      <c r="Q34" s="38"/>
      <c r="R34" s="39"/>
    </row>
    <row r="35" spans="2:18" s="1" customFormat="1" ht="14.45" customHeight="1" hidden="1">
      <c r="B35" s="37"/>
      <c r="C35" s="38"/>
      <c r="D35" s="38"/>
      <c r="E35" s="44" t="s">
        <v>47</v>
      </c>
      <c r="F35" s="45">
        <v>0.15</v>
      </c>
      <c r="G35" s="121" t="s">
        <v>44</v>
      </c>
      <c r="H35" s="267">
        <f>ROUND((((SUM(BH97:BH104)+SUM(BH122:BH134))+SUM(BH136:BH140))),2)</f>
        <v>0</v>
      </c>
      <c r="I35" s="268"/>
      <c r="J35" s="268"/>
      <c r="K35" s="38"/>
      <c r="L35" s="38"/>
      <c r="M35" s="267">
        <v>0</v>
      </c>
      <c r="N35" s="268"/>
      <c r="O35" s="268"/>
      <c r="P35" s="268"/>
      <c r="Q35" s="38"/>
      <c r="R35" s="39"/>
    </row>
    <row r="36" spans="2:18" s="1" customFormat="1" ht="14.45" customHeight="1" hidden="1">
      <c r="B36" s="37"/>
      <c r="C36" s="38"/>
      <c r="D36" s="38"/>
      <c r="E36" s="44" t="s">
        <v>48</v>
      </c>
      <c r="F36" s="45">
        <v>0</v>
      </c>
      <c r="G36" s="121" t="s">
        <v>44</v>
      </c>
      <c r="H36" s="267">
        <f>ROUND((((SUM(BI97:BI104)+SUM(BI122:BI134))+SUM(BI136:BI140))),2)</f>
        <v>0</v>
      </c>
      <c r="I36" s="268"/>
      <c r="J36" s="268"/>
      <c r="K36" s="38"/>
      <c r="L36" s="38"/>
      <c r="M36" s="267">
        <v>0</v>
      </c>
      <c r="N36" s="268"/>
      <c r="O36" s="268"/>
      <c r="P36" s="268"/>
      <c r="Q36" s="38"/>
      <c r="R36" s="39"/>
    </row>
    <row r="37" spans="2:18" s="1" customFormat="1" ht="6.9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9"/>
    </row>
    <row r="38" spans="2:18" s="1" customFormat="1" ht="25.35" customHeight="1">
      <c r="B38" s="37"/>
      <c r="C38" s="116"/>
      <c r="D38" s="122" t="s">
        <v>49</v>
      </c>
      <c r="E38" s="77"/>
      <c r="F38" s="77"/>
      <c r="G38" s="123" t="s">
        <v>50</v>
      </c>
      <c r="H38" s="124" t="s">
        <v>51</v>
      </c>
      <c r="I38" s="77"/>
      <c r="J38" s="77"/>
      <c r="K38" s="77"/>
      <c r="L38" s="269">
        <f>SUM(M30:M36)</f>
        <v>0</v>
      </c>
      <c r="M38" s="269"/>
      <c r="N38" s="269"/>
      <c r="O38" s="269"/>
      <c r="P38" s="270"/>
      <c r="Q38" s="116"/>
      <c r="R38" s="39"/>
    </row>
    <row r="39" spans="2:18" s="1" customFormat="1" ht="14.45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</row>
    <row r="40" spans="2:18" s="1" customFormat="1" ht="14.45" customHeight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9"/>
    </row>
    <row r="41" spans="2:18" ht="13.5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 ht="13.5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 ht="13.5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 ht="13.5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 ht="13.5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 ht="13.5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 ht="13.5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 ht="13.5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 ht="13.5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5">
      <c r="B50" s="37"/>
      <c r="C50" s="38"/>
      <c r="D50" s="52" t="s">
        <v>52</v>
      </c>
      <c r="E50" s="53"/>
      <c r="F50" s="53"/>
      <c r="G50" s="53"/>
      <c r="H50" s="54"/>
      <c r="I50" s="38"/>
      <c r="J50" s="52" t="s">
        <v>53</v>
      </c>
      <c r="K50" s="53"/>
      <c r="L50" s="53"/>
      <c r="M50" s="53"/>
      <c r="N50" s="53"/>
      <c r="O50" s="53"/>
      <c r="P50" s="54"/>
      <c r="Q50" s="38"/>
      <c r="R50" s="39"/>
    </row>
    <row r="51" spans="2:18" ht="13.5">
      <c r="B51" s="25"/>
      <c r="C51" s="28"/>
      <c r="D51" s="55"/>
      <c r="E51" s="28"/>
      <c r="F51" s="28"/>
      <c r="G51" s="28"/>
      <c r="H51" s="56"/>
      <c r="I51" s="28"/>
      <c r="J51" s="55"/>
      <c r="K51" s="28"/>
      <c r="L51" s="28"/>
      <c r="M51" s="28"/>
      <c r="N51" s="28"/>
      <c r="O51" s="28"/>
      <c r="P51" s="56"/>
      <c r="Q51" s="28"/>
      <c r="R51" s="26"/>
    </row>
    <row r="52" spans="2:18" ht="13.5">
      <c r="B52" s="25"/>
      <c r="C52" s="28"/>
      <c r="D52" s="55"/>
      <c r="E52" s="28"/>
      <c r="F52" s="28"/>
      <c r="G52" s="28"/>
      <c r="H52" s="56"/>
      <c r="I52" s="28"/>
      <c r="J52" s="55"/>
      <c r="K52" s="28"/>
      <c r="L52" s="28"/>
      <c r="M52" s="28"/>
      <c r="N52" s="28"/>
      <c r="O52" s="28"/>
      <c r="P52" s="56"/>
      <c r="Q52" s="28"/>
      <c r="R52" s="26"/>
    </row>
    <row r="53" spans="2:18" ht="13.5">
      <c r="B53" s="25"/>
      <c r="C53" s="28"/>
      <c r="D53" s="55"/>
      <c r="E53" s="28"/>
      <c r="F53" s="28"/>
      <c r="G53" s="28"/>
      <c r="H53" s="56"/>
      <c r="I53" s="28"/>
      <c r="J53" s="55"/>
      <c r="K53" s="28"/>
      <c r="L53" s="28"/>
      <c r="M53" s="28"/>
      <c r="N53" s="28"/>
      <c r="O53" s="28"/>
      <c r="P53" s="56"/>
      <c r="Q53" s="28"/>
      <c r="R53" s="26"/>
    </row>
    <row r="54" spans="2:18" ht="13.5">
      <c r="B54" s="25"/>
      <c r="C54" s="28"/>
      <c r="D54" s="55"/>
      <c r="E54" s="28"/>
      <c r="F54" s="28"/>
      <c r="G54" s="28"/>
      <c r="H54" s="56"/>
      <c r="I54" s="28"/>
      <c r="J54" s="55"/>
      <c r="K54" s="28"/>
      <c r="L54" s="28"/>
      <c r="M54" s="28"/>
      <c r="N54" s="28"/>
      <c r="O54" s="28"/>
      <c r="P54" s="56"/>
      <c r="Q54" s="28"/>
      <c r="R54" s="26"/>
    </row>
    <row r="55" spans="2:18" ht="13.5">
      <c r="B55" s="25"/>
      <c r="C55" s="28"/>
      <c r="D55" s="55"/>
      <c r="E55" s="28"/>
      <c r="F55" s="28"/>
      <c r="G55" s="28"/>
      <c r="H55" s="56"/>
      <c r="I55" s="28"/>
      <c r="J55" s="55"/>
      <c r="K55" s="28"/>
      <c r="L55" s="28"/>
      <c r="M55" s="28"/>
      <c r="N55" s="28"/>
      <c r="O55" s="28"/>
      <c r="P55" s="56"/>
      <c r="Q55" s="28"/>
      <c r="R55" s="26"/>
    </row>
    <row r="56" spans="2:18" ht="13.5">
      <c r="B56" s="25"/>
      <c r="C56" s="28"/>
      <c r="D56" s="55"/>
      <c r="E56" s="28"/>
      <c r="F56" s="28"/>
      <c r="G56" s="28"/>
      <c r="H56" s="56"/>
      <c r="I56" s="28"/>
      <c r="J56" s="55"/>
      <c r="K56" s="28"/>
      <c r="L56" s="28"/>
      <c r="M56" s="28"/>
      <c r="N56" s="28"/>
      <c r="O56" s="28"/>
      <c r="P56" s="56"/>
      <c r="Q56" s="28"/>
      <c r="R56" s="26"/>
    </row>
    <row r="57" spans="2:18" ht="13.5">
      <c r="B57" s="25"/>
      <c r="C57" s="28"/>
      <c r="D57" s="55"/>
      <c r="E57" s="28"/>
      <c r="F57" s="28"/>
      <c r="G57" s="28"/>
      <c r="H57" s="56"/>
      <c r="I57" s="28"/>
      <c r="J57" s="55"/>
      <c r="K57" s="28"/>
      <c r="L57" s="28"/>
      <c r="M57" s="28"/>
      <c r="N57" s="28"/>
      <c r="O57" s="28"/>
      <c r="P57" s="56"/>
      <c r="Q57" s="28"/>
      <c r="R57" s="26"/>
    </row>
    <row r="58" spans="2:18" ht="13.5">
      <c r="B58" s="25"/>
      <c r="C58" s="28"/>
      <c r="D58" s="55"/>
      <c r="E58" s="28"/>
      <c r="F58" s="28"/>
      <c r="G58" s="28"/>
      <c r="H58" s="56"/>
      <c r="I58" s="28"/>
      <c r="J58" s="55"/>
      <c r="K58" s="28"/>
      <c r="L58" s="28"/>
      <c r="M58" s="28"/>
      <c r="N58" s="28"/>
      <c r="O58" s="28"/>
      <c r="P58" s="56"/>
      <c r="Q58" s="28"/>
      <c r="R58" s="26"/>
    </row>
    <row r="59" spans="2:18" s="1" customFormat="1" ht="15">
      <c r="B59" s="37"/>
      <c r="C59" s="38"/>
      <c r="D59" s="57" t="s">
        <v>54</v>
      </c>
      <c r="E59" s="58"/>
      <c r="F59" s="58"/>
      <c r="G59" s="59" t="s">
        <v>55</v>
      </c>
      <c r="H59" s="60"/>
      <c r="I59" s="38"/>
      <c r="J59" s="57" t="s">
        <v>54</v>
      </c>
      <c r="K59" s="58"/>
      <c r="L59" s="58"/>
      <c r="M59" s="58"/>
      <c r="N59" s="59" t="s">
        <v>55</v>
      </c>
      <c r="O59" s="58"/>
      <c r="P59" s="60"/>
      <c r="Q59" s="38"/>
      <c r="R59" s="39"/>
    </row>
    <row r="60" spans="2:18" ht="13.5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5">
      <c r="B61" s="37"/>
      <c r="C61" s="38"/>
      <c r="D61" s="52" t="s">
        <v>56</v>
      </c>
      <c r="E61" s="53"/>
      <c r="F61" s="53"/>
      <c r="G61" s="53"/>
      <c r="H61" s="54"/>
      <c r="I61" s="38"/>
      <c r="J61" s="52" t="s">
        <v>57</v>
      </c>
      <c r="K61" s="53"/>
      <c r="L61" s="53"/>
      <c r="M61" s="53"/>
      <c r="N61" s="53"/>
      <c r="O61" s="53"/>
      <c r="P61" s="54"/>
      <c r="Q61" s="38"/>
      <c r="R61" s="39"/>
    </row>
    <row r="62" spans="2:18" ht="13.5">
      <c r="B62" s="25"/>
      <c r="C62" s="28"/>
      <c r="D62" s="55"/>
      <c r="E62" s="28"/>
      <c r="F62" s="28"/>
      <c r="G62" s="28"/>
      <c r="H62" s="56"/>
      <c r="I62" s="28"/>
      <c r="J62" s="55"/>
      <c r="K62" s="28"/>
      <c r="L62" s="28"/>
      <c r="M62" s="28"/>
      <c r="N62" s="28"/>
      <c r="O62" s="28"/>
      <c r="P62" s="56"/>
      <c r="Q62" s="28"/>
      <c r="R62" s="26"/>
    </row>
    <row r="63" spans="2:18" ht="13.5">
      <c r="B63" s="25"/>
      <c r="C63" s="28"/>
      <c r="D63" s="55"/>
      <c r="E63" s="28"/>
      <c r="F63" s="28"/>
      <c r="G63" s="28"/>
      <c r="H63" s="56"/>
      <c r="I63" s="28"/>
      <c r="J63" s="55"/>
      <c r="K63" s="28"/>
      <c r="L63" s="28"/>
      <c r="M63" s="28"/>
      <c r="N63" s="28"/>
      <c r="O63" s="28"/>
      <c r="P63" s="56"/>
      <c r="Q63" s="28"/>
      <c r="R63" s="26"/>
    </row>
    <row r="64" spans="2:18" ht="13.5">
      <c r="B64" s="25"/>
      <c r="C64" s="28"/>
      <c r="D64" s="55"/>
      <c r="E64" s="28"/>
      <c r="F64" s="28"/>
      <c r="G64" s="28"/>
      <c r="H64" s="56"/>
      <c r="I64" s="28"/>
      <c r="J64" s="55"/>
      <c r="K64" s="28"/>
      <c r="L64" s="28"/>
      <c r="M64" s="28"/>
      <c r="N64" s="28"/>
      <c r="O64" s="28"/>
      <c r="P64" s="56"/>
      <c r="Q64" s="28"/>
      <c r="R64" s="26"/>
    </row>
    <row r="65" spans="2:18" ht="13.5">
      <c r="B65" s="25"/>
      <c r="C65" s="28"/>
      <c r="D65" s="55"/>
      <c r="E65" s="28"/>
      <c r="F65" s="28"/>
      <c r="G65" s="28"/>
      <c r="H65" s="56"/>
      <c r="I65" s="28"/>
      <c r="J65" s="55"/>
      <c r="K65" s="28"/>
      <c r="L65" s="28"/>
      <c r="M65" s="28"/>
      <c r="N65" s="28"/>
      <c r="O65" s="28"/>
      <c r="P65" s="56"/>
      <c r="Q65" s="28"/>
      <c r="R65" s="26"/>
    </row>
    <row r="66" spans="2:18" ht="13.5">
      <c r="B66" s="25"/>
      <c r="C66" s="28"/>
      <c r="D66" s="55"/>
      <c r="E66" s="28"/>
      <c r="F66" s="28"/>
      <c r="G66" s="28"/>
      <c r="H66" s="56"/>
      <c r="I66" s="28"/>
      <c r="J66" s="55"/>
      <c r="K66" s="28"/>
      <c r="L66" s="28"/>
      <c r="M66" s="28"/>
      <c r="N66" s="28"/>
      <c r="O66" s="28"/>
      <c r="P66" s="56"/>
      <c r="Q66" s="28"/>
      <c r="R66" s="26"/>
    </row>
    <row r="67" spans="2:18" ht="13.5">
      <c r="B67" s="25"/>
      <c r="C67" s="28"/>
      <c r="D67" s="55"/>
      <c r="E67" s="28"/>
      <c r="F67" s="28"/>
      <c r="G67" s="28"/>
      <c r="H67" s="56"/>
      <c r="I67" s="28"/>
      <c r="J67" s="55"/>
      <c r="K67" s="28"/>
      <c r="L67" s="28"/>
      <c r="M67" s="28"/>
      <c r="N67" s="28"/>
      <c r="O67" s="28"/>
      <c r="P67" s="56"/>
      <c r="Q67" s="28"/>
      <c r="R67" s="26"/>
    </row>
    <row r="68" spans="2:18" ht="13.5">
      <c r="B68" s="25"/>
      <c r="C68" s="28"/>
      <c r="D68" s="55"/>
      <c r="E68" s="28"/>
      <c r="F68" s="28"/>
      <c r="G68" s="28"/>
      <c r="H68" s="56"/>
      <c r="I68" s="28"/>
      <c r="J68" s="55"/>
      <c r="K68" s="28"/>
      <c r="L68" s="28"/>
      <c r="M68" s="28"/>
      <c r="N68" s="28"/>
      <c r="O68" s="28"/>
      <c r="P68" s="56"/>
      <c r="Q68" s="28"/>
      <c r="R68" s="26"/>
    </row>
    <row r="69" spans="2:18" ht="13.5">
      <c r="B69" s="25"/>
      <c r="C69" s="28"/>
      <c r="D69" s="55"/>
      <c r="E69" s="28"/>
      <c r="F69" s="28"/>
      <c r="G69" s="28"/>
      <c r="H69" s="56"/>
      <c r="I69" s="28"/>
      <c r="J69" s="55"/>
      <c r="K69" s="28"/>
      <c r="L69" s="28"/>
      <c r="M69" s="28"/>
      <c r="N69" s="28"/>
      <c r="O69" s="28"/>
      <c r="P69" s="56"/>
      <c r="Q69" s="28"/>
      <c r="R69" s="26"/>
    </row>
    <row r="70" spans="2:18" s="1" customFormat="1" ht="15">
      <c r="B70" s="37"/>
      <c r="C70" s="38"/>
      <c r="D70" s="57" t="s">
        <v>54</v>
      </c>
      <c r="E70" s="58"/>
      <c r="F70" s="58"/>
      <c r="G70" s="59" t="s">
        <v>55</v>
      </c>
      <c r="H70" s="60"/>
      <c r="I70" s="38"/>
      <c r="J70" s="57" t="s">
        <v>54</v>
      </c>
      <c r="K70" s="58"/>
      <c r="L70" s="58"/>
      <c r="M70" s="58"/>
      <c r="N70" s="59" t="s">
        <v>55</v>
      </c>
      <c r="O70" s="58"/>
      <c r="P70" s="60"/>
      <c r="Q70" s="38"/>
      <c r="R70" s="39"/>
    </row>
    <row r="71" spans="2:18" s="1" customFormat="1" ht="14.4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5" spans="2:18" s="1" customFormat="1" ht="6.95" customHeight="1"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6"/>
    </row>
    <row r="76" spans="2:18" s="1" customFormat="1" ht="36.95" customHeight="1">
      <c r="B76" s="37"/>
      <c r="C76" s="218" t="s">
        <v>124</v>
      </c>
      <c r="D76" s="219"/>
      <c r="E76" s="219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39"/>
    </row>
    <row r="77" spans="2:18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9"/>
    </row>
    <row r="78" spans="2:18" s="1" customFormat="1" ht="30" customHeight="1">
      <c r="B78" s="37"/>
      <c r="C78" s="32" t="s">
        <v>19</v>
      </c>
      <c r="D78" s="38"/>
      <c r="E78" s="38"/>
      <c r="F78" s="271" t="str">
        <f>F6</f>
        <v>Přístavba a stavební úpravy - Gymnázium Václava Beneše Třebízského</v>
      </c>
      <c r="G78" s="272"/>
      <c r="H78" s="272"/>
      <c r="I78" s="272"/>
      <c r="J78" s="272"/>
      <c r="K78" s="272"/>
      <c r="L78" s="272"/>
      <c r="M78" s="272"/>
      <c r="N78" s="272"/>
      <c r="O78" s="272"/>
      <c r="P78" s="272"/>
      <c r="Q78" s="38"/>
      <c r="R78" s="39"/>
    </row>
    <row r="79" spans="2:18" s="1" customFormat="1" ht="36.95" customHeight="1">
      <c r="B79" s="37"/>
      <c r="C79" s="71" t="s">
        <v>121</v>
      </c>
      <c r="D79" s="38"/>
      <c r="E79" s="38"/>
      <c r="F79" s="234" t="str">
        <f>F7</f>
        <v>05 - VRN</v>
      </c>
      <c r="G79" s="268"/>
      <c r="H79" s="268"/>
      <c r="I79" s="268"/>
      <c r="J79" s="268"/>
      <c r="K79" s="268"/>
      <c r="L79" s="268"/>
      <c r="M79" s="268"/>
      <c r="N79" s="268"/>
      <c r="O79" s="268"/>
      <c r="P79" s="268"/>
      <c r="Q79" s="38"/>
      <c r="R79" s="39"/>
    </row>
    <row r="80" spans="2:18" s="1" customFormat="1" ht="6.95" customHeight="1"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9"/>
    </row>
    <row r="81" spans="2:18" s="1" customFormat="1" ht="18" customHeight="1">
      <c r="B81" s="37"/>
      <c r="C81" s="32" t="s">
        <v>23</v>
      </c>
      <c r="D81" s="38"/>
      <c r="E81" s="38"/>
      <c r="F81" s="30" t="str">
        <f>F9</f>
        <v>Smetanovo náměstí 1310, Slaný</v>
      </c>
      <c r="G81" s="38"/>
      <c r="H81" s="38"/>
      <c r="I81" s="38"/>
      <c r="J81" s="38"/>
      <c r="K81" s="32" t="s">
        <v>25</v>
      </c>
      <c r="L81" s="38"/>
      <c r="M81" s="273" t="str">
        <f>IF(O9="","",O9)</f>
        <v>24. 9. 2018</v>
      </c>
      <c r="N81" s="273"/>
      <c r="O81" s="273"/>
      <c r="P81" s="273"/>
      <c r="Q81" s="38"/>
      <c r="R81" s="39"/>
    </row>
    <row r="82" spans="2:18" s="1" customFormat="1" ht="6.95" customHeight="1"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9"/>
    </row>
    <row r="83" spans="2:18" s="1" customFormat="1" ht="15">
      <c r="B83" s="37"/>
      <c r="C83" s="32" t="s">
        <v>27</v>
      </c>
      <c r="D83" s="38"/>
      <c r="E83" s="38"/>
      <c r="F83" s="30" t="str">
        <f>E12</f>
        <v>Město Slaný</v>
      </c>
      <c r="G83" s="38"/>
      <c r="H83" s="38"/>
      <c r="I83" s="38"/>
      <c r="J83" s="38"/>
      <c r="K83" s="32" t="s">
        <v>33</v>
      </c>
      <c r="L83" s="38"/>
      <c r="M83" s="222" t="str">
        <f>E18</f>
        <v>PlanPoint s.r.o.</v>
      </c>
      <c r="N83" s="222"/>
      <c r="O83" s="222"/>
      <c r="P83" s="222"/>
      <c r="Q83" s="222"/>
      <c r="R83" s="39"/>
    </row>
    <row r="84" spans="2:18" s="1" customFormat="1" ht="14.45" customHeight="1">
      <c r="B84" s="37"/>
      <c r="C84" s="32" t="s">
        <v>31</v>
      </c>
      <c r="D84" s="38"/>
      <c r="E84" s="38"/>
      <c r="F84" s="30" t="str">
        <f>IF(E15="","",E15)</f>
        <v>Vyplň údaj</v>
      </c>
      <c r="G84" s="38"/>
      <c r="H84" s="38"/>
      <c r="I84" s="38"/>
      <c r="J84" s="38"/>
      <c r="K84" s="32" t="s">
        <v>36</v>
      </c>
      <c r="L84" s="38"/>
      <c r="M84" s="222" t="str">
        <f>E21</f>
        <v xml:space="preserve"> </v>
      </c>
      <c r="N84" s="222"/>
      <c r="O84" s="222"/>
      <c r="P84" s="222"/>
      <c r="Q84" s="222"/>
      <c r="R84" s="39"/>
    </row>
    <row r="85" spans="2:18" s="1" customFormat="1" ht="10.35" customHeight="1"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9"/>
    </row>
    <row r="86" spans="2:18" s="1" customFormat="1" ht="29.25" customHeight="1">
      <c r="B86" s="37"/>
      <c r="C86" s="274" t="s">
        <v>125</v>
      </c>
      <c r="D86" s="275"/>
      <c r="E86" s="275"/>
      <c r="F86" s="275"/>
      <c r="G86" s="275"/>
      <c r="H86" s="116"/>
      <c r="I86" s="116"/>
      <c r="J86" s="116"/>
      <c r="K86" s="116"/>
      <c r="L86" s="116"/>
      <c r="M86" s="116"/>
      <c r="N86" s="274" t="s">
        <v>126</v>
      </c>
      <c r="O86" s="275"/>
      <c r="P86" s="275"/>
      <c r="Q86" s="275"/>
      <c r="R86" s="39"/>
    </row>
    <row r="87" spans="2:18" s="1" customFormat="1" ht="10.35" customHeight="1"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9"/>
    </row>
    <row r="88" spans="2:47" s="1" customFormat="1" ht="29.25" customHeight="1">
      <c r="B88" s="37"/>
      <c r="C88" s="125" t="s">
        <v>127</v>
      </c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227">
        <f>N122</f>
        <v>0</v>
      </c>
      <c r="O88" s="276"/>
      <c r="P88" s="276"/>
      <c r="Q88" s="276"/>
      <c r="R88" s="39"/>
      <c r="AU88" s="21" t="s">
        <v>128</v>
      </c>
    </row>
    <row r="89" spans="2:18" s="6" customFormat="1" ht="24.95" customHeight="1">
      <c r="B89" s="126"/>
      <c r="C89" s="127"/>
      <c r="D89" s="128" t="s">
        <v>1063</v>
      </c>
      <c r="E89" s="127"/>
      <c r="F89" s="127"/>
      <c r="G89" s="127"/>
      <c r="H89" s="127"/>
      <c r="I89" s="127"/>
      <c r="J89" s="127"/>
      <c r="K89" s="127"/>
      <c r="L89" s="127"/>
      <c r="M89" s="127"/>
      <c r="N89" s="277">
        <f>N123</f>
        <v>0</v>
      </c>
      <c r="O89" s="278"/>
      <c r="P89" s="278"/>
      <c r="Q89" s="278"/>
      <c r="R89" s="129"/>
    </row>
    <row r="90" spans="2:18" s="7" customFormat="1" ht="19.9" customHeight="1">
      <c r="B90" s="130"/>
      <c r="C90" s="131"/>
      <c r="D90" s="104" t="s">
        <v>1064</v>
      </c>
      <c r="E90" s="131"/>
      <c r="F90" s="131"/>
      <c r="G90" s="131"/>
      <c r="H90" s="131"/>
      <c r="I90" s="131"/>
      <c r="J90" s="131"/>
      <c r="K90" s="131"/>
      <c r="L90" s="131"/>
      <c r="M90" s="131"/>
      <c r="N90" s="224">
        <f>N124</f>
        <v>0</v>
      </c>
      <c r="O90" s="280"/>
      <c r="P90" s="280"/>
      <c r="Q90" s="280"/>
      <c r="R90" s="132"/>
    </row>
    <row r="91" spans="2:18" s="7" customFormat="1" ht="19.9" customHeight="1">
      <c r="B91" s="130"/>
      <c r="C91" s="131"/>
      <c r="D91" s="104" t="s">
        <v>1065</v>
      </c>
      <c r="E91" s="131"/>
      <c r="F91" s="131"/>
      <c r="G91" s="131"/>
      <c r="H91" s="131"/>
      <c r="I91" s="131"/>
      <c r="J91" s="131"/>
      <c r="K91" s="131"/>
      <c r="L91" s="131"/>
      <c r="M91" s="131"/>
      <c r="N91" s="224">
        <f>N126</f>
        <v>0</v>
      </c>
      <c r="O91" s="280"/>
      <c r="P91" s="280"/>
      <c r="Q91" s="280"/>
      <c r="R91" s="132"/>
    </row>
    <row r="92" spans="2:18" s="7" customFormat="1" ht="19.9" customHeight="1">
      <c r="B92" s="130"/>
      <c r="C92" s="131"/>
      <c r="D92" s="104" t="s">
        <v>1066</v>
      </c>
      <c r="E92" s="131"/>
      <c r="F92" s="131"/>
      <c r="G92" s="131"/>
      <c r="H92" s="131"/>
      <c r="I92" s="131"/>
      <c r="J92" s="131"/>
      <c r="K92" s="131"/>
      <c r="L92" s="131"/>
      <c r="M92" s="131"/>
      <c r="N92" s="224">
        <f>N128</f>
        <v>0</v>
      </c>
      <c r="O92" s="280"/>
      <c r="P92" s="280"/>
      <c r="Q92" s="280"/>
      <c r="R92" s="132"/>
    </row>
    <row r="93" spans="2:18" s="7" customFormat="1" ht="19.9" customHeight="1">
      <c r="B93" s="130"/>
      <c r="C93" s="131"/>
      <c r="D93" s="104" t="s">
        <v>1067</v>
      </c>
      <c r="E93" s="131"/>
      <c r="F93" s="131"/>
      <c r="G93" s="131"/>
      <c r="H93" s="131"/>
      <c r="I93" s="131"/>
      <c r="J93" s="131"/>
      <c r="K93" s="131"/>
      <c r="L93" s="131"/>
      <c r="M93" s="131"/>
      <c r="N93" s="224">
        <f>N131</f>
        <v>0</v>
      </c>
      <c r="O93" s="280"/>
      <c r="P93" s="280"/>
      <c r="Q93" s="280"/>
      <c r="R93" s="132"/>
    </row>
    <row r="94" spans="2:18" s="7" customFormat="1" ht="19.9" customHeight="1">
      <c r="B94" s="130"/>
      <c r="C94" s="131"/>
      <c r="D94" s="104" t="s">
        <v>1068</v>
      </c>
      <c r="E94" s="131"/>
      <c r="F94" s="131"/>
      <c r="G94" s="131"/>
      <c r="H94" s="131"/>
      <c r="I94" s="131"/>
      <c r="J94" s="131"/>
      <c r="K94" s="131"/>
      <c r="L94" s="131"/>
      <c r="M94" s="131"/>
      <c r="N94" s="224">
        <f>N133</f>
        <v>0</v>
      </c>
      <c r="O94" s="280"/>
      <c r="P94" s="280"/>
      <c r="Q94" s="280"/>
      <c r="R94" s="132"/>
    </row>
    <row r="95" spans="2:18" s="6" customFormat="1" ht="21.75" customHeight="1">
      <c r="B95" s="126"/>
      <c r="C95" s="127"/>
      <c r="D95" s="128" t="s">
        <v>148</v>
      </c>
      <c r="E95" s="127"/>
      <c r="F95" s="127"/>
      <c r="G95" s="127"/>
      <c r="H95" s="127"/>
      <c r="I95" s="127"/>
      <c r="J95" s="127"/>
      <c r="K95" s="127"/>
      <c r="L95" s="127"/>
      <c r="M95" s="127"/>
      <c r="N95" s="281">
        <f>N135</f>
        <v>0</v>
      </c>
      <c r="O95" s="278"/>
      <c r="P95" s="278"/>
      <c r="Q95" s="278"/>
      <c r="R95" s="129"/>
    </row>
    <row r="96" spans="2:18" s="1" customFormat="1" ht="21.75" customHeight="1"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9"/>
    </row>
    <row r="97" spans="2:21" s="1" customFormat="1" ht="29.25" customHeight="1">
      <c r="B97" s="37"/>
      <c r="C97" s="125" t="s">
        <v>149</v>
      </c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276">
        <f>ROUND(N98+N99+N100+N101+N102+N103,2)</f>
        <v>0</v>
      </c>
      <c r="O97" s="282"/>
      <c r="P97" s="282"/>
      <c r="Q97" s="282"/>
      <c r="R97" s="39"/>
      <c r="T97" s="133"/>
      <c r="U97" s="134" t="s">
        <v>42</v>
      </c>
    </row>
    <row r="98" spans="2:65" s="1" customFormat="1" ht="18" customHeight="1">
      <c r="B98" s="135"/>
      <c r="C98" s="136"/>
      <c r="D98" s="236" t="s">
        <v>150</v>
      </c>
      <c r="E98" s="283"/>
      <c r="F98" s="283"/>
      <c r="G98" s="283"/>
      <c r="H98" s="283"/>
      <c r="I98" s="136"/>
      <c r="J98" s="136"/>
      <c r="K98" s="136"/>
      <c r="L98" s="136"/>
      <c r="M98" s="136"/>
      <c r="N98" s="223">
        <f>ROUND(N88*T98,2)</f>
        <v>0</v>
      </c>
      <c r="O98" s="284"/>
      <c r="P98" s="284"/>
      <c r="Q98" s="284"/>
      <c r="R98" s="138"/>
      <c r="S98" s="139"/>
      <c r="T98" s="140"/>
      <c r="U98" s="141" t="s">
        <v>43</v>
      </c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42" t="s">
        <v>98</v>
      </c>
      <c r="AZ98" s="139"/>
      <c r="BA98" s="139"/>
      <c r="BB98" s="139"/>
      <c r="BC98" s="139"/>
      <c r="BD98" s="139"/>
      <c r="BE98" s="143">
        <f aca="true" t="shared" si="0" ref="BE98:BE103">IF(U98="základní",N98,0)</f>
        <v>0</v>
      </c>
      <c r="BF98" s="143">
        <f aca="true" t="shared" si="1" ref="BF98:BF103">IF(U98="snížená",N98,0)</f>
        <v>0</v>
      </c>
      <c r="BG98" s="143">
        <f aca="true" t="shared" si="2" ref="BG98:BG103">IF(U98="zákl. přenesená",N98,0)</f>
        <v>0</v>
      </c>
      <c r="BH98" s="143">
        <f aca="true" t="shared" si="3" ref="BH98:BH103">IF(U98="sníž. přenesená",N98,0)</f>
        <v>0</v>
      </c>
      <c r="BI98" s="143">
        <f aca="true" t="shared" si="4" ref="BI98:BI103">IF(U98="nulová",N98,0)</f>
        <v>0</v>
      </c>
      <c r="BJ98" s="142" t="s">
        <v>86</v>
      </c>
      <c r="BK98" s="139"/>
      <c r="BL98" s="139"/>
      <c r="BM98" s="139"/>
    </row>
    <row r="99" spans="2:65" s="1" customFormat="1" ht="18" customHeight="1">
      <c r="B99" s="135"/>
      <c r="C99" s="136"/>
      <c r="D99" s="236" t="s">
        <v>151</v>
      </c>
      <c r="E99" s="283"/>
      <c r="F99" s="283"/>
      <c r="G99" s="283"/>
      <c r="H99" s="283"/>
      <c r="I99" s="136"/>
      <c r="J99" s="136"/>
      <c r="K99" s="136"/>
      <c r="L99" s="136"/>
      <c r="M99" s="136"/>
      <c r="N99" s="223">
        <f>ROUND(N88*T99,2)</f>
        <v>0</v>
      </c>
      <c r="O99" s="284"/>
      <c r="P99" s="284"/>
      <c r="Q99" s="284"/>
      <c r="R99" s="138"/>
      <c r="S99" s="139"/>
      <c r="T99" s="140"/>
      <c r="U99" s="141" t="s">
        <v>43</v>
      </c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42" t="s">
        <v>98</v>
      </c>
      <c r="AZ99" s="139"/>
      <c r="BA99" s="139"/>
      <c r="BB99" s="139"/>
      <c r="BC99" s="139"/>
      <c r="BD99" s="139"/>
      <c r="BE99" s="143">
        <f t="shared" si="0"/>
        <v>0</v>
      </c>
      <c r="BF99" s="143">
        <f t="shared" si="1"/>
        <v>0</v>
      </c>
      <c r="BG99" s="143">
        <f t="shared" si="2"/>
        <v>0</v>
      </c>
      <c r="BH99" s="143">
        <f t="shared" si="3"/>
        <v>0</v>
      </c>
      <c r="BI99" s="143">
        <f t="shared" si="4"/>
        <v>0</v>
      </c>
      <c r="BJ99" s="142" t="s">
        <v>86</v>
      </c>
      <c r="BK99" s="139"/>
      <c r="BL99" s="139"/>
      <c r="BM99" s="139"/>
    </row>
    <row r="100" spans="2:65" s="1" customFormat="1" ht="18" customHeight="1">
      <c r="B100" s="135"/>
      <c r="C100" s="136"/>
      <c r="D100" s="236" t="s">
        <v>152</v>
      </c>
      <c r="E100" s="283"/>
      <c r="F100" s="283"/>
      <c r="G100" s="283"/>
      <c r="H100" s="283"/>
      <c r="I100" s="136"/>
      <c r="J100" s="136"/>
      <c r="K100" s="136"/>
      <c r="L100" s="136"/>
      <c r="M100" s="136"/>
      <c r="N100" s="223">
        <f>ROUND(N88*T100,2)</f>
        <v>0</v>
      </c>
      <c r="O100" s="284"/>
      <c r="P100" s="284"/>
      <c r="Q100" s="284"/>
      <c r="R100" s="138"/>
      <c r="S100" s="139"/>
      <c r="T100" s="140"/>
      <c r="U100" s="141" t="s">
        <v>43</v>
      </c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42" t="s">
        <v>98</v>
      </c>
      <c r="AZ100" s="139"/>
      <c r="BA100" s="139"/>
      <c r="BB100" s="139"/>
      <c r="BC100" s="139"/>
      <c r="BD100" s="139"/>
      <c r="BE100" s="143">
        <f t="shared" si="0"/>
        <v>0</v>
      </c>
      <c r="BF100" s="143">
        <f t="shared" si="1"/>
        <v>0</v>
      </c>
      <c r="BG100" s="143">
        <f t="shared" si="2"/>
        <v>0</v>
      </c>
      <c r="BH100" s="143">
        <f t="shared" si="3"/>
        <v>0</v>
      </c>
      <c r="BI100" s="143">
        <f t="shared" si="4"/>
        <v>0</v>
      </c>
      <c r="BJ100" s="142" t="s">
        <v>86</v>
      </c>
      <c r="BK100" s="139"/>
      <c r="BL100" s="139"/>
      <c r="BM100" s="139"/>
    </row>
    <row r="101" spans="2:65" s="1" customFormat="1" ht="18" customHeight="1">
      <c r="B101" s="135"/>
      <c r="C101" s="136"/>
      <c r="D101" s="236" t="s">
        <v>153</v>
      </c>
      <c r="E101" s="283"/>
      <c r="F101" s="283"/>
      <c r="G101" s="283"/>
      <c r="H101" s="283"/>
      <c r="I101" s="136"/>
      <c r="J101" s="136"/>
      <c r="K101" s="136"/>
      <c r="L101" s="136"/>
      <c r="M101" s="136"/>
      <c r="N101" s="223">
        <f>ROUND(N88*T101,2)</f>
        <v>0</v>
      </c>
      <c r="O101" s="284"/>
      <c r="P101" s="284"/>
      <c r="Q101" s="284"/>
      <c r="R101" s="138"/>
      <c r="S101" s="139"/>
      <c r="T101" s="140"/>
      <c r="U101" s="141" t="s">
        <v>43</v>
      </c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39"/>
      <c r="AT101" s="139"/>
      <c r="AU101" s="139"/>
      <c r="AV101" s="139"/>
      <c r="AW101" s="139"/>
      <c r="AX101" s="139"/>
      <c r="AY101" s="142" t="s">
        <v>98</v>
      </c>
      <c r="AZ101" s="139"/>
      <c r="BA101" s="139"/>
      <c r="BB101" s="139"/>
      <c r="BC101" s="139"/>
      <c r="BD101" s="139"/>
      <c r="BE101" s="143">
        <f t="shared" si="0"/>
        <v>0</v>
      </c>
      <c r="BF101" s="143">
        <f t="shared" si="1"/>
        <v>0</v>
      </c>
      <c r="BG101" s="143">
        <f t="shared" si="2"/>
        <v>0</v>
      </c>
      <c r="BH101" s="143">
        <f t="shared" si="3"/>
        <v>0</v>
      </c>
      <c r="BI101" s="143">
        <f t="shared" si="4"/>
        <v>0</v>
      </c>
      <c r="BJ101" s="142" t="s">
        <v>86</v>
      </c>
      <c r="BK101" s="139"/>
      <c r="BL101" s="139"/>
      <c r="BM101" s="139"/>
    </row>
    <row r="102" spans="2:65" s="1" customFormat="1" ht="18" customHeight="1">
      <c r="B102" s="135"/>
      <c r="C102" s="136"/>
      <c r="D102" s="236" t="s">
        <v>154</v>
      </c>
      <c r="E102" s="283"/>
      <c r="F102" s="283"/>
      <c r="G102" s="283"/>
      <c r="H102" s="283"/>
      <c r="I102" s="136"/>
      <c r="J102" s="136"/>
      <c r="K102" s="136"/>
      <c r="L102" s="136"/>
      <c r="M102" s="136"/>
      <c r="N102" s="223">
        <f>ROUND(N88*T102,2)</f>
        <v>0</v>
      </c>
      <c r="O102" s="284"/>
      <c r="P102" s="284"/>
      <c r="Q102" s="284"/>
      <c r="R102" s="138"/>
      <c r="S102" s="139"/>
      <c r="T102" s="140"/>
      <c r="U102" s="141" t="s">
        <v>43</v>
      </c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42" t="s">
        <v>98</v>
      </c>
      <c r="AZ102" s="139"/>
      <c r="BA102" s="139"/>
      <c r="BB102" s="139"/>
      <c r="BC102" s="139"/>
      <c r="BD102" s="139"/>
      <c r="BE102" s="143">
        <f t="shared" si="0"/>
        <v>0</v>
      </c>
      <c r="BF102" s="143">
        <f t="shared" si="1"/>
        <v>0</v>
      </c>
      <c r="BG102" s="143">
        <f t="shared" si="2"/>
        <v>0</v>
      </c>
      <c r="BH102" s="143">
        <f t="shared" si="3"/>
        <v>0</v>
      </c>
      <c r="BI102" s="143">
        <f t="shared" si="4"/>
        <v>0</v>
      </c>
      <c r="BJ102" s="142" t="s">
        <v>86</v>
      </c>
      <c r="BK102" s="139"/>
      <c r="BL102" s="139"/>
      <c r="BM102" s="139"/>
    </row>
    <row r="103" spans="2:65" s="1" customFormat="1" ht="18" customHeight="1">
      <c r="B103" s="135"/>
      <c r="C103" s="136"/>
      <c r="D103" s="137" t="s">
        <v>155</v>
      </c>
      <c r="E103" s="136"/>
      <c r="F103" s="136"/>
      <c r="G103" s="136"/>
      <c r="H103" s="136"/>
      <c r="I103" s="136"/>
      <c r="J103" s="136"/>
      <c r="K103" s="136"/>
      <c r="L103" s="136"/>
      <c r="M103" s="136"/>
      <c r="N103" s="223">
        <f>ROUND(N88*T103,2)</f>
        <v>0</v>
      </c>
      <c r="O103" s="284"/>
      <c r="P103" s="284"/>
      <c r="Q103" s="284"/>
      <c r="R103" s="138"/>
      <c r="S103" s="139"/>
      <c r="T103" s="144"/>
      <c r="U103" s="145" t="s">
        <v>43</v>
      </c>
      <c r="V103" s="139"/>
      <c r="W103" s="139"/>
      <c r="X103" s="139"/>
      <c r="Y103" s="139"/>
      <c r="Z103" s="139"/>
      <c r="AA103" s="139"/>
      <c r="AB103" s="139"/>
      <c r="AC103" s="139"/>
      <c r="AD103" s="139"/>
      <c r="AE103" s="139"/>
      <c r="AF103" s="139"/>
      <c r="AG103" s="139"/>
      <c r="AH103" s="139"/>
      <c r="AI103" s="139"/>
      <c r="AJ103" s="139"/>
      <c r="AK103" s="139"/>
      <c r="AL103" s="139"/>
      <c r="AM103" s="139"/>
      <c r="AN103" s="139"/>
      <c r="AO103" s="139"/>
      <c r="AP103" s="139"/>
      <c r="AQ103" s="139"/>
      <c r="AR103" s="139"/>
      <c r="AS103" s="139"/>
      <c r="AT103" s="139"/>
      <c r="AU103" s="139"/>
      <c r="AV103" s="139"/>
      <c r="AW103" s="139"/>
      <c r="AX103" s="139"/>
      <c r="AY103" s="142" t="s">
        <v>156</v>
      </c>
      <c r="AZ103" s="139"/>
      <c r="BA103" s="139"/>
      <c r="BB103" s="139"/>
      <c r="BC103" s="139"/>
      <c r="BD103" s="139"/>
      <c r="BE103" s="143">
        <f t="shared" si="0"/>
        <v>0</v>
      </c>
      <c r="BF103" s="143">
        <f t="shared" si="1"/>
        <v>0</v>
      </c>
      <c r="BG103" s="143">
        <f t="shared" si="2"/>
        <v>0</v>
      </c>
      <c r="BH103" s="143">
        <f t="shared" si="3"/>
        <v>0</v>
      </c>
      <c r="BI103" s="143">
        <f t="shared" si="4"/>
        <v>0</v>
      </c>
      <c r="BJ103" s="142" t="s">
        <v>86</v>
      </c>
      <c r="BK103" s="139"/>
      <c r="BL103" s="139"/>
      <c r="BM103" s="139"/>
    </row>
    <row r="104" spans="2:18" s="1" customFormat="1" ht="13.5">
      <c r="B104" s="37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9"/>
    </row>
    <row r="105" spans="2:18" s="1" customFormat="1" ht="29.25" customHeight="1">
      <c r="B105" s="37"/>
      <c r="C105" s="115" t="s">
        <v>108</v>
      </c>
      <c r="D105" s="116"/>
      <c r="E105" s="116"/>
      <c r="F105" s="116"/>
      <c r="G105" s="116"/>
      <c r="H105" s="116"/>
      <c r="I105" s="116"/>
      <c r="J105" s="116"/>
      <c r="K105" s="116"/>
      <c r="L105" s="228">
        <f>ROUND(SUM(N88+N97),2)</f>
        <v>0</v>
      </c>
      <c r="M105" s="228"/>
      <c r="N105" s="228"/>
      <c r="O105" s="228"/>
      <c r="P105" s="228"/>
      <c r="Q105" s="228"/>
      <c r="R105" s="39"/>
    </row>
    <row r="106" spans="2:18" s="1" customFormat="1" ht="6.95" customHeight="1">
      <c r="B106" s="61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3"/>
    </row>
    <row r="110" spans="2:18" s="1" customFormat="1" ht="6.95" customHeight="1">
      <c r="B110" s="64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6"/>
    </row>
    <row r="111" spans="2:18" s="1" customFormat="1" ht="36.95" customHeight="1">
      <c r="B111" s="37"/>
      <c r="C111" s="218" t="s">
        <v>157</v>
      </c>
      <c r="D111" s="268"/>
      <c r="E111" s="268"/>
      <c r="F111" s="268"/>
      <c r="G111" s="268"/>
      <c r="H111" s="268"/>
      <c r="I111" s="268"/>
      <c r="J111" s="268"/>
      <c r="K111" s="268"/>
      <c r="L111" s="268"/>
      <c r="M111" s="268"/>
      <c r="N111" s="268"/>
      <c r="O111" s="268"/>
      <c r="P111" s="268"/>
      <c r="Q111" s="268"/>
      <c r="R111" s="39"/>
    </row>
    <row r="112" spans="2:18" s="1" customFormat="1" ht="6.95" customHeight="1">
      <c r="B112" s="37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9"/>
    </row>
    <row r="113" spans="2:18" s="1" customFormat="1" ht="30" customHeight="1">
      <c r="B113" s="37"/>
      <c r="C113" s="32" t="s">
        <v>19</v>
      </c>
      <c r="D113" s="38"/>
      <c r="E113" s="38"/>
      <c r="F113" s="271" t="str">
        <f>F6</f>
        <v>Přístavba a stavební úpravy - Gymnázium Václava Beneše Třebízského</v>
      </c>
      <c r="G113" s="272"/>
      <c r="H113" s="272"/>
      <c r="I113" s="272"/>
      <c r="J113" s="272"/>
      <c r="K113" s="272"/>
      <c r="L113" s="272"/>
      <c r="M113" s="272"/>
      <c r="N113" s="272"/>
      <c r="O113" s="272"/>
      <c r="P113" s="272"/>
      <c r="Q113" s="38"/>
      <c r="R113" s="39"/>
    </row>
    <row r="114" spans="2:18" s="1" customFormat="1" ht="36.95" customHeight="1">
      <c r="B114" s="37"/>
      <c r="C114" s="71" t="s">
        <v>121</v>
      </c>
      <c r="D114" s="38"/>
      <c r="E114" s="38"/>
      <c r="F114" s="234" t="str">
        <f>F7</f>
        <v>05 - VRN</v>
      </c>
      <c r="G114" s="268"/>
      <c r="H114" s="268"/>
      <c r="I114" s="268"/>
      <c r="J114" s="268"/>
      <c r="K114" s="268"/>
      <c r="L114" s="268"/>
      <c r="M114" s="268"/>
      <c r="N114" s="268"/>
      <c r="O114" s="268"/>
      <c r="P114" s="268"/>
      <c r="Q114" s="38"/>
      <c r="R114" s="39"/>
    </row>
    <row r="115" spans="2:18" s="1" customFormat="1" ht="6.95" customHeight="1">
      <c r="B115" s="37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9"/>
    </row>
    <row r="116" spans="2:18" s="1" customFormat="1" ht="18" customHeight="1">
      <c r="B116" s="37"/>
      <c r="C116" s="32" t="s">
        <v>23</v>
      </c>
      <c r="D116" s="38"/>
      <c r="E116" s="38"/>
      <c r="F116" s="30" t="str">
        <f>F9</f>
        <v>Smetanovo náměstí 1310, Slaný</v>
      </c>
      <c r="G116" s="38"/>
      <c r="H116" s="38"/>
      <c r="I116" s="38"/>
      <c r="J116" s="38"/>
      <c r="K116" s="32" t="s">
        <v>25</v>
      </c>
      <c r="L116" s="38"/>
      <c r="M116" s="273" t="str">
        <f>IF(O9="","",O9)</f>
        <v>24. 9. 2018</v>
      </c>
      <c r="N116" s="273"/>
      <c r="O116" s="273"/>
      <c r="P116" s="273"/>
      <c r="Q116" s="38"/>
      <c r="R116" s="39"/>
    </row>
    <row r="117" spans="2:18" s="1" customFormat="1" ht="6.95" customHeight="1"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9"/>
    </row>
    <row r="118" spans="2:18" s="1" customFormat="1" ht="15">
      <c r="B118" s="37"/>
      <c r="C118" s="32" t="s">
        <v>27</v>
      </c>
      <c r="D118" s="38"/>
      <c r="E118" s="38"/>
      <c r="F118" s="30" t="str">
        <f>E12</f>
        <v>Město Slaný</v>
      </c>
      <c r="G118" s="38"/>
      <c r="H118" s="38"/>
      <c r="I118" s="38"/>
      <c r="J118" s="38"/>
      <c r="K118" s="32" t="s">
        <v>33</v>
      </c>
      <c r="L118" s="38"/>
      <c r="M118" s="222" t="str">
        <f>E18</f>
        <v>PlanPoint s.r.o.</v>
      </c>
      <c r="N118" s="222"/>
      <c r="O118" s="222"/>
      <c r="P118" s="222"/>
      <c r="Q118" s="222"/>
      <c r="R118" s="39"/>
    </row>
    <row r="119" spans="2:18" s="1" customFormat="1" ht="14.45" customHeight="1">
      <c r="B119" s="37"/>
      <c r="C119" s="32" t="s">
        <v>31</v>
      </c>
      <c r="D119" s="38"/>
      <c r="E119" s="38"/>
      <c r="F119" s="30" t="str">
        <f>IF(E15="","",E15)</f>
        <v>Vyplň údaj</v>
      </c>
      <c r="G119" s="38"/>
      <c r="H119" s="38"/>
      <c r="I119" s="38"/>
      <c r="J119" s="38"/>
      <c r="K119" s="32" t="s">
        <v>36</v>
      </c>
      <c r="L119" s="38"/>
      <c r="M119" s="222" t="str">
        <f>E21</f>
        <v xml:space="preserve"> </v>
      </c>
      <c r="N119" s="222"/>
      <c r="O119" s="222"/>
      <c r="P119" s="222"/>
      <c r="Q119" s="222"/>
      <c r="R119" s="39"/>
    </row>
    <row r="120" spans="2:18" s="1" customFormat="1" ht="10.35" customHeight="1">
      <c r="B120" s="37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9"/>
    </row>
    <row r="121" spans="2:27" s="8" customFormat="1" ht="29.25" customHeight="1">
      <c r="B121" s="146"/>
      <c r="C121" s="147" t="s">
        <v>158</v>
      </c>
      <c r="D121" s="148" t="s">
        <v>159</v>
      </c>
      <c r="E121" s="148" t="s">
        <v>60</v>
      </c>
      <c r="F121" s="285" t="s">
        <v>160</v>
      </c>
      <c r="G121" s="285"/>
      <c r="H121" s="285"/>
      <c r="I121" s="285"/>
      <c r="J121" s="148" t="s">
        <v>161</v>
      </c>
      <c r="K121" s="148" t="s">
        <v>162</v>
      </c>
      <c r="L121" s="285" t="s">
        <v>163</v>
      </c>
      <c r="M121" s="285"/>
      <c r="N121" s="285" t="s">
        <v>126</v>
      </c>
      <c r="O121" s="285"/>
      <c r="P121" s="285"/>
      <c r="Q121" s="286"/>
      <c r="R121" s="149"/>
      <c r="T121" s="78" t="s">
        <v>164</v>
      </c>
      <c r="U121" s="79" t="s">
        <v>42</v>
      </c>
      <c r="V121" s="79" t="s">
        <v>165</v>
      </c>
      <c r="W121" s="79" t="s">
        <v>166</v>
      </c>
      <c r="X121" s="79" t="s">
        <v>167</v>
      </c>
      <c r="Y121" s="79" t="s">
        <v>168</v>
      </c>
      <c r="Z121" s="79" t="s">
        <v>169</v>
      </c>
      <c r="AA121" s="80" t="s">
        <v>170</v>
      </c>
    </row>
    <row r="122" spans="2:63" s="1" customFormat="1" ht="29.25" customHeight="1">
      <c r="B122" s="37"/>
      <c r="C122" s="82" t="s">
        <v>123</v>
      </c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287">
        <f>BK122</f>
        <v>0</v>
      </c>
      <c r="O122" s="288"/>
      <c r="P122" s="288"/>
      <c r="Q122" s="288"/>
      <c r="R122" s="39"/>
      <c r="T122" s="81"/>
      <c r="U122" s="53"/>
      <c r="V122" s="53"/>
      <c r="W122" s="150">
        <f>W123+W135</f>
        <v>0</v>
      </c>
      <c r="X122" s="53"/>
      <c r="Y122" s="150">
        <f>Y123+Y135</f>
        <v>0</v>
      </c>
      <c r="Z122" s="53"/>
      <c r="AA122" s="151">
        <f>AA123+AA135</f>
        <v>0</v>
      </c>
      <c r="AT122" s="21" t="s">
        <v>77</v>
      </c>
      <c r="AU122" s="21" t="s">
        <v>128</v>
      </c>
      <c r="BK122" s="152">
        <f>BK123+BK135</f>
        <v>0</v>
      </c>
    </row>
    <row r="123" spans="2:63" s="9" customFormat="1" ht="37.35" customHeight="1">
      <c r="B123" s="153"/>
      <c r="C123" s="154"/>
      <c r="D123" s="155" t="s">
        <v>1063</v>
      </c>
      <c r="E123" s="155"/>
      <c r="F123" s="155"/>
      <c r="G123" s="155"/>
      <c r="H123" s="155"/>
      <c r="I123" s="155"/>
      <c r="J123" s="155"/>
      <c r="K123" s="155"/>
      <c r="L123" s="155"/>
      <c r="M123" s="155"/>
      <c r="N123" s="281">
        <f>BK123</f>
        <v>0</v>
      </c>
      <c r="O123" s="277"/>
      <c r="P123" s="277"/>
      <c r="Q123" s="277"/>
      <c r="R123" s="156"/>
      <c r="T123" s="157"/>
      <c r="U123" s="154"/>
      <c r="V123" s="154"/>
      <c r="W123" s="158">
        <f>W124+W126+W128+W131+W133</f>
        <v>0</v>
      </c>
      <c r="X123" s="154"/>
      <c r="Y123" s="158">
        <f>Y124+Y126+Y128+Y131+Y133</f>
        <v>0</v>
      </c>
      <c r="Z123" s="154"/>
      <c r="AA123" s="159">
        <f>AA124+AA126+AA128+AA131+AA133</f>
        <v>0</v>
      </c>
      <c r="AR123" s="160" t="s">
        <v>203</v>
      </c>
      <c r="AT123" s="161" t="s">
        <v>77</v>
      </c>
      <c r="AU123" s="161" t="s">
        <v>78</v>
      </c>
      <c r="AY123" s="160" t="s">
        <v>171</v>
      </c>
      <c r="BK123" s="162">
        <f>BK124+BK126+BK128+BK131+BK133</f>
        <v>0</v>
      </c>
    </row>
    <row r="124" spans="2:63" s="9" customFormat="1" ht="19.9" customHeight="1">
      <c r="B124" s="153"/>
      <c r="C124" s="154"/>
      <c r="D124" s="163" t="s">
        <v>1064</v>
      </c>
      <c r="E124" s="163"/>
      <c r="F124" s="163"/>
      <c r="G124" s="163"/>
      <c r="H124" s="163"/>
      <c r="I124" s="163"/>
      <c r="J124" s="163"/>
      <c r="K124" s="163"/>
      <c r="L124" s="163"/>
      <c r="M124" s="163"/>
      <c r="N124" s="257">
        <f>BK124</f>
        <v>0</v>
      </c>
      <c r="O124" s="258"/>
      <c r="P124" s="258"/>
      <c r="Q124" s="258"/>
      <c r="R124" s="156"/>
      <c r="T124" s="157"/>
      <c r="U124" s="154"/>
      <c r="V124" s="154"/>
      <c r="W124" s="158">
        <f>W125</f>
        <v>0</v>
      </c>
      <c r="X124" s="154"/>
      <c r="Y124" s="158">
        <f>Y125</f>
        <v>0</v>
      </c>
      <c r="Z124" s="154"/>
      <c r="AA124" s="159">
        <f>AA125</f>
        <v>0</v>
      </c>
      <c r="AR124" s="160" t="s">
        <v>203</v>
      </c>
      <c r="AT124" s="161" t="s">
        <v>77</v>
      </c>
      <c r="AU124" s="161" t="s">
        <v>86</v>
      </c>
      <c r="AY124" s="160" t="s">
        <v>171</v>
      </c>
      <c r="BK124" s="162">
        <f>BK125</f>
        <v>0</v>
      </c>
    </row>
    <row r="125" spans="2:65" s="1" customFormat="1" ht="14.45" customHeight="1">
      <c r="B125" s="135"/>
      <c r="C125" s="164" t="s">
        <v>86</v>
      </c>
      <c r="D125" s="164" t="s">
        <v>172</v>
      </c>
      <c r="E125" s="165" t="s">
        <v>1069</v>
      </c>
      <c r="F125" s="259" t="s">
        <v>1070</v>
      </c>
      <c r="G125" s="259"/>
      <c r="H125" s="259"/>
      <c r="I125" s="259"/>
      <c r="J125" s="166" t="s">
        <v>509</v>
      </c>
      <c r="K125" s="167">
        <v>1</v>
      </c>
      <c r="L125" s="250">
        <v>0</v>
      </c>
      <c r="M125" s="250"/>
      <c r="N125" s="254">
        <f>ROUND(L125*K125,2)</f>
        <v>0</v>
      </c>
      <c r="O125" s="254"/>
      <c r="P125" s="254"/>
      <c r="Q125" s="254"/>
      <c r="R125" s="138"/>
      <c r="T125" s="168" t="s">
        <v>5</v>
      </c>
      <c r="U125" s="46" t="s">
        <v>43</v>
      </c>
      <c r="V125" s="38"/>
      <c r="W125" s="169">
        <f>V125*K125</f>
        <v>0</v>
      </c>
      <c r="X125" s="169">
        <v>0</v>
      </c>
      <c r="Y125" s="169">
        <f>X125*K125</f>
        <v>0</v>
      </c>
      <c r="Z125" s="169">
        <v>0</v>
      </c>
      <c r="AA125" s="170">
        <f>Z125*K125</f>
        <v>0</v>
      </c>
      <c r="AR125" s="21" t="s">
        <v>1071</v>
      </c>
      <c r="AT125" s="21" t="s">
        <v>172</v>
      </c>
      <c r="AU125" s="21" t="s">
        <v>119</v>
      </c>
      <c r="AY125" s="21" t="s">
        <v>171</v>
      </c>
      <c r="BE125" s="108">
        <f>IF(U125="základní",N125,0)</f>
        <v>0</v>
      </c>
      <c r="BF125" s="108">
        <f>IF(U125="snížená",N125,0)</f>
        <v>0</v>
      </c>
      <c r="BG125" s="108">
        <f>IF(U125="zákl. přenesená",N125,0)</f>
        <v>0</v>
      </c>
      <c r="BH125" s="108">
        <f>IF(U125="sníž. přenesená",N125,0)</f>
        <v>0</v>
      </c>
      <c r="BI125" s="108">
        <f>IF(U125="nulová",N125,0)</f>
        <v>0</v>
      </c>
      <c r="BJ125" s="21" t="s">
        <v>86</v>
      </c>
      <c r="BK125" s="108">
        <f>ROUND(L125*K125,2)</f>
        <v>0</v>
      </c>
      <c r="BL125" s="21" t="s">
        <v>1071</v>
      </c>
      <c r="BM125" s="21" t="s">
        <v>1072</v>
      </c>
    </row>
    <row r="126" spans="2:63" s="9" customFormat="1" ht="29.85" customHeight="1">
      <c r="B126" s="153"/>
      <c r="C126" s="154"/>
      <c r="D126" s="163" t="s">
        <v>1065</v>
      </c>
      <c r="E126" s="163"/>
      <c r="F126" s="163"/>
      <c r="G126" s="163"/>
      <c r="H126" s="163"/>
      <c r="I126" s="163"/>
      <c r="J126" s="163"/>
      <c r="K126" s="163"/>
      <c r="L126" s="163"/>
      <c r="M126" s="163"/>
      <c r="N126" s="297">
        <f>BK126</f>
        <v>0</v>
      </c>
      <c r="O126" s="298"/>
      <c r="P126" s="298"/>
      <c r="Q126" s="298"/>
      <c r="R126" s="156"/>
      <c r="T126" s="157"/>
      <c r="U126" s="154"/>
      <c r="V126" s="154"/>
      <c r="W126" s="158">
        <f>W127</f>
        <v>0</v>
      </c>
      <c r="X126" s="154"/>
      <c r="Y126" s="158">
        <f>Y127</f>
        <v>0</v>
      </c>
      <c r="Z126" s="154"/>
      <c r="AA126" s="159">
        <f>AA127</f>
        <v>0</v>
      </c>
      <c r="AR126" s="160" t="s">
        <v>203</v>
      </c>
      <c r="AT126" s="161" t="s">
        <v>77</v>
      </c>
      <c r="AU126" s="161" t="s">
        <v>86</v>
      </c>
      <c r="AY126" s="160" t="s">
        <v>171</v>
      </c>
      <c r="BK126" s="162">
        <f>BK127</f>
        <v>0</v>
      </c>
    </row>
    <row r="127" spans="2:65" s="1" customFormat="1" ht="14.45" customHeight="1">
      <c r="B127" s="135"/>
      <c r="C127" s="164" t="s">
        <v>119</v>
      </c>
      <c r="D127" s="164" t="s">
        <v>172</v>
      </c>
      <c r="E127" s="165" t="s">
        <v>1073</v>
      </c>
      <c r="F127" s="259" t="s">
        <v>150</v>
      </c>
      <c r="G127" s="259"/>
      <c r="H127" s="259"/>
      <c r="I127" s="259"/>
      <c r="J127" s="166" t="s">
        <v>509</v>
      </c>
      <c r="K127" s="167">
        <v>1</v>
      </c>
      <c r="L127" s="250">
        <v>0</v>
      </c>
      <c r="M127" s="250"/>
      <c r="N127" s="254">
        <f>ROUND(L127*K127,2)</f>
        <v>0</v>
      </c>
      <c r="O127" s="254"/>
      <c r="P127" s="254"/>
      <c r="Q127" s="254"/>
      <c r="R127" s="138"/>
      <c r="T127" s="168" t="s">
        <v>5</v>
      </c>
      <c r="U127" s="46" t="s">
        <v>43</v>
      </c>
      <c r="V127" s="38"/>
      <c r="W127" s="169">
        <f>V127*K127</f>
        <v>0</v>
      </c>
      <c r="X127" s="169">
        <v>0</v>
      </c>
      <c r="Y127" s="169">
        <f>X127*K127</f>
        <v>0</v>
      </c>
      <c r="Z127" s="169">
        <v>0</v>
      </c>
      <c r="AA127" s="170">
        <f>Z127*K127</f>
        <v>0</v>
      </c>
      <c r="AR127" s="21" t="s">
        <v>1071</v>
      </c>
      <c r="AT127" s="21" t="s">
        <v>172</v>
      </c>
      <c r="AU127" s="21" t="s">
        <v>119</v>
      </c>
      <c r="AY127" s="21" t="s">
        <v>171</v>
      </c>
      <c r="BE127" s="108">
        <f>IF(U127="základní",N127,0)</f>
        <v>0</v>
      </c>
      <c r="BF127" s="108">
        <f>IF(U127="snížená",N127,0)</f>
        <v>0</v>
      </c>
      <c r="BG127" s="108">
        <f>IF(U127="zákl. přenesená",N127,0)</f>
        <v>0</v>
      </c>
      <c r="BH127" s="108">
        <f>IF(U127="sníž. přenesená",N127,0)</f>
        <v>0</v>
      </c>
      <c r="BI127" s="108">
        <f>IF(U127="nulová",N127,0)</f>
        <v>0</v>
      </c>
      <c r="BJ127" s="21" t="s">
        <v>86</v>
      </c>
      <c r="BK127" s="108">
        <f>ROUND(L127*K127,2)</f>
        <v>0</v>
      </c>
      <c r="BL127" s="21" t="s">
        <v>1071</v>
      </c>
      <c r="BM127" s="21" t="s">
        <v>1074</v>
      </c>
    </row>
    <row r="128" spans="2:63" s="9" customFormat="1" ht="29.85" customHeight="1">
      <c r="B128" s="153"/>
      <c r="C128" s="154"/>
      <c r="D128" s="163" t="s">
        <v>1066</v>
      </c>
      <c r="E128" s="163"/>
      <c r="F128" s="163"/>
      <c r="G128" s="163"/>
      <c r="H128" s="163"/>
      <c r="I128" s="163"/>
      <c r="J128" s="163"/>
      <c r="K128" s="163"/>
      <c r="L128" s="163"/>
      <c r="M128" s="163"/>
      <c r="N128" s="297">
        <f>BK128</f>
        <v>0</v>
      </c>
      <c r="O128" s="298"/>
      <c r="P128" s="298"/>
      <c r="Q128" s="298"/>
      <c r="R128" s="156"/>
      <c r="T128" s="157"/>
      <c r="U128" s="154"/>
      <c r="V128" s="154"/>
      <c r="W128" s="158">
        <f>SUM(W129:W130)</f>
        <v>0</v>
      </c>
      <c r="X128" s="154"/>
      <c r="Y128" s="158">
        <f>SUM(Y129:Y130)</f>
        <v>0</v>
      </c>
      <c r="Z128" s="154"/>
      <c r="AA128" s="159">
        <f>SUM(AA129:AA130)</f>
        <v>0</v>
      </c>
      <c r="AR128" s="160" t="s">
        <v>203</v>
      </c>
      <c r="AT128" s="161" t="s">
        <v>77</v>
      </c>
      <c r="AU128" s="161" t="s">
        <v>86</v>
      </c>
      <c r="AY128" s="160" t="s">
        <v>171</v>
      </c>
      <c r="BK128" s="162">
        <f>SUM(BK129:BK130)</f>
        <v>0</v>
      </c>
    </row>
    <row r="129" spans="2:65" s="1" customFormat="1" ht="14.45" customHeight="1">
      <c r="B129" s="135"/>
      <c r="C129" s="164" t="s">
        <v>118</v>
      </c>
      <c r="D129" s="164" t="s">
        <v>172</v>
      </c>
      <c r="E129" s="165" t="s">
        <v>1075</v>
      </c>
      <c r="F129" s="259" t="s">
        <v>1076</v>
      </c>
      <c r="G129" s="259"/>
      <c r="H129" s="259"/>
      <c r="I129" s="259"/>
      <c r="J129" s="166" t="s">
        <v>509</v>
      </c>
      <c r="K129" s="167">
        <v>1</v>
      </c>
      <c r="L129" s="250">
        <v>0</v>
      </c>
      <c r="M129" s="250"/>
      <c r="N129" s="254">
        <f>ROUND(L129*K129,2)</f>
        <v>0</v>
      </c>
      <c r="O129" s="254"/>
      <c r="P129" s="254"/>
      <c r="Q129" s="254"/>
      <c r="R129" s="138"/>
      <c r="T129" s="168" t="s">
        <v>5</v>
      </c>
      <c r="U129" s="46" t="s">
        <v>43</v>
      </c>
      <c r="V129" s="38"/>
      <c r="W129" s="169">
        <f>V129*K129</f>
        <v>0</v>
      </c>
      <c r="X129" s="169">
        <v>0</v>
      </c>
      <c r="Y129" s="169">
        <f>X129*K129</f>
        <v>0</v>
      </c>
      <c r="Z129" s="169">
        <v>0</v>
      </c>
      <c r="AA129" s="170">
        <f>Z129*K129</f>
        <v>0</v>
      </c>
      <c r="AR129" s="21" t="s">
        <v>1071</v>
      </c>
      <c r="AT129" s="21" t="s">
        <v>172</v>
      </c>
      <c r="AU129" s="21" t="s">
        <v>119</v>
      </c>
      <c r="AY129" s="21" t="s">
        <v>171</v>
      </c>
      <c r="BE129" s="108">
        <f>IF(U129="základní",N129,0)</f>
        <v>0</v>
      </c>
      <c r="BF129" s="108">
        <f>IF(U129="snížená",N129,0)</f>
        <v>0</v>
      </c>
      <c r="BG129" s="108">
        <f>IF(U129="zákl. přenesená",N129,0)</f>
        <v>0</v>
      </c>
      <c r="BH129" s="108">
        <f>IF(U129="sníž. přenesená",N129,0)</f>
        <v>0</v>
      </c>
      <c r="BI129" s="108">
        <f>IF(U129="nulová",N129,0)</f>
        <v>0</v>
      </c>
      <c r="BJ129" s="21" t="s">
        <v>86</v>
      </c>
      <c r="BK129" s="108">
        <f>ROUND(L129*K129,2)</f>
        <v>0</v>
      </c>
      <c r="BL129" s="21" t="s">
        <v>1071</v>
      </c>
      <c r="BM129" s="21" t="s">
        <v>1077</v>
      </c>
    </row>
    <row r="130" spans="2:65" s="1" customFormat="1" ht="14.45" customHeight="1">
      <c r="B130" s="135"/>
      <c r="C130" s="164" t="s">
        <v>175</v>
      </c>
      <c r="D130" s="164" t="s">
        <v>172</v>
      </c>
      <c r="E130" s="165" t="s">
        <v>1078</v>
      </c>
      <c r="F130" s="259" t="s">
        <v>1079</v>
      </c>
      <c r="G130" s="259"/>
      <c r="H130" s="259"/>
      <c r="I130" s="259"/>
      <c r="J130" s="166" t="s">
        <v>509</v>
      </c>
      <c r="K130" s="167">
        <v>1</v>
      </c>
      <c r="L130" s="250">
        <v>0</v>
      </c>
      <c r="M130" s="250"/>
      <c r="N130" s="254">
        <f>ROUND(L130*K130,2)</f>
        <v>0</v>
      </c>
      <c r="O130" s="254"/>
      <c r="P130" s="254"/>
      <c r="Q130" s="254"/>
      <c r="R130" s="138"/>
      <c r="T130" s="168" t="s">
        <v>5</v>
      </c>
      <c r="U130" s="46" t="s">
        <v>43</v>
      </c>
      <c r="V130" s="38"/>
      <c r="W130" s="169">
        <f>V130*K130</f>
        <v>0</v>
      </c>
      <c r="X130" s="169">
        <v>0</v>
      </c>
      <c r="Y130" s="169">
        <f>X130*K130</f>
        <v>0</v>
      </c>
      <c r="Z130" s="169">
        <v>0</v>
      </c>
      <c r="AA130" s="170">
        <f>Z130*K130</f>
        <v>0</v>
      </c>
      <c r="AR130" s="21" t="s">
        <v>1071</v>
      </c>
      <c r="AT130" s="21" t="s">
        <v>172</v>
      </c>
      <c r="AU130" s="21" t="s">
        <v>119</v>
      </c>
      <c r="AY130" s="21" t="s">
        <v>171</v>
      </c>
      <c r="BE130" s="108">
        <f>IF(U130="základní",N130,0)</f>
        <v>0</v>
      </c>
      <c r="BF130" s="108">
        <f>IF(U130="snížená",N130,0)</f>
        <v>0</v>
      </c>
      <c r="BG130" s="108">
        <f>IF(U130="zákl. přenesená",N130,0)</f>
        <v>0</v>
      </c>
      <c r="BH130" s="108">
        <f>IF(U130="sníž. přenesená",N130,0)</f>
        <v>0</v>
      </c>
      <c r="BI130" s="108">
        <f>IF(U130="nulová",N130,0)</f>
        <v>0</v>
      </c>
      <c r="BJ130" s="21" t="s">
        <v>86</v>
      </c>
      <c r="BK130" s="108">
        <f>ROUND(L130*K130,2)</f>
        <v>0</v>
      </c>
      <c r="BL130" s="21" t="s">
        <v>1071</v>
      </c>
      <c r="BM130" s="21" t="s">
        <v>1080</v>
      </c>
    </row>
    <row r="131" spans="2:63" s="9" customFormat="1" ht="29.85" customHeight="1">
      <c r="B131" s="153"/>
      <c r="C131" s="154"/>
      <c r="D131" s="163" t="s">
        <v>1067</v>
      </c>
      <c r="E131" s="163"/>
      <c r="F131" s="163"/>
      <c r="G131" s="163"/>
      <c r="H131" s="163"/>
      <c r="I131" s="163"/>
      <c r="J131" s="163"/>
      <c r="K131" s="163"/>
      <c r="L131" s="163"/>
      <c r="M131" s="163"/>
      <c r="N131" s="297">
        <f>BK131</f>
        <v>0</v>
      </c>
      <c r="O131" s="298"/>
      <c r="P131" s="298"/>
      <c r="Q131" s="298"/>
      <c r="R131" s="156"/>
      <c r="T131" s="157"/>
      <c r="U131" s="154"/>
      <c r="V131" s="154"/>
      <c r="W131" s="158">
        <f>W132</f>
        <v>0</v>
      </c>
      <c r="X131" s="154"/>
      <c r="Y131" s="158">
        <f>Y132</f>
        <v>0</v>
      </c>
      <c r="Z131" s="154"/>
      <c r="AA131" s="159">
        <f>AA132</f>
        <v>0</v>
      </c>
      <c r="AR131" s="160" t="s">
        <v>203</v>
      </c>
      <c r="AT131" s="161" t="s">
        <v>77</v>
      </c>
      <c r="AU131" s="161" t="s">
        <v>86</v>
      </c>
      <c r="AY131" s="160" t="s">
        <v>171</v>
      </c>
      <c r="BK131" s="162">
        <f>BK132</f>
        <v>0</v>
      </c>
    </row>
    <row r="132" spans="2:65" s="1" customFormat="1" ht="14.45" customHeight="1">
      <c r="B132" s="135"/>
      <c r="C132" s="164" t="s">
        <v>203</v>
      </c>
      <c r="D132" s="164" t="s">
        <v>172</v>
      </c>
      <c r="E132" s="165" t="s">
        <v>1081</v>
      </c>
      <c r="F132" s="259" t="s">
        <v>152</v>
      </c>
      <c r="G132" s="259"/>
      <c r="H132" s="259"/>
      <c r="I132" s="259"/>
      <c r="J132" s="166" t="s">
        <v>509</v>
      </c>
      <c r="K132" s="167">
        <v>1</v>
      </c>
      <c r="L132" s="250">
        <v>0</v>
      </c>
      <c r="M132" s="250"/>
      <c r="N132" s="254">
        <f>ROUND(L132*K132,2)</f>
        <v>0</v>
      </c>
      <c r="O132" s="254"/>
      <c r="P132" s="254"/>
      <c r="Q132" s="254"/>
      <c r="R132" s="138"/>
      <c r="T132" s="168" t="s">
        <v>5</v>
      </c>
      <c r="U132" s="46" t="s">
        <v>43</v>
      </c>
      <c r="V132" s="38"/>
      <c r="W132" s="169">
        <f>V132*K132</f>
        <v>0</v>
      </c>
      <c r="X132" s="169">
        <v>0</v>
      </c>
      <c r="Y132" s="169">
        <f>X132*K132</f>
        <v>0</v>
      </c>
      <c r="Z132" s="169">
        <v>0</v>
      </c>
      <c r="AA132" s="170">
        <f>Z132*K132</f>
        <v>0</v>
      </c>
      <c r="AR132" s="21" t="s">
        <v>1071</v>
      </c>
      <c r="AT132" s="21" t="s">
        <v>172</v>
      </c>
      <c r="AU132" s="21" t="s">
        <v>119</v>
      </c>
      <c r="AY132" s="21" t="s">
        <v>171</v>
      </c>
      <c r="BE132" s="108">
        <f>IF(U132="základní",N132,0)</f>
        <v>0</v>
      </c>
      <c r="BF132" s="108">
        <f>IF(U132="snížená",N132,0)</f>
        <v>0</v>
      </c>
      <c r="BG132" s="108">
        <f>IF(U132="zákl. přenesená",N132,0)</f>
        <v>0</v>
      </c>
      <c r="BH132" s="108">
        <f>IF(U132="sníž. přenesená",N132,0)</f>
        <v>0</v>
      </c>
      <c r="BI132" s="108">
        <f>IF(U132="nulová",N132,0)</f>
        <v>0</v>
      </c>
      <c r="BJ132" s="21" t="s">
        <v>86</v>
      </c>
      <c r="BK132" s="108">
        <f>ROUND(L132*K132,2)</f>
        <v>0</v>
      </c>
      <c r="BL132" s="21" t="s">
        <v>1071</v>
      </c>
      <c r="BM132" s="21" t="s">
        <v>1082</v>
      </c>
    </row>
    <row r="133" spans="2:63" s="9" customFormat="1" ht="29.85" customHeight="1">
      <c r="B133" s="153"/>
      <c r="C133" s="154"/>
      <c r="D133" s="163" t="s">
        <v>1068</v>
      </c>
      <c r="E133" s="163"/>
      <c r="F133" s="163"/>
      <c r="G133" s="163"/>
      <c r="H133" s="163"/>
      <c r="I133" s="163"/>
      <c r="J133" s="163"/>
      <c r="K133" s="163"/>
      <c r="L133" s="163"/>
      <c r="M133" s="163"/>
      <c r="N133" s="297">
        <f>BK133</f>
        <v>0</v>
      </c>
      <c r="O133" s="298"/>
      <c r="P133" s="298"/>
      <c r="Q133" s="298"/>
      <c r="R133" s="156"/>
      <c r="T133" s="157"/>
      <c r="U133" s="154"/>
      <c r="V133" s="154"/>
      <c r="W133" s="158">
        <f>W134</f>
        <v>0</v>
      </c>
      <c r="X133" s="154"/>
      <c r="Y133" s="158">
        <f>Y134</f>
        <v>0</v>
      </c>
      <c r="Z133" s="154"/>
      <c r="AA133" s="159">
        <f>AA134</f>
        <v>0</v>
      </c>
      <c r="AR133" s="160" t="s">
        <v>203</v>
      </c>
      <c r="AT133" s="161" t="s">
        <v>77</v>
      </c>
      <c r="AU133" s="161" t="s">
        <v>86</v>
      </c>
      <c r="AY133" s="160" t="s">
        <v>171</v>
      </c>
      <c r="BK133" s="162">
        <f>BK134</f>
        <v>0</v>
      </c>
    </row>
    <row r="134" spans="2:65" s="1" customFormat="1" ht="14.45" customHeight="1">
      <c r="B134" s="135"/>
      <c r="C134" s="164" t="s">
        <v>207</v>
      </c>
      <c r="D134" s="164" t="s">
        <v>172</v>
      </c>
      <c r="E134" s="165" t="s">
        <v>1083</v>
      </c>
      <c r="F134" s="259" t="s">
        <v>153</v>
      </c>
      <c r="G134" s="259"/>
      <c r="H134" s="259"/>
      <c r="I134" s="259"/>
      <c r="J134" s="166" t="s">
        <v>509</v>
      </c>
      <c r="K134" s="167">
        <v>1</v>
      </c>
      <c r="L134" s="250">
        <v>0</v>
      </c>
      <c r="M134" s="250"/>
      <c r="N134" s="254">
        <f>ROUND(L134*K134,2)</f>
        <v>0</v>
      </c>
      <c r="O134" s="254"/>
      <c r="P134" s="254"/>
      <c r="Q134" s="254"/>
      <c r="R134" s="138"/>
      <c r="T134" s="168" t="s">
        <v>5</v>
      </c>
      <c r="U134" s="46" t="s">
        <v>43</v>
      </c>
      <c r="V134" s="38"/>
      <c r="W134" s="169">
        <f>V134*K134</f>
        <v>0</v>
      </c>
      <c r="X134" s="169">
        <v>0</v>
      </c>
      <c r="Y134" s="169">
        <f>X134*K134</f>
        <v>0</v>
      </c>
      <c r="Z134" s="169">
        <v>0</v>
      </c>
      <c r="AA134" s="170">
        <f>Z134*K134</f>
        <v>0</v>
      </c>
      <c r="AR134" s="21" t="s">
        <v>1071</v>
      </c>
      <c r="AT134" s="21" t="s">
        <v>172</v>
      </c>
      <c r="AU134" s="21" t="s">
        <v>119</v>
      </c>
      <c r="AY134" s="21" t="s">
        <v>171</v>
      </c>
      <c r="BE134" s="108">
        <f>IF(U134="základní",N134,0)</f>
        <v>0</v>
      </c>
      <c r="BF134" s="108">
        <f>IF(U134="snížená",N134,0)</f>
        <v>0</v>
      </c>
      <c r="BG134" s="108">
        <f>IF(U134="zákl. přenesená",N134,0)</f>
        <v>0</v>
      </c>
      <c r="BH134" s="108">
        <f>IF(U134="sníž. přenesená",N134,0)</f>
        <v>0</v>
      </c>
      <c r="BI134" s="108">
        <f>IF(U134="nulová",N134,0)</f>
        <v>0</v>
      </c>
      <c r="BJ134" s="21" t="s">
        <v>86</v>
      </c>
      <c r="BK134" s="108">
        <f>ROUND(L134*K134,2)</f>
        <v>0</v>
      </c>
      <c r="BL134" s="21" t="s">
        <v>1071</v>
      </c>
      <c r="BM134" s="21" t="s">
        <v>1084</v>
      </c>
    </row>
    <row r="135" spans="2:63" s="1" customFormat="1" ht="49.9" customHeight="1">
      <c r="B135" s="37"/>
      <c r="C135" s="38"/>
      <c r="D135" s="155" t="s">
        <v>686</v>
      </c>
      <c r="E135" s="38"/>
      <c r="F135" s="38"/>
      <c r="G135" s="38"/>
      <c r="H135" s="38"/>
      <c r="I135" s="38"/>
      <c r="J135" s="38"/>
      <c r="K135" s="38"/>
      <c r="L135" s="38"/>
      <c r="M135" s="38"/>
      <c r="N135" s="265">
        <f aca="true" t="shared" si="5" ref="N135:N140">BK135</f>
        <v>0</v>
      </c>
      <c r="O135" s="266"/>
      <c r="P135" s="266"/>
      <c r="Q135" s="266"/>
      <c r="R135" s="39"/>
      <c r="T135" s="198"/>
      <c r="U135" s="38"/>
      <c r="V135" s="38"/>
      <c r="W135" s="38"/>
      <c r="X135" s="38"/>
      <c r="Y135" s="38"/>
      <c r="Z135" s="38"/>
      <c r="AA135" s="76"/>
      <c r="AT135" s="21" t="s">
        <v>77</v>
      </c>
      <c r="AU135" s="21" t="s">
        <v>78</v>
      </c>
      <c r="AY135" s="21" t="s">
        <v>687</v>
      </c>
      <c r="BK135" s="108">
        <f>SUM(BK136:BK140)</f>
        <v>0</v>
      </c>
    </row>
    <row r="136" spans="2:63" s="1" customFormat="1" ht="22.35" customHeight="1">
      <c r="B136" s="37"/>
      <c r="C136" s="199" t="s">
        <v>5</v>
      </c>
      <c r="D136" s="199" t="s">
        <v>172</v>
      </c>
      <c r="E136" s="200" t="s">
        <v>5</v>
      </c>
      <c r="F136" s="249" t="s">
        <v>5</v>
      </c>
      <c r="G136" s="249"/>
      <c r="H136" s="249"/>
      <c r="I136" s="249"/>
      <c r="J136" s="201" t="s">
        <v>5</v>
      </c>
      <c r="K136" s="202"/>
      <c r="L136" s="250"/>
      <c r="M136" s="251"/>
      <c r="N136" s="251">
        <f t="shared" si="5"/>
        <v>0</v>
      </c>
      <c r="O136" s="251"/>
      <c r="P136" s="251"/>
      <c r="Q136" s="251"/>
      <c r="R136" s="39"/>
      <c r="T136" s="168" t="s">
        <v>5</v>
      </c>
      <c r="U136" s="203" t="s">
        <v>43</v>
      </c>
      <c r="V136" s="38"/>
      <c r="W136" s="38"/>
      <c r="X136" s="38"/>
      <c r="Y136" s="38"/>
      <c r="Z136" s="38"/>
      <c r="AA136" s="76"/>
      <c r="AT136" s="21" t="s">
        <v>687</v>
      </c>
      <c r="AU136" s="21" t="s">
        <v>86</v>
      </c>
      <c r="AY136" s="21" t="s">
        <v>687</v>
      </c>
      <c r="BE136" s="108">
        <f>IF(U136="základní",N136,0)</f>
        <v>0</v>
      </c>
      <c r="BF136" s="108">
        <f>IF(U136="snížená",N136,0)</f>
        <v>0</v>
      </c>
      <c r="BG136" s="108">
        <f>IF(U136="zákl. přenesená",N136,0)</f>
        <v>0</v>
      </c>
      <c r="BH136" s="108">
        <f>IF(U136="sníž. přenesená",N136,0)</f>
        <v>0</v>
      </c>
      <c r="BI136" s="108">
        <f>IF(U136="nulová",N136,0)</f>
        <v>0</v>
      </c>
      <c r="BJ136" s="21" t="s">
        <v>86</v>
      </c>
      <c r="BK136" s="108">
        <f>L136*K136</f>
        <v>0</v>
      </c>
    </row>
    <row r="137" spans="2:63" s="1" customFormat="1" ht="22.35" customHeight="1">
      <c r="B137" s="37"/>
      <c r="C137" s="199" t="s">
        <v>5</v>
      </c>
      <c r="D137" s="199" t="s">
        <v>172</v>
      </c>
      <c r="E137" s="200" t="s">
        <v>5</v>
      </c>
      <c r="F137" s="249" t="s">
        <v>5</v>
      </c>
      <c r="G137" s="249"/>
      <c r="H137" s="249"/>
      <c r="I137" s="249"/>
      <c r="J137" s="201" t="s">
        <v>5</v>
      </c>
      <c r="K137" s="202"/>
      <c r="L137" s="250"/>
      <c r="M137" s="251"/>
      <c r="N137" s="251">
        <f t="shared" si="5"/>
        <v>0</v>
      </c>
      <c r="O137" s="251"/>
      <c r="P137" s="251"/>
      <c r="Q137" s="251"/>
      <c r="R137" s="39"/>
      <c r="T137" s="168" t="s">
        <v>5</v>
      </c>
      <c r="U137" s="203" t="s">
        <v>43</v>
      </c>
      <c r="V137" s="38"/>
      <c r="W137" s="38"/>
      <c r="X137" s="38"/>
      <c r="Y137" s="38"/>
      <c r="Z137" s="38"/>
      <c r="AA137" s="76"/>
      <c r="AT137" s="21" t="s">
        <v>687</v>
      </c>
      <c r="AU137" s="21" t="s">
        <v>86</v>
      </c>
      <c r="AY137" s="21" t="s">
        <v>687</v>
      </c>
      <c r="BE137" s="108">
        <f>IF(U137="základní",N137,0)</f>
        <v>0</v>
      </c>
      <c r="BF137" s="108">
        <f>IF(U137="snížená",N137,0)</f>
        <v>0</v>
      </c>
      <c r="BG137" s="108">
        <f>IF(U137="zákl. přenesená",N137,0)</f>
        <v>0</v>
      </c>
      <c r="BH137" s="108">
        <f>IF(U137="sníž. přenesená",N137,0)</f>
        <v>0</v>
      </c>
      <c r="BI137" s="108">
        <f>IF(U137="nulová",N137,0)</f>
        <v>0</v>
      </c>
      <c r="BJ137" s="21" t="s">
        <v>86</v>
      </c>
      <c r="BK137" s="108">
        <f>L137*K137</f>
        <v>0</v>
      </c>
    </row>
    <row r="138" spans="2:63" s="1" customFormat="1" ht="22.35" customHeight="1">
      <c r="B138" s="37"/>
      <c r="C138" s="199" t="s">
        <v>5</v>
      </c>
      <c r="D138" s="199" t="s">
        <v>172</v>
      </c>
      <c r="E138" s="200" t="s">
        <v>5</v>
      </c>
      <c r="F138" s="249" t="s">
        <v>5</v>
      </c>
      <c r="G138" s="249"/>
      <c r="H138" s="249"/>
      <c r="I138" s="249"/>
      <c r="J138" s="201" t="s">
        <v>5</v>
      </c>
      <c r="K138" s="202"/>
      <c r="L138" s="250"/>
      <c r="M138" s="251"/>
      <c r="N138" s="251">
        <f t="shared" si="5"/>
        <v>0</v>
      </c>
      <c r="O138" s="251"/>
      <c r="P138" s="251"/>
      <c r="Q138" s="251"/>
      <c r="R138" s="39"/>
      <c r="T138" s="168" t="s">
        <v>5</v>
      </c>
      <c r="U138" s="203" t="s">
        <v>43</v>
      </c>
      <c r="V138" s="38"/>
      <c r="W138" s="38"/>
      <c r="X138" s="38"/>
      <c r="Y138" s="38"/>
      <c r="Z138" s="38"/>
      <c r="AA138" s="76"/>
      <c r="AT138" s="21" t="s">
        <v>687</v>
      </c>
      <c r="AU138" s="21" t="s">
        <v>86</v>
      </c>
      <c r="AY138" s="21" t="s">
        <v>687</v>
      </c>
      <c r="BE138" s="108">
        <f>IF(U138="základní",N138,0)</f>
        <v>0</v>
      </c>
      <c r="BF138" s="108">
        <f>IF(U138="snížená",N138,0)</f>
        <v>0</v>
      </c>
      <c r="BG138" s="108">
        <f>IF(U138="zákl. přenesená",N138,0)</f>
        <v>0</v>
      </c>
      <c r="BH138" s="108">
        <f>IF(U138="sníž. přenesená",N138,0)</f>
        <v>0</v>
      </c>
      <c r="BI138" s="108">
        <f>IF(U138="nulová",N138,0)</f>
        <v>0</v>
      </c>
      <c r="BJ138" s="21" t="s">
        <v>86</v>
      </c>
      <c r="BK138" s="108">
        <f>L138*K138</f>
        <v>0</v>
      </c>
    </row>
    <row r="139" spans="2:63" s="1" customFormat="1" ht="22.35" customHeight="1">
      <c r="B139" s="37"/>
      <c r="C139" s="199" t="s">
        <v>5</v>
      </c>
      <c r="D139" s="199" t="s">
        <v>172</v>
      </c>
      <c r="E139" s="200" t="s">
        <v>5</v>
      </c>
      <c r="F139" s="249" t="s">
        <v>5</v>
      </c>
      <c r="G139" s="249"/>
      <c r="H139" s="249"/>
      <c r="I139" s="249"/>
      <c r="J139" s="201" t="s">
        <v>5</v>
      </c>
      <c r="K139" s="202"/>
      <c r="L139" s="250"/>
      <c r="M139" s="251"/>
      <c r="N139" s="251">
        <f t="shared" si="5"/>
        <v>0</v>
      </c>
      <c r="O139" s="251"/>
      <c r="P139" s="251"/>
      <c r="Q139" s="251"/>
      <c r="R139" s="39"/>
      <c r="T139" s="168" t="s">
        <v>5</v>
      </c>
      <c r="U139" s="203" t="s">
        <v>43</v>
      </c>
      <c r="V139" s="38"/>
      <c r="W139" s="38"/>
      <c r="X139" s="38"/>
      <c r="Y139" s="38"/>
      <c r="Z139" s="38"/>
      <c r="AA139" s="76"/>
      <c r="AT139" s="21" t="s">
        <v>687</v>
      </c>
      <c r="AU139" s="21" t="s">
        <v>86</v>
      </c>
      <c r="AY139" s="21" t="s">
        <v>687</v>
      </c>
      <c r="BE139" s="108">
        <f>IF(U139="základní",N139,0)</f>
        <v>0</v>
      </c>
      <c r="BF139" s="108">
        <f>IF(U139="snížená",N139,0)</f>
        <v>0</v>
      </c>
      <c r="BG139" s="108">
        <f>IF(U139="zákl. přenesená",N139,0)</f>
        <v>0</v>
      </c>
      <c r="BH139" s="108">
        <f>IF(U139="sníž. přenesená",N139,0)</f>
        <v>0</v>
      </c>
      <c r="BI139" s="108">
        <f>IF(U139="nulová",N139,0)</f>
        <v>0</v>
      </c>
      <c r="BJ139" s="21" t="s">
        <v>86</v>
      </c>
      <c r="BK139" s="108">
        <f>L139*K139</f>
        <v>0</v>
      </c>
    </row>
    <row r="140" spans="2:63" s="1" customFormat="1" ht="22.35" customHeight="1">
      <c r="B140" s="37"/>
      <c r="C140" s="199" t="s">
        <v>5</v>
      </c>
      <c r="D140" s="199" t="s">
        <v>172</v>
      </c>
      <c r="E140" s="200" t="s">
        <v>5</v>
      </c>
      <c r="F140" s="249" t="s">
        <v>5</v>
      </c>
      <c r="G140" s="249"/>
      <c r="H140" s="249"/>
      <c r="I140" s="249"/>
      <c r="J140" s="201" t="s">
        <v>5</v>
      </c>
      <c r="K140" s="202"/>
      <c r="L140" s="250"/>
      <c r="M140" s="251"/>
      <c r="N140" s="251">
        <f t="shared" si="5"/>
        <v>0</v>
      </c>
      <c r="O140" s="251"/>
      <c r="P140" s="251"/>
      <c r="Q140" s="251"/>
      <c r="R140" s="39"/>
      <c r="T140" s="168" t="s">
        <v>5</v>
      </c>
      <c r="U140" s="203" t="s">
        <v>43</v>
      </c>
      <c r="V140" s="58"/>
      <c r="W140" s="58"/>
      <c r="X140" s="58"/>
      <c r="Y140" s="58"/>
      <c r="Z140" s="58"/>
      <c r="AA140" s="60"/>
      <c r="AT140" s="21" t="s">
        <v>687</v>
      </c>
      <c r="AU140" s="21" t="s">
        <v>86</v>
      </c>
      <c r="AY140" s="21" t="s">
        <v>687</v>
      </c>
      <c r="BE140" s="108">
        <f>IF(U140="základní",N140,0)</f>
        <v>0</v>
      </c>
      <c r="BF140" s="108">
        <f>IF(U140="snížená",N140,0)</f>
        <v>0</v>
      </c>
      <c r="BG140" s="108">
        <f>IF(U140="zákl. přenesená",N140,0)</f>
        <v>0</v>
      </c>
      <c r="BH140" s="108">
        <f>IF(U140="sníž. přenesená",N140,0)</f>
        <v>0</v>
      </c>
      <c r="BI140" s="108">
        <f>IF(U140="nulová",N140,0)</f>
        <v>0</v>
      </c>
      <c r="BJ140" s="21" t="s">
        <v>86</v>
      </c>
      <c r="BK140" s="108">
        <f>L140*K140</f>
        <v>0</v>
      </c>
    </row>
    <row r="141" spans="2:18" s="1" customFormat="1" ht="6.95" customHeight="1">
      <c r="B141" s="61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3"/>
    </row>
  </sheetData>
  <sheetProtection algorithmName="SHA-512" hashValue="qVF3Qt5itYmxh7PPUSkc6X/lJC0LKThqnWPKYp3mGwTf0SHerOYEAV7VOvWMmQxoZC1Rioovo/oBks5w0KzGqg==" saltValue="X48CKBMpWJFByKzusVsTAg==" spinCount="100000" sheet="1" objects="1" scenarios="1"/>
  <mergeCells count="110">
    <mergeCell ref="E15:L15"/>
    <mergeCell ref="O15:P15"/>
    <mergeCell ref="O17:P17"/>
    <mergeCell ref="O18:P18"/>
    <mergeCell ref="O20:P20"/>
    <mergeCell ref="O21:P21"/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F132:I132"/>
    <mergeCell ref="F134:I134"/>
    <mergeCell ref="L132:M132"/>
    <mergeCell ref="N132:Q132"/>
    <mergeCell ref="L134:M134"/>
    <mergeCell ref="N134:Q134"/>
    <mergeCell ref="N131:Q131"/>
    <mergeCell ref="N133:Q133"/>
    <mergeCell ref="N135:Q135"/>
    <mergeCell ref="F129:I129"/>
    <mergeCell ref="L125:M125"/>
    <mergeCell ref="N125:Q125"/>
    <mergeCell ref="F127:I127"/>
    <mergeCell ref="L127:M127"/>
    <mergeCell ref="N127:Q127"/>
    <mergeCell ref="L129:M129"/>
    <mergeCell ref="N129:Q129"/>
    <mergeCell ref="F130:I130"/>
    <mergeCell ref="L130:M130"/>
    <mergeCell ref="N130:Q130"/>
    <mergeCell ref="N126:Q126"/>
    <mergeCell ref="N128:Q128"/>
    <mergeCell ref="M116:P116"/>
    <mergeCell ref="M118:Q118"/>
    <mergeCell ref="M119:Q119"/>
    <mergeCell ref="F121:I121"/>
    <mergeCell ref="L121:M121"/>
    <mergeCell ref="N121:Q121"/>
    <mergeCell ref="N122:Q122"/>
    <mergeCell ref="N123:Q123"/>
    <mergeCell ref="F125:I125"/>
    <mergeCell ref="N124:Q124"/>
    <mergeCell ref="D101:H101"/>
    <mergeCell ref="N101:Q101"/>
    <mergeCell ref="D102:H102"/>
    <mergeCell ref="N102:Q102"/>
    <mergeCell ref="N103:Q103"/>
    <mergeCell ref="L105:Q105"/>
    <mergeCell ref="C111:Q111"/>
    <mergeCell ref="F113:P113"/>
    <mergeCell ref="F114:P114"/>
    <mergeCell ref="N94:Q94"/>
    <mergeCell ref="N97:Q97"/>
    <mergeCell ref="N95:Q95"/>
    <mergeCell ref="D98:H98"/>
    <mergeCell ref="N98:Q98"/>
    <mergeCell ref="D99:H99"/>
    <mergeCell ref="N99:Q99"/>
    <mergeCell ref="D100:H100"/>
    <mergeCell ref="N100:Q100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F140:I140"/>
    <mergeCell ref="L140:M140"/>
    <mergeCell ref="N140:Q140"/>
    <mergeCell ref="E24:L24"/>
    <mergeCell ref="S2:AC2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9:P79"/>
    <mergeCell ref="F78:P78"/>
    <mergeCell ref="M81:P81"/>
    <mergeCell ref="M83:Q83"/>
    <mergeCell ref="F139:I139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L139:M139"/>
    <mergeCell ref="N139:Q139"/>
  </mergeCells>
  <dataValidations count="2">
    <dataValidation type="list" allowBlank="1" showInputMessage="1" showErrorMessage="1" error="Povoleny jsou hodnoty K, M." sqref="D136:D141">
      <formula1>"K, M"</formula1>
    </dataValidation>
    <dataValidation type="list" allowBlank="1" showInputMessage="1" showErrorMessage="1" error="Povoleny jsou hodnoty základní, snížená, zákl. přenesená, sníž. přenesená, nulová." sqref="U136:U141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21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Tomas-HP\Tomas</dc:creator>
  <cp:keywords/>
  <dc:description/>
  <cp:lastModifiedBy>Bohuslav Friedrich</cp:lastModifiedBy>
  <dcterms:created xsi:type="dcterms:W3CDTF">2018-09-25T09:24:50Z</dcterms:created>
  <dcterms:modified xsi:type="dcterms:W3CDTF">2018-10-11T11:02:38Z</dcterms:modified>
  <cp:category/>
  <cp:version/>
  <cp:contentType/>
  <cp:contentStatus/>
</cp:coreProperties>
</file>