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EUROPROJEKT\VYSOCANY\MODLETICE\REKONSTRUKCE SILNICE II_101\PDPS OK\texty\"/>
    </mc:Choice>
  </mc:AlternateContent>
  <bookViews>
    <workbookView xWindow="0" yWindow="0" windowWidth="23040" windowHeight="7755" firstSheet="1" activeTab="2"/>
  </bookViews>
  <sheets>
    <sheet name="Rekapitulace stavby" sheetId="1" r:id="rId1"/>
    <sheet name="SO 000 - Všeobecné a před..." sheetId="2" r:id="rId2"/>
    <sheet name="SO 102.A - KOMUNIKACE STA..." sheetId="3" r:id="rId3"/>
    <sheet name="C.1.8 - DIO" sheetId="4" r:id="rId4"/>
    <sheet name="SO 300.A - KANALIZACE A V..." sheetId="5" r:id="rId5"/>
    <sheet name="SO 404, SO412 - SO 404 Os..." sheetId="6" r:id="rId6"/>
    <sheet name="SO 421 - Technická ochran..." sheetId="7" r:id="rId7"/>
    <sheet name="SO 431 - Technická ochran..." sheetId="8" r:id="rId8"/>
    <sheet name="SO 502 - Přeložka plynovodu" sheetId="9" r:id="rId9"/>
    <sheet name="SO 802.A - Vegetační úpravy" sheetId="10" r:id="rId10"/>
  </sheets>
  <definedNames>
    <definedName name="_xlnm.Print_Titles" localSheetId="3">'C.1.8 - DIO'!$116:$116</definedName>
    <definedName name="_xlnm.Print_Titles" localSheetId="0">'Rekapitulace stavby'!$85:$85</definedName>
    <definedName name="_xlnm.Print_Titles" localSheetId="1">'SO 000 - Všeobecné a před...'!$116:$116</definedName>
    <definedName name="_xlnm.Print_Titles" localSheetId="2">'SO 102.A - KOMUNIKACE STA...'!$122:$122</definedName>
    <definedName name="_xlnm.Print_Titles" localSheetId="4">'SO 300.A - KANALIZACE A V...'!$118:$118</definedName>
    <definedName name="_xlnm.Print_Titles" localSheetId="5">'SO 404, SO412 - SO 404 Os...'!$115:$115</definedName>
    <definedName name="_xlnm.Print_Titles" localSheetId="6">'SO 421 - Technická ochran...'!$118:$118</definedName>
    <definedName name="_xlnm.Print_Titles" localSheetId="7">'SO 431 - Technická ochran...'!$117:$117</definedName>
    <definedName name="_xlnm.Print_Titles" localSheetId="8">'SO 502 - Přeložka plynovodu'!#REF!</definedName>
    <definedName name="_xlnm.Print_Titles" localSheetId="9">'SO 802.A - Vegetační úpravy'!#REF!</definedName>
    <definedName name="_xlnm.Print_Area" localSheetId="3">'C.1.8 - DIO'!$C$4:$Q$70,'C.1.8 - DIO'!$C$76:$Q$100,'C.1.8 - DIO'!$C$106:$Q$224</definedName>
    <definedName name="_xlnm.Print_Area" localSheetId="0">'Rekapitulace stavby'!$C$4:$AP$70,'Rekapitulace stavby'!$C$76:$AP$104</definedName>
    <definedName name="_xlnm.Print_Area" localSheetId="1">'SO 000 - Všeobecné a před...'!$C$4:$Q$70,'SO 000 - Všeobecné a před...'!$C$76:$Q$100,'SO 000 - Všeobecné a před...'!$C$106:$Q$132</definedName>
    <definedName name="_xlnm.Print_Area" localSheetId="2">'SO 102.A - KOMUNIKACE STA...'!$C$4:$Q$70,'SO 102.A - KOMUNIKACE STA...'!$C$76:$Q$106,'SO 102.A - KOMUNIKACE STA...'!$C$112:$Q$315</definedName>
    <definedName name="_xlnm.Print_Area" localSheetId="4">'SO 300.A - KANALIZACE A V...'!$C$4:$Q$70,'SO 300.A - KANALIZACE A V...'!$C$76:$Q$102,'SO 300.A - KANALIZACE A V...'!$C$108:$Q$167</definedName>
    <definedName name="_xlnm.Print_Area" localSheetId="5">'SO 404, SO412 - SO 404 Os...'!$C$4:$Q$70,'SO 404, SO412 - SO 404 Os...'!$C$76:$Q$99,'SO 404, SO412 - SO 404 Os...'!$C$105:$Q$146</definedName>
    <definedName name="_xlnm.Print_Area" localSheetId="6">'SO 421 - Technická ochran...'!$C$4:$Q$70,'SO 421 - Technická ochran...'!$C$76:$Q$102,'SO 421 - Technická ochran...'!$C$108:$Q$138</definedName>
    <definedName name="_xlnm.Print_Area" localSheetId="7">'SO 431 - Technická ochran...'!$C$4:$Q$70,'SO 431 - Technická ochran...'!$C$76:$Q$101,'SO 431 - Technická ochran...'!$C$107:$Q$152</definedName>
    <definedName name="_xlnm.Print_Area" localSheetId="8">'SO 502 - Přeložka plynovodu'!$A$1:$M$66</definedName>
    <definedName name="_xlnm.Print_Area" localSheetId="9">'SO 802.A - Vegetační úpravy'!$A$1:$F$30</definedName>
  </definedNames>
  <calcPr calcId="152511"/>
</workbook>
</file>

<file path=xl/calcChain.xml><?xml version="1.0" encoding="utf-8"?>
<calcChain xmlns="http://schemas.openxmlformats.org/spreadsheetml/2006/main">
  <c r="D30" i="10" l="1"/>
  <c r="D24" i="10"/>
  <c r="D23" i="10"/>
  <c r="D25" i="10" s="1"/>
  <c r="D15" i="10"/>
  <c r="D13" i="10"/>
  <c r="D18" i="10" s="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D7" i="10"/>
  <c r="D27" i="10" s="1"/>
  <c r="AY94" i="1"/>
  <c r="AX94" i="1"/>
  <c r="BI152" i="8"/>
  <c r="BH152" i="8"/>
  <c r="BG152" i="8"/>
  <c r="BF152" i="8"/>
  <c r="BK152" i="8"/>
  <c r="N152" i="8"/>
  <c r="BE152" i="8" s="1"/>
  <c r="BI151" i="8"/>
  <c r="BH151" i="8"/>
  <c r="BG151" i="8"/>
  <c r="BF151" i="8"/>
  <c r="BK151" i="8"/>
  <c r="N151" i="8" s="1"/>
  <c r="BE151" i="8" s="1"/>
  <c r="BI150" i="8"/>
  <c r="BH150" i="8"/>
  <c r="BG150" i="8"/>
  <c r="BF150" i="8"/>
  <c r="BK150" i="8"/>
  <c r="N150" i="8"/>
  <c r="BE150" i="8" s="1"/>
  <c r="BI149" i="8"/>
  <c r="BH149" i="8"/>
  <c r="BG149" i="8"/>
  <c r="BF149" i="8"/>
  <c r="BK149" i="8"/>
  <c r="N149" i="8" s="1"/>
  <c r="BE149" i="8" s="1"/>
  <c r="BI148" i="8"/>
  <c r="BH148" i="8"/>
  <c r="BG148" i="8"/>
  <c r="BF148" i="8"/>
  <c r="BK148" i="8"/>
  <c r="N148" i="8"/>
  <c r="BE148" i="8" s="1"/>
  <c r="BI146" i="8"/>
  <c r="BH146" i="8"/>
  <c r="BG146" i="8"/>
  <c r="BF146" i="8"/>
  <c r="AA146" i="8"/>
  <c r="Y146" i="8"/>
  <c r="W146" i="8"/>
  <c r="BK146" i="8"/>
  <c r="N146" i="8"/>
  <c r="BE146" i="8"/>
  <c r="BI145" i="8"/>
  <c r="BH145" i="8"/>
  <c r="BG145" i="8"/>
  <c r="BF145" i="8"/>
  <c r="AA145" i="8"/>
  <c r="Y145" i="8"/>
  <c r="W145" i="8"/>
  <c r="BK145" i="8"/>
  <c r="N145" i="8"/>
  <c r="BE145" i="8"/>
  <c r="BI144" i="8"/>
  <c r="BH144" i="8"/>
  <c r="BG144" i="8"/>
  <c r="BF144" i="8"/>
  <c r="AA144" i="8"/>
  <c r="Y144" i="8"/>
  <c r="W144" i="8"/>
  <c r="BK144" i="8"/>
  <c r="N144" i="8"/>
  <c r="BE144" i="8"/>
  <c r="BI143" i="8"/>
  <c r="BH143" i="8"/>
  <c r="BG143" i="8"/>
  <c r="BF143" i="8"/>
  <c r="AA143" i="8"/>
  <c r="Y143" i="8"/>
  <c r="W143" i="8"/>
  <c r="BK143" i="8"/>
  <c r="N143" i="8"/>
  <c r="BE143" i="8"/>
  <c r="BI142" i="8"/>
  <c r="BH142" i="8"/>
  <c r="BG142" i="8"/>
  <c r="BF142" i="8"/>
  <c r="AA142" i="8"/>
  <c r="Y142" i="8"/>
  <c r="W142" i="8"/>
  <c r="BK142" i="8"/>
  <c r="N142" i="8"/>
  <c r="BE142" i="8"/>
  <c r="BI141" i="8"/>
  <c r="BH141" i="8"/>
  <c r="BG141" i="8"/>
  <c r="BF141" i="8"/>
  <c r="AA141" i="8"/>
  <c r="Y141" i="8"/>
  <c r="W141" i="8"/>
  <c r="BK141" i="8"/>
  <c r="N141" i="8"/>
  <c r="BE141" i="8"/>
  <c r="BI140" i="8"/>
  <c r="BH140" i="8"/>
  <c r="BG140" i="8"/>
  <c r="BF140" i="8"/>
  <c r="AA140" i="8"/>
  <c r="Y140" i="8"/>
  <c r="W140" i="8"/>
  <c r="BK140" i="8"/>
  <c r="N140" i="8"/>
  <c r="BE140" i="8"/>
  <c r="BI139" i="8"/>
  <c r="BH139" i="8"/>
  <c r="BG139" i="8"/>
  <c r="BF139" i="8"/>
  <c r="AA139" i="8"/>
  <c r="Y139" i="8"/>
  <c r="W139" i="8"/>
  <c r="BK139" i="8"/>
  <c r="N139" i="8"/>
  <c r="BE139" i="8"/>
  <c r="BI138" i="8"/>
  <c r="BH138" i="8"/>
  <c r="BG138" i="8"/>
  <c r="BF138" i="8"/>
  <c r="AA138" i="8"/>
  <c r="Y138" i="8"/>
  <c r="W138" i="8"/>
  <c r="BK138" i="8"/>
  <c r="N138" i="8"/>
  <c r="BE138" i="8"/>
  <c r="BI137" i="8"/>
  <c r="BH137" i="8"/>
  <c r="BG137" i="8"/>
  <c r="BF137" i="8"/>
  <c r="AA137" i="8"/>
  <c r="Y137" i="8"/>
  <c r="W137" i="8"/>
  <c r="BK137" i="8"/>
  <c r="N137" i="8"/>
  <c r="BE137" i="8"/>
  <c r="BI136" i="8"/>
  <c r="BH136" i="8"/>
  <c r="BG136" i="8"/>
  <c r="BF136" i="8"/>
  <c r="AA136" i="8"/>
  <c r="AA135" i="8"/>
  <c r="AA134" i="8" s="1"/>
  <c r="Y136" i="8"/>
  <c r="W136" i="8"/>
  <c r="W135" i="8"/>
  <c r="W134" i="8" s="1"/>
  <c r="BK136" i="8"/>
  <c r="N136" i="8"/>
  <c r="BE136" i="8"/>
  <c r="BI133" i="8"/>
  <c r="BH133" i="8"/>
  <c r="BG133" i="8"/>
  <c r="BF133" i="8"/>
  <c r="AA133" i="8"/>
  <c r="Y133" i="8"/>
  <c r="W133" i="8"/>
  <c r="BK133" i="8"/>
  <c r="N133" i="8"/>
  <c r="BE133" i="8"/>
  <c r="BI132" i="8"/>
  <c r="BH132" i="8"/>
  <c r="BG132" i="8"/>
  <c r="BF132" i="8"/>
  <c r="AA132" i="8"/>
  <c r="Y132" i="8"/>
  <c r="W132" i="8"/>
  <c r="BK132" i="8"/>
  <c r="N132" i="8"/>
  <c r="BE132" i="8"/>
  <c r="BI131" i="8"/>
  <c r="BH131" i="8"/>
  <c r="BG131" i="8"/>
  <c r="BF131" i="8"/>
  <c r="AA131" i="8"/>
  <c r="Y131" i="8"/>
  <c r="W131" i="8"/>
  <c r="BK131" i="8"/>
  <c r="N131" i="8"/>
  <c r="BE131" i="8"/>
  <c r="BI130" i="8"/>
  <c r="BH130" i="8"/>
  <c r="BG130" i="8"/>
  <c r="BF130" i="8"/>
  <c r="AA130" i="8"/>
  <c r="Y130" i="8"/>
  <c r="W130" i="8"/>
  <c r="BK130" i="8"/>
  <c r="N130" i="8"/>
  <c r="BE130" i="8"/>
  <c r="BI129" i="8"/>
  <c r="BH129" i="8"/>
  <c r="BG129" i="8"/>
  <c r="BF129" i="8"/>
  <c r="AA129" i="8"/>
  <c r="Y129" i="8"/>
  <c r="W129" i="8"/>
  <c r="BK129" i="8"/>
  <c r="N129" i="8"/>
  <c r="BE129" i="8"/>
  <c r="BI128" i="8"/>
  <c r="BH128" i="8"/>
  <c r="BG128" i="8"/>
  <c r="BF128" i="8"/>
  <c r="AA128" i="8"/>
  <c r="Y128" i="8"/>
  <c r="W128" i="8"/>
  <c r="BK128" i="8"/>
  <c r="N128" i="8"/>
  <c r="BE128" i="8"/>
  <c r="BI127" i="8"/>
  <c r="BH127" i="8"/>
  <c r="BG127" i="8"/>
  <c r="BF127" i="8"/>
  <c r="AA127" i="8"/>
  <c r="Y127" i="8"/>
  <c r="W127" i="8"/>
  <c r="BK127" i="8"/>
  <c r="N127" i="8"/>
  <c r="BE127" i="8"/>
  <c r="BI126" i="8"/>
  <c r="BH126" i="8"/>
  <c r="BG126" i="8"/>
  <c r="BF126" i="8"/>
  <c r="AA126" i="8"/>
  <c r="Y126" i="8"/>
  <c r="W126" i="8"/>
  <c r="BK126" i="8"/>
  <c r="N126" i="8"/>
  <c r="BE126" i="8"/>
  <c r="BI125" i="8"/>
  <c r="BH125" i="8"/>
  <c r="BG125" i="8"/>
  <c r="BF125" i="8"/>
  <c r="AA125" i="8"/>
  <c r="Y125" i="8"/>
  <c r="W125" i="8"/>
  <c r="BK125" i="8"/>
  <c r="N125" i="8"/>
  <c r="BE125" i="8"/>
  <c r="BI124" i="8"/>
  <c r="BH124" i="8"/>
  <c r="BG124" i="8"/>
  <c r="BF124" i="8"/>
  <c r="AA124" i="8"/>
  <c r="Y124" i="8"/>
  <c r="W124" i="8"/>
  <c r="BK124" i="8"/>
  <c r="N124" i="8"/>
  <c r="BE124" i="8"/>
  <c r="BI123" i="8"/>
  <c r="BH123" i="8"/>
  <c r="BG123" i="8"/>
  <c r="BF123" i="8"/>
  <c r="AA123" i="8"/>
  <c r="Y123" i="8"/>
  <c r="W123" i="8"/>
  <c r="BK123" i="8"/>
  <c r="N123" i="8"/>
  <c r="BE123" i="8"/>
  <c r="BI122" i="8"/>
  <c r="BH122" i="8"/>
  <c r="BG122" i="8"/>
  <c r="BF122" i="8"/>
  <c r="AA122" i="8"/>
  <c r="Y122" i="8"/>
  <c r="W122" i="8"/>
  <c r="BK122" i="8"/>
  <c r="N122" i="8"/>
  <c r="BE122" i="8"/>
  <c r="BI121" i="8"/>
  <c r="BH121" i="8"/>
  <c r="BG121" i="8"/>
  <c r="BF121" i="8"/>
  <c r="AA121" i="8"/>
  <c r="Y121" i="8"/>
  <c r="W121" i="8"/>
  <c r="BK121" i="8"/>
  <c r="N121" i="8"/>
  <c r="BE121" i="8"/>
  <c r="BI120" i="8"/>
  <c r="BH120" i="8"/>
  <c r="BG120" i="8"/>
  <c r="BF120" i="8"/>
  <c r="AA120" i="8"/>
  <c r="Y120" i="8"/>
  <c r="W120" i="8"/>
  <c r="BK120" i="8"/>
  <c r="N120" i="8"/>
  <c r="BE120" i="8"/>
  <c r="BI119" i="8"/>
  <c r="BH119" i="8"/>
  <c r="BG119" i="8"/>
  <c r="BF119" i="8"/>
  <c r="AA119" i="8"/>
  <c r="AA118" i="8"/>
  <c r="Y119" i="8"/>
  <c r="W119" i="8"/>
  <c r="W118" i="8"/>
  <c r="AU94" i="1" s="1"/>
  <c r="BK119" i="8"/>
  <c r="N119" i="8"/>
  <c r="BE119" i="8" s="1"/>
  <c r="F112" i="8"/>
  <c r="F110" i="8"/>
  <c r="BI99" i="8"/>
  <c r="BH99" i="8"/>
  <c r="BG99" i="8"/>
  <c r="BF99" i="8"/>
  <c r="BI98" i="8"/>
  <c r="BH98" i="8"/>
  <c r="BG98" i="8"/>
  <c r="BF98" i="8"/>
  <c r="BI97" i="8"/>
  <c r="BH97" i="8"/>
  <c r="BG97" i="8"/>
  <c r="BF97" i="8"/>
  <c r="BI96" i="8"/>
  <c r="BH96" i="8"/>
  <c r="BG96" i="8"/>
  <c r="BF96" i="8"/>
  <c r="BI95" i="8"/>
  <c r="BH95" i="8"/>
  <c r="BG95" i="8"/>
  <c r="BF95" i="8"/>
  <c r="BI94" i="8"/>
  <c r="H36" i="8" s="1"/>
  <c r="BD94" i="1" s="1"/>
  <c r="BH94" i="8"/>
  <c r="H35" i="8"/>
  <c r="BC94" i="1" s="1"/>
  <c r="BG94" i="8"/>
  <c r="H34" i="8" s="1"/>
  <c r="BB94" i="1" s="1"/>
  <c r="BF94" i="8"/>
  <c r="M33" i="8"/>
  <c r="AW94" i="1" s="1"/>
  <c r="H33" i="8"/>
  <c r="BA94" i="1" s="1"/>
  <c r="F81" i="8"/>
  <c r="F79" i="8"/>
  <c r="O21" i="8"/>
  <c r="E21" i="8"/>
  <c r="M115" i="8"/>
  <c r="M84" i="8"/>
  <c r="O20" i="8"/>
  <c r="O18" i="8"/>
  <c r="E18" i="8"/>
  <c r="M114" i="8" s="1"/>
  <c r="M83" i="8"/>
  <c r="O17" i="8"/>
  <c r="O15" i="8"/>
  <c r="E15" i="8"/>
  <c r="F115" i="8"/>
  <c r="F84" i="8"/>
  <c r="O14" i="8"/>
  <c r="O12" i="8"/>
  <c r="E12" i="8"/>
  <c r="F114" i="8" s="1"/>
  <c r="F83" i="8"/>
  <c r="O11" i="8"/>
  <c r="O9" i="8"/>
  <c r="M112" i="8" s="1"/>
  <c r="M81" i="8"/>
  <c r="F6" i="8"/>
  <c r="F109" i="8"/>
  <c r="F78" i="8"/>
  <c r="AY93" i="1"/>
  <c r="AX93" i="1"/>
  <c r="BI138" i="7"/>
  <c r="BH138" i="7"/>
  <c r="BG138" i="7"/>
  <c r="BF138" i="7"/>
  <c r="BK138" i="7"/>
  <c r="N138" i="7" s="1"/>
  <c r="BE138" i="7" s="1"/>
  <c r="BI137" i="7"/>
  <c r="BH137" i="7"/>
  <c r="BG137" i="7"/>
  <c r="BF137" i="7"/>
  <c r="BK137" i="7"/>
  <c r="N137" i="7"/>
  <c r="BE137" i="7" s="1"/>
  <c r="BI136" i="7"/>
  <c r="BH136" i="7"/>
  <c r="BG136" i="7"/>
  <c r="BF136" i="7"/>
  <c r="BK136" i="7"/>
  <c r="N136" i="7" s="1"/>
  <c r="BE136" i="7" s="1"/>
  <c r="BI135" i="7"/>
  <c r="BH135" i="7"/>
  <c r="BG135" i="7"/>
  <c r="BF135" i="7"/>
  <c r="BK135" i="7"/>
  <c r="N135" i="7"/>
  <c r="BE135" i="7" s="1"/>
  <c r="BI134" i="7"/>
  <c r="BH134" i="7"/>
  <c r="BG134" i="7"/>
  <c r="BF134" i="7"/>
  <c r="BK134" i="7"/>
  <c r="BK133" i="7" s="1"/>
  <c r="N133" i="7" s="1"/>
  <c r="N92" i="7" s="1"/>
  <c r="BI132" i="7"/>
  <c r="BH132" i="7"/>
  <c r="BG132" i="7"/>
  <c r="BF132" i="7"/>
  <c r="AA132" i="7"/>
  <c r="Y132" i="7"/>
  <c r="W132" i="7"/>
  <c r="BK132" i="7"/>
  <c r="N132" i="7"/>
  <c r="BE132" i="7" s="1"/>
  <c r="BI131" i="7"/>
  <c r="BH131" i="7"/>
  <c r="BG131" i="7"/>
  <c r="BF131" i="7"/>
  <c r="AA131" i="7"/>
  <c r="Y131" i="7"/>
  <c r="W131" i="7"/>
  <c r="BK131" i="7"/>
  <c r="N131" i="7"/>
  <c r="BE131" i="7" s="1"/>
  <c r="BI130" i="7"/>
  <c r="BH130" i="7"/>
  <c r="BG130" i="7"/>
  <c r="BF130" i="7"/>
  <c r="AA130" i="7"/>
  <c r="AA129" i="7" s="1"/>
  <c r="Y130" i="7"/>
  <c r="Y129" i="7" s="1"/>
  <c r="W130" i="7"/>
  <c r="W129" i="7" s="1"/>
  <c r="BK130" i="7"/>
  <c r="BK129" i="7" s="1"/>
  <c r="N130" i="7"/>
  <c r="BE130" i="7"/>
  <c r="BI128" i="7"/>
  <c r="BH128" i="7"/>
  <c r="BG128" i="7"/>
  <c r="BF128" i="7"/>
  <c r="AA128" i="7"/>
  <c r="AA127" i="7" s="1"/>
  <c r="AA126" i="7" s="1"/>
  <c r="Y128" i="7"/>
  <c r="Y127" i="7"/>
  <c r="Y126" i="7" s="1"/>
  <c r="W128" i="7"/>
  <c r="W127" i="7" s="1"/>
  <c r="BK128" i="7"/>
  <c r="BK127" i="7"/>
  <c r="N127" i="7" s="1"/>
  <c r="N90" i="7" s="1"/>
  <c r="N128" i="7"/>
  <c r="BE128" i="7" s="1"/>
  <c r="BI125" i="7"/>
  <c r="BH125" i="7"/>
  <c r="BG125" i="7"/>
  <c r="BF125" i="7"/>
  <c r="AA125" i="7"/>
  <c r="Y125" i="7"/>
  <c r="W125" i="7"/>
  <c r="BK125" i="7"/>
  <c r="N125" i="7"/>
  <c r="BE125" i="7" s="1"/>
  <c r="BI124" i="7"/>
  <c r="BH124" i="7"/>
  <c r="BG124" i="7"/>
  <c r="BF124" i="7"/>
  <c r="AA124" i="7"/>
  <c r="Y124" i="7"/>
  <c r="W124" i="7"/>
  <c r="BK124" i="7"/>
  <c r="N124" i="7"/>
  <c r="BE124" i="7" s="1"/>
  <c r="BI123" i="7"/>
  <c r="BH123" i="7"/>
  <c r="BG123" i="7"/>
  <c r="BF123" i="7"/>
  <c r="AA123" i="7"/>
  <c r="Y123" i="7"/>
  <c r="W123" i="7"/>
  <c r="BK123" i="7"/>
  <c r="N123" i="7"/>
  <c r="BE123" i="7" s="1"/>
  <c r="BI122" i="7"/>
  <c r="BH122" i="7"/>
  <c r="BG122" i="7"/>
  <c r="BF122" i="7"/>
  <c r="AA122" i="7"/>
  <c r="Y122" i="7"/>
  <c r="W122" i="7"/>
  <c r="BK122" i="7"/>
  <c r="N122" i="7"/>
  <c r="BE122" i="7" s="1"/>
  <c r="BI121" i="7"/>
  <c r="BH121" i="7"/>
  <c r="BG121" i="7"/>
  <c r="BF121" i="7"/>
  <c r="AA121" i="7"/>
  <c r="Y121" i="7"/>
  <c r="W121" i="7"/>
  <c r="BK121" i="7"/>
  <c r="N121" i="7"/>
  <c r="BE121" i="7" s="1"/>
  <c r="BI120" i="7"/>
  <c r="BH120" i="7"/>
  <c r="BG120" i="7"/>
  <c r="BF120" i="7"/>
  <c r="AA120" i="7"/>
  <c r="AA119" i="7" s="1"/>
  <c r="Y120" i="7"/>
  <c r="Y119" i="7" s="1"/>
  <c r="W120" i="7"/>
  <c r="BK120" i="7"/>
  <c r="N120" i="7"/>
  <c r="BE120" i="7"/>
  <c r="F113" i="7"/>
  <c r="F111" i="7"/>
  <c r="BI100" i="7"/>
  <c r="BH100" i="7"/>
  <c r="BG100" i="7"/>
  <c r="BF100" i="7"/>
  <c r="BI99" i="7"/>
  <c r="BH99" i="7"/>
  <c r="BG99" i="7"/>
  <c r="BF99" i="7"/>
  <c r="BI98" i="7"/>
  <c r="BH98" i="7"/>
  <c r="BG98" i="7"/>
  <c r="BF98" i="7"/>
  <c r="BI97" i="7"/>
  <c r="BH97" i="7"/>
  <c r="BG97" i="7"/>
  <c r="BF97" i="7"/>
  <c r="BI96" i="7"/>
  <c r="BH96" i="7"/>
  <c r="BG96" i="7"/>
  <c r="BF96" i="7"/>
  <c r="BI95" i="7"/>
  <c r="H36" i="7"/>
  <c r="BD93" i="1" s="1"/>
  <c r="BH95" i="7"/>
  <c r="H35" i="7" s="1"/>
  <c r="BC93" i="1" s="1"/>
  <c r="BG95" i="7"/>
  <c r="H34" i="7"/>
  <c r="BB93" i="1" s="1"/>
  <c r="BF95" i="7"/>
  <c r="M33" i="7" s="1"/>
  <c r="AW93" i="1" s="1"/>
  <c r="F81" i="7"/>
  <c r="F79" i="7"/>
  <c r="O21" i="7"/>
  <c r="E21" i="7"/>
  <c r="M116" i="7" s="1"/>
  <c r="M84" i="7"/>
  <c r="O20" i="7"/>
  <c r="O18" i="7"/>
  <c r="E18" i="7"/>
  <c r="M115" i="7"/>
  <c r="M83" i="7"/>
  <c r="O17" i="7"/>
  <c r="O15" i="7"/>
  <c r="E15" i="7"/>
  <c r="F116" i="7" s="1"/>
  <c r="F84" i="7"/>
  <c r="O14" i="7"/>
  <c r="O12" i="7"/>
  <c r="E12" i="7"/>
  <c r="F115" i="7"/>
  <c r="F83" i="7"/>
  <c r="O11" i="7"/>
  <c r="O9" i="7"/>
  <c r="M113" i="7"/>
  <c r="M81" i="7"/>
  <c r="F6" i="7"/>
  <c r="F110" i="7" s="1"/>
  <c r="F78" i="7"/>
  <c r="AY92" i="1"/>
  <c r="AX92" i="1"/>
  <c r="BI146" i="6"/>
  <c r="BH146" i="6"/>
  <c r="BG146" i="6"/>
  <c r="BF146" i="6"/>
  <c r="BK146" i="6"/>
  <c r="N146" i="6"/>
  <c r="BE146" i="6" s="1"/>
  <c r="BI145" i="6"/>
  <c r="BH145" i="6"/>
  <c r="BG145" i="6"/>
  <c r="BF145" i="6"/>
  <c r="BK145" i="6"/>
  <c r="N145" i="6" s="1"/>
  <c r="BE145" i="6" s="1"/>
  <c r="BI144" i="6"/>
  <c r="BH144" i="6"/>
  <c r="BG144" i="6"/>
  <c r="BF144" i="6"/>
  <c r="BK144" i="6"/>
  <c r="N144" i="6"/>
  <c r="BE144" i="6" s="1"/>
  <c r="BI143" i="6"/>
  <c r="BH143" i="6"/>
  <c r="BG143" i="6"/>
  <c r="BF143" i="6"/>
  <c r="BK143" i="6"/>
  <c r="N143" i="6" s="1"/>
  <c r="BE143" i="6" s="1"/>
  <c r="BI142" i="6"/>
  <c r="BH142" i="6"/>
  <c r="BG142" i="6"/>
  <c r="BF142" i="6"/>
  <c r="BK142" i="6"/>
  <c r="BK141" i="6"/>
  <c r="N141" i="6" s="1"/>
  <c r="N89" i="6" s="1"/>
  <c r="N142" i="6"/>
  <c r="BE142" i="6" s="1"/>
  <c r="BI140" i="6"/>
  <c r="BH140" i="6"/>
  <c r="BG140" i="6"/>
  <c r="BF140" i="6"/>
  <c r="AA140" i="6"/>
  <c r="Y140" i="6"/>
  <c r="W140" i="6"/>
  <c r="BK140" i="6"/>
  <c r="N140" i="6"/>
  <c r="BE140" i="6"/>
  <c r="BI139" i="6"/>
  <c r="BH139" i="6"/>
  <c r="BG139" i="6"/>
  <c r="BF139" i="6"/>
  <c r="AA139" i="6"/>
  <c r="Y139" i="6"/>
  <c r="W139" i="6"/>
  <c r="BK139" i="6"/>
  <c r="N139" i="6"/>
  <c r="BE139" i="6"/>
  <c r="BI138" i="6"/>
  <c r="BH138" i="6"/>
  <c r="BG138" i="6"/>
  <c r="BF138" i="6"/>
  <c r="AA138" i="6"/>
  <c r="Y138" i="6"/>
  <c r="W138" i="6"/>
  <c r="BK138" i="6"/>
  <c r="N138" i="6"/>
  <c r="BE138" i="6"/>
  <c r="BI137" i="6"/>
  <c r="BH137" i="6"/>
  <c r="BG137" i="6"/>
  <c r="BF137" i="6"/>
  <c r="AA137" i="6"/>
  <c r="Y137" i="6"/>
  <c r="W137" i="6"/>
  <c r="BK137" i="6"/>
  <c r="N137" i="6"/>
  <c r="BE137" i="6"/>
  <c r="BI136" i="6"/>
  <c r="BH136" i="6"/>
  <c r="BG136" i="6"/>
  <c r="BF136" i="6"/>
  <c r="AA136" i="6"/>
  <c r="Y136" i="6"/>
  <c r="W136" i="6"/>
  <c r="BK136" i="6"/>
  <c r="N136" i="6"/>
  <c r="BE136" i="6"/>
  <c r="BI135" i="6"/>
  <c r="BH135" i="6"/>
  <c r="BG135" i="6"/>
  <c r="BF135" i="6"/>
  <c r="AA135" i="6"/>
  <c r="Y135" i="6"/>
  <c r="W135" i="6"/>
  <c r="BK135" i="6"/>
  <c r="N135" i="6"/>
  <c r="BE135" i="6"/>
  <c r="BI134" i="6"/>
  <c r="BH134" i="6"/>
  <c r="BG134" i="6"/>
  <c r="BF134" i="6"/>
  <c r="AA134" i="6"/>
  <c r="Y134" i="6"/>
  <c r="W134" i="6"/>
  <c r="BK134" i="6"/>
  <c r="N134" i="6"/>
  <c r="BE134" i="6"/>
  <c r="BI133" i="6"/>
  <c r="BH133" i="6"/>
  <c r="BG133" i="6"/>
  <c r="BF133" i="6"/>
  <c r="AA133" i="6"/>
  <c r="Y133" i="6"/>
  <c r="W133" i="6"/>
  <c r="BK133" i="6"/>
  <c r="N133" i="6"/>
  <c r="BE133" i="6"/>
  <c r="BI132" i="6"/>
  <c r="BH132" i="6"/>
  <c r="BG132" i="6"/>
  <c r="BF132" i="6"/>
  <c r="AA132" i="6"/>
  <c r="Y132" i="6"/>
  <c r="W132" i="6"/>
  <c r="BK132" i="6"/>
  <c r="N132" i="6"/>
  <c r="BE132" i="6"/>
  <c r="BI131" i="6"/>
  <c r="BH131" i="6"/>
  <c r="BG131" i="6"/>
  <c r="BF131" i="6"/>
  <c r="AA131" i="6"/>
  <c r="Y131" i="6"/>
  <c r="W131" i="6"/>
  <c r="BK131" i="6"/>
  <c r="N131" i="6"/>
  <c r="BE131" i="6"/>
  <c r="BI130" i="6"/>
  <c r="BH130" i="6"/>
  <c r="BG130" i="6"/>
  <c r="BF130" i="6"/>
  <c r="AA130" i="6"/>
  <c r="Y130" i="6"/>
  <c r="W130" i="6"/>
  <c r="BK130" i="6"/>
  <c r="N130" i="6"/>
  <c r="BE130" i="6"/>
  <c r="BI129" i="6"/>
  <c r="BH129" i="6"/>
  <c r="BG129" i="6"/>
  <c r="BF129" i="6"/>
  <c r="AA129" i="6"/>
  <c r="Y129" i="6"/>
  <c r="W129" i="6"/>
  <c r="BK129" i="6"/>
  <c r="N129" i="6"/>
  <c r="BE129" i="6"/>
  <c r="BI128" i="6"/>
  <c r="BH128" i="6"/>
  <c r="BG128" i="6"/>
  <c r="BF128" i="6"/>
  <c r="AA128" i="6"/>
  <c r="Y128" i="6"/>
  <c r="W128" i="6"/>
  <c r="BK128" i="6"/>
  <c r="N128" i="6"/>
  <c r="BE128" i="6"/>
  <c r="BI127" i="6"/>
  <c r="BH127" i="6"/>
  <c r="BG127" i="6"/>
  <c r="BF127" i="6"/>
  <c r="AA127" i="6"/>
  <c r="Y127" i="6"/>
  <c r="W127" i="6"/>
  <c r="BK127" i="6"/>
  <c r="N127" i="6"/>
  <c r="BE127" i="6"/>
  <c r="BI126" i="6"/>
  <c r="BH126" i="6"/>
  <c r="BG126" i="6"/>
  <c r="BF126" i="6"/>
  <c r="AA126" i="6"/>
  <c r="Y126" i="6"/>
  <c r="W126" i="6"/>
  <c r="BK126" i="6"/>
  <c r="N126" i="6"/>
  <c r="BE126" i="6"/>
  <c r="BI125" i="6"/>
  <c r="BH125" i="6"/>
  <c r="BG125" i="6"/>
  <c r="BF125" i="6"/>
  <c r="AA125" i="6"/>
  <c r="Y125" i="6"/>
  <c r="W125" i="6"/>
  <c r="BK125" i="6"/>
  <c r="N125" i="6"/>
  <c r="BE125" i="6"/>
  <c r="BI124" i="6"/>
  <c r="BH124" i="6"/>
  <c r="BG124" i="6"/>
  <c r="BF124" i="6"/>
  <c r="AA124" i="6"/>
  <c r="Y124" i="6"/>
  <c r="W124" i="6"/>
  <c r="BK124" i="6"/>
  <c r="N124" i="6"/>
  <c r="BE124" i="6"/>
  <c r="BI123" i="6"/>
  <c r="BH123" i="6"/>
  <c r="BG123" i="6"/>
  <c r="BF123" i="6"/>
  <c r="AA123" i="6"/>
  <c r="Y123" i="6"/>
  <c r="W123" i="6"/>
  <c r="BK123" i="6"/>
  <c r="N123" i="6"/>
  <c r="BE123" i="6"/>
  <c r="BI122" i="6"/>
  <c r="BH122" i="6"/>
  <c r="BG122" i="6"/>
  <c r="BF122" i="6"/>
  <c r="AA122" i="6"/>
  <c r="Y122" i="6"/>
  <c r="W122" i="6"/>
  <c r="BK122" i="6"/>
  <c r="N122" i="6"/>
  <c r="BE122" i="6"/>
  <c r="BI121" i="6"/>
  <c r="BH121" i="6"/>
  <c r="BG121" i="6"/>
  <c r="BF121" i="6"/>
  <c r="AA121" i="6"/>
  <c r="Y121" i="6"/>
  <c r="W121" i="6"/>
  <c r="BK121" i="6"/>
  <c r="N121" i="6"/>
  <c r="BE121" i="6"/>
  <c r="BI120" i="6"/>
  <c r="BH120" i="6"/>
  <c r="BG120" i="6"/>
  <c r="BF120" i="6"/>
  <c r="AA120" i="6"/>
  <c r="Y120" i="6"/>
  <c r="W120" i="6"/>
  <c r="BK120" i="6"/>
  <c r="N120" i="6"/>
  <c r="BE120" i="6"/>
  <c r="BI119" i="6"/>
  <c r="BH119" i="6"/>
  <c r="BG119" i="6"/>
  <c r="BF119" i="6"/>
  <c r="AA119" i="6"/>
  <c r="Y119" i="6"/>
  <c r="W119" i="6"/>
  <c r="BK119" i="6"/>
  <c r="N119" i="6"/>
  <c r="BE119" i="6"/>
  <c r="BI118" i="6"/>
  <c r="BH118" i="6"/>
  <c r="BG118" i="6"/>
  <c r="BF118" i="6"/>
  <c r="AA118" i="6"/>
  <c r="Y118" i="6"/>
  <c r="W118" i="6"/>
  <c r="BK118" i="6"/>
  <c r="N118" i="6"/>
  <c r="BE118" i="6"/>
  <c r="BI117" i="6"/>
  <c r="BH117" i="6"/>
  <c r="BG117" i="6"/>
  <c r="BF117" i="6"/>
  <c r="AA117" i="6"/>
  <c r="AA116" i="6"/>
  <c r="Y117" i="6"/>
  <c r="Y116" i="6"/>
  <c r="W117" i="6"/>
  <c r="W116" i="6"/>
  <c r="AU92" i="1" s="1"/>
  <c r="BK117" i="6"/>
  <c r="BK116" i="6" s="1"/>
  <c r="N116" i="6" s="1"/>
  <c r="N88" i="6" s="1"/>
  <c r="N117" i="6"/>
  <c r="BE117" i="6" s="1"/>
  <c r="F110" i="6"/>
  <c r="F108" i="6"/>
  <c r="BI97" i="6"/>
  <c r="BH97" i="6"/>
  <c r="BG97" i="6"/>
  <c r="BF97" i="6"/>
  <c r="BI96" i="6"/>
  <c r="BH96" i="6"/>
  <c r="BG96" i="6"/>
  <c r="BF96" i="6"/>
  <c r="BI95" i="6"/>
  <c r="BH95" i="6"/>
  <c r="BG95" i="6"/>
  <c r="BF95" i="6"/>
  <c r="BI94" i="6"/>
  <c r="BH94" i="6"/>
  <c r="BG94" i="6"/>
  <c r="BF94" i="6"/>
  <c r="BI93" i="6"/>
  <c r="BH93" i="6"/>
  <c r="BG93" i="6"/>
  <c r="BF93" i="6"/>
  <c r="BI92" i="6"/>
  <c r="H36" i="6" s="1"/>
  <c r="BD92" i="1" s="1"/>
  <c r="BH92" i="6"/>
  <c r="H35" i="6"/>
  <c r="BC92" i="1" s="1"/>
  <c r="BG92" i="6"/>
  <c r="H34" i="6" s="1"/>
  <c r="BB92" i="1" s="1"/>
  <c r="BF92" i="6"/>
  <c r="M33" i="6"/>
  <c r="AW92" i="1" s="1"/>
  <c r="H33" i="6"/>
  <c r="BA92" i="1" s="1"/>
  <c r="F81" i="6"/>
  <c r="F79" i="6"/>
  <c r="O21" i="6"/>
  <c r="E21" i="6"/>
  <c r="M113" i="6"/>
  <c r="M84" i="6"/>
  <c r="O20" i="6"/>
  <c r="O18" i="6"/>
  <c r="E18" i="6"/>
  <c r="M112" i="6" s="1"/>
  <c r="M83" i="6"/>
  <c r="O17" i="6"/>
  <c r="O15" i="6"/>
  <c r="E15" i="6"/>
  <c r="F113" i="6"/>
  <c r="F84" i="6"/>
  <c r="O14" i="6"/>
  <c r="O12" i="6"/>
  <c r="E12" i="6"/>
  <c r="F112" i="6" s="1"/>
  <c r="F83" i="6"/>
  <c r="O11" i="6"/>
  <c r="O9" i="6"/>
  <c r="M110" i="6" s="1"/>
  <c r="M81" i="6"/>
  <c r="F6" i="6"/>
  <c r="F107" i="6"/>
  <c r="F78" i="6"/>
  <c r="AY91" i="1"/>
  <c r="AX91" i="1"/>
  <c r="BI167" i="5"/>
  <c r="BH167" i="5"/>
  <c r="BG167" i="5"/>
  <c r="BF167" i="5"/>
  <c r="BK167" i="5"/>
  <c r="N167" i="5" s="1"/>
  <c r="BE167" i="5" s="1"/>
  <c r="BI166" i="5"/>
  <c r="BH166" i="5"/>
  <c r="BG166" i="5"/>
  <c r="BF166" i="5"/>
  <c r="BK166" i="5"/>
  <c r="N166" i="5"/>
  <c r="BE166" i="5" s="1"/>
  <c r="BI165" i="5"/>
  <c r="BH165" i="5"/>
  <c r="BG165" i="5"/>
  <c r="BF165" i="5"/>
  <c r="BK165" i="5"/>
  <c r="N165" i="5" s="1"/>
  <c r="BE165" i="5" s="1"/>
  <c r="BI164" i="5"/>
  <c r="BH164" i="5"/>
  <c r="BG164" i="5"/>
  <c r="BF164" i="5"/>
  <c r="BK164" i="5"/>
  <c r="N164" i="5"/>
  <c r="BE164" i="5" s="1"/>
  <c r="BI163" i="5"/>
  <c r="BH163" i="5"/>
  <c r="BG163" i="5"/>
  <c r="BF163" i="5"/>
  <c r="BK163" i="5"/>
  <c r="BK162" i="5" s="1"/>
  <c r="N162" i="5" s="1"/>
  <c r="N92" i="5" s="1"/>
  <c r="BI156" i="5"/>
  <c r="BH156" i="5"/>
  <c r="BG156" i="5"/>
  <c r="BF156" i="5"/>
  <c r="AA156" i="5"/>
  <c r="Y156" i="5"/>
  <c r="W156" i="5"/>
  <c r="BK156" i="5"/>
  <c r="N156" i="5"/>
  <c r="BE156" i="5" s="1"/>
  <c r="BI154" i="5"/>
  <c r="BH154" i="5"/>
  <c r="BG154" i="5"/>
  <c r="BF154" i="5"/>
  <c r="AA154" i="5"/>
  <c r="Y154" i="5"/>
  <c r="W154" i="5"/>
  <c r="BK154" i="5"/>
  <c r="N154" i="5"/>
  <c r="BE154" i="5" s="1"/>
  <c r="BI153" i="5"/>
  <c r="BH153" i="5"/>
  <c r="BG153" i="5"/>
  <c r="BF153" i="5"/>
  <c r="AA153" i="5"/>
  <c r="Y153" i="5"/>
  <c r="W153" i="5"/>
  <c r="BK153" i="5"/>
  <c r="N153" i="5"/>
  <c r="BE153" i="5" s="1"/>
  <c r="BI149" i="5"/>
  <c r="BH149" i="5"/>
  <c r="BG149" i="5"/>
  <c r="BF149" i="5"/>
  <c r="AA149" i="5"/>
  <c r="Y149" i="5"/>
  <c r="W149" i="5"/>
  <c r="BK149" i="5"/>
  <c r="N149" i="5"/>
  <c r="BE149" i="5" s="1"/>
  <c r="BI147" i="5"/>
  <c r="BH147" i="5"/>
  <c r="BG147" i="5"/>
  <c r="BF147" i="5"/>
  <c r="AA147" i="5"/>
  <c r="Y147" i="5"/>
  <c r="W147" i="5"/>
  <c r="BK147" i="5"/>
  <c r="N147" i="5"/>
  <c r="BE147" i="5" s="1"/>
  <c r="BI145" i="5"/>
  <c r="BH145" i="5"/>
  <c r="BG145" i="5"/>
  <c r="BF145" i="5"/>
  <c r="AA145" i="5"/>
  <c r="Y145" i="5"/>
  <c r="W145" i="5"/>
  <c r="BK145" i="5"/>
  <c r="N145" i="5"/>
  <c r="BE145" i="5" s="1"/>
  <c r="BI143" i="5"/>
  <c r="BH143" i="5"/>
  <c r="BG143" i="5"/>
  <c r="BF143" i="5"/>
  <c r="AA143" i="5"/>
  <c r="Y143" i="5"/>
  <c r="W143" i="5"/>
  <c r="BK143" i="5"/>
  <c r="N143" i="5"/>
  <c r="BE143" i="5" s="1"/>
  <c r="BI141" i="5"/>
  <c r="BH141" i="5"/>
  <c r="BG141" i="5"/>
  <c r="BF141" i="5"/>
  <c r="AA141" i="5"/>
  <c r="AA140" i="5" s="1"/>
  <c r="Y141" i="5"/>
  <c r="Y140" i="5" s="1"/>
  <c r="W141" i="5"/>
  <c r="W140" i="5" s="1"/>
  <c r="BK141" i="5"/>
  <c r="BK140" i="5" s="1"/>
  <c r="N140" i="5" s="1"/>
  <c r="N91" i="5" s="1"/>
  <c r="N141" i="5"/>
  <c r="BE141" i="5"/>
  <c r="BI134" i="5"/>
  <c r="BH134" i="5"/>
  <c r="BG134" i="5"/>
  <c r="BF134" i="5"/>
  <c r="AA134" i="5"/>
  <c r="Y134" i="5"/>
  <c r="W134" i="5"/>
  <c r="BK134" i="5"/>
  <c r="N134" i="5"/>
  <c r="BE134" i="5" s="1"/>
  <c r="BI132" i="5"/>
  <c r="BH132" i="5"/>
  <c r="BG132" i="5"/>
  <c r="BF132" i="5"/>
  <c r="AA132" i="5"/>
  <c r="Y132" i="5"/>
  <c r="W132" i="5"/>
  <c r="BK132" i="5"/>
  <c r="N132" i="5"/>
  <c r="BE132" i="5" s="1"/>
  <c r="BI128" i="5"/>
  <c r="BH128" i="5"/>
  <c r="BG128" i="5"/>
  <c r="BF128" i="5"/>
  <c r="AA128" i="5"/>
  <c r="Y128" i="5"/>
  <c r="W128" i="5"/>
  <c r="BK128" i="5"/>
  <c r="N128" i="5"/>
  <c r="BE128" i="5" s="1"/>
  <c r="BI126" i="5"/>
  <c r="BH126" i="5"/>
  <c r="BG126" i="5"/>
  <c r="BF126" i="5"/>
  <c r="AA126" i="5"/>
  <c r="Y126" i="5"/>
  <c r="W126" i="5"/>
  <c r="BK126" i="5"/>
  <c r="N126" i="5"/>
  <c r="BE126" i="5" s="1"/>
  <c r="BI124" i="5"/>
  <c r="BH124" i="5"/>
  <c r="BG124" i="5"/>
  <c r="BF124" i="5"/>
  <c r="AA124" i="5"/>
  <c r="AA123" i="5" s="1"/>
  <c r="Y124" i="5"/>
  <c r="Y123" i="5" s="1"/>
  <c r="W124" i="5"/>
  <c r="W123" i="5" s="1"/>
  <c r="BK124" i="5"/>
  <c r="BK123" i="5" s="1"/>
  <c r="N123" i="5" s="1"/>
  <c r="N90" i="5" s="1"/>
  <c r="N124" i="5"/>
  <c r="BE124" i="5"/>
  <c r="BI121" i="5"/>
  <c r="BH121" i="5"/>
  <c r="BG121" i="5"/>
  <c r="BF121" i="5"/>
  <c r="AA121" i="5"/>
  <c r="AA120" i="5" s="1"/>
  <c r="AA119" i="5" s="1"/>
  <c r="Y121" i="5"/>
  <c r="Y120" i="5"/>
  <c r="W121" i="5"/>
  <c r="W120" i="5" s="1"/>
  <c r="W119" i="5" s="1"/>
  <c r="AU91" i="1" s="1"/>
  <c r="BK121" i="5"/>
  <c r="BK120" i="5" s="1"/>
  <c r="N121" i="5"/>
  <c r="BE121" i="5" s="1"/>
  <c r="F113" i="5"/>
  <c r="F111" i="5"/>
  <c r="BI100" i="5"/>
  <c r="BH100" i="5"/>
  <c r="BG100" i="5"/>
  <c r="BE100" i="5"/>
  <c r="BI99" i="5"/>
  <c r="BH99" i="5"/>
  <c r="BG99" i="5"/>
  <c r="BE99" i="5"/>
  <c r="BI98" i="5"/>
  <c r="BH98" i="5"/>
  <c r="BG98" i="5"/>
  <c r="BE98" i="5"/>
  <c r="BI97" i="5"/>
  <c r="BH97" i="5"/>
  <c r="BG97" i="5"/>
  <c r="BE97" i="5"/>
  <c r="BI96" i="5"/>
  <c r="BH96" i="5"/>
  <c r="BG96" i="5"/>
  <c r="BE96" i="5"/>
  <c r="BI95" i="5"/>
  <c r="H36" i="5"/>
  <c r="BD91" i="1" s="1"/>
  <c r="BH95" i="5"/>
  <c r="H35" i="5" s="1"/>
  <c r="BC91" i="1" s="1"/>
  <c r="BG95" i="5"/>
  <c r="H34" i="5"/>
  <c r="BB91" i="1" s="1"/>
  <c r="BE95" i="5"/>
  <c r="F81" i="5"/>
  <c r="F79" i="5"/>
  <c r="O21" i="5"/>
  <c r="E21" i="5"/>
  <c r="M116" i="5" s="1"/>
  <c r="M84" i="5"/>
  <c r="O20" i="5"/>
  <c r="O18" i="5"/>
  <c r="E18" i="5"/>
  <c r="M115" i="5"/>
  <c r="M83" i="5"/>
  <c r="O17" i="5"/>
  <c r="O15" i="5"/>
  <c r="E15" i="5"/>
  <c r="F116" i="5" s="1"/>
  <c r="F84" i="5"/>
  <c r="O14" i="5"/>
  <c r="O12" i="5"/>
  <c r="E12" i="5"/>
  <c r="F115" i="5"/>
  <c r="F83" i="5"/>
  <c r="O11" i="5"/>
  <c r="O9" i="5"/>
  <c r="M113" i="5"/>
  <c r="M81" i="5"/>
  <c r="F6" i="5"/>
  <c r="F110" i="5" s="1"/>
  <c r="F78" i="5"/>
  <c r="AY90" i="1"/>
  <c r="AX90" i="1"/>
  <c r="BI224" i="4"/>
  <c r="BH224" i="4"/>
  <c r="BG224" i="4"/>
  <c r="BF224" i="4"/>
  <c r="BK224" i="4"/>
  <c r="N224" i="4"/>
  <c r="BE224" i="4" s="1"/>
  <c r="BI223" i="4"/>
  <c r="BH223" i="4"/>
  <c r="BG223" i="4"/>
  <c r="BF223" i="4"/>
  <c r="BK223" i="4"/>
  <c r="N223" i="4" s="1"/>
  <c r="BE223" i="4" s="1"/>
  <c r="BI222" i="4"/>
  <c r="BH222" i="4"/>
  <c r="BG222" i="4"/>
  <c r="BF222" i="4"/>
  <c r="BK222" i="4"/>
  <c r="N222" i="4"/>
  <c r="BE222" i="4" s="1"/>
  <c r="BI221" i="4"/>
  <c r="BH221" i="4"/>
  <c r="BG221" i="4"/>
  <c r="BF221" i="4"/>
  <c r="BK221" i="4"/>
  <c r="N221" i="4" s="1"/>
  <c r="BE221" i="4" s="1"/>
  <c r="BI220" i="4"/>
  <c r="BH220" i="4"/>
  <c r="BG220" i="4"/>
  <c r="BF220" i="4"/>
  <c r="BK220" i="4"/>
  <c r="BK219" i="4"/>
  <c r="N219" i="4" s="1"/>
  <c r="N90" i="4" s="1"/>
  <c r="N220" i="4"/>
  <c r="BE220" i="4" s="1"/>
  <c r="BI214" i="4"/>
  <c r="BH214" i="4"/>
  <c r="BG214" i="4"/>
  <c r="BF214" i="4"/>
  <c r="AA214" i="4"/>
  <c r="Y214" i="4"/>
  <c r="W214" i="4"/>
  <c r="BK214" i="4"/>
  <c r="N214" i="4"/>
  <c r="BE214" i="4"/>
  <c r="BI209" i="4"/>
  <c r="BH209" i="4"/>
  <c r="BG209" i="4"/>
  <c r="BF209" i="4"/>
  <c r="AA209" i="4"/>
  <c r="Y209" i="4"/>
  <c r="W209" i="4"/>
  <c r="BK209" i="4"/>
  <c r="N209" i="4"/>
  <c r="BE209" i="4"/>
  <c r="BI204" i="4"/>
  <c r="BH204" i="4"/>
  <c r="BG204" i="4"/>
  <c r="BF204" i="4"/>
  <c r="AA204" i="4"/>
  <c r="Y204" i="4"/>
  <c r="W204" i="4"/>
  <c r="BK204" i="4"/>
  <c r="N204" i="4"/>
  <c r="BE204" i="4"/>
  <c r="BI199" i="4"/>
  <c r="BH199" i="4"/>
  <c r="BG199" i="4"/>
  <c r="BF199" i="4"/>
  <c r="AA199" i="4"/>
  <c r="Y199" i="4"/>
  <c r="W199" i="4"/>
  <c r="BK199" i="4"/>
  <c r="N199" i="4"/>
  <c r="BE199" i="4"/>
  <c r="BI194" i="4"/>
  <c r="BH194" i="4"/>
  <c r="BG194" i="4"/>
  <c r="BF194" i="4"/>
  <c r="AA194" i="4"/>
  <c r="Y194" i="4"/>
  <c r="W194" i="4"/>
  <c r="BK194" i="4"/>
  <c r="N194" i="4"/>
  <c r="BE194" i="4"/>
  <c r="BI189" i="4"/>
  <c r="BH189" i="4"/>
  <c r="BG189" i="4"/>
  <c r="BF189" i="4"/>
  <c r="AA189" i="4"/>
  <c r="Y189" i="4"/>
  <c r="W189" i="4"/>
  <c r="BK189" i="4"/>
  <c r="N189" i="4"/>
  <c r="BE189" i="4"/>
  <c r="BI184" i="4"/>
  <c r="BH184" i="4"/>
  <c r="BG184" i="4"/>
  <c r="BF184" i="4"/>
  <c r="AA184" i="4"/>
  <c r="Y184" i="4"/>
  <c r="W184" i="4"/>
  <c r="BK184" i="4"/>
  <c r="N184" i="4"/>
  <c r="BE184" i="4"/>
  <c r="BI179" i="4"/>
  <c r="BH179" i="4"/>
  <c r="BG179" i="4"/>
  <c r="BF179" i="4"/>
  <c r="AA179" i="4"/>
  <c r="Y179" i="4"/>
  <c r="W179" i="4"/>
  <c r="BK179" i="4"/>
  <c r="N179" i="4"/>
  <c r="BE179" i="4"/>
  <c r="BI174" i="4"/>
  <c r="BH174" i="4"/>
  <c r="BG174" i="4"/>
  <c r="BF174" i="4"/>
  <c r="AA174" i="4"/>
  <c r="Y174" i="4"/>
  <c r="W174" i="4"/>
  <c r="BK174" i="4"/>
  <c r="N174" i="4"/>
  <c r="BE174" i="4"/>
  <c r="BI169" i="4"/>
  <c r="BH169" i="4"/>
  <c r="BG169" i="4"/>
  <c r="BF169" i="4"/>
  <c r="AA169" i="4"/>
  <c r="Y169" i="4"/>
  <c r="W169" i="4"/>
  <c r="BK169" i="4"/>
  <c r="N169" i="4"/>
  <c r="BE169" i="4"/>
  <c r="BI164" i="4"/>
  <c r="BH164" i="4"/>
  <c r="BG164" i="4"/>
  <c r="BF164" i="4"/>
  <c r="AA164" i="4"/>
  <c r="Y164" i="4"/>
  <c r="W164" i="4"/>
  <c r="BK164" i="4"/>
  <c r="N164" i="4"/>
  <c r="BE164" i="4"/>
  <c r="BI159" i="4"/>
  <c r="BH159" i="4"/>
  <c r="BG159" i="4"/>
  <c r="BF159" i="4"/>
  <c r="AA159" i="4"/>
  <c r="Y159" i="4"/>
  <c r="W159" i="4"/>
  <c r="BK159" i="4"/>
  <c r="N159" i="4"/>
  <c r="BE159" i="4"/>
  <c r="BI154" i="4"/>
  <c r="BH154" i="4"/>
  <c r="BG154" i="4"/>
  <c r="BF154" i="4"/>
  <c r="AA154" i="4"/>
  <c r="Y154" i="4"/>
  <c r="W154" i="4"/>
  <c r="BK154" i="4"/>
  <c r="N154" i="4"/>
  <c r="BE154" i="4"/>
  <c r="BI149" i="4"/>
  <c r="BH149" i="4"/>
  <c r="BG149" i="4"/>
  <c r="BF149" i="4"/>
  <c r="AA149" i="4"/>
  <c r="Y149" i="4"/>
  <c r="W149" i="4"/>
  <c r="BK149" i="4"/>
  <c r="N149" i="4"/>
  <c r="BE149" i="4"/>
  <c r="BI144" i="4"/>
  <c r="BH144" i="4"/>
  <c r="BG144" i="4"/>
  <c r="BF144" i="4"/>
  <c r="AA144" i="4"/>
  <c r="Y144" i="4"/>
  <c r="W144" i="4"/>
  <c r="BK144" i="4"/>
  <c r="N144" i="4"/>
  <c r="BE144" i="4"/>
  <c r="BI139" i="4"/>
  <c r="BH139" i="4"/>
  <c r="BG139" i="4"/>
  <c r="BF139" i="4"/>
  <c r="AA139" i="4"/>
  <c r="Y139" i="4"/>
  <c r="W139" i="4"/>
  <c r="BK139" i="4"/>
  <c r="N139" i="4"/>
  <c r="BE139" i="4"/>
  <c r="BI134" i="4"/>
  <c r="BH134" i="4"/>
  <c r="BG134" i="4"/>
  <c r="BF134" i="4"/>
  <c r="AA134" i="4"/>
  <c r="Y134" i="4"/>
  <c r="W134" i="4"/>
  <c r="BK134" i="4"/>
  <c r="N134" i="4"/>
  <c r="BE134" i="4"/>
  <c r="BI129" i="4"/>
  <c r="BH129" i="4"/>
  <c r="BG129" i="4"/>
  <c r="BF129" i="4"/>
  <c r="AA129" i="4"/>
  <c r="Y129" i="4"/>
  <c r="W129" i="4"/>
  <c r="BK129" i="4"/>
  <c r="N129" i="4"/>
  <c r="BE129" i="4"/>
  <c r="BI124" i="4"/>
  <c r="BH124" i="4"/>
  <c r="BG124" i="4"/>
  <c r="BF124" i="4"/>
  <c r="AA124" i="4"/>
  <c r="Y124" i="4"/>
  <c r="W124" i="4"/>
  <c r="BK124" i="4"/>
  <c r="N124" i="4"/>
  <c r="BE124" i="4"/>
  <c r="BI119" i="4"/>
  <c r="BH119" i="4"/>
  <c r="BG119" i="4"/>
  <c r="BF119" i="4"/>
  <c r="AA119" i="4"/>
  <c r="AA118" i="4"/>
  <c r="AA117" i="4" s="1"/>
  <c r="Y119" i="4"/>
  <c r="Y118" i="4" s="1"/>
  <c r="Y117" i="4" s="1"/>
  <c r="W119" i="4"/>
  <c r="W118" i="4"/>
  <c r="W117" i="4" s="1"/>
  <c r="AU90" i="1" s="1"/>
  <c r="BK119" i="4"/>
  <c r="BK118" i="4"/>
  <c r="N118" i="4" s="1"/>
  <c r="N89" i="4" s="1"/>
  <c r="BK117" i="4"/>
  <c r="N117" i="4" s="1"/>
  <c r="N88" i="4" s="1"/>
  <c r="N119" i="4"/>
  <c r="BE119" i="4"/>
  <c r="F111" i="4"/>
  <c r="F109" i="4"/>
  <c r="BI98" i="4"/>
  <c r="BH98" i="4"/>
  <c r="BG98" i="4"/>
  <c r="BE98" i="4"/>
  <c r="BI97" i="4"/>
  <c r="BH97" i="4"/>
  <c r="BG97" i="4"/>
  <c r="BE97" i="4"/>
  <c r="BI96" i="4"/>
  <c r="BH96" i="4"/>
  <c r="BG96" i="4"/>
  <c r="BE96" i="4"/>
  <c r="BI95" i="4"/>
  <c r="BH95" i="4"/>
  <c r="BG95" i="4"/>
  <c r="BE95" i="4"/>
  <c r="BI94" i="4"/>
  <c r="BH94" i="4"/>
  <c r="BG94" i="4"/>
  <c r="BE94" i="4"/>
  <c r="BI93" i="4"/>
  <c r="H36" i="4" s="1"/>
  <c r="BD90" i="1" s="1"/>
  <c r="BH93" i="4"/>
  <c r="H35" i="4"/>
  <c r="BC90" i="1" s="1"/>
  <c r="BG93" i="4"/>
  <c r="H34" i="4" s="1"/>
  <c r="BB90" i="1" s="1"/>
  <c r="BE93" i="4"/>
  <c r="F81" i="4"/>
  <c r="F79" i="4"/>
  <c r="O21" i="4"/>
  <c r="E21" i="4"/>
  <c r="M114" i="4"/>
  <c r="M84" i="4"/>
  <c r="O20" i="4"/>
  <c r="O18" i="4"/>
  <c r="E18" i="4"/>
  <c r="M113" i="4" s="1"/>
  <c r="M83" i="4"/>
  <c r="O17" i="4"/>
  <c r="O15" i="4"/>
  <c r="E15" i="4"/>
  <c r="F114" i="4"/>
  <c r="F84" i="4"/>
  <c r="O14" i="4"/>
  <c r="O12" i="4"/>
  <c r="E12" i="4"/>
  <c r="F113" i="4" s="1"/>
  <c r="F83" i="4"/>
  <c r="O11" i="4"/>
  <c r="O9" i="4"/>
  <c r="M111" i="4" s="1"/>
  <c r="M81" i="4"/>
  <c r="F6" i="4"/>
  <c r="F108" i="4"/>
  <c r="F78" i="4"/>
  <c r="AY89" i="1"/>
  <c r="AX89" i="1"/>
  <c r="BI315" i="3"/>
  <c r="BH315" i="3"/>
  <c r="BG315" i="3"/>
  <c r="BF315" i="3"/>
  <c r="BK315" i="3"/>
  <c r="N315" i="3" s="1"/>
  <c r="BE315" i="3" s="1"/>
  <c r="BI314" i="3"/>
  <c r="BH314" i="3"/>
  <c r="BG314" i="3"/>
  <c r="BF314" i="3"/>
  <c r="BK314" i="3"/>
  <c r="N314" i="3"/>
  <c r="BE314" i="3" s="1"/>
  <c r="BI313" i="3"/>
  <c r="BH313" i="3"/>
  <c r="BG313" i="3"/>
  <c r="BF313" i="3"/>
  <c r="BK313" i="3"/>
  <c r="N313" i="3" s="1"/>
  <c r="BE313" i="3" s="1"/>
  <c r="BI312" i="3"/>
  <c r="BH312" i="3"/>
  <c r="BG312" i="3"/>
  <c r="BF312" i="3"/>
  <c r="BK312" i="3"/>
  <c r="N312" i="3"/>
  <c r="BE312" i="3" s="1"/>
  <c r="BI311" i="3"/>
  <c r="BH311" i="3"/>
  <c r="BG311" i="3"/>
  <c r="BF311" i="3"/>
  <c r="BK311" i="3"/>
  <c r="BK310" i="3" s="1"/>
  <c r="N310" i="3" s="1"/>
  <c r="N96" i="3" s="1"/>
  <c r="BI308" i="3"/>
  <c r="BH308" i="3"/>
  <c r="BG308" i="3"/>
  <c r="BF308" i="3"/>
  <c r="AA308" i="3"/>
  <c r="Y308" i="3"/>
  <c r="W308" i="3"/>
  <c r="BK308" i="3"/>
  <c r="N308" i="3"/>
  <c r="BE308" i="3" s="1"/>
  <c r="BI302" i="3"/>
  <c r="BH302" i="3"/>
  <c r="BG302" i="3"/>
  <c r="BF302" i="3"/>
  <c r="AA302" i="3"/>
  <c r="Y302" i="3"/>
  <c r="W302" i="3"/>
  <c r="BK302" i="3"/>
  <c r="N302" i="3"/>
  <c r="BE302" i="3" s="1"/>
  <c r="BI300" i="3"/>
  <c r="BH300" i="3"/>
  <c r="BG300" i="3"/>
  <c r="BF300" i="3"/>
  <c r="AA300" i="3"/>
  <c r="Y300" i="3"/>
  <c r="W300" i="3"/>
  <c r="BK300" i="3"/>
  <c r="N300" i="3"/>
  <c r="BE300" i="3" s="1"/>
  <c r="BI299" i="3"/>
  <c r="BH299" i="3"/>
  <c r="BG299" i="3"/>
  <c r="BF299" i="3"/>
  <c r="AA299" i="3"/>
  <c r="Y299" i="3"/>
  <c r="W299" i="3"/>
  <c r="BK299" i="3"/>
  <c r="N299" i="3"/>
  <c r="BE299" i="3" s="1"/>
  <c r="BI298" i="3"/>
  <c r="BH298" i="3"/>
  <c r="BG298" i="3"/>
  <c r="BF298" i="3"/>
  <c r="AA298" i="3"/>
  <c r="Y298" i="3"/>
  <c r="W298" i="3"/>
  <c r="BK298" i="3"/>
  <c r="N298" i="3"/>
  <c r="BE298" i="3" s="1"/>
  <c r="BI296" i="3"/>
  <c r="BH296" i="3"/>
  <c r="BG296" i="3"/>
  <c r="BF296" i="3"/>
  <c r="AA296" i="3"/>
  <c r="Y296" i="3"/>
  <c r="W296" i="3"/>
  <c r="BK296" i="3"/>
  <c r="N296" i="3"/>
  <c r="BE296" i="3" s="1"/>
  <c r="BI294" i="3"/>
  <c r="BH294" i="3"/>
  <c r="BG294" i="3"/>
  <c r="BF294" i="3"/>
  <c r="AA294" i="3"/>
  <c r="Y294" i="3"/>
  <c r="W294" i="3"/>
  <c r="BK294" i="3"/>
  <c r="N294" i="3"/>
  <c r="BE294" i="3" s="1"/>
  <c r="BI293" i="3"/>
  <c r="BH293" i="3"/>
  <c r="BG293" i="3"/>
  <c r="BF293" i="3"/>
  <c r="AA293" i="3"/>
  <c r="Y293" i="3"/>
  <c r="W293" i="3"/>
  <c r="BK293" i="3"/>
  <c r="N293" i="3"/>
  <c r="BE293" i="3" s="1"/>
  <c r="BI292" i="3"/>
  <c r="BH292" i="3"/>
  <c r="BG292" i="3"/>
  <c r="BF292" i="3"/>
  <c r="AA292" i="3"/>
  <c r="Y292" i="3"/>
  <c r="W292" i="3"/>
  <c r="BK292" i="3"/>
  <c r="N292" i="3"/>
  <c r="BE292" i="3" s="1"/>
  <c r="BI290" i="3"/>
  <c r="BH290" i="3"/>
  <c r="BG290" i="3"/>
  <c r="BF290" i="3"/>
  <c r="AA290" i="3"/>
  <c r="Y290" i="3"/>
  <c r="W290" i="3"/>
  <c r="BK290" i="3"/>
  <c r="N290" i="3"/>
  <c r="BE290" i="3" s="1"/>
  <c r="BI288" i="3"/>
  <c r="BH288" i="3"/>
  <c r="BG288" i="3"/>
  <c r="BF288" i="3"/>
  <c r="AA288" i="3"/>
  <c r="Y288" i="3"/>
  <c r="W288" i="3"/>
  <c r="BK288" i="3"/>
  <c r="N288" i="3"/>
  <c r="BE288" i="3" s="1"/>
  <c r="BI286" i="3"/>
  <c r="BH286" i="3"/>
  <c r="BG286" i="3"/>
  <c r="BF286" i="3"/>
  <c r="AA286" i="3"/>
  <c r="Y286" i="3"/>
  <c r="W286" i="3"/>
  <c r="BK286" i="3"/>
  <c r="N286" i="3"/>
  <c r="BE286" i="3" s="1"/>
  <c r="BI285" i="3"/>
  <c r="BH285" i="3"/>
  <c r="BG285" i="3"/>
  <c r="BF285" i="3"/>
  <c r="AA285" i="3"/>
  <c r="Y285" i="3"/>
  <c r="W285" i="3"/>
  <c r="BK285" i="3"/>
  <c r="N285" i="3"/>
  <c r="BE285" i="3" s="1"/>
  <c r="BI284" i="3"/>
  <c r="BH284" i="3"/>
  <c r="BG284" i="3"/>
  <c r="BF284" i="3"/>
  <c r="AA284" i="3"/>
  <c r="Y284" i="3"/>
  <c r="W284" i="3"/>
  <c r="BK284" i="3"/>
  <c r="N284" i="3"/>
  <c r="BE284" i="3" s="1"/>
  <c r="BI283" i="3"/>
  <c r="BH283" i="3"/>
  <c r="BG283" i="3"/>
  <c r="BF283" i="3"/>
  <c r="AA283" i="3"/>
  <c r="Y283" i="3"/>
  <c r="W283" i="3"/>
  <c r="BK283" i="3"/>
  <c r="N283" i="3"/>
  <c r="BE283" i="3" s="1"/>
  <c r="BI282" i="3"/>
  <c r="BH282" i="3"/>
  <c r="BG282" i="3"/>
  <c r="BF282" i="3"/>
  <c r="AA282" i="3"/>
  <c r="Y282" i="3"/>
  <c r="W282" i="3"/>
  <c r="BK282" i="3"/>
  <c r="N282" i="3"/>
  <c r="BE282" i="3" s="1"/>
  <c r="BI280" i="3"/>
  <c r="BH280" i="3"/>
  <c r="BG280" i="3"/>
  <c r="BF280" i="3"/>
  <c r="AA280" i="3"/>
  <c r="Y280" i="3"/>
  <c r="W280" i="3"/>
  <c r="BK280" i="3"/>
  <c r="N280" i="3"/>
  <c r="BE280" i="3" s="1"/>
  <c r="BI279" i="3"/>
  <c r="BH279" i="3"/>
  <c r="BG279" i="3"/>
  <c r="BF279" i="3"/>
  <c r="AA279" i="3"/>
  <c r="AA278" i="3" s="1"/>
  <c r="Y279" i="3"/>
  <c r="Y278" i="3" s="1"/>
  <c r="W279" i="3"/>
  <c r="W278" i="3" s="1"/>
  <c r="BK279" i="3"/>
  <c r="BK278" i="3" s="1"/>
  <c r="N278" i="3" s="1"/>
  <c r="N95" i="3" s="1"/>
  <c r="N279" i="3"/>
  <c r="BE279" i="3"/>
  <c r="BI277" i="3"/>
  <c r="BH277" i="3"/>
  <c r="BG277" i="3"/>
  <c r="BF277" i="3"/>
  <c r="AA277" i="3"/>
  <c r="Y277" i="3"/>
  <c r="W277" i="3"/>
  <c r="BK277" i="3"/>
  <c r="N277" i="3"/>
  <c r="BE277" i="3" s="1"/>
  <c r="BI276" i="3"/>
  <c r="BH276" i="3"/>
  <c r="BG276" i="3"/>
  <c r="BF276" i="3"/>
  <c r="AA276" i="3"/>
  <c r="Y276" i="3"/>
  <c r="Y275" i="3" s="1"/>
  <c r="W276" i="3"/>
  <c r="W275" i="3" s="1"/>
  <c r="BK276" i="3"/>
  <c r="N276" i="3"/>
  <c r="BE276" i="3" s="1"/>
  <c r="BI273" i="3"/>
  <c r="BH273" i="3"/>
  <c r="BG273" i="3"/>
  <c r="BF273" i="3"/>
  <c r="AA273" i="3"/>
  <c r="Y273" i="3"/>
  <c r="W273" i="3"/>
  <c r="BK273" i="3"/>
  <c r="N273" i="3"/>
  <c r="BE273" i="3"/>
  <c r="BI271" i="3"/>
  <c r="BH271" i="3"/>
  <c r="BG271" i="3"/>
  <c r="BF271" i="3"/>
  <c r="AA271" i="3"/>
  <c r="Y271" i="3"/>
  <c r="W271" i="3"/>
  <c r="BK271" i="3"/>
  <c r="N271" i="3"/>
  <c r="BE271" i="3"/>
  <c r="BI269" i="3"/>
  <c r="BH269" i="3"/>
  <c r="BG269" i="3"/>
  <c r="BF269" i="3"/>
  <c r="AA269" i="3"/>
  <c r="Y269" i="3"/>
  <c r="W269" i="3"/>
  <c r="BK269" i="3"/>
  <c r="N269" i="3"/>
  <c r="BE269" i="3"/>
  <c r="BI264" i="3"/>
  <c r="BH264" i="3"/>
  <c r="BG264" i="3"/>
  <c r="BF264" i="3"/>
  <c r="AA264" i="3"/>
  <c r="Y264" i="3"/>
  <c r="W264" i="3"/>
  <c r="BK264" i="3"/>
  <c r="N264" i="3"/>
  <c r="BE264" i="3"/>
  <c r="BI262" i="3"/>
  <c r="BH262" i="3"/>
  <c r="BG262" i="3"/>
  <c r="BF262" i="3"/>
  <c r="AA262" i="3"/>
  <c r="Y262" i="3"/>
  <c r="W262" i="3"/>
  <c r="BK262" i="3"/>
  <c r="N262" i="3"/>
  <c r="BE262" i="3"/>
  <c r="BI260" i="3"/>
  <c r="BH260" i="3"/>
  <c r="BG260" i="3"/>
  <c r="BF260" i="3"/>
  <c r="AA260" i="3"/>
  <c r="Y260" i="3"/>
  <c r="W260" i="3"/>
  <c r="BK260" i="3"/>
  <c r="N260" i="3"/>
  <c r="BE260" i="3"/>
  <c r="BI258" i="3"/>
  <c r="BH258" i="3"/>
  <c r="BG258" i="3"/>
  <c r="BF258" i="3"/>
  <c r="AA258" i="3"/>
  <c r="Y258" i="3"/>
  <c r="W258" i="3"/>
  <c r="BK258" i="3"/>
  <c r="N258" i="3"/>
  <c r="BE258" i="3"/>
  <c r="BI256" i="3"/>
  <c r="BH256" i="3"/>
  <c r="BG256" i="3"/>
  <c r="BF256" i="3"/>
  <c r="AA256" i="3"/>
  <c r="Y256" i="3"/>
  <c r="W256" i="3"/>
  <c r="BK256" i="3"/>
  <c r="N256" i="3"/>
  <c r="BE256" i="3"/>
  <c r="BI254" i="3"/>
  <c r="BH254" i="3"/>
  <c r="BG254" i="3"/>
  <c r="BF254" i="3"/>
  <c r="AA254" i="3"/>
  <c r="Y254" i="3"/>
  <c r="W254" i="3"/>
  <c r="BK254" i="3"/>
  <c r="N254" i="3"/>
  <c r="BE254" i="3"/>
  <c r="BI252" i="3"/>
  <c r="BH252" i="3"/>
  <c r="BG252" i="3"/>
  <c r="BF252" i="3"/>
  <c r="AA252" i="3"/>
  <c r="Y252" i="3"/>
  <c r="W252" i="3"/>
  <c r="BK252" i="3"/>
  <c r="N252" i="3"/>
  <c r="BE252" i="3"/>
  <c r="BI250" i="3"/>
  <c r="BH250" i="3"/>
  <c r="BG250" i="3"/>
  <c r="BF250" i="3"/>
  <c r="AA250" i="3"/>
  <c r="Y250" i="3"/>
  <c r="W250" i="3"/>
  <c r="BK250" i="3"/>
  <c r="N250" i="3"/>
  <c r="BE250" i="3"/>
  <c r="BI245" i="3"/>
  <c r="BH245" i="3"/>
  <c r="BG245" i="3"/>
  <c r="BF245" i="3"/>
  <c r="AA245" i="3"/>
  <c r="Y245" i="3"/>
  <c r="W245" i="3"/>
  <c r="BK245" i="3"/>
  <c r="N245" i="3"/>
  <c r="BE245" i="3"/>
  <c r="BI240" i="3"/>
  <c r="BH240" i="3"/>
  <c r="BG240" i="3"/>
  <c r="BF240" i="3"/>
  <c r="AA240" i="3"/>
  <c r="Y240" i="3"/>
  <c r="W240" i="3"/>
  <c r="BK240" i="3"/>
  <c r="N240" i="3"/>
  <c r="BE240" i="3"/>
  <c r="BI236" i="3"/>
  <c r="BH236" i="3"/>
  <c r="BG236" i="3"/>
  <c r="BF236" i="3"/>
  <c r="AA236" i="3"/>
  <c r="Y236" i="3"/>
  <c r="W236" i="3"/>
  <c r="BK236" i="3"/>
  <c r="N236" i="3"/>
  <c r="BE236" i="3"/>
  <c r="BI234" i="3"/>
  <c r="BH234" i="3"/>
  <c r="BG234" i="3"/>
  <c r="BF234" i="3"/>
  <c r="AA234" i="3"/>
  <c r="Y234" i="3"/>
  <c r="W234" i="3"/>
  <c r="BK234" i="3"/>
  <c r="N234" i="3"/>
  <c r="BE234" i="3"/>
  <c r="BI230" i="3"/>
  <c r="BH230" i="3"/>
  <c r="BG230" i="3"/>
  <c r="BF230" i="3"/>
  <c r="AA230" i="3"/>
  <c r="Y230" i="3"/>
  <c r="W230" i="3"/>
  <c r="BK230" i="3"/>
  <c r="N230" i="3"/>
  <c r="BE230" i="3"/>
  <c r="BI226" i="3"/>
  <c r="BH226" i="3"/>
  <c r="BG226" i="3"/>
  <c r="BF226" i="3"/>
  <c r="AA226" i="3"/>
  <c r="Y226" i="3"/>
  <c r="W226" i="3"/>
  <c r="BK226" i="3"/>
  <c r="N226" i="3"/>
  <c r="BE226" i="3"/>
  <c r="BI221" i="3"/>
  <c r="BH221" i="3"/>
  <c r="BG221" i="3"/>
  <c r="BF221" i="3"/>
  <c r="AA221" i="3"/>
  <c r="Y221" i="3"/>
  <c r="W221" i="3"/>
  <c r="BK221" i="3"/>
  <c r="N221" i="3"/>
  <c r="BE221" i="3"/>
  <c r="BI220" i="3"/>
  <c r="BH220" i="3"/>
  <c r="BG220" i="3"/>
  <c r="BF220" i="3"/>
  <c r="AA220" i="3"/>
  <c r="Y220" i="3"/>
  <c r="W220" i="3"/>
  <c r="BK220" i="3"/>
  <c r="N220" i="3"/>
  <c r="BE220" i="3"/>
  <c r="BI213" i="3"/>
  <c r="BH213" i="3"/>
  <c r="BG213" i="3"/>
  <c r="BF213" i="3"/>
  <c r="AA213" i="3"/>
  <c r="Y213" i="3"/>
  <c r="W213" i="3"/>
  <c r="BK213" i="3"/>
  <c r="N213" i="3"/>
  <c r="BE213" i="3"/>
  <c r="BI209" i="3"/>
  <c r="BH209" i="3"/>
  <c r="BG209" i="3"/>
  <c r="BF209" i="3"/>
  <c r="AA209" i="3"/>
  <c r="Y209" i="3"/>
  <c r="W209" i="3"/>
  <c r="BK209" i="3"/>
  <c r="N209" i="3"/>
  <c r="BE209" i="3"/>
  <c r="BI207" i="3"/>
  <c r="BH207" i="3"/>
  <c r="BG207" i="3"/>
  <c r="BF207" i="3"/>
  <c r="AA207" i="3"/>
  <c r="Y207" i="3"/>
  <c r="W207" i="3"/>
  <c r="BK207" i="3"/>
  <c r="N207" i="3"/>
  <c r="BE207" i="3"/>
  <c r="BI203" i="3"/>
  <c r="BH203" i="3"/>
  <c r="BG203" i="3"/>
  <c r="BF203" i="3"/>
  <c r="AA203" i="3"/>
  <c r="Y203" i="3"/>
  <c r="W203" i="3"/>
  <c r="BK203" i="3"/>
  <c r="N203" i="3"/>
  <c r="BE203" i="3"/>
  <c r="BI198" i="3"/>
  <c r="BH198" i="3"/>
  <c r="BG198" i="3"/>
  <c r="BF198" i="3"/>
  <c r="AA198" i="3"/>
  <c r="AA197" i="3"/>
  <c r="Y198" i="3"/>
  <c r="Y197" i="3"/>
  <c r="W198" i="3"/>
  <c r="W197" i="3"/>
  <c r="BK198" i="3"/>
  <c r="BK197" i="3"/>
  <c r="N197" i="3" s="1"/>
  <c r="N93" i="3" s="1"/>
  <c r="N198" i="3"/>
  <c r="BE198" i="3" s="1"/>
  <c r="BI195" i="3"/>
  <c r="BH195" i="3"/>
  <c r="BG195" i="3"/>
  <c r="BF195" i="3"/>
  <c r="AA195" i="3"/>
  <c r="Y195" i="3"/>
  <c r="W195" i="3"/>
  <c r="BK195" i="3"/>
  <c r="N195" i="3"/>
  <c r="BE195" i="3"/>
  <c r="BI193" i="3"/>
  <c r="BH193" i="3"/>
  <c r="BG193" i="3"/>
  <c r="BF193" i="3"/>
  <c r="AA193" i="3"/>
  <c r="Y193" i="3"/>
  <c r="W193" i="3"/>
  <c r="BK193" i="3"/>
  <c r="N193" i="3"/>
  <c r="BE193" i="3"/>
  <c r="BI189" i="3"/>
  <c r="BH189" i="3"/>
  <c r="BG189" i="3"/>
  <c r="BF189" i="3"/>
  <c r="AA189" i="3"/>
  <c r="AA188" i="3"/>
  <c r="Y189" i="3"/>
  <c r="Y188" i="3"/>
  <c r="W189" i="3"/>
  <c r="W188" i="3"/>
  <c r="BK189" i="3"/>
  <c r="BK188" i="3"/>
  <c r="N188" i="3" s="1"/>
  <c r="N92" i="3" s="1"/>
  <c r="N189" i="3"/>
  <c r="BE189" i="3" s="1"/>
  <c r="BI186" i="3"/>
  <c r="BH186" i="3"/>
  <c r="BG186" i="3"/>
  <c r="BF186" i="3"/>
  <c r="AA186" i="3"/>
  <c r="Y186" i="3"/>
  <c r="W186" i="3"/>
  <c r="BK186" i="3"/>
  <c r="N186" i="3"/>
  <c r="BE186" i="3"/>
  <c r="BI184" i="3"/>
  <c r="BH184" i="3"/>
  <c r="BG184" i="3"/>
  <c r="BF184" i="3"/>
  <c r="AA184" i="3"/>
  <c r="Y184" i="3"/>
  <c r="W184" i="3"/>
  <c r="BK184" i="3"/>
  <c r="N184" i="3"/>
  <c r="BE184" i="3"/>
  <c r="BI180" i="3"/>
  <c r="BH180" i="3"/>
  <c r="BG180" i="3"/>
  <c r="BF180" i="3"/>
  <c r="AA180" i="3"/>
  <c r="Y180" i="3"/>
  <c r="W180" i="3"/>
  <c r="BK180" i="3"/>
  <c r="N180" i="3"/>
  <c r="BE180" i="3"/>
  <c r="BI178" i="3"/>
  <c r="BH178" i="3"/>
  <c r="BG178" i="3"/>
  <c r="BF178" i="3"/>
  <c r="AA178" i="3"/>
  <c r="AA177" i="3"/>
  <c r="Y178" i="3"/>
  <c r="Y177" i="3"/>
  <c r="W178" i="3"/>
  <c r="W177" i="3"/>
  <c r="BK178" i="3"/>
  <c r="BK177" i="3"/>
  <c r="N177" i="3" s="1"/>
  <c r="N91" i="3" s="1"/>
  <c r="N178" i="3"/>
  <c r="BE178" i="3" s="1"/>
  <c r="BI175" i="3"/>
  <c r="BH175" i="3"/>
  <c r="BG175" i="3"/>
  <c r="BF175" i="3"/>
  <c r="AA175" i="3"/>
  <c r="Y175" i="3"/>
  <c r="W175" i="3"/>
  <c r="BK175" i="3"/>
  <c r="N175" i="3"/>
  <c r="BE175" i="3"/>
  <c r="BI171" i="3"/>
  <c r="BH171" i="3"/>
  <c r="BG171" i="3"/>
  <c r="BF171" i="3"/>
  <c r="AA171" i="3"/>
  <c r="Y171" i="3"/>
  <c r="W171" i="3"/>
  <c r="BK171" i="3"/>
  <c r="N171" i="3"/>
  <c r="BE171" i="3"/>
  <c r="BI167" i="3"/>
  <c r="BH167" i="3"/>
  <c r="BG167" i="3"/>
  <c r="BF167" i="3"/>
  <c r="AA167" i="3"/>
  <c r="Y167" i="3"/>
  <c r="W167" i="3"/>
  <c r="BK167" i="3"/>
  <c r="N167" i="3"/>
  <c r="BE167" i="3"/>
  <c r="BI163" i="3"/>
  <c r="BH163" i="3"/>
  <c r="BG163" i="3"/>
  <c r="BF163" i="3"/>
  <c r="AA163" i="3"/>
  <c r="Y163" i="3"/>
  <c r="W163" i="3"/>
  <c r="BK163" i="3"/>
  <c r="N163" i="3"/>
  <c r="BE163" i="3"/>
  <c r="BI162" i="3"/>
  <c r="BH162" i="3"/>
  <c r="BG162" i="3"/>
  <c r="BF162" i="3"/>
  <c r="AA162" i="3"/>
  <c r="Y162" i="3"/>
  <c r="W162" i="3"/>
  <c r="BK162" i="3"/>
  <c r="N162" i="3"/>
  <c r="BE162" i="3"/>
  <c r="BI161" i="3"/>
  <c r="BH161" i="3"/>
  <c r="BG161" i="3"/>
  <c r="BF161" i="3"/>
  <c r="AA161" i="3"/>
  <c r="Y161" i="3"/>
  <c r="W161" i="3"/>
  <c r="BK161" i="3"/>
  <c r="N161" i="3"/>
  <c r="BE161" i="3"/>
  <c r="BI159" i="3"/>
  <c r="BH159" i="3"/>
  <c r="BG159" i="3"/>
  <c r="BF159" i="3"/>
  <c r="AA159" i="3"/>
  <c r="Y159" i="3"/>
  <c r="W159" i="3"/>
  <c r="BK159" i="3"/>
  <c r="N159" i="3"/>
  <c r="BE159" i="3"/>
  <c r="BI154" i="3"/>
  <c r="BH154" i="3"/>
  <c r="BG154" i="3"/>
  <c r="BF154" i="3"/>
  <c r="AA154" i="3"/>
  <c r="Y154" i="3"/>
  <c r="W154" i="3"/>
  <c r="BK154" i="3"/>
  <c r="N154" i="3"/>
  <c r="BE154" i="3"/>
  <c r="BI152" i="3"/>
  <c r="BH152" i="3"/>
  <c r="BG152" i="3"/>
  <c r="BF152" i="3"/>
  <c r="AA152" i="3"/>
  <c r="Y152" i="3"/>
  <c r="W152" i="3"/>
  <c r="BK152" i="3"/>
  <c r="N152" i="3"/>
  <c r="BE152" i="3"/>
  <c r="BI150" i="3"/>
  <c r="BH150" i="3"/>
  <c r="BG150" i="3"/>
  <c r="BF150" i="3"/>
  <c r="AA150" i="3"/>
  <c r="Y150" i="3"/>
  <c r="W150" i="3"/>
  <c r="BK150" i="3"/>
  <c r="N150" i="3"/>
  <c r="BE150" i="3"/>
  <c r="BI148" i="3"/>
  <c r="BH148" i="3"/>
  <c r="BG148" i="3"/>
  <c r="BF148" i="3"/>
  <c r="AA148" i="3"/>
  <c r="Y148" i="3"/>
  <c r="W148" i="3"/>
  <c r="BK148" i="3"/>
  <c r="N148" i="3"/>
  <c r="BE148" i="3"/>
  <c r="BI146" i="3"/>
  <c r="BH146" i="3"/>
  <c r="BG146" i="3"/>
  <c r="BF146" i="3"/>
  <c r="AA146" i="3"/>
  <c r="Y146" i="3"/>
  <c r="W146" i="3"/>
  <c r="BK146" i="3"/>
  <c r="N146" i="3"/>
  <c r="BE146" i="3"/>
  <c r="BI145" i="3"/>
  <c r="BH145" i="3"/>
  <c r="BG145" i="3"/>
  <c r="BF145" i="3"/>
  <c r="AA145" i="3"/>
  <c r="Y145" i="3"/>
  <c r="W145" i="3"/>
  <c r="BK145" i="3"/>
  <c r="N145" i="3"/>
  <c r="BE145" i="3"/>
  <c r="BI143" i="3"/>
  <c r="BH143" i="3"/>
  <c r="BG143" i="3"/>
  <c r="BF143" i="3"/>
  <c r="AA143" i="3"/>
  <c r="Y143" i="3"/>
  <c r="W143" i="3"/>
  <c r="BK143" i="3"/>
  <c r="N143" i="3"/>
  <c r="BE143" i="3"/>
  <c r="BI139" i="3"/>
  <c r="BH139" i="3"/>
  <c r="BG139" i="3"/>
  <c r="BF139" i="3"/>
  <c r="AA139" i="3"/>
  <c r="Y139" i="3"/>
  <c r="W139" i="3"/>
  <c r="BK139" i="3"/>
  <c r="N139" i="3"/>
  <c r="BE139" i="3"/>
  <c r="BI137" i="3"/>
  <c r="BH137" i="3"/>
  <c r="BG137" i="3"/>
  <c r="BF137" i="3"/>
  <c r="AA137" i="3"/>
  <c r="Y137" i="3"/>
  <c r="W137" i="3"/>
  <c r="BK137" i="3"/>
  <c r="N137" i="3"/>
  <c r="BE137" i="3"/>
  <c r="BI136" i="3"/>
  <c r="BH136" i="3"/>
  <c r="BG136" i="3"/>
  <c r="BF136" i="3"/>
  <c r="AA136" i="3"/>
  <c r="AA135" i="3"/>
  <c r="Y136" i="3"/>
  <c r="Y135" i="3"/>
  <c r="W136" i="3"/>
  <c r="W135" i="3"/>
  <c r="BK136" i="3"/>
  <c r="BK135" i="3"/>
  <c r="N135" i="3" s="1"/>
  <c r="N90" i="3" s="1"/>
  <c r="N136" i="3"/>
  <c r="BE136" i="3" s="1"/>
  <c r="BI133" i="3"/>
  <c r="BH133" i="3"/>
  <c r="BG133" i="3"/>
  <c r="BF133" i="3"/>
  <c r="AA133" i="3"/>
  <c r="Y133" i="3"/>
  <c r="W133" i="3"/>
  <c r="BK133" i="3"/>
  <c r="N133" i="3"/>
  <c r="BE133" i="3"/>
  <c r="BI129" i="3"/>
  <c r="BH129" i="3"/>
  <c r="BG129" i="3"/>
  <c r="BF129" i="3"/>
  <c r="AA129" i="3"/>
  <c r="Y129" i="3"/>
  <c r="W129" i="3"/>
  <c r="BK129" i="3"/>
  <c r="N129" i="3"/>
  <c r="BE129" i="3"/>
  <c r="BI125" i="3"/>
  <c r="BH125" i="3"/>
  <c r="BG125" i="3"/>
  <c r="BF125" i="3"/>
  <c r="AA125" i="3"/>
  <c r="AA124" i="3"/>
  <c r="Y125" i="3"/>
  <c r="Y124" i="3" s="1"/>
  <c r="W125" i="3"/>
  <c r="W124" i="3"/>
  <c r="BK125" i="3"/>
  <c r="BK124" i="3"/>
  <c r="N124" i="3" s="1"/>
  <c r="N89" i="3" s="1"/>
  <c r="N125" i="3"/>
  <c r="BE125" i="3"/>
  <c r="F117" i="3"/>
  <c r="F115" i="3"/>
  <c r="BI104" i="3"/>
  <c r="BH104" i="3"/>
  <c r="BG104" i="3"/>
  <c r="BE104" i="3"/>
  <c r="BI103" i="3"/>
  <c r="BH103" i="3"/>
  <c r="BG103" i="3"/>
  <c r="BE103" i="3"/>
  <c r="BI102" i="3"/>
  <c r="BH102" i="3"/>
  <c r="BG102" i="3"/>
  <c r="BE102" i="3"/>
  <c r="BI101" i="3"/>
  <c r="BH101" i="3"/>
  <c r="BG101" i="3"/>
  <c r="BE101" i="3"/>
  <c r="BI100" i="3"/>
  <c r="BH100" i="3"/>
  <c r="BG100" i="3"/>
  <c r="BE100" i="3"/>
  <c r="BI99" i="3"/>
  <c r="BH99" i="3"/>
  <c r="BG99" i="3"/>
  <c r="BE99" i="3"/>
  <c r="F81" i="3"/>
  <c r="F79" i="3"/>
  <c r="O21" i="3"/>
  <c r="E21" i="3"/>
  <c r="M120" i="3"/>
  <c r="M84" i="3"/>
  <c r="O20" i="3"/>
  <c r="O18" i="3"/>
  <c r="E18" i="3"/>
  <c r="M119" i="3" s="1"/>
  <c r="M83" i="3"/>
  <c r="O17" i="3"/>
  <c r="O15" i="3"/>
  <c r="E15" i="3"/>
  <c r="F120" i="3"/>
  <c r="F84" i="3"/>
  <c r="O14" i="3"/>
  <c r="O12" i="3"/>
  <c r="E12" i="3"/>
  <c r="F119" i="3" s="1"/>
  <c r="F83" i="3"/>
  <c r="O11" i="3"/>
  <c r="O9" i="3"/>
  <c r="M117" i="3" s="1"/>
  <c r="M81" i="3"/>
  <c r="F6" i="3"/>
  <c r="F114" i="3"/>
  <c r="F78" i="3"/>
  <c r="AY88" i="1"/>
  <c r="AX88" i="1"/>
  <c r="BI132" i="2"/>
  <c r="BH132" i="2"/>
  <c r="BG132" i="2"/>
  <c r="BF132" i="2"/>
  <c r="BK132" i="2"/>
  <c r="N132" i="2" s="1"/>
  <c r="BE132" i="2" s="1"/>
  <c r="BI131" i="2"/>
  <c r="BH131" i="2"/>
  <c r="BG131" i="2"/>
  <c r="BF131" i="2"/>
  <c r="BK131" i="2"/>
  <c r="N131" i="2"/>
  <c r="BE131" i="2" s="1"/>
  <c r="BI130" i="2"/>
  <c r="BH130" i="2"/>
  <c r="BG130" i="2"/>
  <c r="BF130" i="2"/>
  <c r="BK130" i="2"/>
  <c r="N130" i="2" s="1"/>
  <c r="BE130" i="2" s="1"/>
  <c r="BI129" i="2"/>
  <c r="BH129" i="2"/>
  <c r="BG129" i="2"/>
  <c r="BF129" i="2"/>
  <c r="BK129" i="2"/>
  <c r="N129" i="2"/>
  <c r="BE129" i="2" s="1"/>
  <c r="BI128" i="2"/>
  <c r="BH128" i="2"/>
  <c r="BG128" i="2"/>
  <c r="BF128" i="2"/>
  <c r="BK128" i="2"/>
  <c r="BK127" i="2" s="1"/>
  <c r="N127" i="2" s="1"/>
  <c r="N90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AA118" i="2" s="1"/>
  <c r="AA117" i="2" s="1"/>
  <c r="Y119" i="2"/>
  <c r="Y118" i="2"/>
  <c r="Y117" i="2" s="1"/>
  <c r="W119" i="2"/>
  <c r="W118" i="2" s="1"/>
  <c r="W117" i="2" s="1"/>
  <c r="AU88" i="1" s="1"/>
  <c r="BK119" i="2"/>
  <c r="BK118" i="2" s="1"/>
  <c r="N119" i="2"/>
  <c r="BE119" i="2" s="1"/>
  <c r="F111" i="2"/>
  <c r="F109" i="2"/>
  <c r="BI98" i="2"/>
  <c r="BH98" i="2"/>
  <c r="BG98" i="2"/>
  <c r="BE98" i="2"/>
  <c r="BI97" i="2"/>
  <c r="BH97" i="2"/>
  <c r="BG97" i="2"/>
  <c r="BE97" i="2"/>
  <c r="BI96" i="2"/>
  <c r="BH96" i="2"/>
  <c r="BG96" i="2"/>
  <c r="BE96" i="2"/>
  <c r="BI95" i="2"/>
  <c r="BH95" i="2"/>
  <c r="BG95" i="2"/>
  <c r="BE95" i="2"/>
  <c r="BI94" i="2"/>
  <c r="BH94" i="2"/>
  <c r="BG94" i="2"/>
  <c r="BE94" i="2"/>
  <c r="BI93" i="2"/>
  <c r="H36" i="2" s="1"/>
  <c r="BD88" i="1" s="1"/>
  <c r="BH93" i="2"/>
  <c r="BG93" i="2"/>
  <c r="H34" i="2" s="1"/>
  <c r="BB88" i="1" s="1"/>
  <c r="BE93" i="2"/>
  <c r="F81" i="2"/>
  <c r="F79" i="2"/>
  <c r="O21" i="2"/>
  <c r="E21" i="2"/>
  <c r="M114" i="2" s="1"/>
  <c r="M84" i="2"/>
  <c r="O20" i="2"/>
  <c r="O18" i="2"/>
  <c r="E18" i="2"/>
  <c r="M113" i="2"/>
  <c r="M83" i="2"/>
  <c r="O17" i="2"/>
  <c r="O15" i="2"/>
  <c r="E15" i="2"/>
  <c r="F114" i="2" s="1"/>
  <c r="F84" i="2"/>
  <c r="O14" i="2"/>
  <c r="O12" i="2"/>
  <c r="E12" i="2"/>
  <c r="F113" i="2"/>
  <c r="F83" i="2"/>
  <c r="O11" i="2"/>
  <c r="O9" i="2"/>
  <c r="M111" i="2"/>
  <c r="M81" i="2"/>
  <c r="F6" i="2"/>
  <c r="F108" i="2" s="1"/>
  <c r="F78" i="2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C100" i="1"/>
  <c r="CH100" i="1"/>
  <c r="CB100" i="1"/>
  <c r="CG100" i="1"/>
  <c r="CA100" i="1"/>
  <c r="CF100" i="1"/>
  <c r="BZ100" i="1"/>
  <c r="CE100" i="1"/>
  <c r="CK99" i="1"/>
  <c r="CJ99" i="1"/>
  <c r="CI99" i="1"/>
  <c r="CH99" i="1"/>
  <c r="CG99" i="1"/>
  <c r="CF99" i="1"/>
  <c r="BZ99" i="1"/>
  <c r="CE99" i="1"/>
  <c r="AM83" i="1"/>
  <c r="L83" i="1"/>
  <c r="AM82" i="1"/>
  <c r="L82" i="1"/>
  <c r="AM80" i="1"/>
  <c r="L80" i="1"/>
  <c r="L78" i="1"/>
  <c r="L77" i="1"/>
  <c r="W123" i="3" l="1"/>
  <c r="AU89" i="1" s="1"/>
  <c r="H35" i="3"/>
  <c r="BC89" i="1" s="1"/>
  <c r="BK275" i="3"/>
  <c r="N275" i="3"/>
  <c r="N94" i="3" s="1"/>
  <c r="BK123" i="3"/>
  <c r="N123" i="3" s="1"/>
  <c r="N88" i="3" s="1"/>
  <c r="N102" i="3" s="1"/>
  <c r="BF102" i="3" s="1"/>
  <c r="H34" i="3"/>
  <c r="BB89" i="1" s="1"/>
  <c r="BB87" i="1" s="1"/>
  <c r="Y123" i="3"/>
  <c r="H36" i="3"/>
  <c r="BD89" i="1" s="1"/>
  <c r="BD87" i="1" s="1"/>
  <c r="W35" i="1" s="1"/>
  <c r="H35" i="2"/>
  <c r="BC88" i="1" s="1"/>
  <c r="D11" i="10"/>
  <c r="D21" i="10"/>
  <c r="D17" i="10"/>
  <c r="D19" i="10" s="1"/>
  <c r="D20" i="10" s="1"/>
  <c r="D8" i="10"/>
  <c r="D9" i="10" s="1"/>
  <c r="D10" i="10"/>
  <c r="D26" i="10"/>
  <c r="N118" i="2"/>
  <c r="N89" i="2" s="1"/>
  <c r="BK117" i="2"/>
  <c r="N117" i="2" s="1"/>
  <c r="N88" i="2" s="1"/>
  <c r="N128" i="2"/>
  <c r="BE128" i="2" s="1"/>
  <c r="M32" i="2" s="1"/>
  <c r="AV88" i="1" s="1"/>
  <c r="AA275" i="3"/>
  <c r="AA123" i="3" s="1"/>
  <c r="BK119" i="5"/>
  <c r="N119" i="5" s="1"/>
  <c r="N88" i="5" s="1"/>
  <c r="N120" i="5"/>
  <c r="N89" i="5" s="1"/>
  <c r="Y119" i="5"/>
  <c r="N97" i="6"/>
  <c r="BE97" i="6" s="1"/>
  <c r="N96" i="6"/>
  <c r="BE96" i="6" s="1"/>
  <c r="N95" i="6"/>
  <c r="BE95" i="6" s="1"/>
  <c r="N94" i="6"/>
  <c r="BE94" i="6" s="1"/>
  <c r="N93" i="6"/>
  <c r="BE93" i="6" s="1"/>
  <c r="N92" i="6"/>
  <c r="M27" i="6"/>
  <c r="N98" i="4"/>
  <c r="BF98" i="4" s="1"/>
  <c r="N97" i="4"/>
  <c r="BF97" i="4" s="1"/>
  <c r="N96" i="4"/>
  <c r="BF96" i="4" s="1"/>
  <c r="N95" i="4"/>
  <c r="BF95" i="4" s="1"/>
  <c r="N94" i="4"/>
  <c r="BF94" i="4" s="1"/>
  <c r="N93" i="4"/>
  <c r="M27" i="4"/>
  <c r="M32" i="4"/>
  <c r="AV90" i="1" s="1"/>
  <c r="H32" i="4"/>
  <c r="AZ90" i="1" s="1"/>
  <c r="N311" i="3"/>
  <c r="BE311" i="3" s="1"/>
  <c r="M32" i="3" s="1"/>
  <c r="AV89" i="1" s="1"/>
  <c r="N163" i="5"/>
  <c r="BE163" i="5" s="1"/>
  <c r="M32" i="5" s="1"/>
  <c r="AV91" i="1" s="1"/>
  <c r="H33" i="7"/>
  <c r="BA93" i="1" s="1"/>
  <c r="W126" i="7"/>
  <c r="W119" i="7" s="1"/>
  <c r="AU93" i="1" s="1"/>
  <c r="AU87" i="1" s="1"/>
  <c r="N129" i="7"/>
  <c r="N91" i="7" s="1"/>
  <c r="BK126" i="7"/>
  <c r="N134" i="7"/>
  <c r="BE134" i="7" s="1"/>
  <c r="BK135" i="8"/>
  <c r="Y135" i="8"/>
  <c r="Y134" i="8" s="1"/>
  <c r="Y118" i="8" s="1"/>
  <c r="BK147" i="8"/>
  <c r="N147" i="8" s="1"/>
  <c r="N91" i="8" s="1"/>
  <c r="M27" i="3" l="1"/>
  <c r="N99" i="3"/>
  <c r="N103" i="3"/>
  <c r="BF103" i="3" s="1"/>
  <c r="N104" i="3"/>
  <c r="BF104" i="3" s="1"/>
  <c r="BC87" i="1"/>
  <c r="AY87" i="1" s="1"/>
  <c r="N100" i="3"/>
  <c r="BF100" i="3" s="1"/>
  <c r="N101" i="3"/>
  <c r="BF101" i="3" s="1"/>
  <c r="W34" i="1"/>
  <c r="AX87" i="1"/>
  <c r="W33" i="1"/>
  <c r="BK134" i="8"/>
  <c r="N134" i="8" s="1"/>
  <c r="N89" i="8" s="1"/>
  <c r="N135" i="8"/>
  <c r="N90" i="8" s="1"/>
  <c r="BK118" i="8"/>
  <c r="N118" i="8" s="1"/>
  <c r="N88" i="8" s="1"/>
  <c r="H32" i="5"/>
  <c r="AZ91" i="1" s="1"/>
  <c r="N92" i="4"/>
  <c r="BF93" i="4"/>
  <c r="N91" i="6"/>
  <c r="BE92" i="6"/>
  <c r="N100" i="5"/>
  <c r="BF100" i="5" s="1"/>
  <c r="N99" i="5"/>
  <c r="BF99" i="5" s="1"/>
  <c r="N98" i="5"/>
  <c r="BF98" i="5" s="1"/>
  <c r="N97" i="5"/>
  <c r="BF97" i="5" s="1"/>
  <c r="N96" i="5"/>
  <c r="BF96" i="5" s="1"/>
  <c r="N95" i="5"/>
  <c r="M27" i="5"/>
  <c r="H32" i="3"/>
  <c r="AZ89" i="1" s="1"/>
  <c r="N98" i="2"/>
  <c r="BF98" i="2" s="1"/>
  <c r="N97" i="2"/>
  <c r="BF97" i="2" s="1"/>
  <c r="N96" i="2"/>
  <c r="BF96" i="2" s="1"/>
  <c r="N95" i="2"/>
  <c r="BF95" i="2" s="1"/>
  <c r="N94" i="2"/>
  <c r="BF94" i="2" s="1"/>
  <c r="N93" i="2"/>
  <c r="M27" i="2"/>
  <c r="N126" i="7"/>
  <c r="N89" i="7" s="1"/>
  <c r="BK119" i="7"/>
  <c r="N119" i="7" s="1"/>
  <c r="N88" i="7" s="1"/>
  <c r="H32" i="2"/>
  <c r="AZ88" i="1" s="1"/>
  <c r="BF99" i="3"/>
  <c r="N98" i="3" l="1"/>
  <c r="M33" i="4"/>
  <c r="AW90" i="1" s="1"/>
  <c r="AT90" i="1" s="1"/>
  <c r="H33" i="4"/>
  <c r="BA90" i="1" s="1"/>
  <c r="M28" i="3"/>
  <c r="L106" i="3"/>
  <c r="N100" i="7"/>
  <c r="BE100" i="7" s="1"/>
  <c r="N99" i="7"/>
  <c r="BE99" i="7" s="1"/>
  <c r="N98" i="7"/>
  <c r="BE98" i="7" s="1"/>
  <c r="N97" i="7"/>
  <c r="BE97" i="7" s="1"/>
  <c r="N96" i="7"/>
  <c r="BE96" i="7" s="1"/>
  <c r="N95" i="7"/>
  <c r="M27" i="7"/>
  <c r="N92" i="2"/>
  <c r="BF93" i="2"/>
  <c r="M28" i="6"/>
  <c r="L99" i="6"/>
  <c r="M33" i="3"/>
  <c r="AW89" i="1" s="1"/>
  <c r="AT89" i="1" s="1"/>
  <c r="H33" i="3"/>
  <c r="BA89" i="1" s="1"/>
  <c r="N94" i="5"/>
  <c r="BF95" i="5"/>
  <c r="M32" i="6"/>
  <c r="AV92" i="1" s="1"/>
  <c r="AT92" i="1" s="1"/>
  <c r="H32" i="6"/>
  <c r="AZ92" i="1" s="1"/>
  <c r="M28" i="4"/>
  <c r="L100" i="4"/>
  <c r="N99" i="8"/>
  <c r="BE99" i="8" s="1"/>
  <c r="N98" i="8"/>
  <c r="BE98" i="8" s="1"/>
  <c r="N97" i="8"/>
  <c r="BE97" i="8" s="1"/>
  <c r="N96" i="8"/>
  <c r="BE96" i="8" s="1"/>
  <c r="N95" i="8"/>
  <c r="BE95" i="8" s="1"/>
  <c r="N94" i="8"/>
  <c r="M27" i="8"/>
  <c r="M33" i="5" l="1"/>
  <c r="AW91" i="1" s="1"/>
  <c r="AT91" i="1" s="1"/>
  <c r="H33" i="5"/>
  <c r="BA91" i="1" s="1"/>
  <c r="AS92" i="1"/>
  <c r="M30" i="6"/>
  <c r="M28" i="2"/>
  <c r="L100" i="2"/>
  <c r="N94" i="7"/>
  <c r="BE95" i="7"/>
  <c r="N93" i="8"/>
  <c r="BE94" i="8"/>
  <c r="AS90" i="1"/>
  <c r="M30" i="4"/>
  <c r="M28" i="5"/>
  <c r="L102" i="5"/>
  <c r="M33" i="2"/>
  <c r="AW88" i="1" s="1"/>
  <c r="AT88" i="1" s="1"/>
  <c r="H33" i="2"/>
  <c r="BA88" i="1" s="1"/>
  <c r="AS89" i="1"/>
  <c r="M30" i="3"/>
  <c r="BA87" i="1" l="1"/>
  <c r="M32" i="8"/>
  <c r="AV94" i="1" s="1"/>
  <c r="AT94" i="1" s="1"/>
  <c r="H32" i="8"/>
  <c r="AZ94" i="1" s="1"/>
  <c r="AS91" i="1"/>
  <c r="M30" i="5"/>
  <c r="M28" i="8"/>
  <c r="L101" i="8"/>
  <c r="M28" i="7"/>
  <c r="L102" i="7"/>
  <c r="L38" i="6"/>
  <c r="AG92" i="1"/>
  <c r="AN92" i="1" s="1"/>
  <c r="AG89" i="1"/>
  <c r="AN89" i="1" s="1"/>
  <c r="L38" i="3"/>
  <c r="L38" i="4"/>
  <c r="AG90" i="1"/>
  <c r="AN90" i="1" s="1"/>
  <c r="M32" i="7"/>
  <c r="AV93" i="1" s="1"/>
  <c r="AT93" i="1" s="1"/>
  <c r="H32" i="7"/>
  <c r="AZ93" i="1" s="1"/>
  <c r="AZ87" i="1" s="1"/>
  <c r="AS88" i="1"/>
  <c r="M30" i="2"/>
  <c r="L38" i="2" l="1"/>
  <c r="AG88" i="1"/>
  <c r="AS93" i="1"/>
  <c r="AS87" i="1" s="1"/>
  <c r="M30" i="7"/>
  <c r="AS94" i="1"/>
  <c r="M30" i="8"/>
  <c r="AV87" i="1"/>
  <c r="AG91" i="1"/>
  <c r="AN91" i="1" s="1"/>
  <c r="L38" i="5"/>
  <c r="W32" i="1"/>
  <c r="AW87" i="1"/>
  <c r="AK32" i="1" s="1"/>
  <c r="AT87" i="1" l="1"/>
  <c r="AN88" i="1"/>
  <c r="AG94" i="1"/>
  <c r="AN94" i="1" s="1"/>
  <c r="L38" i="8"/>
  <c r="AG93" i="1"/>
  <c r="AN93" i="1" s="1"/>
  <c r="L38" i="7"/>
  <c r="AG87" i="1" l="1"/>
  <c r="AK26" i="1" l="1"/>
  <c r="AG101" i="1"/>
  <c r="AG102" i="1"/>
  <c r="AG100" i="1"/>
  <c r="AN87" i="1"/>
  <c r="AG99" i="1"/>
  <c r="AV100" i="1" l="1"/>
  <c r="BY100" i="1" s="1"/>
  <c r="CD100" i="1"/>
  <c r="AV101" i="1"/>
  <c r="BY101" i="1" s="1"/>
  <c r="CD101" i="1"/>
  <c r="CD99" i="1"/>
  <c r="AG98" i="1"/>
  <c r="AV99" i="1"/>
  <c r="BY99" i="1" s="1"/>
  <c r="AV102" i="1"/>
  <c r="BY102" i="1" s="1"/>
  <c r="CD102" i="1"/>
  <c r="AN101" i="1" l="1"/>
  <c r="AN99" i="1"/>
  <c r="W31" i="1"/>
  <c r="AN102" i="1"/>
  <c r="AK31" i="1"/>
  <c r="AK27" i="1"/>
  <c r="AK29" i="1" s="1"/>
  <c r="AG104" i="1"/>
  <c r="AN100" i="1"/>
  <c r="AN98" i="1" s="1"/>
  <c r="AN104" i="1" s="1"/>
  <c r="AK37" i="1" l="1"/>
</calcChain>
</file>

<file path=xl/sharedStrings.xml><?xml version="1.0" encoding="utf-8"?>
<sst xmlns="http://schemas.openxmlformats.org/spreadsheetml/2006/main" count="6405" uniqueCount="1131">
  <si>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</si>
  <si>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</si>
  <si>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</si>
  <si>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</si>
  <si>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</si>
  <si>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</si>
  <si>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</si>
  <si>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</si>
  <si>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</si>
  <si>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</si>
  <si>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</si>
  <si>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</si>
  <si>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</si>
  <si>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</si>
  <si>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</si>
  <si>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</si>
  <si>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</si>
  <si>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1608126-KSÚS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</si>
  <si>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</si>
  <si>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</si>
  <si>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Okružní křižovatka v km 1,391.91 u areálu T-sport a SOPO - Modletice včetně chodníku k zastávce</t>
  </si>
  <si>
    <t>JKSO:</t>
  </si>
  <si>
    <t>CC-CZ:</t>
  </si>
  <si>
    <t>Místo:</t>
  </si>
  <si>
    <t xml:space="preserve"> </t>
  </si>
  <si>
    <t>Datum:</t>
  </si>
  <si>
    <t>5. 2. 2018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</si>
  <si>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</si>
  <si>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</si>
  <si>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</si>
  <si>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</si>
  <si>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</si>
  <si>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</si>
  <si>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</si>
  <si>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</si>
  <si>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</si>
  <si>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</si>
  <si>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</si>
  <si>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</si>
  <si>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</si>
  <si>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</si>
  <si>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</si>
  <si>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</si>
  <si>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</si>
  <si>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</si>
  <si>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</si>
  <si>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</si>
  <si>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</si>
  <si>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</si>
  <si>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</si>
  <si>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</si>
  <si>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</si>
  <si>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</si>
  <si>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</si>
  <si>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</si>
  <si>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</si>
  <si>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</si>
  <si>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</si>
  <si>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</si>
  <si>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</si>
  <si>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</si>
  <si>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</si>
  <si>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</si>
  <si>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</si>
  <si>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</si>
  <si>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</si>
  <si>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</si>
  <si>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</si>
  <si>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</si>
  <si>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</si>
  <si>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</si>
  <si>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</si>
  <si>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</si>
  <si>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</si>
  <si>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</si>
  <si>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</si>
  <si>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</si>
  <si>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</si>
  <si>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{6db3b228-a477-4238-a0cb-440aba60df8b}</t>
  </si>
  <si>
    <t>{00000000-0000-0000-0000-000000000000}</t>
  </si>
  <si>
    <t>/</t>
  </si>
  <si>
    <t>SO 000</t>
  </si>
  <si>
    <t>Všeobecné a předběžné položky</t>
  </si>
  <si>
    <t>1</t>
  </si>
  <si>
    <t>{d087ba4f-4b54-4b47-9d90-64a33a751494}</t>
  </si>
  <si>
    <t>SO 102.A</t>
  </si>
  <si>
    <t>KOMUNIKACE STAVBA KSÚS</t>
  </si>
  <si>
    <t>{f313bbda-e756-4b7c-86d4-0e031fbe5c1a}</t>
  </si>
  <si>
    <t>SO 191</t>
  </si>
  <si>
    <t>DIO</t>
  </si>
  <si>
    <t>{9744a01f-1888-4535-b83a-237bf7d9d778}</t>
  </si>
  <si>
    <t>SO 300.A</t>
  </si>
  <si>
    <t>KANALIZACE A VODOVOD</t>
  </si>
  <si>
    <t>{447a3635-2ad6-40a9-a01c-4232ea9ae421}</t>
  </si>
  <si>
    <t>SO 404, SO412</t>
  </si>
  <si>
    <t>SO 404 Osvětlení okružní křižovatky, SO412 Osvětlení přechodů</t>
  </si>
  <si>
    <t>{a17ed614-df29-454f-b96b-1c853f6d7e82}</t>
  </si>
  <si>
    <t>SO 421</t>
  </si>
  <si>
    <t>Technická ochrana kabelů slaboproudu u okružní křižovatky</t>
  </si>
  <si>
    <t>{66bcc7ba-c8f5-4128-a209-894f0c8b01f8}</t>
  </si>
  <si>
    <t>SO 431</t>
  </si>
  <si>
    <t>Technická ochrana kabelů VN u okružní křižovatky</t>
  </si>
  <si>
    <t>{155a0771-83f4-4f0c-b1e3-858414d3009c}</t>
  </si>
  <si>
    <t>SO 502</t>
  </si>
  <si>
    <t>Přeložka plynovodu</t>
  </si>
  <si>
    <t>{0362e33f-92e9-4e44-845c-acfc781a444e}</t>
  </si>
  <si>
    <t>Vegetační úpravy</t>
  </si>
  <si>
    <t>{7715fdeb-3c64-4d7e-b5ca-6b8c386f6c6c}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</si>
  <si>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</si>
  <si>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</si>
  <si>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</si>
  <si>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</si>
  <si>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</si>
  <si>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</si>
  <si>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</si>
  <si>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</si>
  <si>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</si>
  <si>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</si>
  <si>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</si>
  <si>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</si>
  <si>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</si>
  <si>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</si>
  <si>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-1</t>
  </si>
  <si>
    <t>KRYCÍ LIST ROZPOČTU</t>
  </si>
  <si>
    <t>Objekt:</t>
  </si>
  <si>
    <t>SO 000 - Všeobecné a předběžné položky</t>
  </si>
  <si>
    <t>Náklady z rozpočtu</t>
  </si>
  <si>
    <t>REKAPITULACE ROZPOČTU</t>
  </si>
  <si>
    <t>Kód - Popis</t>
  </si>
  <si>
    <t>Cena celkem [CZK]</t>
  </si>
  <si>
    <t>1) Náklady z rozpočtu</t>
  </si>
  <si>
    <t>0 - Všeobecné konstrukce a práce</t>
  </si>
  <si>
    <t>VP -   Vícepráce</t>
  </si>
  <si>
    <t>2) Ostatní náklady</t>
  </si>
  <si>
    <t>Zařízení staveniště</t>
  </si>
  <si>
    <t>VRN</t>
  </si>
  <si>
    <t>2</t>
  </si>
  <si>
    <t>Mimostav. doprava</t>
  </si>
  <si>
    <t>Územní vlivy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</si>
  <si>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</si>
  <si>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</si>
  <si>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</si>
  <si>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</si>
  <si>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</si>
  <si>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</si>
  <si>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</si>
  <si>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</si>
  <si>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</si>
  <si>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</si>
  <si>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</si>
  <si>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</si>
  <si>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</si>
  <si>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</si>
  <si>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</si>
  <si>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</si>
  <si>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</si>
  <si>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</si>
  <si>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</si>
  <si>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</si>
  <si>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02730.1</t>
  </si>
  <si>
    <t>POMOC PRÁCE ZŘÍZ NEBO ZAJIŠŤ OCHRANU INŽENÝRSKÝCH SÍTÍ</t>
  </si>
  <si>
    <t>KČ</t>
  </si>
  <si>
    <t>4</t>
  </si>
  <si>
    <t>-1626722604</t>
  </si>
  <si>
    <t>02730.2</t>
  </si>
  <si>
    <t>-238160214</t>
  </si>
  <si>
    <t>3</t>
  </si>
  <si>
    <t>02910</t>
  </si>
  <si>
    <t>OSTATNÍ POŽADAVKY - ZEMĚMĚŘIČSKÁ MĚŘENÍ</t>
  </si>
  <si>
    <t>-793622763</t>
  </si>
  <si>
    <t>02944</t>
  </si>
  <si>
    <t>OSTAT POŽADAVKY - DOKUMENTACE SKUTEČ PROVEDENÍ V DIGIT FORMĚ</t>
  </si>
  <si>
    <t>-1754201546</t>
  </si>
  <si>
    <t>5</t>
  </si>
  <si>
    <t>02946</t>
  </si>
  <si>
    <t>OSTAT POŽADAVKY - FOTODOKUMENTACE</t>
  </si>
  <si>
    <t>-753584530</t>
  </si>
  <si>
    <t>6</t>
  </si>
  <si>
    <t>02960.1</t>
  </si>
  <si>
    <t>OSTATNÍ POŽADAVKY - ODBORNÝ DOZOR</t>
  </si>
  <si>
    <t>1376872892</t>
  </si>
  <si>
    <t>7</t>
  </si>
  <si>
    <t>02960.2</t>
  </si>
  <si>
    <t>1909182506</t>
  </si>
  <si>
    <t>8</t>
  </si>
  <si>
    <t>03100</t>
  </si>
  <si>
    <t>ZAŘÍZENÍ STAVENIŠTĚ - ZŘÍZENÍ, PROVOZ, DEMONTÁŽ</t>
  </si>
  <si>
    <t>KPL</t>
  </si>
  <si>
    <t>1527797709</t>
  </si>
  <si>
    <t>VP - Vícepráce</t>
  </si>
  <si>
    <t>PN</t>
  </si>
  <si>
    <t>B1</t>
  </si>
  <si>
    <t>72</t>
  </si>
  <si>
    <t>B3</t>
  </si>
  <si>
    <t>33</t>
  </si>
  <si>
    <t>B10</t>
  </si>
  <si>
    <t>50</t>
  </si>
  <si>
    <t>B14</t>
  </si>
  <si>
    <t>3,8</t>
  </si>
  <si>
    <t>C14</t>
  </si>
  <si>
    <t>SO 102.A - KOMUNIKACE STAVBA KSÚS</t>
  </si>
  <si>
    <t>B17</t>
  </si>
  <si>
    <t>300</t>
  </si>
  <si>
    <t>B18</t>
  </si>
  <si>
    <t>B23</t>
  </si>
  <si>
    <t>B25</t>
  </si>
  <si>
    <t>35</t>
  </si>
  <si>
    <t>A29</t>
  </si>
  <si>
    <t>12</t>
  </si>
  <si>
    <t>B29</t>
  </si>
  <si>
    <t>10</t>
  </si>
  <si>
    <t>A30</t>
  </si>
  <si>
    <t>9</t>
  </si>
  <si>
    <t>B31</t>
  </si>
  <si>
    <t>350</t>
  </si>
  <si>
    <t>C31</t>
  </si>
  <si>
    <t>245</t>
  </si>
  <si>
    <t>B32</t>
  </si>
  <si>
    <t>C32</t>
  </si>
  <si>
    <t>B33</t>
  </si>
  <si>
    <t>B35</t>
  </si>
  <si>
    <t>C35</t>
  </si>
  <si>
    <t>B36</t>
  </si>
  <si>
    <t>B38</t>
  </si>
  <si>
    <t>B39</t>
  </si>
  <si>
    <t>C39</t>
  </si>
  <si>
    <t>B40</t>
  </si>
  <si>
    <t>160</t>
  </si>
  <si>
    <t>C40</t>
  </si>
  <si>
    <t>40</t>
  </si>
  <si>
    <t>D40</t>
  </si>
  <si>
    <t>E40</t>
  </si>
  <si>
    <t>B45</t>
  </si>
  <si>
    <t>C45</t>
  </si>
  <si>
    <t>5,92</t>
  </si>
  <si>
    <t>B51</t>
  </si>
  <si>
    <t>B53</t>
  </si>
  <si>
    <t>236,25</t>
  </si>
  <si>
    <t>B54</t>
  </si>
  <si>
    <t>5,6</t>
  </si>
  <si>
    <t>C54</t>
  </si>
  <si>
    <t>6,82</t>
  </si>
  <si>
    <t>D54</t>
  </si>
  <si>
    <t>10,3</t>
  </si>
  <si>
    <t>1 - Zemní práce</t>
  </si>
  <si>
    <t>2 - Základy</t>
  </si>
  <si>
    <t>4 - Vodorovné konstrukce</t>
  </si>
  <si>
    <t>5 - Komunikace</t>
  </si>
  <si>
    <t>8 - Potrubí</t>
  </si>
  <si>
    <t>9 - Ostatní konstrukce a práce</t>
  </si>
  <si>
    <t>014101</t>
  </si>
  <si>
    <t>POPLATKY ZA SKLÁDKU</t>
  </si>
  <si>
    <t>M3</t>
  </si>
  <si>
    <t>1792045023</t>
  </si>
  <si>
    <t>A53</t>
  </si>
  <si>
    <t>"z pol.č. 11332: "348,0</t>
  </si>
  <si>
    <t>VV</t>
  </si>
  <si>
    <t>"z pol.č. 11334: "236,25</t>
  </si>
  <si>
    <t>C53</t>
  </si>
  <si>
    <t>"Celkem: "A53+B53</t>
  </si>
  <si>
    <t>014201</t>
  </si>
  <si>
    <t>POPLATKY ZA ZEMNÍK - ZEMINA</t>
  </si>
  <si>
    <t>1356784799</t>
  </si>
  <si>
    <t>A51</t>
  </si>
  <si>
    <t>"z pol.č. 12373b: "610,6</t>
  </si>
  <si>
    <t>"z pol.č. 12110b: "72,0</t>
  </si>
  <si>
    <t>C51</t>
  </si>
  <si>
    <t>"Celkem: "A51+B51</t>
  </si>
  <si>
    <t>014211</t>
  </si>
  <si>
    <t>POPLATKY ZA ZEMNÍK - ORNICE</t>
  </si>
  <si>
    <t>-463497214</t>
  </si>
  <si>
    <t>A52</t>
  </si>
  <si>
    <t>680,0*0,05</t>
  </si>
  <si>
    <t>11120</t>
  </si>
  <si>
    <t>ODSTRANĚNÍ KŘOVIN</t>
  </si>
  <si>
    <t>M2</t>
  </si>
  <si>
    <t>-823237475</t>
  </si>
  <si>
    <t>11313</t>
  </si>
  <si>
    <t>ODSTRANĚNÍ KRYTU ZPEVNĚNÝCH PLOCH S ASFALTOVÝM POJIVEM</t>
  </si>
  <si>
    <t>-2046757417</t>
  </si>
  <si>
    <t>A2</t>
  </si>
  <si>
    <t>1575,0*0,2</t>
  </si>
  <si>
    <t>11332</t>
  </si>
  <si>
    <t>ODSTRANĚNÍ PODKLADŮ ZPEVNĚNÝCH PLOCH Z KAMENIVA NESTMELENÉHO</t>
  </si>
  <si>
    <t>-1260299169</t>
  </si>
  <si>
    <t>A3</t>
  </si>
  <si>
    <t>"štěrkodrť 20cm: "1575,0*0,2</t>
  </si>
  <si>
    <t>"nezpevněná krajnice v tl. cca 200mm: "165,0*0,2</t>
  </si>
  <si>
    <t>C3</t>
  </si>
  <si>
    <t>"Celkem: "A3+B3</t>
  </si>
  <si>
    <t>11334</t>
  </si>
  <si>
    <t>ODSTRANĚNÍ PODKLADU ZPEVNĚNÝCH PLOCH S CEMENT POJIVEM</t>
  </si>
  <si>
    <t>1749869972</t>
  </si>
  <si>
    <t>A4</t>
  </si>
  <si>
    <t>1575,0*0,15</t>
  </si>
  <si>
    <t>11352</t>
  </si>
  <si>
    <t>ODSTRANĚNÍ CHODNÍKOVÝCH OBRUBNÍKŮ BETONOVÝCH</t>
  </si>
  <si>
    <t>M</t>
  </si>
  <si>
    <t>-640656644</t>
  </si>
  <si>
    <t>11372</t>
  </si>
  <si>
    <t>FRÉZOVÁNÍ ZPEVNĚNÝCH PLOCH ASFALTOVÝCH</t>
  </si>
  <si>
    <t>151409772</t>
  </si>
  <si>
    <t>B11</t>
  </si>
  <si>
    <t>"Konstrukce obrusu silnice II/101:" 350,0*0,1</t>
  </si>
  <si>
    <t>12110.a</t>
  </si>
  <si>
    <t>SEJMUTÍ ORNICE NEBO LESNÍ PŮDY</t>
  </si>
  <si>
    <t>1731446855</t>
  </si>
  <si>
    <t>A5</t>
  </si>
  <si>
    <t>800,0*(50+150)/2/1000</t>
  </si>
  <si>
    <t>11</t>
  </si>
  <si>
    <t>12110.b</t>
  </si>
  <si>
    <t>193300241</t>
  </si>
  <si>
    <t>A6</t>
  </si>
  <si>
    <t>720,0*(50+150)/2/1000</t>
  </si>
  <si>
    <t>12373.a</t>
  </si>
  <si>
    <t>ODKOP PRO SPOD STAVBU SILNIC A ŽELEZNIC TŘ. I</t>
  </si>
  <si>
    <t>1797768972</t>
  </si>
  <si>
    <t>A8</t>
  </si>
  <si>
    <t>"Výkopy pod komunikace: "54,0+66,0</t>
  </si>
  <si>
    <t>13</t>
  </si>
  <si>
    <t>12373.b</t>
  </si>
  <si>
    <t>-1422732379</t>
  </si>
  <si>
    <t>A14</t>
  </si>
  <si>
    <t>"Zlepšení podloží pod komunikacemi: "1856,0*0,3</t>
  </si>
  <si>
    <t>"Zlepšení podloží pod chodníky: "19,0*0,2</t>
  </si>
  <si>
    <t>"Výměna části špatného podloží:" 50,0</t>
  </si>
  <si>
    <t>D14</t>
  </si>
  <si>
    <t>"Celkem: "A14+B14+C14</t>
  </si>
  <si>
    <t>14</t>
  </si>
  <si>
    <t>12573</t>
  </si>
  <si>
    <t>VYKOPÁVKY ZE ZEMNÍKŮ A SKLÁDEK TŘ. I</t>
  </si>
  <si>
    <t>559306982</t>
  </si>
  <si>
    <t>A13</t>
  </si>
  <si>
    <t>12932</t>
  </si>
  <si>
    <t>ČIŠTĚNÍ PŘÍKOPŮ OD NÁNOSU DO 0,5M3/M</t>
  </si>
  <si>
    <t>1989409942</t>
  </si>
  <si>
    <t>16</t>
  </si>
  <si>
    <t>17110</t>
  </si>
  <si>
    <t>ULOŽENÍ SYPANINY DO NÁSYPŮ SE ZHUTNĚNÍM</t>
  </si>
  <si>
    <t>-1773000804</t>
  </si>
  <si>
    <t>17</t>
  </si>
  <si>
    <t>17120</t>
  </si>
  <si>
    <t>ULOŽENÍ SYPANINY DO NÁSYPŮ A NA SKLÁDKY BEZ ZHUTNĚNÍ</t>
  </si>
  <si>
    <t>1377319699</t>
  </si>
  <si>
    <t>A1</t>
  </si>
  <si>
    <t>C1</t>
  </si>
  <si>
    <t>"Celkem: "A1+B1</t>
  </si>
  <si>
    <t>18</t>
  </si>
  <si>
    <t>17180</t>
  </si>
  <si>
    <t>ULOŽENÍ SYPANINY DO NÁSYPŮ Z NAKUPOVANÝCH MATERIÁLŮ</t>
  </si>
  <si>
    <t>1931136272</t>
  </si>
  <si>
    <t>A10</t>
  </si>
  <si>
    <t>"Násypy pod komunikace: "475,0</t>
  </si>
  <si>
    <t>C10</t>
  </si>
  <si>
    <t>"Celkem: "A10+B10</t>
  </si>
  <si>
    <t>19</t>
  </si>
  <si>
    <t>18110</t>
  </si>
  <si>
    <t>ÚPRAVA PLÁNĚ SE ZHUTNĚNÍM V HORNINĚ TŘ. I</t>
  </si>
  <si>
    <t>-1657516647</t>
  </si>
  <si>
    <t>A17</t>
  </si>
  <si>
    <t>"Konstrukce komunikace silnice II/101: "1410,0</t>
  </si>
  <si>
    <t>"Konstrukce komunikace k T-sportu:" 300,0</t>
  </si>
  <si>
    <t>C17</t>
  </si>
  <si>
    <t>"Celkem: "A17+B17</t>
  </si>
  <si>
    <t>20</t>
  </si>
  <si>
    <t>18230</t>
  </si>
  <si>
    <t>ROZPROSTŘENÍ ORNICE V ROVINĚ</t>
  </si>
  <si>
    <t>-1833078078</t>
  </si>
  <si>
    <t>A12</t>
  </si>
  <si>
    <t>680,0*0,1+680*0,05</t>
  </si>
  <si>
    <t>21263</t>
  </si>
  <si>
    <t>TRATIVODY KOMPLET Z TRUB Z PLAST HMOT DN DO 150MM</t>
  </si>
  <si>
    <t>-1934485904</t>
  </si>
  <si>
    <t>A21</t>
  </si>
  <si>
    <t>215,0+30,0</t>
  </si>
  <si>
    <t>22</t>
  </si>
  <si>
    <t>21361</t>
  </si>
  <si>
    <t>DRENÁŽNÍ VRSTVY Z GEOTEXTILIE</t>
  </si>
  <si>
    <t>-733320496</t>
  </si>
  <si>
    <t>A23</t>
  </si>
  <si>
    <t>C23</t>
  </si>
  <si>
    <t>"Celkem: "A23+B23</t>
  </si>
  <si>
    <t>23</t>
  </si>
  <si>
    <t>272314</t>
  </si>
  <si>
    <t>ZÁKLADY Z PROSTÉHO BETONU DO C25/30 (B30)</t>
  </si>
  <si>
    <t>-1613488355</t>
  </si>
  <si>
    <t>A24</t>
  </si>
  <si>
    <t>9,4*0,7*1,15+10,35*0,7*1,15</t>
  </si>
  <si>
    <t>24</t>
  </si>
  <si>
    <t>289971</t>
  </si>
  <si>
    <t>OPLÁŠTĚNÍ (ZPEVNĚNÍ) Z GEOTEXTILIE</t>
  </si>
  <si>
    <t>-672542594</t>
  </si>
  <si>
    <t>A22</t>
  </si>
  <si>
    <t>345,0*2,0</t>
  </si>
  <si>
    <t>25</t>
  </si>
  <si>
    <t>45152</t>
  </si>
  <si>
    <t>PODKLADNÍ A VÝPLŇOVÉ VRSTVY Z KAMENIVA DRCENÉHO</t>
  </si>
  <si>
    <t>-1096487181</t>
  </si>
  <si>
    <t>A18</t>
  </si>
  <si>
    <t>C18</t>
  </si>
  <si>
    <t>"Celkem: "A18+B18</t>
  </si>
  <si>
    <t>26</t>
  </si>
  <si>
    <t>465512</t>
  </si>
  <si>
    <t>DLAŽBY Z LOMOVÉHO KAMENE NA MC</t>
  </si>
  <si>
    <t>-1597611059</t>
  </si>
  <si>
    <t>A19</t>
  </si>
  <si>
    <t>38,0*0,35</t>
  </si>
  <si>
    <t>27</t>
  </si>
  <si>
    <t>467314</t>
  </si>
  <si>
    <t>STUPNĚ A PRAHY VODNÍCH KORYT Z PROSTÉHO BETONU C25/30</t>
  </si>
  <si>
    <t>1381307986</t>
  </si>
  <si>
    <t>A20</t>
  </si>
  <si>
    <t>3,0*0,6*0,6+2,0*0,6*0,6+2,9*0,6*0,6</t>
  </si>
  <si>
    <t>28</t>
  </si>
  <si>
    <t>56143</t>
  </si>
  <si>
    <t>KAMENIVO ZPEVNĚNÉ CEMENTEM TL. DO 150MM</t>
  </si>
  <si>
    <t>-404455417</t>
  </si>
  <si>
    <t>A39</t>
  </si>
  <si>
    <t>"Konstrukce komunikace silnice II/101: "1260,0</t>
  </si>
  <si>
    <t>"Konstrukce komunikace k T-sportu:" 245,0</t>
  </si>
  <si>
    <t>"Konstrukce opravy komunikace po osazení obruby:" 1,0</t>
  </si>
  <si>
    <t>D39</t>
  </si>
  <si>
    <t>"Celkem: "A39+B39+C39</t>
  </si>
  <si>
    <t>29</t>
  </si>
  <si>
    <t>56144</t>
  </si>
  <si>
    <t>KAMENIVO ZPEVNĚNÉ CEMENTEM TL. DO 200MM</t>
  </si>
  <si>
    <t>73658152</t>
  </si>
  <si>
    <t>A25</t>
  </si>
  <si>
    <t>"Konstrukce dlážděného prostence:" 151,0</t>
  </si>
  <si>
    <t>"Konstrukce pojížděného ostrůvku:" 35,0</t>
  </si>
  <si>
    <t>C25</t>
  </si>
  <si>
    <t>"Celkem: "A25+B25</t>
  </si>
  <si>
    <t>30</t>
  </si>
  <si>
    <t>56333</t>
  </si>
  <si>
    <t>VOZOVKOVÉ VRSTVY ZE ŠTĚRKODRTI TL. DO 150MM</t>
  </si>
  <si>
    <t>-320377889</t>
  </si>
  <si>
    <t>A27</t>
  </si>
  <si>
    <t>"Konstrukce zvýšeného ostrůvku:" 65,0</t>
  </si>
  <si>
    <t>31</t>
  </si>
  <si>
    <t>56334</t>
  </si>
  <si>
    <t>VOZOVKOVÉ VRSTVY ZE ŠTĚRKODRTI TL. DO 200MM</t>
  </si>
  <si>
    <t>536050504</t>
  </si>
  <si>
    <t>"Okapové chodníčky:" 12,0</t>
  </si>
  <si>
    <t>"Varovné A29 signální pásy: "10,0</t>
  </si>
  <si>
    <t>C29</t>
  </si>
  <si>
    <t>"Celkem: "A29+B29</t>
  </si>
  <si>
    <t>32</t>
  </si>
  <si>
    <t>56335</t>
  </si>
  <si>
    <t>VOZOVKOVÉ VRSTVY ZE ŠTĚRKODRTI TL. DO 250MM</t>
  </si>
  <si>
    <t>-1558480345</t>
  </si>
  <si>
    <t>A40</t>
  </si>
  <si>
    <t>"Konstrukce dlážděného prostence:" 160,0</t>
  </si>
  <si>
    <t>"Konstrukce pojížděného ostrůvku:" 40,0</t>
  </si>
  <si>
    <t>"Konstrukce opravy komunikace po osazení obruby:" 2,0</t>
  </si>
  <si>
    <t>F40</t>
  </si>
  <si>
    <t>"Celkem: "A40+B40+C40+D40+E40</t>
  </si>
  <si>
    <t>56932</t>
  </si>
  <si>
    <t>ZPEVNĚNÍ KRAJNIC ZE ŠTĚRKODRTI TL. DO 100MM</t>
  </si>
  <si>
    <t>-1014349042</t>
  </si>
  <si>
    <t>34</t>
  </si>
  <si>
    <t>572113</t>
  </si>
  <si>
    <t>INFILTRAČNÍ POSTŘIK Z EMULZE DO 0,5KG/M2</t>
  </si>
  <si>
    <t>222518718</t>
  </si>
  <si>
    <t>A35</t>
  </si>
  <si>
    <t>"Konstrukce komunikace silnice II/101: "1220,0</t>
  </si>
  <si>
    <t>"Konstrukce obrusu silnice II/101:" 350,0</t>
  </si>
  <si>
    <t>D35</t>
  </si>
  <si>
    <t>"Celkem: "A35+B35+C35</t>
  </si>
  <si>
    <t>572123</t>
  </si>
  <si>
    <t>INFILTRAČNÍ POSTŘIK Z EMULZE DO 1,0KG/M2</t>
  </si>
  <si>
    <t>1425146044</t>
  </si>
  <si>
    <t>A38</t>
  </si>
  <si>
    <t>"Konstrukce komunikace silnice II/101: "1240,0</t>
  </si>
  <si>
    <t>C38</t>
  </si>
  <si>
    <t>"Celkem: "A38+B38</t>
  </si>
  <si>
    <t>36</t>
  </si>
  <si>
    <t>572212</t>
  </si>
  <si>
    <t>SPOJOVACÍ POSTŘIK Z MODIFIK ASFALTU DO 0,5KG/M2</t>
  </si>
  <si>
    <t>1258709372</t>
  </si>
  <si>
    <t>A33</t>
  </si>
  <si>
    <t>"Konstrukce komunikace silnice II/101: "1190,0</t>
  </si>
  <si>
    <t>C33</t>
  </si>
  <si>
    <t>"Celkem: "A33+B33</t>
  </si>
  <si>
    <t>37</t>
  </si>
  <si>
    <t>57472</t>
  </si>
  <si>
    <t>VOZOVKOVÉ VÝZTUŽNÉ VRSTVY Z TEXTILIE</t>
  </si>
  <si>
    <t>-2109839339</t>
  </si>
  <si>
    <t>A44</t>
  </si>
  <si>
    <t>38</t>
  </si>
  <si>
    <t>57475</t>
  </si>
  <si>
    <t>VOZOVKOVÉ VÝZTUŽNÉ VRSTVY Z GEOMŘÍŽOVINY</t>
  </si>
  <si>
    <t>-807985295</t>
  </si>
  <si>
    <t>A36</t>
  </si>
  <si>
    <t>C36</t>
  </si>
  <si>
    <t>"Celkem: "A36+B36</t>
  </si>
  <si>
    <t>39</t>
  </si>
  <si>
    <t>57479.R</t>
  </si>
  <si>
    <t>VOZOVKOVÉ VÝZTUŽNÉ VRSTVY</t>
  </si>
  <si>
    <t>824004117</t>
  </si>
  <si>
    <t>A32</t>
  </si>
  <si>
    <t>D32</t>
  </si>
  <si>
    <t>"Celkem: "A32+B32+C32</t>
  </si>
  <si>
    <t>574B34</t>
  </si>
  <si>
    <t>ASFALTOVÝ BETON PRO OBRUSNÉ VRSTVY MODIFIK ACO 11+, 11S TL. 40MM</t>
  </si>
  <si>
    <t>1003321215</t>
  </si>
  <si>
    <t>A31</t>
  </si>
  <si>
    <t>D31</t>
  </si>
  <si>
    <t>"Celkem: "A31+B31+C31</t>
  </si>
  <si>
    <t>41</t>
  </si>
  <si>
    <t>574D56</t>
  </si>
  <si>
    <t>ASFALTOVÝ BETON PRO LOŽNÍ VRSTVY MODIFIK ACL 16+, 16S TL. 60MM</t>
  </si>
  <si>
    <t>-1642342490</t>
  </si>
  <si>
    <t>A28</t>
  </si>
  <si>
    <t>42</t>
  </si>
  <si>
    <t>574D78</t>
  </si>
  <si>
    <t>ASFALTOVÝ BETON PRO LOŽNÍ VRSTVY MODIFIK ACL 22+, 22S TL. 80MM</t>
  </si>
  <si>
    <t>1867420044</t>
  </si>
  <si>
    <t>A34</t>
  </si>
  <si>
    <t>43</t>
  </si>
  <si>
    <t>574D88</t>
  </si>
  <si>
    <t>ASFALTOVÝ BETON PRO LOŽNÍ VRSTVY MODIFIK ACL 22+, 22S TL. 90MM</t>
  </si>
  <si>
    <t>1963118586</t>
  </si>
  <si>
    <t>A48</t>
  </si>
  <si>
    <t>44</t>
  </si>
  <si>
    <t>574F56</t>
  </si>
  <si>
    <t>ASFALTOVÝ BETON PRO PODKLADNÍ VRSTVY MODIFIK ACP 16+, 16S TL. 60MM</t>
  </si>
  <si>
    <t>-1447230571</t>
  </si>
  <si>
    <t>A42</t>
  </si>
  <si>
    <t>45</t>
  </si>
  <si>
    <t>574F58</t>
  </si>
  <si>
    <t>ASFALTOVÝ BETON PRO PODKLADNÍ VRSTVY MODIFIK ACP 22+, 22S TL. 60MM</t>
  </si>
  <si>
    <t>1103657206</t>
  </si>
  <si>
    <t>B41</t>
  </si>
  <si>
    <t>"Konstrukce obrusu silnice II/101:" 350*0,2</t>
  </si>
  <si>
    <t>46</t>
  </si>
  <si>
    <t>574F78</t>
  </si>
  <si>
    <t>ASFALTOVÝ BETON PRO PODKLADNÍ VRSTVY MODIFIK ACP 22+, 22S TL. 80MM</t>
  </si>
  <si>
    <t>404681515</t>
  </si>
  <si>
    <t>A37</t>
  </si>
  <si>
    <t>47</t>
  </si>
  <si>
    <t>575A53</t>
  </si>
  <si>
    <t>LITÝ ASFALT MA I (SILNICE, DÁLNICE) 11 TL. 40MM</t>
  </si>
  <si>
    <t>-901750918</t>
  </si>
  <si>
    <t>A43</t>
  </si>
  <si>
    <t>48</t>
  </si>
  <si>
    <t>58212</t>
  </si>
  <si>
    <t>DLÁŽDĚNÉ KRYTY Z VELKÝCH KOSTEK DO LOŽE Z MC</t>
  </si>
  <si>
    <t>1701420476</t>
  </si>
  <si>
    <t>A45</t>
  </si>
  <si>
    <t>"Jednořádek: "37,0*0,16</t>
  </si>
  <si>
    <t>D45</t>
  </si>
  <si>
    <t>"Celkem: "A45+B45+C45</t>
  </si>
  <si>
    <t>49</t>
  </si>
  <si>
    <t>58222</t>
  </si>
  <si>
    <t>DLÁŽDĚNÉ KRYTY Z DROBNÝCH KOSTEK DO LOŽE Z MC</t>
  </si>
  <si>
    <t>-2081666300</t>
  </si>
  <si>
    <t>A26</t>
  </si>
  <si>
    <t>"Konstrukce zvýšeného ostrůvku:" 61,0</t>
  </si>
  <si>
    <t>582611</t>
  </si>
  <si>
    <t>KRYTY Z BETON DLAŽDIC SE ZÁMKEM ŠEDÝCH TL 60MM DO LOŽE Z KAM</t>
  </si>
  <si>
    <t>400602672</t>
  </si>
  <si>
    <t>A47</t>
  </si>
  <si>
    <t>"Okapové chodníčky:" 10,0</t>
  </si>
  <si>
    <t>51</t>
  </si>
  <si>
    <t>58261A</t>
  </si>
  <si>
    <t>KRYTY Z BETON DLAŽDIC SE ZÁMKEM BAREV RELIÉF TL 60MM DO LOŽE Z KAM</t>
  </si>
  <si>
    <t>1442872635</t>
  </si>
  <si>
    <t>"Varovné A30 signální pásy: "9,0</t>
  </si>
  <si>
    <t>52</t>
  </si>
  <si>
    <t>89711</t>
  </si>
  <si>
    <t>VPUSŤ KANALIZAČNÍ ULIČNÍ KOMPLETNÍ MONOLIT BETON</t>
  </si>
  <si>
    <t>KUS</t>
  </si>
  <si>
    <t>2049905474</t>
  </si>
  <si>
    <t>53</t>
  </si>
  <si>
    <t>89742</t>
  </si>
  <si>
    <t>VPUSŤ CHODNÍKOVÁ Z BETON DÍLCŮ</t>
  </si>
  <si>
    <t>228588534</t>
  </si>
  <si>
    <t>54</t>
  </si>
  <si>
    <t>9111A3</t>
  </si>
  <si>
    <t>ZÁBRADLÍ SILNIČNÍ S VODOR MADLY - DEMONTÁŽ S PŘESUNEM</t>
  </si>
  <si>
    <t>97989530</t>
  </si>
  <si>
    <t>55</t>
  </si>
  <si>
    <t>9112A1</t>
  </si>
  <si>
    <t>ZÁBRADLÍ MOSTNÍ S VODOR MADLY - DODÁVKA A MONTÁŽ</t>
  </si>
  <si>
    <t>-646989687</t>
  </si>
  <si>
    <t>A63</t>
  </si>
  <si>
    <t>7,2+8,4</t>
  </si>
  <si>
    <t>56</t>
  </si>
  <si>
    <t>9113A1</t>
  </si>
  <si>
    <t>SVODIDLO OCEL SILNIČ JEDNOSTR, ÚROVEŇ ZADRŽ N1, N2 - DODÁVKA A MONTÁŽ</t>
  </si>
  <si>
    <t>636740338</t>
  </si>
  <si>
    <t>57</t>
  </si>
  <si>
    <t>9113B3</t>
  </si>
  <si>
    <t>SVODIDLO OCEL SILNIČ JEDNOSTR, ÚROVEŇ ZADRŽ H1 - DEMONTÁŽ S PŘESUNEM</t>
  </si>
  <si>
    <t>589701125</t>
  </si>
  <si>
    <t>58</t>
  </si>
  <si>
    <t>914113</t>
  </si>
  <si>
    <t>DOPRAVNÍ ZNAČKY ZÁKLADNÍ VELIKOSTI OCELOVÉ NEREFLEXNÍ - DEMONTÁŽ</t>
  </si>
  <si>
    <t>1795463450</t>
  </si>
  <si>
    <t>59</t>
  </si>
  <si>
    <t>914161</t>
  </si>
  <si>
    <t>DOPRAVNÍ ZNAČKY ZÁKLADNÍ VELIKOSTI HLINÍKOVÉ FÓLIE TŘ 1 - DODÁVKA A MONTÁŽ</t>
  </si>
  <si>
    <t>-1051516305</t>
  </si>
  <si>
    <t>60</t>
  </si>
  <si>
    <t>914171</t>
  </si>
  <si>
    <t>DOPRAVNÍ ZNAČKY ZÁKLADNÍ VELIKOSTI HLINÍKOVÉ FÓLIE TŘ 2 - DODÁVKA A MONTÁŽ</t>
  </si>
  <si>
    <t>-969799657</t>
  </si>
  <si>
    <t>A61</t>
  </si>
  <si>
    <t>"IP6: "1</t>
  </si>
  <si>
    <t>61</t>
  </si>
  <si>
    <t>914551</t>
  </si>
  <si>
    <t>DOPRAV ZNAČ VELKOPLOŠ HLINÍK LAMELY FÓLIE TŘ 1 - DOD A MONT</t>
  </si>
  <si>
    <t>257088700</t>
  </si>
  <si>
    <t>A60</t>
  </si>
  <si>
    <t>" IS9b: "2*3,8*2,8</t>
  </si>
  <si>
    <t>62</t>
  </si>
  <si>
    <t>914931</t>
  </si>
  <si>
    <t>SLOUPKY A STOJKY DZ Z HLINÍK TRUBEK ZABETON DOD A MONTÁŽ</t>
  </si>
  <si>
    <t>704607508</t>
  </si>
  <si>
    <t>A58</t>
  </si>
  <si>
    <t>17+1+2*2</t>
  </si>
  <si>
    <t>63</t>
  </si>
  <si>
    <t>915221</t>
  </si>
  <si>
    <t>VODOR DOPRAV ZNAČ PLASTEM STRUKTURÁLNÍ NEHLUČNÉ - DOD A POKLÁDKA</t>
  </si>
  <si>
    <t>-2118771104</t>
  </si>
  <si>
    <t>64</t>
  </si>
  <si>
    <t>917425</t>
  </si>
  <si>
    <t>CHODNÍKOVÉ OBRUBY Z KAMENNÝCH OBRUBNÍKŮ ŠÍŘ 200MM</t>
  </si>
  <si>
    <t>-726708004</t>
  </si>
  <si>
    <t>65</t>
  </si>
  <si>
    <t>918115</t>
  </si>
  <si>
    <t>ČELA PROPUSTU Z BETONU DO C 30/37</t>
  </si>
  <si>
    <t>-1115572573</t>
  </si>
  <si>
    <t>A66</t>
  </si>
  <si>
    <t>9,4*0,5*3,33+10,35*0,5*2,15</t>
  </si>
  <si>
    <t>66</t>
  </si>
  <si>
    <t>918359.R</t>
  </si>
  <si>
    <t>PROPUSTY Z TRUB DN 600MM</t>
  </si>
  <si>
    <t>576947251</t>
  </si>
  <si>
    <t>A64</t>
  </si>
  <si>
    <t>5,3+2,4</t>
  </si>
  <si>
    <t>67</t>
  </si>
  <si>
    <t>919114</t>
  </si>
  <si>
    <t>ŘEZÁNÍ ASFALTOVÉHO KRYTU VOZOVEK TL DO 200MM</t>
  </si>
  <si>
    <t>548194466</t>
  </si>
  <si>
    <t>68</t>
  </si>
  <si>
    <t>919149.R</t>
  </si>
  <si>
    <t>ŘEZÁNÍ ŽELEZOBETONOVÝCH KONSTRUKCÍ TL DO 200MM</t>
  </si>
  <si>
    <t>-1731944264</t>
  </si>
  <si>
    <t>69</t>
  </si>
  <si>
    <t>93543</t>
  </si>
  <si>
    <t>ŽLABY Z DÍLCŮ Z POLYMERBETONU SVĚTLÉ ŠÍŘKY DO 200MM VČETNĚ MŘÍŽÍ</t>
  </si>
  <si>
    <t>-1886746288</t>
  </si>
  <si>
    <t>A69</t>
  </si>
  <si>
    <t>4,0+6,0+20,0</t>
  </si>
  <si>
    <t>70</t>
  </si>
  <si>
    <t>96615</t>
  </si>
  <si>
    <t>BOURÁNÍ KONSTRUKCÍ Z PROSTÉHO BETONU</t>
  </si>
  <si>
    <t>-61818208</t>
  </si>
  <si>
    <t>A54</t>
  </si>
  <si>
    <t>"Vybourání čela stávajícího betonového propustku "6,4*0,5*3,5</t>
  </si>
  <si>
    <t>"Vybourání čela stávajícího betonového propustku "5.6*0,5*2,0</t>
  </si>
  <si>
    <t>"Vybourání čela stávajícího betonového propustku "6,2*0,5*2.2</t>
  </si>
  <si>
    <t>"Vybourání čela stávajícího betonového propustku "10,3*0,5*2.0</t>
  </si>
  <si>
    <t>E54</t>
  </si>
  <si>
    <t>"Celkem: "A54+B54+C54+D54</t>
  </si>
  <si>
    <t>71</t>
  </si>
  <si>
    <t>966358</t>
  </si>
  <si>
    <t>BOURÁNÍ PROPUSTŮ Z TRUB DN DO 600MM</t>
  </si>
  <si>
    <t>-347015754</t>
  </si>
  <si>
    <t>A55</t>
  </si>
  <si>
    <t>1,0+4,86</t>
  </si>
  <si>
    <t>B2</t>
  </si>
  <si>
    <t>C2</t>
  </si>
  <si>
    <t>B4</t>
  </si>
  <si>
    <t>C4</t>
  </si>
  <si>
    <t>B5</t>
  </si>
  <si>
    <t>C5</t>
  </si>
  <si>
    <t>B6</t>
  </si>
  <si>
    <t>540</t>
  </si>
  <si>
    <t>C6</t>
  </si>
  <si>
    <t>240</t>
  </si>
  <si>
    <t>B7</t>
  </si>
  <si>
    <t>C7</t>
  </si>
  <si>
    <t>B8</t>
  </si>
  <si>
    <t>C8</t>
  </si>
  <si>
    <t>B9</t>
  </si>
  <si>
    <t>C9</t>
  </si>
  <si>
    <t>C11</t>
  </si>
  <si>
    <t>B12</t>
  </si>
  <si>
    <t>C12</t>
  </si>
  <si>
    <t>210</t>
  </si>
  <si>
    <t>B13</t>
  </si>
  <si>
    <t>C13</t>
  </si>
  <si>
    <t>B15</t>
  </si>
  <si>
    <t>C15</t>
  </si>
  <si>
    <t>B16</t>
  </si>
  <si>
    <t>C16</t>
  </si>
  <si>
    <t>B19</t>
  </si>
  <si>
    <t>15,875</t>
  </si>
  <si>
    <t>C19</t>
  </si>
  <si>
    <t>17,75</t>
  </si>
  <si>
    <t>B20</t>
  </si>
  <si>
    <t>C20</t>
  </si>
  <si>
    <t>914122</t>
  </si>
  <si>
    <t>DOPRAVNÍ ZNAČKY ZÁKLADNÍ VELIKOSTI OCELOVÉ FÓLIE TŘ 1 - MONTÁŽ S PŘEMÍSTĚNÍM</t>
  </si>
  <si>
    <t>-1226452064</t>
  </si>
  <si>
    <t>"1.etapa: "9</t>
  </si>
  <si>
    <t>"2.etapa: "8</t>
  </si>
  <si>
    <t>"3.etapa: "7</t>
  </si>
  <si>
    <t>D10</t>
  </si>
  <si>
    <t>"Celkem: "A10+B10+C10</t>
  </si>
  <si>
    <t>914123</t>
  </si>
  <si>
    <t>DOPRAVNÍ ZNAČKY ZÁKLADNÍ VELIKOSTI OCELOVÉ FÓLIE TŘ 1 - DEMONTÁŽ</t>
  </si>
  <si>
    <t>-1238477472</t>
  </si>
  <si>
    <t>A11</t>
  </si>
  <si>
    <t>D11</t>
  </si>
  <si>
    <t>"Celkem: "A11+B11+C11</t>
  </si>
  <si>
    <t>914129</t>
  </si>
  <si>
    <t>DOPRAV ZNAČKY ZÁKLAD VEL OCEL FÓLIE TŘ 1 - NÁJEMNÉ</t>
  </si>
  <si>
    <t>KSDEN</t>
  </si>
  <si>
    <t>-1954096866</t>
  </si>
  <si>
    <t>"1.etapa: "9*30</t>
  </si>
  <si>
    <t>"2.etapa: "8*30</t>
  </si>
  <si>
    <t>"3.etapa: "7*30</t>
  </si>
  <si>
    <t>D12</t>
  </si>
  <si>
    <t>"Celkem: "A12+B12+C12</t>
  </si>
  <si>
    <t>915111</t>
  </si>
  <si>
    <t>VODOROVNÉ DOPRAVNÍ ZNAČENÍ BARVOU HLADKÉ - DODÁVKA A POKLÁDKA</t>
  </si>
  <si>
    <t>-628871595</t>
  </si>
  <si>
    <t>"1.etapa: "0,125*(50+65)+0,25*3,0*2</t>
  </si>
  <si>
    <t>"2.etapa: "0,125*(50+65)+0,25*3,0*2</t>
  </si>
  <si>
    <t>"3.etapa: "0,125*(50+80)+0,25*3,0*2</t>
  </si>
  <si>
    <t>D19</t>
  </si>
  <si>
    <t>"Celkem: "A19+B19+C19</t>
  </si>
  <si>
    <t>915112</t>
  </si>
  <si>
    <t>VODOROVNÉ DOPRAVNÍ ZNAČENÍ BARVOU HLADKÉ - ODSTRANĚNÍ</t>
  </si>
  <si>
    <t>-57259854</t>
  </si>
  <si>
    <t>D20</t>
  </si>
  <si>
    <t>"Celkem: "A20+B20+C20</t>
  </si>
  <si>
    <t>916122</t>
  </si>
  <si>
    <t>DOPRAV SVĚTLO VÝSTRAŽ SOUPRAVA 3KS - MONTÁŽ S PŘESUNEM</t>
  </si>
  <si>
    <t>1184138891</t>
  </si>
  <si>
    <t>"1.etapa: "2</t>
  </si>
  <si>
    <t>"2.etapa: "2</t>
  </si>
  <si>
    <t>"3.etapa: "2</t>
  </si>
  <si>
    <t>D13</t>
  </si>
  <si>
    <t>"Celkem: "A13+B13+C13</t>
  </si>
  <si>
    <t>916123</t>
  </si>
  <si>
    <t>DOPRAV SVĚTLO VÝSTRAŽ SOUPRAVA 3KS - DEMONTÁŽ</t>
  </si>
  <si>
    <t>1203166105</t>
  </si>
  <si>
    <t>916129</t>
  </si>
  <si>
    <t>DOPRAV SVĚTLO VÝSTRAŽ SOUPRAVA 3KS - NÁJEMNÉ</t>
  </si>
  <si>
    <t>-272414606</t>
  </si>
  <si>
    <t>A15</t>
  </si>
  <si>
    <t>"1.etapa: "2*30</t>
  </si>
  <si>
    <t>"2.etapa: "2*30</t>
  </si>
  <si>
    <t>"3.etapa: "2*30</t>
  </si>
  <si>
    <t>D15</t>
  </si>
  <si>
    <t>"Celkem: "A15+B15+C15</t>
  </si>
  <si>
    <t>916152</t>
  </si>
  <si>
    <t>SEMAFOROVÁ PŘENOSNÁ SOUPRAVA - MONTÁŽ S PŘESUNEM</t>
  </si>
  <si>
    <t>1770957268</t>
  </si>
  <si>
    <t>A7</t>
  </si>
  <si>
    <t>"1.etapa: "1</t>
  </si>
  <si>
    <t>"2.etapa: "1</t>
  </si>
  <si>
    <t>"3.etapa: "1</t>
  </si>
  <si>
    <t>D7</t>
  </si>
  <si>
    <t>"Celkem: "A7+B7+C7</t>
  </si>
  <si>
    <t>916153</t>
  </si>
  <si>
    <t>SEMAFOROVÁ PŘENOSNÁ SOUPRAVA - DEMONTÁŽ</t>
  </si>
  <si>
    <t>-2094828942</t>
  </si>
  <si>
    <t>D8</t>
  </si>
  <si>
    <t>"Celkem: "A8+B8+C8</t>
  </si>
  <si>
    <t>916159</t>
  </si>
  <si>
    <t>SEMAFOROVÁ PŘENOSNÁ SOUPRAVA - NÁJEMNÉ</t>
  </si>
  <si>
    <t>-1373858998</t>
  </si>
  <si>
    <t>A9</t>
  </si>
  <si>
    <t>"1.etapa: "1*30</t>
  </si>
  <si>
    <t>"2.etapa: "1*30</t>
  </si>
  <si>
    <t>"3.etapa: "1*30</t>
  </si>
  <si>
    <t>D9</t>
  </si>
  <si>
    <t>"Celkem: "A9+B9+C9</t>
  </si>
  <si>
    <t>916312</t>
  </si>
  <si>
    <t>DOPRAVNÍ ZÁBRANY Z2 S FÓLIÍ TŘ 1 - MONTÁŽ S PŘESUNEM</t>
  </si>
  <si>
    <t>105362545</t>
  </si>
  <si>
    <t>A16</t>
  </si>
  <si>
    <t>D16</t>
  </si>
  <si>
    <t>"Celkem: "A16+B16+C16</t>
  </si>
  <si>
    <t>916313</t>
  </si>
  <si>
    <t>DOPRAVNÍ ZÁBRANY Z2 S FÓLIÍ TŘ 1 - DEMONTÁŽ</t>
  </si>
  <si>
    <t>-443414674</t>
  </si>
  <si>
    <t>D17</t>
  </si>
  <si>
    <t>"Celkem: "A17+B17+C17</t>
  </si>
  <si>
    <t>916319</t>
  </si>
  <si>
    <t>DOPRAVNÍ ZÁBRANY Z2 - NÁJEMNÉ</t>
  </si>
  <si>
    <t>1613219634</t>
  </si>
  <si>
    <t>D18</t>
  </si>
  <si>
    <t>"Celkem: "A18+B18+C18</t>
  </si>
  <si>
    <t>916332</t>
  </si>
  <si>
    <t>SMĚROVACÍ DESKY Z4 JEDNOSTR S FÓLIÍ TŘ 1 - MONTÁŽ S PŘESUNEM</t>
  </si>
  <si>
    <t>551441952</t>
  </si>
  <si>
    <t>"1.etapa: "11</t>
  </si>
  <si>
    <t>"2.etapa: "10</t>
  </si>
  <si>
    <t>D1</t>
  </si>
  <si>
    <t>"Celkem: "A1+B1+C1</t>
  </si>
  <si>
    <t>916333</t>
  </si>
  <si>
    <t>SMĚROVACÍ DESKY Z4 JEDNOSTR S FÓLIÍ TŘ 1 - DEMONTÁŽ</t>
  </si>
  <si>
    <t>-1593484962</t>
  </si>
  <si>
    <t>D2</t>
  </si>
  <si>
    <t>"Celkem: "A2+B2+C2</t>
  </si>
  <si>
    <t>916339</t>
  </si>
  <si>
    <t>SMĚROVACÍ DESKY Z4 - NÁJEMNÉ</t>
  </si>
  <si>
    <t>264096720</t>
  </si>
  <si>
    <t>"1.etapa: "11*30</t>
  </si>
  <si>
    <t>"2.etapa: "10*30</t>
  </si>
  <si>
    <t>D3</t>
  </si>
  <si>
    <t>"Celkem: "A3+B3+C3</t>
  </si>
  <si>
    <t>916711</t>
  </si>
  <si>
    <t>UPEVŇOVACÍ KONSTR - PODKLADNÍ DESKA POD 28KG - DOD A MONTÁŽ</t>
  </si>
  <si>
    <t>1564847609</t>
  </si>
  <si>
    <t>"1.etapa: "(9+11)</t>
  </si>
  <si>
    <t>"2.etapa: "(8+10)</t>
  </si>
  <si>
    <t>"3.etapa: "(7+1)</t>
  </si>
  <si>
    <t>D4</t>
  </si>
  <si>
    <t>"Celkem: "A4+B4+C4</t>
  </si>
  <si>
    <t>916713</t>
  </si>
  <si>
    <t>UPEVŇOVACÍ KONSTR - PODKLADNÍ DESKA POD 28KG - DEMONTÁŽ</t>
  </si>
  <si>
    <t>-1296056712</t>
  </si>
  <si>
    <t>D5</t>
  </si>
  <si>
    <t>"Celkem: "A5+B5+C5</t>
  </si>
  <si>
    <t>916719</t>
  </si>
  <si>
    <t>UPEVŇOVACÍ KONSTR - PODKLAD DESKA POD 28KG - NÁJEMNÉ</t>
  </si>
  <si>
    <t>1531158201</t>
  </si>
  <si>
    <t>"1.etapa: "(9+11)*30</t>
  </si>
  <si>
    <t>"2.etapa: "(8+10)*30</t>
  </si>
  <si>
    <t>"3.etapa: "(7+1)*30</t>
  </si>
  <si>
    <t>D6</t>
  </si>
  <si>
    <t>"Celkem: "A6+B6+C6</t>
  </si>
  <si>
    <t>SO 300.A - KANALIZACE A VODOVOD</t>
  </si>
  <si>
    <t>0,7</t>
  </si>
  <si>
    <t>0,75</t>
  </si>
  <si>
    <t>139154569</t>
  </si>
  <si>
    <t>"z pol.č. 13273a: "122,0</t>
  </si>
  <si>
    <t>12110</t>
  </si>
  <si>
    <t>1489186514</t>
  </si>
  <si>
    <t>118,0*0,9*0,15</t>
  </si>
  <si>
    <t>13273.a</t>
  </si>
  <si>
    <t>HLOUBENÍ RÝH ŠÍŘ DO 2M PAŽ I NEPAŽ TŘ. I</t>
  </si>
  <si>
    <t>1219092960</t>
  </si>
  <si>
    <t>"Výkopy - vykop rýhy pro osazení stoky A2, B: "122,0</t>
  </si>
  <si>
    <t>13273.b</t>
  </si>
  <si>
    <t>-89982338</t>
  </si>
  <si>
    <t>"Výkopy - vykop rýhy pro osazení přípojek uličních vpustí : "160,0</t>
  </si>
  <si>
    <t>"Výkopy - přeložka vodovodu: "32,0</t>
  </si>
  <si>
    <t>-1653709263</t>
  </si>
  <si>
    <t>1681138082</t>
  </si>
  <si>
    <t>"Podsyp + obsyp potrubí přípojek pískem: "56,0</t>
  </si>
  <si>
    <t>"Podsyp + obsyp potrubí stoky potrubí pískem: "28,0</t>
  </si>
  <si>
    <t>"Podsyp + obsyp potrubí vodovodu potrubí pískem: "10,0</t>
  </si>
  <si>
    <t>"hutněný zásyp potrubí stoky A4 přípojek (konstruk. vrstvy komunikace 0,5 m odečteny): "41,0</t>
  </si>
  <si>
    <t>E4</t>
  </si>
  <si>
    <t>"Celkem: "A4+B4+C4+D4</t>
  </si>
  <si>
    <t>87327</t>
  </si>
  <si>
    <t>POTRUBÍ Z TRUB PLASTOVÝCH TLAKOVÝCH SVAŘOVANÝCH DN DO 100MM</t>
  </si>
  <si>
    <t>-1697076695</t>
  </si>
  <si>
    <t>"Pokládka vodovodního potrubí HDPE100 160x14,6 mm SDR11: "21,0</t>
  </si>
  <si>
    <t>87433</t>
  </si>
  <si>
    <t>POTRUBÍ Z TRUB PLASTOVÝCH ODPADNÍCH DN DO 150MM</t>
  </si>
  <si>
    <t>1117034705</t>
  </si>
  <si>
    <t>"Pokládka potrubí přípojek vpustí (PVC potrubí DN150 SN8): "118,0</t>
  </si>
  <si>
    <t>87444</t>
  </si>
  <si>
    <t>POTRUBÍ Z TRUB PLASTOVÝCH ODPADNÍCH DN DO 250MM</t>
  </si>
  <si>
    <t>1405855459</t>
  </si>
  <si>
    <t>"Pokládka potrubí stoky (PP potrubí DN250 SN10): "46,0</t>
  </si>
  <si>
    <t>87645</t>
  </si>
  <si>
    <t>CHRÁNIČKY Z TRUB PLASTOVÝCH DN DO 300MM</t>
  </si>
  <si>
    <t>-1301036948</t>
  </si>
  <si>
    <t>"Chránička vodovodu PP DN300 SN10: "12,0</t>
  </si>
  <si>
    <t>891133</t>
  </si>
  <si>
    <t>ŠOUPÁTKA DN DO 150MM</t>
  </si>
  <si>
    <t>1879791494</t>
  </si>
  <si>
    <t>"Šoupě Š4040 E2 DN150 PN16: "1</t>
  </si>
  <si>
    <t>"Šoupě Š4041 E2 DN150/160 PN16: "1</t>
  </si>
  <si>
    <t>"Celkem: "A6+B6</t>
  </si>
  <si>
    <t>891933</t>
  </si>
  <si>
    <t>ZEMNÍ SOUPRAVY DN DO 150MM S POKLOPEM</t>
  </si>
  <si>
    <t>92655124</t>
  </si>
  <si>
    <t>894845</t>
  </si>
  <si>
    <t>ŠACHTY KANALIZAČNÍ PLASTOVÉ D 300MM</t>
  </si>
  <si>
    <t>1362780755</t>
  </si>
  <si>
    <t>"Pokládka revizní šachty s poklopem A11 těsnění spojů: "3</t>
  </si>
  <si>
    <t>89916</t>
  </si>
  <si>
    <t>BETONOVÉ DOPLŇKY TRUB VEDENÍ</t>
  </si>
  <si>
    <t>-1790768257</t>
  </si>
  <si>
    <t>"Výtokový objekt stok: "2*0,75</t>
  </si>
  <si>
    <t>"Výtokový objekt přípojek uličních vpustí - výtok do volna (obetonování potrubí): "3*1,0</t>
  </si>
  <si>
    <t>"Betonový základ výšky 10 cm proosazení revizních šachet, beton C20/25 XF3: "0,7</t>
  </si>
  <si>
    <t>"Betonový blok armatur vodovodu: "3*0,25</t>
  </si>
  <si>
    <t>E13</t>
  </si>
  <si>
    <t>"Celkem: "A13+B13+C13+D13</t>
  </si>
  <si>
    <t>SO 404, SO412 - SO 404 Osvětlení okružní křižovatky, SO412 Osvětlení přechodů</t>
  </si>
  <si>
    <t>Projektové práce</t>
  </si>
  <si>
    <t>Jiné VRN</t>
  </si>
  <si>
    <t>210810014</t>
  </si>
  <si>
    <t>Montáž měděných kabelů CYKY, CYKYD, CYKYDY, NYM, NYY, YSLY 750 V 4x16mm2 uložených volně</t>
  </si>
  <si>
    <t>m</t>
  </si>
  <si>
    <t>341110800</t>
  </si>
  <si>
    <t>kabel silový s Cu jádrem CYKY 4x16 mm2</t>
  </si>
  <si>
    <t>741122142</t>
  </si>
  <si>
    <t>Montáž kabel Cu plný kulatý žíla 5x1,5 až 2,5 mm2 zatažený v trubkách (CYKY)</t>
  </si>
  <si>
    <t>341110900</t>
  </si>
  <si>
    <t>kabel silový s Cu jádrem CYKY 5x1,5 mm2</t>
  </si>
  <si>
    <t>741130021</t>
  </si>
  <si>
    <t>Ukončení vodič izolovaný do 2,5 mm2 na svorkovnici</t>
  </si>
  <si>
    <t>kus</t>
  </si>
  <si>
    <t>741130025</t>
  </si>
  <si>
    <t>Ukončení vodič izolovaný do 16 mm2 na svorkovnici</t>
  </si>
  <si>
    <t>741372151</t>
  </si>
  <si>
    <t>Montáž svítidlo LED průmyslové závěsné lampa</t>
  </si>
  <si>
    <t>210220020</t>
  </si>
  <si>
    <t>Montáž uzemňovacího vedení vodičů FeZn pomocí svorek v zemi páskou do 120 mm2 ve městské zástavbě</t>
  </si>
  <si>
    <t>354420620</t>
  </si>
  <si>
    <t>pás zemnící 30 x 4 mm FeZn</t>
  </si>
  <si>
    <t>kg</t>
  </si>
  <si>
    <t>354420360</t>
  </si>
  <si>
    <t>svorka uzemnění  SP nerez připojovací</t>
  </si>
  <si>
    <t>354420370</t>
  </si>
  <si>
    <t>svorka uzemnění  SK nerez křížová</t>
  </si>
  <si>
    <t>111633460</t>
  </si>
  <si>
    <t>suspenze asfaltová GUMOASFALT SA 12/ 10 kg</t>
  </si>
  <si>
    <t>t</t>
  </si>
  <si>
    <t>460050703</t>
  </si>
  <si>
    <t>Hloubení nezapažených jam pro stožáry veřejného osvětlení ručně v hornině tř 3</t>
  </si>
  <si>
    <t>460080034</t>
  </si>
  <si>
    <t>Základové konstrukce ze ŽB tř. C 20/25</t>
  </si>
  <si>
    <t>m3</t>
  </si>
  <si>
    <t>460080201</t>
  </si>
  <si>
    <t>Zřízení nezabudovaného bednění základových konstrukcí</t>
  </si>
  <si>
    <t>m2</t>
  </si>
  <si>
    <t>460080301</t>
  </si>
  <si>
    <t>Odstranění nezabudovaného bednění základových konstrukcí</t>
  </si>
  <si>
    <t>210204011</t>
  </si>
  <si>
    <t>Montáž stožárů osvětlení ocelových samostatně stojících délky do 12 m</t>
  </si>
  <si>
    <t>210204103</t>
  </si>
  <si>
    <t>Montáž výložníků osvětlení jednoramenných sloupových hmotnosti do 35 kg</t>
  </si>
  <si>
    <t>1608126-SM-fialov</t>
  </si>
  <si>
    <t>Světelné místo Komplet Fialové (stožár, svítidlo, výložník, svorkovnice) dle výpočtu osvětlení</t>
  </si>
  <si>
    <t>ks</t>
  </si>
  <si>
    <t>1608126-SM-Přecho</t>
  </si>
  <si>
    <t>Světelné místo Komplet přechodové oranžové (stožár, svítidlo, výložník, svorkovnice) dle výpočtu osvětlení</t>
  </si>
  <si>
    <t>012103000</t>
  </si>
  <si>
    <t>Geodetické práce před výstavbou</t>
  </si>
  <si>
    <t>km</t>
  </si>
  <si>
    <t>012303000</t>
  </si>
  <si>
    <t>Geodetické práce po výstavbě</t>
  </si>
  <si>
    <t>044002000</t>
  </si>
  <si>
    <t>Revize</t>
  </si>
  <si>
    <t>065002000</t>
  </si>
  <si>
    <t>Mimostaveništní doprava materiálů</t>
  </si>
  <si>
    <t>SO 421 - Technická ochrana kabelů slaboproudu u okružní křižovatky</t>
  </si>
  <si>
    <t>PSV - Práce a dodávky PSV</t>
  </si>
  <si>
    <t xml:space="preserve">    741 - Elektroinstalace - silnoproud</t>
  </si>
  <si>
    <t xml:space="preserve">    742 - Elektroinstalace - slaboproud</t>
  </si>
  <si>
    <t>998225111</t>
  </si>
  <si>
    <t>Přesun hmot pro pozemní komunikace s krytem z kamene, monolitickým betonovým nebo živičným</t>
  </si>
  <si>
    <t>998225194</t>
  </si>
  <si>
    <t>Příplatek k přesunu hmot pro pozemní komunikace s krytem z kamene, živičným, betonovým do 5000 m</t>
  </si>
  <si>
    <t>741128022</t>
  </si>
  <si>
    <t>Příplatek k montáži kabelů za zatažení vodiče a kabelu do 2,00 kg</t>
  </si>
  <si>
    <t>460150304</t>
  </si>
  <si>
    <t>Hloubení kabelových zapažených i nezapažených rýh ručně š 50 cm, hl 120 cm, v hornině tř 4</t>
  </si>
  <si>
    <t>460560284</t>
  </si>
  <si>
    <t>Zásyp rýh ručně šířky 50 cm, hloubky 100 cm, z horniny třídy 4</t>
  </si>
  <si>
    <t>460650065</t>
  </si>
  <si>
    <t>Zřízení podkladní vrstvy vozovky a chodníku z kameniva drceného se zhutněním tloušťky do 30 cm</t>
  </si>
  <si>
    <t>741111803</t>
  </si>
  <si>
    <t>Demontáž trubky plastové tuhé D přes 50 mm uložené pevně</t>
  </si>
  <si>
    <t>742110021</t>
  </si>
  <si>
    <t>Montáž trubek pro slaboproud plastových tuhých pro vnější rozvody uložených volně na příchytky</t>
  </si>
  <si>
    <t>Trubka dělená</t>
  </si>
  <si>
    <t>Trubka podélně dělená 110 PS, délky 3m</t>
  </si>
  <si>
    <t>742121001</t>
  </si>
  <si>
    <t>Montáž kabelů sdělovacích pro vnitřní rozvody do 15 žil</t>
  </si>
  <si>
    <t>SO 431 - Technická ochrana kabelů VN u okružní křižovatky</t>
  </si>
  <si>
    <t>M - Práce a dodávky M</t>
  </si>
  <si>
    <t xml:space="preserve">    46-M - Zemní práce při extr.mont.pracích</t>
  </si>
  <si>
    <t>741110053</t>
  </si>
  <si>
    <t>Montáž trubka plastová ohebná D přes 35 mm uložená volně</t>
  </si>
  <si>
    <t>345713560</t>
  </si>
  <si>
    <t>trubka elektroinstalační ohebná Kopoflex, HDPE+LDPE KF 09120</t>
  </si>
  <si>
    <t>460030011</t>
  </si>
  <si>
    <t>Sejmutí drnu jakékoliv tloušťky</t>
  </si>
  <si>
    <t>460421044</t>
  </si>
  <si>
    <t>Lože kabelů z písku a štěrkopísku tl 5 cm nad kabel, kryté beton deskou 50x25 cm, š lože do 100 cm</t>
  </si>
  <si>
    <t>592131050</t>
  </si>
  <si>
    <t>deska krycí DK3 50 x 31/21 x 5,5 cm</t>
  </si>
  <si>
    <t>460561821</t>
  </si>
  <si>
    <t>Zásyp rýh strojně včetně zhutnění a urovnání povrchu - v zástavbě</t>
  </si>
  <si>
    <t>460620002</t>
  </si>
  <si>
    <t>Položení drnu včetně zalití vodou na rovině</t>
  </si>
  <si>
    <t>005724720</t>
  </si>
  <si>
    <t>osivo směs travní krajinná - rovinná</t>
  </si>
  <si>
    <t>460230003</t>
  </si>
  <si>
    <t>Hloubení nezapažených rýh kabelových spojek vn do 10 kV ručně v hornině tř 3</t>
  </si>
  <si>
    <t>460700001</t>
  </si>
  <si>
    <t>Zemní značky včetně hloubením jámy - kabelový označník</t>
  </si>
  <si>
    <t>Montáž spojka VN</t>
  </si>
  <si>
    <t>Montáž kabeloví spojky VN</t>
  </si>
  <si>
    <t>Spojka VN</t>
  </si>
  <si>
    <t>Spojka VN komplet zemní 22kV</t>
  </si>
  <si>
    <t>256</t>
  </si>
  <si>
    <t>341150620</t>
  </si>
  <si>
    <t>kabel 22-AXEKVCY 1x240/25 RMV</t>
  </si>
  <si>
    <t>032503000</t>
  </si>
  <si>
    <t>Skládky na staveništi</t>
  </si>
  <si>
    <t>034002000</t>
  </si>
  <si>
    <t>Zabezpečení staveniště</t>
  </si>
  <si>
    <t>SO 802.A</t>
  </si>
  <si>
    <t>SO 802.A - VÝKAZ VÝMĚR</t>
  </si>
  <si>
    <t>Akce: Okružní křižovatka v km 1,391.91 u areálu T-sport a SOPO - Modletice včetně chodníku k zastávce</t>
  </si>
  <si>
    <t>Investor: KSÚS, Krajská správa silnic Středočeského kraje, Zborovská 11, 150 21, Praha 5</t>
  </si>
  <si>
    <t>č.položky:</t>
  </si>
  <si>
    <t>Založení štěrkových záhonů, výsadba kosterních dřevin, trvalek, okrasných travin a cibulovin</t>
  </si>
  <si>
    <t>měrná jednotka [mj]</t>
  </si>
  <si>
    <t>počet mj</t>
  </si>
  <si>
    <t>DETAIL B - Založení štěrkového záhonu - plocha kruhového objezdu + ostrůvek (380+38 = 418 m2)</t>
  </si>
  <si>
    <t>m.jednotka</t>
  </si>
  <si>
    <t>počet</t>
  </si>
  <si>
    <t>Výkop lože štěrkového záhonu, hloubka 40 cm</t>
  </si>
  <si>
    <t>Založení drenážní vrstvy 20 cm</t>
  </si>
  <si>
    <t>Dodání štěrkodrě 16/32, mocnost 20 cm, včetně slehnutí 10%</t>
  </si>
  <si>
    <t>Založení pěstební vrstvy: dodání směsi ornice a drcené kamenivo 0/32 mm v poměru 2:1, vyplnit další vrstvu 10 cm, slehnutí 20%</t>
  </si>
  <si>
    <t>Cotonesater damerii ´Eichholz´(skalník celokrajný), vel.20-30cm</t>
  </si>
  <si>
    <t>Pyracantha coccinea ´Solei d´Or´(hlohyně šarlatová), vel.60-80cm</t>
  </si>
  <si>
    <t>Spiraea japonica ´Pruhoniciana´(tavolník japonský), 30-40cm</t>
  </si>
  <si>
    <t>Ribes alpinum (meruzalka alpská), 60-80 cm</t>
  </si>
  <si>
    <t>Rosa virginalis (růže viržinská), vel. 60-80 cm</t>
  </si>
  <si>
    <t>Hloubení jamek od 0,02 do 0,05m3</t>
  </si>
  <si>
    <t>Dodání zlepšujícího pěstebního substrátu pro keře v jamkách (v rámci šětrkového záhonu)</t>
  </si>
  <si>
    <t>Dodání zásobního pomalu rozpustného hnojiva: Osmocote M16-18 v dávce 1kg/1 m3 substrátu</t>
  </si>
  <si>
    <t>Výsadba rostliny s balem o průměru 0,1-0,2m v rovině či na svahu 1:5</t>
  </si>
  <si>
    <t>Výsadba trvalek s balem do jamek; výsadba s horní hranou balu 1-2cm nad úroveň pěstebního substrátu</t>
  </si>
  <si>
    <t>Dodání mulčovací vrstvy: štěrková drť frakce 4/8 o mocnosti 8cm</t>
  </si>
  <si>
    <t>Péče do předání po dobu 1 měsíc od výsadby - cena za jeden měsíc ( v ceně je zálivka, chemická ochrana proti patogenům, případně řez a celková kontrola)</t>
  </si>
  <si>
    <t>Rozmístění cibulovin</t>
  </si>
  <si>
    <t>Výsadba cibulovin do štěrkového záhonu se zálivkou, podzimní termín</t>
  </si>
  <si>
    <r>
      <t>m</t>
    </r>
    <r>
      <rPr>
        <vertAlign val="superscript"/>
        <sz val="12"/>
        <rFont val="Arial Narrow"/>
        <family val="2"/>
        <charset val="238"/>
      </rPr>
      <t>2</t>
    </r>
  </si>
  <si>
    <r>
      <t>m</t>
    </r>
    <r>
      <rPr>
        <vertAlign val="superscript"/>
        <sz val="12"/>
        <rFont val="Arial Narrow"/>
        <family val="2"/>
        <charset val="238"/>
      </rPr>
      <t>3</t>
    </r>
  </si>
  <si>
    <r>
      <t xml:space="preserve">Dodávka listnatých keřů včetně složení na místě stavby </t>
    </r>
    <r>
      <rPr>
        <i/>
        <sz val="12"/>
        <rFont val="Arial Narrow"/>
        <family val="2"/>
        <charset val="238"/>
      </rPr>
      <t>(pro kruhový objezd + ostrůvek)</t>
    </r>
  </si>
  <si>
    <r>
      <t xml:space="preserve">Rozmístění </t>
    </r>
    <r>
      <rPr>
        <u/>
        <sz val="11"/>
        <rFont val="Arial Narrow"/>
        <family val="2"/>
        <charset val="238"/>
      </rPr>
      <t>keřů</t>
    </r>
    <r>
      <rPr>
        <sz val="11"/>
        <rFont val="Arial Narrow"/>
        <family val="2"/>
        <charset val="238"/>
      </rPr>
      <t xml:space="preserve"> podle schematu</t>
    </r>
  </si>
  <si>
    <r>
      <t xml:space="preserve">Dodání trvalek pro "Silber Sommer" včetně složení na místě stavby </t>
    </r>
    <r>
      <rPr>
        <i/>
        <sz val="12"/>
        <rFont val="Arial Narrow"/>
        <family val="2"/>
        <charset val="238"/>
      </rPr>
      <t>(pro kruhový objezd + ostrůvek)</t>
    </r>
  </si>
  <si>
    <r>
      <t xml:space="preserve">Rozmístění </t>
    </r>
    <r>
      <rPr>
        <u/>
        <sz val="11"/>
        <rFont val="Arial Narrow"/>
        <family val="2"/>
        <charset val="238"/>
      </rPr>
      <t>trvalek a okrasných travin</t>
    </r>
    <r>
      <rPr>
        <sz val="11"/>
        <rFont val="Arial Narrow"/>
        <family val="2"/>
        <charset val="238"/>
      </rPr>
      <t xml:space="preserve"> v ploše podle schematu</t>
    </r>
  </si>
  <si>
    <r>
      <t xml:space="preserve">Dodání </t>
    </r>
    <r>
      <rPr>
        <u/>
        <sz val="11"/>
        <rFont val="Arial Narrow"/>
        <family val="2"/>
        <charset val="238"/>
      </rPr>
      <t>cibulovin</t>
    </r>
    <r>
      <rPr>
        <sz val="11"/>
        <rFont val="Arial Narrow"/>
        <family val="2"/>
        <charset val="238"/>
      </rPr>
      <t xml:space="preserve"> pro "Silber Sommer" včetně složení na místě stavby </t>
    </r>
    <r>
      <rPr>
        <i/>
        <sz val="12"/>
        <rFont val="Arial Narrow"/>
        <family val="2"/>
        <charset val="238"/>
      </rPr>
      <t>(pro kruhový objezd, vnější okraj)</t>
    </r>
  </si>
  <si>
    <t>Pol.č</t>
  </si>
  <si>
    <t>Popis výkonu</t>
  </si>
  <si>
    <t>Jednotka</t>
  </si>
  <si>
    <t>Množství dle       Quantity to</t>
  </si>
  <si>
    <t>Jednotková cena      Unit price</t>
  </si>
  <si>
    <t>Cena                      Price</t>
  </si>
  <si>
    <t>Cena celkem      Total price</t>
  </si>
  <si>
    <t>Mezisoučty  Subtotals</t>
  </si>
  <si>
    <t>Item no.</t>
  </si>
  <si>
    <t>Work Description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</si>
  <si>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</si>
  <si>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</si>
  <si>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</si>
  <si>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</si>
  <si>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</si>
  <si>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</si>
  <si>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Kč</t>
  </si>
  <si>
    <t>Notice</t>
  </si>
  <si>
    <t xml:space="preserve"> Stavební práce : </t>
  </si>
  <si>
    <t>Dočasné zajištění podzem.vedení   /skp   (9x1,5=13,5)</t>
  </si>
  <si>
    <t xml:space="preserve">m </t>
  </si>
  <si>
    <t>Hloubení rýh, jam h.3, ruční těžení   /skp</t>
  </si>
  <si>
    <t>(3,5x0,8x1,5=4,20+3,0x0,8x1,25=3,0+3,0x0,8xx1,27=3,04</t>
  </si>
  <si>
    <t>+7,97x0,8x1,29=8,22+2,5x0,8x1,36=2,72+4x1,8x1,4x1,6=16,12)=37,3</t>
  </si>
  <si>
    <t>Hloubení rýh, jam h.3, strojní těžení   /skp 88,01-21,18=66,83 50%</t>
  </si>
  <si>
    <t>Hloubení rýh, jam h.4, ruční těžení   /skp</t>
  </si>
  <si>
    <t>Hloubení rýh, jam h.4, strojní těžení  /skp</t>
  </si>
  <si>
    <t>Zřízení, odstranění pažení   /skp  5,38x2x1,6=16,14</t>
  </si>
  <si>
    <t>Vodor.doprava výkop.na skládku   /skp</t>
  </si>
  <si>
    <t>(84,7x0,8x0,1=6,77+84,7x0,8x0,3=20,32)=27,09-(0,816+0,187)=26,08</t>
  </si>
  <si>
    <t>Nakládání výkopku,suti   /skp</t>
  </si>
  <si>
    <t>Zásyp zeminou se zhutněním   /skp 59,5x0,8x0,9=42,84</t>
  </si>
  <si>
    <t>Zásyp štěrkopískem se zhutněním   /skp 25,2x0,8x0,35=7,05</t>
  </si>
  <si>
    <t>Lože pod potrubí z kameniva těženého 84,7x0,8x0,1=6,77</t>
  </si>
  <si>
    <t>Obsyp potrubí kamenivem těženým /skp 20,32-1,003=19,31</t>
  </si>
  <si>
    <t>Fólie výstražná š. 22 cm   /skp</t>
  </si>
  <si>
    <t>Poplatek za skládku výkopku</t>
  </si>
  <si>
    <t xml:space="preserve">Náklady na vytýčení podzemních sítí      </t>
  </si>
  <si>
    <t>cel.</t>
  </si>
  <si>
    <t>Celkem stavební práce :</t>
  </si>
  <si>
    <t>Montáž:</t>
  </si>
  <si>
    <t>Montáž vývodu signal.vodiče   /skp</t>
  </si>
  <si>
    <t xml:space="preserve">Montáž signalizačního vodiče        </t>
  </si>
  <si>
    <t>Výřez potrubí PE d90  /skp</t>
  </si>
  <si>
    <t>Montáž potrubí  PE 90    /skp</t>
  </si>
  <si>
    <t>Montáž potrubí  PE 63    /skp</t>
  </si>
  <si>
    <t xml:space="preserve">Montáž dílu PE 160                   </t>
  </si>
  <si>
    <t xml:space="preserve">Montáž dílu PE 90                   </t>
  </si>
  <si>
    <t xml:space="preserve">Montáž dílu PE 63                   </t>
  </si>
  <si>
    <t>Montáž chráničky PE 160/skp</t>
  </si>
  <si>
    <t>Odpoj PE d90</t>
  </si>
  <si>
    <t>Propoj PE d90</t>
  </si>
  <si>
    <t xml:space="preserve">Revize zařízení                       </t>
  </si>
  <si>
    <t>celk</t>
  </si>
  <si>
    <t xml:space="preserve">Geodetické zaměření plynovodu     </t>
  </si>
  <si>
    <t xml:space="preserve">  Celkem montáž  :</t>
  </si>
  <si>
    <t xml:space="preserve">Montážní materiál: </t>
  </si>
  <si>
    <t>- trubky PE100 SDR 11 ø  63x5,8</t>
  </si>
  <si>
    <t>- trubky PE 100 SDR 17,6 ø  90x5,2</t>
  </si>
  <si>
    <t>- chránička PE 160</t>
  </si>
  <si>
    <t>- elektroobjímka s dorazem d 63</t>
  </si>
  <si>
    <t>- elektroobjímka s dorazem d 90</t>
  </si>
  <si>
    <t>- elektroobjímka s dorazem d 160</t>
  </si>
  <si>
    <t>- el. tvarovka koleno d 90 30°</t>
  </si>
  <si>
    <t>- el. tvarovka koleno d 63 45°</t>
  </si>
  <si>
    <t>- el. tvarovka koleno d 63 90°</t>
  </si>
  <si>
    <t>- el. tvarovka koleno d 90 45°</t>
  </si>
  <si>
    <t>- T-kus d 90</t>
  </si>
  <si>
    <t>-Přípojkový T-kus  s objímkou MB d 90/63</t>
  </si>
  <si>
    <t>-opravárenská tvarovka dělená d 90</t>
  </si>
  <si>
    <t>- poklop litinový Y 4522       34x24x31</t>
  </si>
  <si>
    <t>- betonová deska ON 72 3169.2 vel. 450x450x70</t>
  </si>
  <si>
    <t>- signalizační vodič CYY 1,5 mm2</t>
  </si>
  <si>
    <t>- vývod signal. vodiče</t>
  </si>
  <si>
    <t>Montážní materiál celkem:</t>
  </si>
  <si>
    <t>SO 502 - Přeložka plynovodu</t>
  </si>
  <si>
    <t>C.1.8 - 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</si>
</sst>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%"/>
    <numFmt numFmtId="165" formatCode="dd\.mm\.yyyy"/>
    <numFmt numFmtId="166" formatCode="#,##0.00000"/>
    <numFmt numFmtId="167" formatCode="#,##0.000"/>
    <numFmt numFmtId="168" formatCode="0.0"/>
    <numFmt numFmtId="169" formatCode="#,##0.0"/>
    <numFmt numFmtId="170" formatCode="#,##0.\-"/>
    <numFmt numFmtId="171" formatCode="_-* #,##0.00\ _K_č_-;\-* #,##0.00\ _K_č_-;_-* \-??\ _K_č_-;_-@_-"/>
    <numFmt numFmtId="172" formatCode="_-* #,##0&quot; Kč&quot;_-;\-* #,##0&quot; Kč&quot;_-;_-* &quot;- Kč&quot;_-;_-@_-"/>
    <numFmt numFmtId="173" formatCode="#,##0.00\ _K_č"/>
  </numFmts>
  <fonts count="6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00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26"/>
      <name val="Arial CE"/>
      <charset val="238"/>
    </font>
    <font>
      <b/>
      <sz val="12"/>
      <name val="Arial CE"/>
      <family val="2"/>
      <charset val="238"/>
    </font>
    <font>
      <sz val="10"/>
      <name val="Cambria"/>
      <family val="1"/>
      <charset val="1"/>
    </font>
    <font>
      <sz val="24"/>
      <name val="Calibri"/>
      <family val="2"/>
      <charset val="238"/>
    </font>
    <font>
      <sz val="10"/>
      <name val="Calibri"/>
      <family val="2"/>
      <charset val="238"/>
    </font>
    <font>
      <b/>
      <sz val="18"/>
      <name val="Calibri"/>
      <family val="2"/>
      <charset val="238"/>
    </font>
    <font>
      <b/>
      <sz val="8"/>
      <name val="Arial Narrow"/>
      <family val="2"/>
      <charset val="238"/>
    </font>
    <font>
      <b/>
      <sz val="14"/>
      <name val="Arial CE"/>
      <charset val="238"/>
    </font>
    <font>
      <sz val="12"/>
      <name val="Cambria"/>
      <family val="1"/>
      <charset val="1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2"/>
      <name val="Arial Narrow"/>
      <family val="2"/>
      <charset val="238"/>
    </font>
    <font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6"/>
      <name val="Times New Roman CE"/>
      <family val="1"/>
      <charset val="238"/>
    </font>
    <font>
      <b/>
      <sz val="14"/>
      <name val="Arial CE"/>
      <family val="2"/>
      <charset val="238"/>
    </font>
    <font>
      <sz val="11"/>
      <name val="Times New Roman CE"/>
      <family val="1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trike/>
      <sz val="10"/>
      <name val="Arial CE"/>
      <family val="2"/>
      <charset val="238"/>
    </font>
    <font>
      <sz val="16"/>
      <name val="Arial CE"/>
      <family val="2"/>
      <charset val="238"/>
    </font>
    <font>
      <sz val="16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31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46" fillId="0" borderId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>
      <alignment vertical="center"/>
    </xf>
    <xf numFmtId="0" fontId="24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0" fillId="0" borderId="0" xfId="0" applyFill="1" applyBorder="1"/>
    <xf numFmtId="0" fontId="3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horizontal="center" wrapText="1"/>
    </xf>
    <xf numFmtId="168" fontId="38" fillId="0" borderId="0" xfId="0" applyNumberFormat="1" applyFont="1" applyFill="1" applyBorder="1" applyAlignment="1">
      <alignment wrapText="1"/>
    </xf>
    <xf numFmtId="0" fontId="39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Fill="1" applyBorder="1" applyAlignment="1">
      <alignment horizontal="right"/>
    </xf>
    <xf numFmtId="0" fontId="41" fillId="0" borderId="0" xfId="0" applyFont="1" applyBorder="1"/>
    <xf numFmtId="0" fontId="39" fillId="0" borderId="0" xfId="0" applyFont="1"/>
    <xf numFmtId="0" fontId="43" fillId="0" borderId="26" xfId="0" applyNumberFormat="1" applyFont="1" applyFill="1" applyBorder="1" applyAlignment="1" applyProtection="1">
      <alignment horizontal="center"/>
      <protection locked="0"/>
    </xf>
    <xf numFmtId="0" fontId="44" fillId="7" borderId="27" xfId="0" applyFont="1" applyFill="1" applyBorder="1" applyAlignment="1">
      <alignment horizontal="left" wrapText="1"/>
    </xf>
    <xf numFmtId="0" fontId="38" fillId="7" borderId="27" xfId="0" applyFont="1" applyFill="1" applyBorder="1" applyAlignment="1">
      <alignment horizontal="center" wrapText="1"/>
    </xf>
    <xf numFmtId="168" fontId="38" fillId="7" borderId="27" xfId="0" applyNumberFormat="1" applyFont="1" applyFill="1" applyBorder="1" applyAlignment="1">
      <alignment horizontal="center" wrapText="1"/>
    </xf>
    <xf numFmtId="0" fontId="39" fillId="7" borderId="27" xfId="0" applyFont="1" applyFill="1" applyBorder="1" applyAlignment="1" applyProtection="1">
      <alignment horizontal="center"/>
      <protection locked="0"/>
    </xf>
    <xf numFmtId="0" fontId="39" fillId="0" borderId="0" xfId="0" applyFont="1" applyAlignment="1" applyProtection="1">
      <alignment horizontal="center"/>
      <protection locked="0"/>
    </xf>
    <xf numFmtId="0" fontId="45" fillId="0" borderId="0" xfId="0" applyFont="1" applyAlignment="1" applyProtection="1">
      <alignment horizontal="center"/>
      <protection locked="0"/>
    </xf>
    <xf numFmtId="0" fontId="45" fillId="0" borderId="0" xfId="0" applyFont="1" applyAlignment="1" applyProtection="1">
      <protection locked="0"/>
    </xf>
    <xf numFmtId="49" fontId="47" fillId="0" borderId="26" xfId="2" applyNumberFormat="1" applyFont="1" applyFill="1" applyBorder="1" applyAlignment="1" applyProtection="1">
      <alignment wrapText="1"/>
      <protection locked="0"/>
    </xf>
    <xf numFmtId="49" fontId="48" fillId="0" borderId="26" xfId="2" applyNumberFormat="1" applyFont="1" applyFill="1" applyBorder="1" applyAlignment="1" applyProtection="1">
      <alignment horizontal="center"/>
      <protection locked="0"/>
    </xf>
    <xf numFmtId="1" fontId="50" fillId="0" borderId="26" xfId="0" applyNumberFormat="1" applyFont="1" applyFill="1" applyBorder="1" applyAlignment="1" applyProtection="1">
      <alignment horizontal="center" vertical="center"/>
      <protection locked="0"/>
    </xf>
    <xf numFmtId="0" fontId="51" fillId="0" borderId="26" xfId="0" applyNumberFormat="1" applyFont="1" applyFill="1" applyBorder="1" applyAlignment="1" applyProtection="1">
      <alignment horizontal="center" vertical="center"/>
      <protection locked="0"/>
    </xf>
    <xf numFmtId="1" fontId="48" fillId="0" borderId="26" xfId="0" applyNumberFormat="1" applyFont="1" applyFill="1" applyBorder="1" applyAlignment="1" applyProtection="1">
      <alignment horizontal="center" vertical="center"/>
      <protection locked="0"/>
    </xf>
    <xf numFmtId="49" fontId="53" fillId="0" borderId="26" xfId="2" applyNumberFormat="1" applyFont="1" applyFill="1" applyBorder="1" applyAlignment="1" applyProtection="1">
      <alignment wrapText="1"/>
      <protection locked="0"/>
    </xf>
    <xf numFmtId="49" fontId="48" fillId="0" borderId="26" xfId="2" applyNumberFormat="1" applyFont="1" applyFill="1" applyBorder="1" applyProtection="1">
      <protection locked="0"/>
    </xf>
    <xf numFmtId="2" fontId="55" fillId="8" borderId="28" xfId="0" applyNumberFormat="1" applyFont="1" applyFill="1" applyBorder="1" applyAlignment="1">
      <alignment vertical="center" wrapText="1"/>
    </xf>
    <xf numFmtId="0" fontId="55" fillId="8" borderId="28" xfId="0" applyFont="1" applyFill="1" applyBorder="1" applyAlignment="1">
      <alignment horizontal="center" vertical="center" wrapText="1"/>
    </xf>
    <xf numFmtId="169" fontId="55" fillId="8" borderId="30" xfId="0" applyNumberFormat="1" applyFont="1" applyFill="1" applyBorder="1" applyAlignment="1">
      <alignment horizontal="center" vertical="center" wrapText="1"/>
    </xf>
    <xf numFmtId="170" fontId="55" fillId="8" borderId="29" xfId="0" applyNumberFormat="1" applyFont="1" applyFill="1" applyBorder="1" applyAlignment="1">
      <alignment horizontal="center" vertical="center" wrapText="1"/>
    </xf>
    <xf numFmtId="0" fontId="56" fillId="0" borderId="0" xfId="0" applyFont="1" applyAlignment="1"/>
    <xf numFmtId="2" fontId="55" fillId="8" borderId="31" xfId="0" applyNumberFormat="1" applyFont="1" applyFill="1" applyBorder="1" applyAlignment="1">
      <alignment horizontal="justify" vertical="center" wrapText="1"/>
    </xf>
    <xf numFmtId="0" fontId="55" fillId="8" borderId="31" xfId="0" applyFont="1" applyFill="1" applyBorder="1" applyAlignment="1">
      <alignment horizontal="center" vertical="center" wrapText="1"/>
    </xf>
    <xf numFmtId="169" fontId="55" fillId="8" borderId="29" xfId="0" applyNumberFormat="1" applyFont="1" applyFill="1" applyBorder="1" applyAlignment="1">
      <alignment horizontal="center" vertical="center" wrapText="1"/>
    </xf>
    <xf numFmtId="0" fontId="56" fillId="0" borderId="0" xfId="0" applyFont="1" applyAlignment="1">
      <alignment horizontal="justify"/>
    </xf>
    <xf numFmtId="0" fontId="55" fillId="9" borderId="32" xfId="0" applyFont="1" applyFill="1" applyBorder="1" applyAlignment="1">
      <alignment horizontal="left" vertical="center"/>
    </xf>
    <xf numFmtId="0" fontId="55" fillId="9" borderId="32" xfId="0" applyFont="1" applyFill="1" applyBorder="1" applyAlignment="1">
      <alignment horizontal="left" vertical="center" wrapText="1"/>
    </xf>
    <xf numFmtId="0" fontId="56" fillId="0" borderId="0" xfId="0" applyFont="1" applyAlignment="1">
      <alignment horizontal="left"/>
    </xf>
    <xf numFmtId="0" fontId="57" fillId="0" borderId="33" xfId="0" applyFont="1" applyFill="1" applyBorder="1" applyAlignment="1">
      <alignment horizontal="center" vertical="center" wrapText="1"/>
    </xf>
    <xf numFmtId="0" fontId="38" fillId="0" borderId="33" xfId="0" applyFont="1" applyFill="1" applyBorder="1" applyAlignment="1">
      <alignment horizontal="left" vertical="center" wrapText="1"/>
    </xf>
    <xf numFmtId="3" fontId="57" fillId="0" borderId="33" xfId="0" applyNumberFormat="1" applyFont="1" applyFill="1" applyBorder="1" applyAlignment="1">
      <alignment horizontal="center" vertical="center" wrapText="1"/>
    </xf>
    <xf numFmtId="3" fontId="56" fillId="0" borderId="33" xfId="0" applyNumberFormat="1" applyFont="1" applyFill="1" applyBorder="1" applyAlignment="1">
      <alignment vertical="center" wrapText="1"/>
    </xf>
    <xf numFmtId="3" fontId="56" fillId="0" borderId="34" xfId="0" applyNumberFormat="1" applyFont="1" applyFill="1" applyBorder="1" applyAlignment="1">
      <alignment vertical="center" wrapText="1"/>
    </xf>
    <xf numFmtId="170" fontId="57" fillId="0" borderId="33" xfId="0" applyNumberFormat="1" applyFont="1" applyFill="1" applyBorder="1" applyAlignment="1">
      <alignment horizontal="center" vertical="center" wrapText="1"/>
    </xf>
    <xf numFmtId="0" fontId="56" fillId="0" borderId="0" xfId="0" applyFont="1"/>
    <xf numFmtId="0" fontId="58" fillId="0" borderId="0" xfId="0" applyFont="1"/>
    <xf numFmtId="0" fontId="56" fillId="0" borderId="35" xfId="0" applyFont="1" applyFill="1" applyBorder="1" applyAlignment="1">
      <alignment horizontal="center" vertical="center" wrapText="1"/>
    </xf>
    <xf numFmtId="0" fontId="59" fillId="0" borderId="35" xfId="0" applyFont="1" applyFill="1" applyBorder="1" applyAlignment="1">
      <alignment vertical="center" wrapText="1"/>
    </xf>
    <xf numFmtId="3" fontId="56" fillId="0" borderId="35" xfId="0" applyNumberFormat="1" applyFont="1" applyFill="1" applyBorder="1" applyAlignment="1">
      <alignment horizontal="center" vertical="center" wrapText="1"/>
    </xf>
    <xf numFmtId="3" fontId="56" fillId="0" borderId="35" xfId="0" applyNumberFormat="1" applyFont="1" applyFill="1" applyBorder="1" applyAlignment="1">
      <alignment vertical="center" wrapText="1"/>
    </xf>
    <xf numFmtId="3" fontId="56" fillId="0" borderId="36" xfId="0" applyNumberFormat="1" applyFont="1" applyFill="1" applyBorder="1" applyAlignment="1">
      <alignment vertical="center" wrapText="1"/>
    </xf>
    <xf numFmtId="3" fontId="56" fillId="0" borderId="37" xfId="0" applyNumberFormat="1" applyFont="1" applyFill="1" applyBorder="1" applyAlignment="1">
      <alignment vertical="center" wrapText="1"/>
    </xf>
    <xf numFmtId="170" fontId="56" fillId="0" borderId="35" xfId="0" applyNumberFormat="1" applyFont="1" applyFill="1" applyBorder="1" applyAlignment="1">
      <alignment vertical="center" wrapText="1"/>
    </xf>
    <xf numFmtId="0" fontId="56" fillId="0" borderId="35" xfId="0" applyFont="1" applyFill="1" applyBorder="1" applyAlignment="1">
      <alignment horizontal="center" vertical="top" wrapText="1"/>
    </xf>
    <xf numFmtId="0" fontId="60" fillId="0" borderId="29" xfId="0" applyFont="1" applyBorder="1"/>
    <xf numFmtId="0" fontId="60" fillId="0" borderId="29" xfId="0" applyFont="1" applyBorder="1" applyAlignment="1">
      <alignment horizontal="center"/>
    </xf>
    <xf numFmtId="168" fontId="60" fillId="0" borderId="29" xfId="0" applyNumberFormat="1" applyFont="1" applyBorder="1" applyAlignment="1">
      <alignment horizontal="right"/>
    </xf>
    <xf numFmtId="0" fontId="56" fillId="0" borderId="29" xfId="0" applyFont="1" applyBorder="1"/>
    <xf numFmtId="0" fontId="38" fillId="0" borderId="35" xfId="0" applyFont="1" applyFill="1" applyBorder="1" applyAlignment="1">
      <alignment vertical="center" wrapText="1"/>
    </xf>
    <xf numFmtId="0" fontId="61" fillId="0" borderId="35" xfId="0" applyFont="1" applyFill="1" applyBorder="1" applyAlignment="1">
      <alignment vertical="center" wrapText="1"/>
    </xf>
    <xf numFmtId="3" fontId="56" fillId="0" borderId="35" xfId="0" applyNumberFormat="1" applyFont="1" applyFill="1" applyBorder="1" applyAlignment="1">
      <alignment horizontal="center" wrapText="1"/>
    </xf>
    <xf numFmtId="3" fontId="56" fillId="0" borderId="35" xfId="0" applyNumberFormat="1" applyFont="1" applyFill="1" applyBorder="1" applyAlignment="1">
      <alignment wrapText="1"/>
    </xf>
    <xf numFmtId="171" fontId="56" fillId="0" borderId="35" xfId="0" applyNumberFormat="1" applyFont="1" applyFill="1" applyBorder="1" applyAlignment="1">
      <alignment horizontal="right" vertical="center" wrapText="1"/>
    </xf>
    <xf numFmtId="172" fontId="56" fillId="0" borderId="37" xfId="0" applyNumberFormat="1" applyFont="1" applyFill="1" applyBorder="1" applyAlignment="1">
      <alignment vertical="center" wrapText="1"/>
    </xf>
    <xf numFmtId="170" fontId="56" fillId="0" borderId="35" xfId="0" applyNumberFormat="1" applyFont="1" applyBorder="1" applyAlignment="1">
      <alignment vertical="center" wrapText="1"/>
    </xf>
    <xf numFmtId="172" fontId="56" fillId="0" borderId="35" xfId="0" applyNumberFormat="1" applyFont="1" applyFill="1" applyBorder="1" applyAlignment="1">
      <alignment horizontal="right" vertical="center" wrapText="1"/>
    </xf>
    <xf numFmtId="0" fontId="56" fillId="0" borderId="35" xfId="0" applyFont="1" applyFill="1" applyBorder="1" applyAlignment="1">
      <alignment vertical="center" wrapText="1"/>
    </xf>
    <xf numFmtId="173" fontId="56" fillId="0" borderId="35" xfId="0" applyNumberFormat="1" applyFont="1" applyFill="1" applyBorder="1" applyAlignment="1">
      <alignment vertical="center" wrapText="1"/>
    </xf>
    <xf numFmtId="2" fontId="56" fillId="0" borderId="35" xfId="0" applyNumberFormat="1" applyFont="1" applyFill="1" applyBorder="1" applyAlignment="1">
      <alignment vertical="center" wrapText="1"/>
    </xf>
    <xf numFmtId="0" fontId="62" fillId="0" borderId="35" xfId="0" applyFont="1" applyFill="1" applyBorder="1" applyAlignment="1">
      <alignment vertical="center" wrapText="1"/>
    </xf>
    <xf numFmtId="0" fontId="63" fillId="0" borderId="35" xfId="0" applyFont="1" applyFill="1" applyBorder="1" applyAlignment="1">
      <alignment horizontal="center" vertical="center" wrapText="1"/>
    </xf>
    <xf numFmtId="173" fontId="63" fillId="0" borderId="35" xfId="0" applyNumberFormat="1" applyFont="1" applyFill="1" applyBorder="1" applyAlignment="1">
      <alignment vertical="center" wrapText="1"/>
    </xf>
    <xf numFmtId="172" fontId="55" fillId="0" borderId="37" xfId="0" applyNumberFormat="1" applyFont="1" applyFill="1" applyBorder="1" applyAlignment="1">
      <alignment vertical="center" wrapText="1"/>
    </xf>
    <xf numFmtId="0" fontId="63" fillId="0" borderId="35" xfId="0" applyFont="1" applyFill="1" applyBorder="1" applyAlignment="1">
      <alignment vertical="center" wrapText="1"/>
    </xf>
    <xf numFmtId="0" fontId="56" fillId="0" borderId="36" xfId="0" applyFont="1" applyFill="1" applyBorder="1" applyAlignment="1">
      <alignment horizontal="center" vertical="center" wrapText="1"/>
    </xf>
    <xf numFmtId="0" fontId="56" fillId="0" borderId="36" xfId="0" applyFont="1" applyFill="1" applyBorder="1"/>
    <xf numFmtId="0" fontId="56" fillId="0" borderId="35" xfId="0" applyFont="1" applyFill="1" applyBorder="1"/>
    <xf numFmtId="3" fontId="38" fillId="0" borderId="38" xfId="0" applyNumberFormat="1" applyFont="1" applyFill="1" applyBorder="1" applyAlignment="1">
      <alignment vertical="center" wrapText="1"/>
    </xf>
    <xf numFmtId="0" fontId="38" fillId="0" borderId="37" xfId="0" applyFont="1" applyFill="1" applyBorder="1" applyAlignment="1">
      <alignment vertical="center" wrapText="1"/>
    </xf>
    <xf numFmtId="0" fontId="56" fillId="0" borderId="0" xfId="0" applyFont="1" applyAlignment="1">
      <alignment horizontal="center"/>
    </xf>
    <xf numFmtId="4" fontId="24" fillId="6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8" fillId="4" borderId="0" xfId="0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4" fillId="0" borderId="0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8" fillId="0" borderId="0" xfId="0" applyFont="1" applyBorder="1" applyAlignment="1" applyProtection="1">
      <alignment horizontal="left" vertical="center"/>
      <protection locked="0"/>
    </xf>
    <xf numFmtId="4" fontId="8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4" fontId="24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8" fillId="0" borderId="17" xfId="0" applyNumberFormat="1" applyFont="1" applyBorder="1" applyAlignment="1"/>
    <xf numFmtId="4" fontId="8" fillId="0" borderId="17" xfId="0" applyNumberFormat="1" applyFont="1" applyBorder="1" applyAlignment="1">
      <alignment vertical="center"/>
    </xf>
    <xf numFmtId="4" fontId="8" fillId="0" borderId="23" xfId="0" applyNumberFormat="1" applyFont="1" applyBorder="1" applyAlignment="1"/>
    <xf numFmtId="4" fontId="8" fillId="0" borderId="23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4" fillId="0" borderId="39" xfId="0" applyFont="1" applyBorder="1" applyAlignment="1">
      <alignment horizontal="center"/>
    </xf>
    <xf numFmtId="0" fontId="65" fillId="0" borderId="39" xfId="0" applyFont="1" applyBorder="1" applyAlignment="1">
      <alignment horizontal="center"/>
    </xf>
    <xf numFmtId="0" fontId="55" fillId="9" borderId="32" xfId="0" applyFont="1" applyFill="1" applyBorder="1" applyAlignment="1">
      <alignment horizontal="left" vertical="center" wrapText="1"/>
    </xf>
    <xf numFmtId="0" fontId="55" fillId="8" borderId="28" xfId="0" applyFont="1" applyFill="1" applyBorder="1" applyAlignment="1">
      <alignment vertical="center" wrapText="1"/>
    </xf>
    <xf numFmtId="169" fontId="55" fillId="8" borderId="29" xfId="0" applyNumberFormat="1" applyFont="1" applyFill="1" applyBorder="1" applyAlignment="1">
      <alignment horizontal="center" vertical="center" wrapText="1"/>
    </xf>
    <xf numFmtId="169" fontId="55" fillId="8" borderId="29" xfId="0" applyNumberFormat="1" applyFont="1" applyFill="1" applyBorder="1" applyAlignment="1">
      <alignment vertical="center" wrapText="1"/>
    </xf>
    <xf numFmtId="0" fontId="55" fillId="8" borderId="31" xfId="0" applyFont="1" applyFill="1" applyBorder="1" applyAlignment="1">
      <alignment horizontal="justify" vertical="center" wrapText="1"/>
    </xf>
    <xf numFmtId="0" fontId="42" fillId="0" borderId="0" xfId="0" applyFont="1" applyFill="1" applyBorder="1" applyAlignment="1">
      <alignment horizontal="left"/>
    </xf>
  </cellXfs>
  <cellStyles count="3">
    <cellStyle name="Hypertextový odkaz" xfId="1" builtinId="8"/>
    <cellStyle name="Normální" xfId="0" builtinId="0" customBuiltin="1"/>
    <cellStyle name="normální_hochstad I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05"/>
  <sheetViews>
    <sheetView showGridLines="0" zoomScaleNormal="100" workbookViewId="0">
      <pane ySplit="1" topLeftCell="A8" activePane="bottomLeft" state="frozen"/>
      <selection pane="bottomLeft" activeCell="J95" sqref="J95:AF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297"/>
      <c r="AH2" s="297"/>
      <c r="AI2" s="297"/>
      <c r="AJ2" s="297"/>
      <c r="AK2" s="297"/>
      <c r="AL2" s="297"/>
      <c r="AM2" s="297"/>
      <c r="AN2" s="297"/>
      <c r="AO2" s="297"/>
      <c r="AP2" s="297"/>
      <c r="AR2" s="265" t="s">
        <v>8</v>
      </c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271" t="s">
        <v>12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4"/>
      <c r="AS4" s="18" t="s">
        <v>13</v>
      </c>
      <c r="BE4" s="25" t="s">
        <v>14</v>
      </c>
      <c r="BS4" s="19" t="s">
        <v>15</v>
      </c>
    </row>
    <row r="5" spans="1:73" ht="14.45" customHeight="1">
      <c r="B5" s="23"/>
      <c r="C5" s="26"/>
      <c r="D5" s="27" t="s">
        <v>16</v>
      </c>
      <c r="E5" s="26"/>
      <c r="F5" s="26"/>
      <c r="G5" s="26"/>
      <c r="H5" s="26"/>
      <c r="I5" s="26"/>
      <c r="J5" s="26"/>
      <c r="K5" s="300" t="s">
        <v>17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26"/>
      <c r="AQ5" s="24"/>
      <c r="BE5" s="298" t="s">
        <v>18</v>
      </c>
      <c r="BS5" s="19" t="s">
        <v>9</v>
      </c>
    </row>
    <row r="6" spans="1:73" ht="36.950000000000003" customHeight="1">
      <c r="B6" s="23"/>
      <c r="C6" s="26"/>
      <c r="D6" s="29" t="s">
        <v>19</v>
      </c>
      <c r="E6" s="26"/>
      <c r="F6" s="26"/>
      <c r="G6" s="26"/>
      <c r="H6" s="26"/>
      <c r="I6" s="26"/>
      <c r="J6" s="26"/>
      <c r="K6" s="302" t="s">
        <v>20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26"/>
      <c r="AQ6" s="24"/>
      <c r="BE6" s="299"/>
      <c r="BS6" s="19" t="s">
        <v>9</v>
      </c>
    </row>
    <row r="7" spans="1:73" ht="14.45" customHeight="1">
      <c r="B7" s="23"/>
      <c r="C7" s="26"/>
      <c r="D7" s="30" t="s">
        <v>21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22</v>
      </c>
      <c r="AL7" s="26"/>
      <c r="AM7" s="26"/>
      <c r="AN7" s="28" t="s">
        <v>5</v>
      </c>
      <c r="AO7" s="26"/>
      <c r="AP7" s="26"/>
      <c r="AQ7" s="24"/>
      <c r="BE7" s="299"/>
      <c r="BS7" s="19" t="s">
        <v>9</v>
      </c>
    </row>
    <row r="8" spans="1:73" ht="14.45" customHeight="1">
      <c r="B8" s="23"/>
      <c r="C8" s="26"/>
      <c r="D8" s="30" t="s">
        <v>23</v>
      </c>
      <c r="E8" s="26"/>
      <c r="F8" s="26"/>
      <c r="G8" s="26"/>
      <c r="H8" s="26"/>
      <c r="I8" s="26"/>
      <c r="J8" s="26"/>
      <c r="K8" s="28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25</v>
      </c>
      <c r="AL8" s="26"/>
      <c r="AM8" s="26"/>
      <c r="AN8" s="31" t="s">
        <v>26</v>
      </c>
      <c r="AO8" s="26"/>
      <c r="AP8" s="26"/>
      <c r="AQ8" s="24"/>
      <c r="BE8" s="299"/>
      <c r="BS8" s="19" t="s">
        <v>9</v>
      </c>
    </row>
    <row r="9" spans="1:73" ht="14.45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E9" s="299"/>
      <c r="BS9" s="19" t="s">
        <v>9</v>
      </c>
    </row>
    <row r="10" spans="1:73" ht="14.45" customHeight="1">
      <c r="B10" s="23"/>
      <c r="C10" s="26"/>
      <c r="D10" s="30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28</v>
      </c>
      <c r="AL10" s="26"/>
      <c r="AM10" s="26"/>
      <c r="AN10" s="28" t="s">
        <v>5</v>
      </c>
      <c r="AO10" s="26"/>
      <c r="AP10" s="26"/>
      <c r="AQ10" s="24"/>
      <c r="BE10" s="299"/>
      <c r="BS10" s="19" t="s">
        <v>9</v>
      </c>
    </row>
    <row r="11" spans="1:73" ht="18.399999999999999" customHeight="1">
      <c r="B11" s="23"/>
      <c r="C11" s="26"/>
      <c r="D11" s="26"/>
      <c r="E11" s="28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29</v>
      </c>
      <c r="AL11" s="26"/>
      <c r="AM11" s="26"/>
      <c r="AN11" s="28" t="s">
        <v>5</v>
      </c>
      <c r="AO11" s="26"/>
      <c r="AP11" s="26"/>
      <c r="AQ11" s="24"/>
      <c r="BE11" s="299"/>
      <c r="BS11" s="19" t="s">
        <v>9</v>
      </c>
    </row>
    <row r="12" spans="1:73" ht="6.95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E12" s="299"/>
      <c r="BS12" s="19" t="s">
        <v>9</v>
      </c>
    </row>
    <row r="13" spans="1:73" ht="14.45" customHeight="1">
      <c r="B13" s="23"/>
      <c r="C13" s="26"/>
      <c r="D13" s="30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28</v>
      </c>
      <c r="AL13" s="26"/>
      <c r="AM13" s="26"/>
      <c r="AN13" s="32" t="s">
        <v>31</v>
      </c>
      <c r="AO13" s="26"/>
      <c r="AP13" s="26"/>
      <c r="AQ13" s="24"/>
      <c r="BE13" s="299"/>
      <c r="BS13" s="19" t="s">
        <v>9</v>
      </c>
    </row>
    <row r="14" spans="1:73" ht="15">
      <c r="B14" s="23"/>
      <c r="C14" s="26"/>
      <c r="D14" s="26"/>
      <c r="E14" s="303" t="s">
        <v>31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" t="s">
        <v>29</v>
      </c>
      <c r="AL14" s="26"/>
      <c r="AM14" s="26"/>
      <c r="AN14" s="32" t="s">
        <v>31</v>
      </c>
      <c r="AO14" s="26"/>
      <c r="AP14" s="26"/>
      <c r="AQ14" s="24"/>
      <c r="BE14" s="299"/>
      <c r="BS14" s="19" t="s">
        <v>9</v>
      </c>
    </row>
    <row r="15" spans="1:73" ht="6.95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E15" s="299"/>
      <c r="BS15" s="19" t="s">
        <v>6</v>
      </c>
    </row>
    <row r="16" spans="1:73" ht="14.45" customHeight="1">
      <c r="B16" s="23"/>
      <c r="C16" s="26"/>
      <c r="D16" s="30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28</v>
      </c>
      <c r="AL16" s="26"/>
      <c r="AM16" s="26"/>
      <c r="AN16" s="28" t="s">
        <v>5</v>
      </c>
      <c r="AO16" s="26"/>
      <c r="AP16" s="26"/>
      <c r="AQ16" s="24"/>
      <c r="BE16" s="299"/>
      <c r="BS16" s="19" t="s">
        <v>6</v>
      </c>
    </row>
    <row r="17" spans="2:71" ht="18.399999999999999" customHeight="1">
      <c r="B17" s="23"/>
      <c r="C17" s="26"/>
      <c r="D17" s="26"/>
      <c r="E17" s="28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29</v>
      </c>
      <c r="AL17" s="26"/>
      <c r="AM17" s="26"/>
      <c r="AN17" s="28" t="s">
        <v>5</v>
      </c>
      <c r="AO17" s="26"/>
      <c r="AP17" s="26"/>
      <c r="AQ17" s="24"/>
      <c r="BE17" s="299"/>
      <c r="BS17" s="19" t="s">
        <v>33</v>
      </c>
    </row>
    <row r="18" spans="2:71" ht="6.95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E18" s="299"/>
      <c r="BS18" s="19" t="s">
        <v>9</v>
      </c>
    </row>
    <row r="19" spans="2:71" ht="14.45" customHeight="1">
      <c r="B19" s="23"/>
      <c r="C19" s="26"/>
      <c r="D19" s="30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28</v>
      </c>
      <c r="AL19" s="26"/>
      <c r="AM19" s="26"/>
      <c r="AN19" s="28" t="s">
        <v>5</v>
      </c>
      <c r="AO19" s="26"/>
      <c r="AP19" s="26"/>
      <c r="AQ19" s="24"/>
      <c r="BE19" s="299"/>
      <c r="BS19" s="19" t="s">
        <v>9</v>
      </c>
    </row>
    <row r="20" spans="2:71" ht="18.399999999999999" customHeight="1">
      <c r="B20" s="23"/>
      <c r="C20" s="26"/>
      <c r="D20" s="26"/>
      <c r="E20" s="28" t="s">
        <v>24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29</v>
      </c>
      <c r="AL20" s="26"/>
      <c r="AM20" s="26"/>
      <c r="AN20" s="28" t="s">
        <v>5</v>
      </c>
      <c r="AO20" s="26"/>
      <c r="AP20" s="26"/>
      <c r="AQ20" s="24"/>
      <c r="BE20" s="299"/>
    </row>
    <row r="21" spans="2:71" ht="6.95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  <c r="BE21" s="299"/>
    </row>
    <row r="22" spans="2:71" ht="15">
      <c r="B22" s="23"/>
      <c r="C22" s="26"/>
      <c r="D22" s="30" t="s">
        <v>35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  <c r="BE22" s="299"/>
    </row>
    <row r="23" spans="2:71" ht="16.5" customHeight="1">
      <c r="B23" s="23"/>
      <c r="C23" s="26"/>
      <c r="D23" s="26"/>
      <c r="E23" s="305" t="s">
        <v>5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26"/>
      <c r="AP23" s="26"/>
      <c r="AQ23" s="24"/>
      <c r="BE23" s="299"/>
    </row>
    <row r="24" spans="2:71" ht="6.95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  <c r="BE24" s="299"/>
    </row>
    <row r="25" spans="2:71" ht="6.95" customHeight="1">
      <c r="B25" s="23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4"/>
      <c r="BE25" s="299"/>
    </row>
    <row r="26" spans="2:71" ht="14.45" customHeight="1">
      <c r="B26" s="23"/>
      <c r="C26" s="26"/>
      <c r="D26" s="34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306">
        <f>ROUND(AG87,2)</f>
        <v>0</v>
      </c>
      <c r="AL26" s="301"/>
      <c r="AM26" s="301"/>
      <c r="AN26" s="301"/>
      <c r="AO26" s="301"/>
      <c r="AP26" s="26"/>
      <c r="AQ26" s="24"/>
      <c r="BE26" s="299"/>
    </row>
    <row r="27" spans="2:71" ht="14.45" customHeight="1">
      <c r="B27" s="23"/>
      <c r="C27" s="26"/>
      <c r="D27" s="34" t="s">
        <v>37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306">
        <f>ROUND(AG98,2)</f>
        <v>0</v>
      </c>
      <c r="AL27" s="306"/>
      <c r="AM27" s="306"/>
      <c r="AN27" s="306"/>
      <c r="AO27" s="306"/>
      <c r="AP27" s="26"/>
      <c r="AQ27" s="24"/>
      <c r="BE27" s="299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299"/>
    </row>
    <row r="29" spans="2:71" s="1" customFormat="1" ht="25.9" customHeight="1">
      <c r="B29" s="35"/>
      <c r="C29" s="36"/>
      <c r="D29" s="38" t="s">
        <v>38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07">
        <f>ROUND(AK26+AK27,2)</f>
        <v>0</v>
      </c>
      <c r="AL29" s="308"/>
      <c r="AM29" s="308"/>
      <c r="AN29" s="308"/>
      <c r="AO29" s="308"/>
      <c r="AP29" s="36"/>
      <c r="AQ29" s="37"/>
      <c r="BE29" s="299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299"/>
    </row>
    <row r="31" spans="2:71" s="2" customFormat="1" ht="14.45" customHeight="1">
      <c r="B31" s="40"/>
      <c r="C31" s="41"/>
      <c r="D31" s="42" t="s">
        <v>39</v>
      </c>
      <c r="E31" s="41"/>
      <c r="F31" s="42" t="s">
        <v>40</v>
      </c>
      <c r="G31" s="41"/>
      <c r="H31" s="41"/>
      <c r="I31" s="41"/>
      <c r="J31" s="41"/>
      <c r="K31" s="41"/>
      <c r="L31" s="289">
        <v>0.21</v>
      </c>
      <c r="M31" s="290"/>
      <c r="N31" s="290"/>
      <c r="O31" s="290"/>
      <c r="P31" s="41"/>
      <c r="Q31" s="41"/>
      <c r="R31" s="41"/>
      <c r="S31" s="41"/>
      <c r="T31" s="44" t="s">
        <v>41</v>
      </c>
      <c r="U31" s="41"/>
      <c r="V31" s="41"/>
      <c r="W31" s="291">
        <f>ROUND(AZ87+SUM(CD99:CD103),2)</f>
        <v>0</v>
      </c>
      <c r="X31" s="290"/>
      <c r="Y31" s="290"/>
      <c r="Z31" s="290"/>
      <c r="AA31" s="290"/>
      <c r="AB31" s="290"/>
      <c r="AC31" s="290"/>
      <c r="AD31" s="290"/>
      <c r="AE31" s="290"/>
      <c r="AF31" s="41"/>
      <c r="AG31" s="41"/>
      <c r="AH31" s="41"/>
      <c r="AI31" s="41"/>
      <c r="AJ31" s="41"/>
      <c r="AK31" s="291">
        <f>ROUND(AV87+SUM(BY99:BY103),2)</f>
        <v>0</v>
      </c>
      <c r="AL31" s="290"/>
      <c r="AM31" s="290"/>
      <c r="AN31" s="290"/>
      <c r="AO31" s="290"/>
      <c r="AP31" s="41"/>
      <c r="AQ31" s="45"/>
      <c r="BE31" s="299"/>
    </row>
    <row r="32" spans="2:71" s="2" customFormat="1" ht="14.45" customHeight="1">
      <c r="B32" s="40"/>
      <c r="C32" s="41"/>
      <c r="D32" s="41"/>
      <c r="E32" s="41"/>
      <c r="F32" s="42" t="s">
        <v>42</v>
      </c>
      <c r="G32" s="41"/>
      <c r="H32" s="41"/>
      <c r="I32" s="41"/>
      <c r="J32" s="41"/>
      <c r="K32" s="41"/>
      <c r="L32" s="289">
        <v>0.15</v>
      </c>
      <c r="M32" s="290"/>
      <c r="N32" s="290"/>
      <c r="O32" s="290"/>
      <c r="P32" s="41"/>
      <c r="Q32" s="41"/>
      <c r="R32" s="41"/>
      <c r="S32" s="41"/>
      <c r="T32" s="44" t="s">
        <v>41</v>
      </c>
      <c r="U32" s="41"/>
      <c r="V32" s="41"/>
      <c r="W32" s="291">
        <f>ROUND(BA87+SUM(CE99:CE103),2)</f>
        <v>0</v>
      </c>
      <c r="X32" s="290"/>
      <c r="Y32" s="290"/>
      <c r="Z32" s="290"/>
      <c r="AA32" s="290"/>
      <c r="AB32" s="290"/>
      <c r="AC32" s="290"/>
      <c r="AD32" s="290"/>
      <c r="AE32" s="290"/>
      <c r="AF32" s="41"/>
      <c r="AG32" s="41"/>
      <c r="AH32" s="41"/>
      <c r="AI32" s="41"/>
      <c r="AJ32" s="41"/>
      <c r="AK32" s="291">
        <f>ROUND(AW87+SUM(BZ99:BZ103),2)</f>
        <v>0</v>
      </c>
      <c r="AL32" s="290"/>
      <c r="AM32" s="290"/>
      <c r="AN32" s="290"/>
      <c r="AO32" s="290"/>
      <c r="AP32" s="41"/>
      <c r="AQ32" s="45"/>
      <c r="BE32" s="299"/>
    </row>
    <row r="33" spans="2:57" s="2" customFormat="1" ht="14.45" hidden="1" customHeight="1">
      <c r="B33" s="40"/>
      <c r="C33" s="41"/>
      <c r="D33" s="41"/>
      <c r="E33" s="41"/>
      <c r="F33" s="42" t="s">
        <v>43</v>
      </c>
      <c r="G33" s="41"/>
      <c r="H33" s="41"/>
      <c r="I33" s="41"/>
      <c r="J33" s="41"/>
      <c r="K33" s="41"/>
      <c r="L33" s="289">
        <v>0.21</v>
      </c>
      <c r="M33" s="290"/>
      <c r="N33" s="290"/>
      <c r="O33" s="290"/>
      <c r="P33" s="41"/>
      <c r="Q33" s="41"/>
      <c r="R33" s="41"/>
      <c r="S33" s="41"/>
      <c r="T33" s="44" t="s">
        <v>41</v>
      </c>
      <c r="U33" s="41"/>
      <c r="V33" s="41"/>
      <c r="W33" s="291">
        <f>ROUND(BB87+SUM(CF99:CF103),2)</f>
        <v>0</v>
      </c>
      <c r="X33" s="290"/>
      <c r="Y33" s="290"/>
      <c r="Z33" s="290"/>
      <c r="AA33" s="290"/>
      <c r="AB33" s="290"/>
      <c r="AC33" s="290"/>
      <c r="AD33" s="290"/>
      <c r="AE33" s="290"/>
      <c r="AF33" s="41"/>
      <c r="AG33" s="41"/>
      <c r="AH33" s="41"/>
      <c r="AI33" s="41"/>
      <c r="AJ33" s="41"/>
      <c r="AK33" s="291">
        <v>0</v>
      </c>
      <c r="AL33" s="290"/>
      <c r="AM33" s="290"/>
      <c r="AN33" s="290"/>
      <c r="AO33" s="290"/>
      <c r="AP33" s="41"/>
      <c r="AQ33" s="45"/>
      <c r="BE33" s="299"/>
    </row>
    <row r="34" spans="2:57" s="2" customFormat="1" ht="14.45" hidden="1" customHeight="1">
      <c r="B34" s="40"/>
      <c r="C34" s="41"/>
      <c r="D34" s="41"/>
      <c r="E34" s="41"/>
      <c r="F34" s="42" t="s">
        <v>44</v>
      </c>
      <c r="G34" s="41"/>
      <c r="H34" s="41"/>
      <c r="I34" s="41"/>
      <c r="J34" s="41"/>
      <c r="K34" s="41"/>
      <c r="L34" s="289">
        <v>0.15</v>
      </c>
      <c r="M34" s="290"/>
      <c r="N34" s="290"/>
      <c r="O34" s="290"/>
      <c r="P34" s="41"/>
      <c r="Q34" s="41"/>
      <c r="R34" s="41"/>
      <c r="S34" s="41"/>
      <c r="T34" s="44" t="s">
        <v>41</v>
      </c>
      <c r="U34" s="41"/>
      <c r="V34" s="41"/>
      <c r="W34" s="291">
        <f>ROUND(BC87+SUM(CG99:CG103),2)</f>
        <v>0</v>
      </c>
      <c r="X34" s="290"/>
      <c r="Y34" s="290"/>
      <c r="Z34" s="290"/>
      <c r="AA34" s="290"/>
      <c r="AB34" s="290"/>
      <c r="AC34" s="290"/>
      <c r="AD34" s="290"/>
      <c r="AE34" s="290"/>
      <c r="AF34" s="41"/>
      <c r="AG34" s="41"/>
      <c r="AH34" s="41"/>
      <c r="AI34" s="41"/>
      <c r="AJ34" s="41"/>
      <c r="AK34" s="291">
        <v>0</v>
      </c>
      <c r="AL34" s="290"/>
      <c r="AM34" s="290"/>
      <c r="AN34" s="290"/>
      <c r="AO34" s="290"/>
      <c r="AP34" s="41"/>
      <c r="AQ34" s="45"/>
      <c r="BE34" s="299"/>
    </row>
    <row r="35" spans="2:57" s="2" customFormat="1" ht="14.45" hidden="1" customHeight="1">
      <c r="B35" s="40"/>
      <c r="C35" s="41"/>
      <c r="D35" s="41"/>
      <c r="E35" s="41"/>
      <c r="F35" s="42" t="s">
        <v>45</v>
      </c>
      <c r="G35" s="41"/>
      <c r="H35" s="41"/>
      <c r="I35" s="41"/>
      <c r="J35" s="41"/>
      <c r="K35" s="41"/>
      <c r="L35" s="289">
        <v>0</v>
      </c>
      <c r="M35" s="290"/>
      <c r="N35" s="290"/>
      <c r="O35" s="290"/>
      <c r="P35" s="41"/>
      <c r="Q35" s="41"/>
      <c r="R35" s="41"/>
      <c r="S35" s="41"/>
      <c r="T35" s="44" t="s">
        <v>41</v>
      </c>
      <c r="U35" s="41"/>
      <c r="V35" s="41"/>
      <c r="W35" s="291">
        <f>ROUND(BD87+SUM(CH99:CH103),2)</f>
        <v>0</v>
      </c>
      <c r="X35" s="290"/>
      <c r="Y35" s="290"/>
      <c r="Z35" s="290"/>
      <c r="AA35" s="290"/>
      <c r="AB35" s="290"/>
      <c r="AC35" s="290"/>
      <c r="AD35" s="290"/>
      <c r="AE35" s="290"/>
      <c r="AF35" s="41"/>
      <c r="AG35" s="41"/>
      <c r="AH35" s="41"/>
      <c r="AI35" s="41"/>
      <c r="AJ35" s="41"/>
      <c r="AK35" s="291">
        <v>0</v>
      </c>
      <c r="AL35" s="290"/>
      <c r="AM35" s="290"/>
      <c r="AN35" s="290"/>
      <c r="AO35" s="290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46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47</v>
      </c>
      <c r="U37" s="48"/>
      <c r="V37" s="48"/>
      <c r="W37" s="48"/>
      <c r="X37" s="292" t="s">
        <v>48</v>
      </c>
      <c r="Y37" s="293"/>
      <c r="Z37" s="293"/>
      <c r="AA37" s="293"/>
      <c r="AB37" s="293"/>
      <c r="AC37" s="48"/>
      <c r="AD37" s="48"/>
      <c r="AE37" s="48"/>
      <c r="AF37" s="48"/>
      <c r="AG37" s="48"/>
      <c r="AH37" s="48"/>
      <c r="AI37" s="48"/>
      <c r="AJ37" s="48"/>
      <c r="AK37" s="294">
        <f>SUM(AK29:AK35)</f>
        <v>0</v>
      </c>
      <c r="AL37" s="293"/>
      <c r="AM37" s="293"/>
      <c r="AN37" s="293"/>
      <c r="AO37" s="295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57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57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57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57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57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57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57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57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57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 ht="15">
      <c r="B49" s="35"/>
      <c r="C49" s="36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50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>
      <c r="B50" s="23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4"/>
    </row>
    <row r="51" spans="2:43">
      <c r="B51" s="23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4"/>
    </row>
    <row r="52" spans="2:43">
      <c r="B52" s="23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4"/>
    </row>
    <row r="53" spans="2:43">
      <c r="B53" s="23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4"/>
    </row>
    <row r="54" spans="2:43">
      <c r="B54" s="23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4"/>
    </row>
    <row r="55" spans="2:43">
      <c r="B55" s="23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4"/>
    </row>
    <row r="56" spans="2:43">
      <c r="B56" s="23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4"/>
    </row>
    <row r="57" spans="2:43">
      <c r="B57" s="23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4"/>
    </row>
    <row r="58" spans="2:43" s="1" customFormat="1" ht="15">
      <c r="B58" s="35"/>
      <c r="C58" s="36"/>
      <c r="D58" s="55" t="s">
        <v>51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52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51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52</v>
      </c>
      <c r="AN58" s="56"/>
      <c r="AO58" s="58"/>
      <c r="AP58" s="36"/>
      <c r="AQ58" s="37"/>
    </row>
    <row r="59" spans="2:43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 ht="15">
      <c r="B60" s="35"/>
      <c r="C60" s="36"/>
      <c r="D60" s="50" t="s">
        <v>53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54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>
      <c r="B61" s="23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4"/>
    </row>
    <row r="62" spans="2:43">
      <c r="B62" s="23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4"/>
    </row>
    <row r="63" spans="2:43">
      <c r="B63" s="23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4"/>
    </row>
    <row r="64" spans="2:43">
      <c r="B64" s="23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4"/>
    </row>
    <row r="65" spans="2:43">
      <c r="B65" s="23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4"/>
    </row>
    <row r="66" spans="2:43">
      <c r="B66" s="23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4"/>
    </row>
    <row r="67" spans="2:43">
      <c r="B67" s="23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4"/>
    </row>
    <row r="68" spans="2:43">
      <c r="B68" s="23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4"/>
    </row>
    <row r="69" spans="2:43" s="1" customFormat="1" ht="15">
      <c r="B69" s="35"/>
      <c r="C69" s="36"/>
      <c r="D69" s="55" t="s">
        <v>51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52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51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52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271" t="s">
        <v>55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2"/>
      <c r="U76" s="272"/>
      <c r="V76" s="272"/>
      <c r="W76" s="272"/>
      <c r="X76" s="272"/>
      <c r="Y76" s="272"/>
      <c r="Z76" s="272"/>
      <c r="AA76" s="272"/>
      <c r="AB76" s="272"/>
      <c r="AC76" s="272"/>
      <c r="AD76" s="272"/>
      <c r="AE76" s="272"/>
      <c r="AF76" s="272"/>
      <c r="AG76" s="272"/>
      <c r="AH76" s="272"/>
      <c r="AI76" s="272"/>
      <c r="AJ76" s="272"/>
      <c r="AK76" s="272"/>
      <c r="AL76" s="272"/>
      <c r="AM76" s="272"/>
      <c r="AN76" s="272"/>
      <c r="AO76" s="272"/>
      <c r="AP76" s="272"/>
      <c r="AQ76" s="37"/>
    </row>
    <row r="77" spans="2:43" s="3" customFormat="1" ht="14.45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1608126-KSÚS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273" t="str">
        <f>K6</f>
        <v>Okružní křižovatka v km 1,391.91 u areálu T-sport a SOPO - Modletice včetně chodníku k zastávce</v>
      </c>
      <c r="M78" s="274"/>
      <c r="N78" s="274"/>
      <c r="O78" s="274"/>
      <c r="P78" s="274"/>
      <c r="Q78" s="274"/>
      <c r="R78" s="274"/>
      <c r="S78" s="274"/>
      <c r="T78" s="274"/>
      <c r="U78" s="274"/>
      <c r="V78" s="274"/>
      <c r="W78" s="274"/>
      <c r="X78" s="274"/>
      <c r="Y78" s="274"/>
      <c r="Z78" s="274"/>
      <c r="AA78" s="274"/>
      <c r="AB78" s="274"/>
      <c r="AC78" s="274"/>
      <c r="AD78" s="274"/>
      <c r="AE78" s="274"/>
      <c r="AF78" s="274"/>
      <c r="AG78" s="274"/>
      <c r="AH78" s="274"/>
      <c r="AI78" s="274"/>
      <c r="AJ78" s="274"/>
      <c r="AK78" s="274"/>
      <c r="AL78" s="274"/>
      <c r="AM78" s="274"/>
      <c r="AN78" s="274"/>
      <c r="AO78" s="274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5">
      <c r="B80" s="35"/>
      <c r="C80" s="30" t="s">
        <v>23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 xml:space="preserve"> 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25</v>
      </c>
      <c r="AJ80" s="36"/>
      <c r="AK80" s="36"/>
      <c r="AL80" s="36"/>
      <c r="AM80" s="73" t="str">
        <f>IF(AN8= "","",AN8)</f>
        <v>5. 2. 2018</v>
      </c>
      <c r="AN80" s="36"/>
      <c r="AO80" s="36"/>
      <c r="AP80" s="36"/>
      <c r="AQ80" s="37"/>
    </row>
    <row r="81" spans="1:76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76" s="1" customFormat="1" ht="15">
      <c r="B82" s="35"/>
      <c r="C82" s="30" t="s">
        <v>27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 xml:space="preserve"> 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32</v>
      </c>
      <c r="AJ82" s="36"/>
      <c r="AK82" s="36"/>
      <c r="AL82" s="36"/>
      <c r="AM82" s="275" t="str">
        <f>IF(E17="","",E17)</f>
        <v xml:space="preserve"> </v>
      </c>
      <c r="AN82" s="275"/>
      <c r="AO82" s="275"/>
      <c r="AP82" s="275"/>
      <c r="AQ82" s="37"/>
      <c r="AS82" s="285" t="s">
        <v>56</v>
      </c>
      <c r="AT82" s="286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76" s="1" customFormat="1" ht="15">
      <c r="B83" s="35"/>
      <c r="C83" s="30" t="s">
        <v>30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34</v>
      </c>
      <c r="AJ83" s="36"/>
      <c r="AK83" s="36"/>
      <c r="AL83" s="36"/>
      <c r="AM83" s="275" t="str">
        <f>IF(E20="","",E20)</f>
        <v xml:space="preserve"> </v>
      </c>
      <c r="AN83" s="275"/>
      <c r="AO83" s="275"/>
      <c r="AP83" s="275"/>
      <c r="AQ83" s="37"/>
      <c r="AS83" s="287"/>
      <c r="AT83" s="288"/>
      <c r="AU83" s="36"/>
      <c r="AV83" s="36"/>
      <c r="AW83" s="36"/>
      <c r="AX83" s="36"/>
      <c r="AY83" s="36"/>
      <c r="AZ83" s="36"/>
      <c r="BA83" s="36"/>
      <c r="BB83" s="36"/>
      <c r="BC83" s="36"/>
      <c r="BD83" s="74"/>
    </row>
    <row r="84" spans="1:76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87"/>
      <c r="AT84" s="288"/>
      <c r="AU84" s="36"/>
      <c r="AV84" s="36"/>
      <c r="AW84" s="36"/>
      <c r="AX84" s="36"/>
      <c r="AY84" s="36"/>
      <c r="AZ84" s="36"/>
      <c r="BA84" s="36"/>
      <c r="BB84" s="36"/>
      <c r="BC84" s="36"/>
      <c r="BD84" s="74"/>
    </row>
    <row r="85" spans="1:76" s="1" customFormat="1" ht="29.25" customHeight="1">
      <c r="B85" s="35"/>
      <c r="C85" s="280" t="s">
        <v>57</v>
      </c>
      <c r="D85" s="281"/>
      <c r="E85" s="281"/>
      <c r="F85" s="281"/>
      <c r="G85" s="281"/>
      <c r="H85" s="75"/>
      <c r="I85" s="282" t="s">
        <v>58</v>
      </c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2" t="s">
        <v>59</v>
      </c>
      <c r="AH85" s="281"/>
      <c r="AI85" s="281"/>
      <c r="AJ85" s="281"/>
      <c r="AK85" s="281"/>
      <c r="AL85" s="281"/>
      <c r="AM85" s="281"/>
      <c r="AN85" s="282" t="s">
        <v>60</v>
      </c>
      <c r="AO85" s="281"/>
      <c r="AP85" s="283"/>
      <c r="AQ85" s="37"/>
      <c r="AS85" s="76" t="s">
        <v>61</v>
      </c>
      <c r="AT85" s="77" t="s">
        <v>62</v>
      </c>
      <c r="AU85" s="77" t="s">
        <v>63</v>
      </c>
      <c r="AV85" s="77" t="s">
        <v>64</v>
      </c>
      <c r="AW85" s="77" t="s">
        <v>65</v>
      </c>
      <c r="AX85" s="77" t="s">
        <v>66</v>
      </c>
      <c r="AY85" s="77" t="s">
        <v>67</v>
      </c>
      <c r="AZ85" s="77" t="s">
        <v>68</v>
      </c>
      <c r="BA85" s="77" t="s">
        <v>69</v>
      </c>
      <c r="BB85" s="77" t="s">
        <v>70</v>
      </c>
      <c r="BC85" s="77" t="s">
        <v>71</v>
      </c>
      <c r="BD85" s="78" t="s">
        <v>72</v>
      </c>
    </row>
    <row r="86" spans="1:76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9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76" s="4" customFormat="1" ht="32.450000000000003" customHeight="1">
      <c r="B87" s="68"/>
      <c r="C87" s="80" t="s">
        <v>73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84">
        <f>ROUND(SUM(AG88:AG96),2)</f>
        <v>0</v>
      </c>
      <c r="AH87" s="284"/>
      <c r="AI87" s="284"/>
      <c r="AJ87" s="284"/>
      <c r="AK87" s="284"/>
      <c r="AL87" s="284"/>
      <c r="AM87" s="284"/>
      <c r="AN87" s="279">
        <f t="shared" ref="AN87:AN94" si="0">SUM(AG87,AT87)</f>
        <v>0</v>
      </c>
      <c r="AO87" s="279"/>
      <c r="AP87" s="279"/>
      <c r="AQ87" s="71"/>
      <c r="AS87" s="82">
        <f>ROUND(SUM(AS88:AS96),2)</f>
        <v>0</v>
      </c>
      <c r="AT87" s="83">
        <f t="shared" ref="AT87:AT94" si="1">ROUND(SUM(AV87:AW87),2)</f>
        <v>0</v>
      </c>
      <c r="AU87" s="84">
        <f>ROUND(SUM(AU88:AU96),5)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ROUND(SUM(AZ88:AZ96),2)</f>
        <v>0</v>
      </c>
      <c r="BA87" s="83">
        <f>ROUND(SUM(BA88:BA96),2)</f>
        <v>0</v>
      </c>
      <c r="BB87" s="83">
        <f>ROUND(SUM(BB88:BB96),2)</f>
        <v>0</v>
      </c>
      <c r="BC87" s="83">
        <f>ROUND(SUM(BC88:BC96),2)</f>
        <v>0</v>
      </c>
      <c r="BD87" s="85">
        <f>ROUND(SUM(BD88:BD96),2)</f>
        <v>0</v>
      </c>
      <c r="BS87" s="86" t="s">
        <v>74</v>
      </c>
      <c r="BT87" s="86" t="s">
        <v>75</v>
      </c>
      <c r="BU87" s="87" t="s">
        <v>76</v>
      </c>
      <c r="BV87" s="86" t="s">
        <v>77</v>
      </c>
      <c r="BW87" s="86" t="s">
        <v>78</v>
      </c>
      <c r="BX87" s="86" t="s">
        <v>79</v>
      </c>
    </row>
    <row r="88" spans="1:76" s="5" customFormat="1" ht="31.5" customHeight="1">
      <c r="A88" s="88" t="s">
        <v>80</v>
      </c>
      <c r="B88" s="89"/>
      <c r="C88" s="90"/>
      <c r="D88" s="278" t="s">
        <v>81</v>
      </c>
      <c r="E88" s="278"/>
      <c r="F88" s="278"/>
      <c r="G88" s="278"/>
      <c r="H88" s="278"/>
      <c r="I88" s="91"/>
      <c r="J88" s="278" t="s">
        <v>82</v>
      </c>
      <c r="K88" s="278"/>
      <c r="L88" s="278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278"/>
      <c r="X88" s="278"/>
      <c r="Y88" s="278"/>
      <c r="Z88" s="278"/>
      <c r="AA88" s="278"/>
      <c r="AB88" s="278"/>
      <c r="AC88" s="278"/>
      <c r="AD88" s="278"/>
      <c r="AE88" s="278"/>
      <c r="AF88" s="278"/>
      <c r="AG88" s="269">
        <f>'SO 000 - Všeobecné a před...'!M30</f>
        <v>0</v>
      </c>
      <c r="AH88" s="270"/>
      <c r="AI88" s="270"/>
      <c r="AJ88" s="270"/>
      <c r="AK88" s="270"/>
      <c r="AL88" s="270"/>
      <c r="AM88" s="270"/>
      <c r="AN88" s="269">
        <f t="shared" si="0"/>
        <v>0</v>
      </c>
      <c r="AO88" s="270"/>
      <c r="AP88" s="270"/>
      <c r="AQ88" s="92"/>
      <c r="AS88" s="93">
        <f>'SO 000 - Všeobecné a před...'!M28</f>
        <v>0</v>
      </c>
      <c r="AT88" s="94">
        <f t="shared" si="1"/>
        <v>0</v>
      </c>
      <c r="AU88" s="95">
        <f>'SO 000 - Všeobecné a před...'!W117</f>
        <v>0</v>
      </c>
      <c r="AV88" s="94">
        <f>'SO 000 - Všeobecné a před...'!M32</f>
        <v>0</v>
      </c>
      <c r="AW88" s="94">
        <f>'SO 000 - Všeobecné a před...'!M33</f>
        <v>0</v>
      </c>
      <c r="AX88" s="94">
        <f>'SO 000 - Všeobecné a před...'!M34</f>
        <v>0</v>
      </c>
      <c r="AY88" s="94">
        <f>'SO 000 - Všeobecné a před...'!M35</f>
        <v>0</v>
      </c>
      <c r="AZ88" s="94">
        <f>'SO 000 - Všeobecné a před...'!H32</f>
        <v>0</v>
      </c>
      <c r="BA88" s="94">
        <f>'SO 000 - Všeobecné a před...'!H33</f>
        <v>0</v>
      </c>
      <c r="BB88" s="94">
        <f>'SO 000 - Všeobecné a před...'!H34</f>
        <v>0</v>
      </c>
      <c r="BC88" s="94">
        <f>'SO 000 - Všeobecné a před...'!H35</f>
        <v>0</v>
      </c>
      <c r="BD88" s="96">
        <f>'SO 000 - Všeobecné a před...'!H36</f>
        <v>0</v>
      </c>
      <c r="BT88" s="97" t="s">
        <v>83</v>
      </c>
      <c r="BV88" s="97" t="s">
        <v>77</v>
      </c>
      <c r="BW88" s="97" t="s">
        <v>84</v>
      </c>
      <c r="BX88" s="97" t="s">
        <v>78</v>
      </c>
    </row>
    <row r="89" spans="1:76" s="5" customFormat="1" ht="31.5" customHeight="1">
      <c r="A89" s="88" t="s">
        <v>80</v>
      </c>
      <c r="B89" s="89"/>
      <c r="C89" s="90"/>
      <c r="D89" s="278" t="s">
        <v>85</v>
      </c>
      <c r="E89" s="278"/>
      <c r="F89" s="278"/>
      <c r="G89" s="278"/>
      <c r="H89" s="278"/>
      <c r="I89" s="91"/>
      <c r="J89" s="278" t="s">
        <v>86</v>
      </c>
      <c r="K89" s="278"/>
      <c r="L89" s="278"/>
      <c r="M89" s="278"/>
      <c r="N89" s="278"/>
      <c r="O89" s="278"/>
      <c r="P89" s="278"/>
      <c r="Q89" s="278"/>
      <c r="R89" s="278"/>
      <c r="S89" s="278"/>
      <c r="T89" s="278"/>
      <c r="U89" s="278"/>
      <c r="V89" s="278"/>
      <c r="W89" s="278"/>
      <c r="X89" s="278"/>
      <c r="Y89" s="278"/>
      <c r="Z89" s="278"/>
      <c r="AA89" s="278"/>
      <c r="AB89" s="278"/>
      <c r="AC89" s="278"/>
      <c r="AD89" s="278"/>
      <c r="AE89" s="278"/>
      <c r="AF89" s="278"/>
      <c r="AG89" s="269">
        <f>'SO 102.A - KOMUNIKACE STA...'!M30</f>
        <v>0</v>
      </c>
      <c r="AH89" s="270"/>
      <c r="AI89" s="270"/>
      <c r="AJ89" s="270"/>
      <c r="AK89" s="270"/>
      <c r="AL89" s="270"/>
      <c r="AM89" s="270"/>
      <c r="AN89" s="269">
        <f t="shared" si="0"/>
        <v>0</v>
      </c>
      <c r="AO89" s="270"/>
      <c r="AP89" s="270"/>
      <c r="AQ89" s="92"/>
      <c r="AS89" s="93">
        <f>'SO 102.A - KOMUNIKACE STA...'!M28</f>
        <v>0</v>
      </c>
      <c r="AT89" s="94">
        <f t="shared" si="1"/>
        <v>0</v>
      </c>
      <c r="AU89" s="95">
        <f>'SO 102.A - KOMUNIKACE STA...'!W123</f>
        <v>0</v>
      </c>
      <c r="AV89" s="94">
        <f>'SO 102.A - KOMUNIKACE STA...'!M32</f>
        <v>0</v>
      </c>
      <c r="AW89" s="94">
        <f>'SO 102.A - KOMUNIKACE STA...'!M33</f>
        <v>0</v>
      </c>
      <c r="AX89" s="94">
        <f>'SO 102.A - KOMUNIKACE STA...'!M34</f>
        <v>0</v>
      </c>
      <c r="AY89" s="94">
        <f>'SO 102.A - KOMUNIKACE STA...'!M35</f>
        <v>0</v>
      </c>
      <c r="AZ89" s="94">
        <f>'SO 102.A - KOMUNIKACE STA...'!H32</f>
        <v>0</v>
      </c>
      <c r="BA89" s="94">
        <f>'SO 102.A - KOMUNIKACE STA...'!H33</f>
        <v>0</v>
      </c>
      <c r="BB89" s="94">
        <f>'SO 102.A - KOMUNIKACE STA...'!H34</f>
        <v>0</v>
      </c>
      <c r="BC89" s="94">
        <f>'SO 102.A - KOMUNIKACE STA...'!H35</f>
        <v>0</v>
      </c>
      <c r="BD89" s="96">
        <f>'SO 102.A - KOMUNIKACE STA...'!H36</f>
        <v>0</v>
      </c>
      <c r="BT89" s="97" t="s">
        <v>83</v>
      </c>
      <c r="BV89" s="97" t="s">
        <v>77</v>
      </c>
      <c r="BW89" s="97" t="s">
        <v>87</v>
      </c>
      <c r="BX89" s="97" t="s">
        <v>78</v>
      </c>
    </row>
    <row r="90" spans="1:76" s="5" customFormat="1" ht="31.5" customHeight="1">
      <c r="A90" s="88" t="s">
        <v>80</v>
      </c>
      <c r="B90" s="89"/>
      <c r="C90" s="90"/>
      <c r="D90" s="278" t="s">
        <v>88</v>
      </c>
      <c r="E90" s="278"/>
      <c r="F90" s="278"/>
      <c r="G90" s="278"/>
      <c r="H90" s="278"/>
      <c r="I90" s="91"/>
      <c r="J90" s="278" t="s">
        <v>89</v>
      </c>
      <c r="K90" s="278"/>
      <c r="L90" s="278"/>
      <c r="M90" s="278"/>
      <c r="N90" s="278"/>
      <c r="O90" s="278"/>
      <c r="P90" s="278"/>
      <c r="Q90" s="278"/>
      <c r="R90" s="278"/>
      <c r="S90" s="278"/>
      <c r="T90" s="278"/>
      <c r="U90" s="278"/>
      <c r="V90" s="278"/>
      <c r="W90" s="278"/>
      <c r="X90" s="278"/>
      <c r="Y90" s="278"/>
      <c r="Z90" s="278"/>
      <c r="AA90" s="278"/>
      <c r="AB90" s="278"/>
      <c r="AC90" s="278"/>
      <c r="AD90" s="278"/>
      <c r="AE90" s="278"/>
      <c r="AF90" s="278"/>
      <c r="AG90" s="269">
        <f>'C.1.8 - DIO'!M30</f>
        <v>0</v>
      </c>
      <c r="AH90" s="270"/>
      <c r="AI90" s="270"/>
      <c r="AJ90" s="270"/>
      <c r="AK90" s="270"/>
      <c r="AL90" s="270"/>
      <c r="AM90" s="270"/>
      <c r="AN90" s="269">
        <f t="shared" si="0"/>
        <v>0</v>
      </c>
      <c r="AO90" s="270"/>
      <c r="AP90" s="270"/>
      <c r="AQ90" s="92"/>
      <c r="AS90" s="93">
        <f>'C.1.8 - DIO'!M28</f>
        <v>0</v>
      </c>
      <c r="AT90" s="94">
        <f t="shared" si="1"/>
        <v>0</v>
      </c>
      <c r="AU90" s="95">
        <f>'C.1.8 - DIO'!W117</f>
        <v>0</v>
      </c>
      <c r="AV90" s="94">
        <f>'C.1.8 - DIO'!M32</f>
        <v>0</v>
      </c>
      <c r="AW90" s="94">
        <f>'C.1.8 - DIO'!M33</f>
        <v>0</v>
      </c>
      <c r="AX90" s="94">
        <f>'C.1.8 - DIO'!M34</f>
        <v>0</v>
      </c>
      <c r="AY90" s="94">
        <f>'C.1.8 - DIO'!M35</f>
        <v>0</v>
      </c>
      <c r="AZ90" s="94">
        <f>'C.1.8 - DIO'!H32</f>
        <v>0</v>
      </c>
      <c r="BA90" s="94">
        <f>'C.1.8 - DIO'!H33</f>
        <v>0</v>
      </c>
      <c r="BB90" s="94">
        <f>'C.1.8 - DIO'!H34</f>
        <v>0</v>
      </c>
      <c r="BC90" s="94">
        <f>'C.1.8 - DIO'!H35</f>
        <v>0</v>
      </c>
      <c r="BD90" s="96">
        <f>'C.1.8 - DIO'!H36</f>
        <v>0</v>
      </c>
      <c r="BT90" s="97" t="s">
        <v>83</v>
      </c>
      <c r="BV90" s="97" t="s">
        <v>77</v>
      </c>
      <c r="BW90" s="97" t="s">
        <v>90</v>
      </c>
      <c r="BX90" s="97" t="s">
        <v>78</v>
      </c>
    </row>
    <row r="91" spans="1:76" s="5" customFormat="1" ht="31.5" customHeight="1">
      <c r="A91" s="88" t="s">
        <v>80</v>
      </c>
      <c r="B91" s="89"/>
      <c r="C91" s="90"/>
      <c r="D91" s="278" t="s">
        <v>91</v>
      </c>
      <c r="E91" s="278"/>
      <c r="F91" s="278"/>
      <c r="G91" s="278"/>
      <c r="H91" s="278"/>
      <c r="I91" s="91"/>
      <c r="J91" s="278" t="s">
        <v>92</v>
      </c>
      <c r="K91" s="278"/>
      <c r="L91" s="278"/>
      <c r="M91" s="278"/>
      <c r="N91" s="278"/>
      <c r="O91" s="278"/>
      <c r="P91" s="278"/>
      <c r="Q91" s="278"/>
      <c r="R91" s="278"/>
      <c r="S91" s="278"/>
      <c r="T91" s="278"/>
      <c r="U91" s="278"/>
      <c r="V91" s="278"/>
      <c r="W91" s="278"/>
      <c r="X91" s="278"/>
      <c r="Y91" s="278"/>
      <c r="Z91" s="278"/>
      <c r="AA91" s="278"/>
      <c r="AB91" s="278"/>
      <c r="AC91" s="278"/>
      <c r="AD91" s="278"/>
      <c r="AE91" s="278"/>
      <c r="AF91" s="278"/>
      <c r="AG91" s="269">
        <f>'SO 300.A - KANALIZACE A V...'!M30</f>
        <v>0</v>
      </c>
      <c r="AH91" s="270"/>
      <c r="AI91" s="270"/>
      <c r="AJ91" s="270"/>
      <c r="AK91" s="270"/>
      <c r="AL91" s="270"/>
      <c r="AM91" s="270"/>
      <c r="AN91" s="269">
        <f t="shared" si="0"/>
        <v>0</v>
      </c>
      <c r="AO91" s="270"/>
      <c r="AP91" s="270"/>
      <c r="AQ91" s="92"/>
      <c r="AS91" s="93">
        <f>'SO 300.A - KANALIZACE A V...'!M28</f>
        <v>0</v>
      </c>
      <c r="AT91" s="94">
        <f t="shared" si="1"/>
        <v>0</v>
      </c>
      <c r="AU91" s="95">
        <f>'SO 300.A - KANALIZACE A V...'!W119</f>
        <v>0</v>
      </c>
      <c r="AV91" s="94">
        <f>'SO 300.A - KANALIZACE A V...'!M32</f>
        <v>0</v>
      </c>
      <c r="AW91" s="94">
        <f>'SO 300.A - KANALIZACE A V...'!M33</f>
        <v>0</v>
      </c>
      <c r="AX91" s="94">
        <f>'SO 300.A - KANALIZACE A V...'!M34</f>
        <v>0</v>
      </c>
      <c r="AY91" s="94">
        <f>'SO 300.A - KANALIZACE A V...'!M35</f>
        <v>0</v>
      </c>
      <c r="AZ91" s="94">
        <f>'SO 300.A - KANALIZACE A V...'!H32</f>
        <v>0</v>
      </c>
      <c r="BA91" s="94">
        <f>'SO 300.A - KANALIZACE A V...'!H33</f>
        <v>0</v>
      </c>
      <c r="BB91" s="94">
        <f>'SO 300.A - KANALIZACE A V...'!H34</f>
        <v>0</v>
      </c>
      <c r="BC91" s="94">
        <f>'SO 300.A - KANALIZACE A V...'!H35</f>
        <v>0</v>
      </c>
      <c r="BD91" s="96">
        <f>'SO 300.A - KANALIZACE A V...'!H36</f>
        <v>0</v>
      </c>
      <c r="BT91" s="97" t="s">
        <v>83</v>
      </c>
      <c r="BV91" s="97" t="s">
        <v>77</v>
      </c>
      <c r="BW91" s="97" t="s">
        <v>93</v>
      </c>
      <c r="BX91" s="97" t="s">
        <v>78</v>
      </c>
    </row>
    <row r="92" spans="1:76" s="5" customFormat="1" ht="47.25" customHeight="1">
      <c r="A92" s="88" t="s">
        <v>80</v>
      </c>
      <c r="B92" s="89"/>
      <c r="C92" s="90"/>
      <c r="D92" s="278" t="s">
        <v>94</v>
      </c>
      <c r="E92" s="278"/>
      <c r="F92" s="278"/>
      <c r="G92" s="278"/>
      <c r="H92" s="278"/>
      <c r="I92" s="91"/>
      <c r="J92" s="278" t="s">
        <v>95</v>
      </c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69">
        <f>'SO 404, SO412 - SO 404 Os...'!M30</f>
        <v>0</v>
      </c>
      <c r="AH92" s="270"/>
      <c r="AI92" s="270"/>
      <c r="AJ92" s="270"/>
      <c r="AK92" s="270"/>
      <c r="AL92" s="270"/>
      <c r="AM92" s="270"/>
      <c r="AN92" s="269">
        <f t="shared" si="0"/>
        <v>0</v>
      </c>
      <c r="AO92" s="270"/>
      <c r="AP92" s="270"/>
      <c r="AQ92" s="92"/>
      <c r="AS92" s="93">
        <f>'SO 404, SO412 - SO 404 Os...'!M28</f>
        <v>0</v>
      </c>
      <c r="AT92" s="94">
        <f t="shared" si="1"/>
        <v>0</v>
      </c>
      <c r="AU92" s="95">
        <f>'SO 404, SO412 - SO 404 Os...'!W116</f>
        <v>0</v>
      </c>
      <c r="AV92" s="94">
        <f>'SO 404, SO412 - SO 404 Os...'!M32</f>
        <v>0</v>
      </c>
      <c r="AW92" s="94">
        <f>'SO 404, SO412 - SO 404 Os...'!M33</f>
        <v>0</v>
      </c>
      <c r="AX92" s="94">
        <f>'SO 404, SO412 - SO 404 Os...'!M34</f>
        <v>0</v>
      </c>
      <c r="AY92" s="94">
        <f>'SO 404, SO412 - SO 404 Os...'!M35</f>
        <v>0</v>
      </c>
      <c r="AZ92" s="94">
        <f>'SO 404, SO412 - SO 404 Os...'!H32</f>
        <v>0</v>
      </c>
      <c r="BA92" s="94">
        <f>'SO 404, SO412 - SO 404 Os...'!H33</f>
        <v>0</v>
      </c>
      <c r="BB92" s="94">
        <f>'SO 404, SO412 - SO 404 Os...'!H34</f>
        <v>0</v>
      </c>
      <c r="BC92" s="94">
        <f>'SO 404, SO412 - SO 404 Os...'!H35</f>
        <v>0</v>
      </c>
      <c r="BD92" s="96">
        <f>'SO 404, SO412 - SO 404 Os...'!H36</f>
        <v>0</v>
      </c>
      <c r="BT92" s="97" t="s">
        <v>83</v>
      </c>
      <c r="BV92" s="97" t="s">
        <v>77</v>
      </c>
      <c r="BW92" s="97" t="s">
        <v>96</v>
      </c>
      <c r="BX92" s="97" t="s">
        <v>78</v>
      </c>
    </row>
    <row r="93" spans="1:76" s="5" customFormat="1" ht="31.5" customHeight="1">
      <c r="A93" s="88" t="s">
        <v>80</v>
      </c>
      <c r="B93" s="89"/>
      <c r="C93" s="90"/>
      <c r="D93" s="278" t="s">
        <v>97</v>
      </c>
      <c r="E93" s="278"/>
      <c r="F93" s="278"/>
      <c r="G93" s="278"/>
      <c r="H93" s="278"/>
      <c r="I93" s="91"/>
      <c r="J93" s="278" t="s">
        <v>98</v>
      </c>
      <c r="K93" s="278"/>
      <c r="L93" s="278"/>
      <c r="M93" s="278"/>
      <c r="N93" s="278"/>
      <c r="O93" s="278"/>
      <c r="P93" s="278"/>
      <c r="Q93" s="278"/>
      <c r="R93" s="278"/>
      <c r="S93" s="278"/>
      <c r="T93" s="278"/>
      <c r="U93" s="278"/>
      <c r="V93" s="278"/>
      <c r="W93" s="278"/>
      <c r="X93" s="278"/>
      <c r="Y93" s="278"/>
      <c r="Z93" s="278"/>
      <c r="AA93" s="278"/>
      <c r="AB93" s="278"/>
      <c r="AC93" s="278"/>
      <c r="AD93" s="278"/>
      <c r="AE93" s="278"/>
      <c r="AF93" s="278"/>
      <c r="AG93" s="269">
        <f>'SO 421 - Technická ochran...'!M30</f>
        <v>0</v>
      </c>
      <c r="AH93" s="270"/>
      <c r="AI93" s="270"/>
      <c r="AJ93" s="270"/>
      <c r="AK93" s="270"/>
      <c r="AL93" s="270"/>
      <c r="AM93" s="270"/>
      <c r="AN93" s="269">
        <f t="shared" si="0"/>
        <v>0</v>
      </c>
      <c r="AO93" s="270"/>
      <c r="AP93" s="270"/>
      <c r="AQ93" s="92"/>
      <c r="AS93" s="93">
        <f>'SO 421 - Technická ochran...'!M28</f>
        <v>0</v>
      </c>
      <c r="AT93" s="94">
        <f t="shared" si="1"/>
        <v>0</v>
      </c>
      <c r="AU93" s="95">
        <f>'SO 421 - Technická ochran...'!W119</f>
        <v>0</v>
      </c>
      <c r="AV93" s="94">
        <f>'SO 421 - Technická ochran...'!M32</f>
        <v>0</v>
      </c>
      <c r="AW93" s="94">
        <f>'SO 421 - Technická ochran...'!M33</f>
        <v>0</v>
      </c>
      <c r="AX93" s="94">
        <f>'SO 421 - Technická ochran...'!M34</f>
        <v>0</v>
      </c>
      <c r="AY93" s="94">
        <f>'SO 421 - Technická ochran...'!M35</f>
        <v>0</v>
      </c>
      <c r="AZ93" s="94">
        <f>'SO 421 - Technická ochran...'!H32</f>
        <v>0</v>
      </c>
      <c r="BA93" s="94">
        <f>'SO 421 - Technická ochran...'!H33</f>
        <v>0</v>
      </c>
      <c r="BB93" s="94">
        <f>'SO 421 - Technická ochran...'!H34</f>
        <v>0</v>
      </c>
      <c r="BC93" s="94">
        <f>'SO 421 - Technická ochran...'!H35</f>
        <v>0</v>
      </c>
      <c r="BD93" s="96">
        <f>'SO 421 - Technická ochran...'!H36</f>
        <v>0</v>
      </c>
      <c r="BT93" s="97" t="s">
        <v>83</v>
      </c>
      <c r="BV93" s="97" t="s">
        <v>77</v>
      </c>
      <c r="BW93" s="97" t="s">
        <v>99</v>
      </c>
      <c r="BX93" s="97" t="s">
        <v>78</v>
      </c>
    </row>
    <row r="94" spans="1:76" s="5" customFormat="1" ht="31.5" customHeight="1">
      <c r="A94" s="88" t="s">
        <v>80</v>
      </c>
      <c r="B94" s="89"/>
      <c r="C94" s="90"/>
      <c r="D94" s="278" t="s">
        <v>100</v>
      </c>
      <c r="E94" s="278"/>
      <c r="F94" s="278"/>
      <c r="G94" s="278"/>
      <c r="H94" s="278"/>
      <c r="I94" s="91"/>
      <c r="J94" s="278" t="s">
        <v>101</v>
      </c>
      <c r="K94" s="278"/>
      <c r="L94" s="278"/>
      <c r="M94" s="278"/>
      <c r="N94" s="278"/>
      <c r="O94" s="278"/>
      <c r="P94" s="278"/>
      <c r="Q94" s="278"/>
      <c r="R94" s="278"/>
      <c r="S94" s="278"/>
      <c r="T94" s="278"/>
      <c r="U94" s="278"/>
      <c r="V94" s="278"/>
      <c r="W94" s="278"/>
      <c r="X94" s="278"/>
      <c r="Y94" s="278"/>
      <c r="Z94" s="278"/>
      <c r="AA94" s="278"/>
      <c r="AB94" s="278"/>
      <c r="AC94" s="278"/>
      <c r="AD94" s="278"/>
      <c r="AE94" s="278"/>
      <c r="AF94" s="278"/>
      <c r="AG94" s="269">
        <f>'SO 431 - Technická ochran...'!M30</f>
        <v>0</v>
      </c>
      <c r="AH94" s="270"/>
      <c r="AI94" s="270"/>
      <c r="AJ94" s="270"/>
      <c r="AK94" s="270"/>
      <c r="AL94" s="270"/>
      <c r="AM94" s="270"/>
      <c r="AN94" s="269">
        <f t="shared" si="0"/>
        <v>0</v>
      </c>
      <c r="AO94" s="270"/>
      <c r="AP94" s="270"/>
      <c r="AQ94" s="92"/>
      <c r="AS94" s="93">
        <f>'SO 431 - Technická ochran...'!M28</f>
        <v>0</v>
      </c>
      <c r="AT94" s="94">
        <f t="shared" si="1"/>
        <v>0</v>
      </c>
      <c r="AU94" s="95">
        <f>'SO 431 - Technická ochran...'!W118</f>
        <v>0</v>
      </c>
      <c r="AV94" s="94">
        <f>'SO 431 - Technická ochran...'!M32</f>
        <v>0</v>
      </c>
      <c r="AW94" s="94">
        <f>'SO 431 - Technická ochran...'!M33</f>
        <v>0</v>
      </c>
      <c r="AX94" s="94">
        <f>'SO 431 - Technická ochran...'!M34</f>
        <v>0</v>
      </c>
      <c r="AY94" s="94">
        <f>'SO 431 - Technická ochran...'!M35</f>
        <v>0</v>
      </c>
      <c r="AZ94" s="94">
        <f>'SO 431 - Technická ochran...'!H32</f>
        <v>0</v>
      </c>
      <c r="BA94" s="94">
        <f>'SO 431 - Technická ochran...'!H33</f>
        <v>0</v>
      </c>
      <c r="BB94" s="94">
        <f>'SO 431 - Technická ochran...'!H34</f>
        <v>0</v>
      </c>
      <c r="BC94" s="94">
        <f>'SO 431 - Technická ochran...'!H35</f>
        <v>0</v>
      </c>
      <c r="BD94" s="96">
        <f>'SO 431 - Technická ochran...'!H36</f>
        <v>0</v>
      </c>
      <c r="BT94" s="97" t="s">
        <v>83</v>
      </c>
      <c r="BV94" s="97" t="s">
        <v>77</v>
      </c>
      <c r="BW94" s="97" t="s">
        <v>102</v>
      </c>
      <c r="BX94" s="97" t="s">
        <v>78</v>
      </c>
    </row>
    <row r="95" spans="1:76" s="5" customFormat="1" ht="31.5" customHeight="1">
      <c r="A95" s="88" t="s">
        <v>80</v>
      </c>
      <c r="B95" s="89"/>
      <c r="C95" s="90"/>
      <c r="D95" s="278" t="s">
        <v>103</v>
      </c>
      <c r="E95" s="278"/>
      <c r="F95" s="278"/>
      <c r="G95" s="278"/>
      <c r="H95" s="278"/>
      <c r="I95" s="91"/>
      <c r="J95" s="278" t="s">
        <v>104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69">
        <v>0</v>
      </c>
      <c r="AH95" s="270"/>
      <c r="AI95" s="270"/>
      <c r="AJ95" s="270"/>
      <c r="AK95" s="270"/>
      <c r="AL95" s="270"/>
      <c r="AM95" s="270"/>
      <c r="AN95" s="269">
        <v>0</v>
      </c>
      <c r="AO95" s="270"/>
      <c r="AP95" s="270"/>
      <c r="AQ95" s="92"/>
      <c r="AS95" s="93">
        <v>0</v>
      </c>
      <c r="AT95" s="94">
        <v>0</v>
      </c>
      <c r="AU95" s="95">
        <v>0</v>
      </c>
      <c r="AV95" s="94">
        <v>0</v>
      </c>
      <c r="AW95" s="94">
        <v>0</v>
      </c>
      <c r="AX95" s="94">
        <v>0</v>
      </c>
      <c r="AY95" s="94">
        <v>0</v>
      </c>
      <c r="AZ95" s="94">
        <v>0</v>
      </c>
      <c r="BA95" s="94">
        <v>0</v>
      </c>
      <c r="BB95" s="94">
        <v>0</v>
      </c>
      <c r="BC95" s="94">
        <v>0</v>
      </c>
      <c r="BD95" s="96">
        <v>0</v>
      </c>
      <c r="BT95" s="97" t="s">
        <v>83</v>
      </c>
      <c r="BV95" s="97" t="s">
        <v>77</v>
      </c>
      <c r="BW95" s="97" t="s">
        <v>105</v>
      </c>
      <c r="BX95" s="97" t="s">
        <v>78</v>
      </c>
    </row>
    <row r="96" spans="1:76" s="5" customFormat="1" ht="31.5" customHeight="1">
      <c r="A96" s="88" t="s">
        <v>80</v>
      </c>
      <c r="B96" s="89"/>
      <c r="C96" s="90"/>
      <c r="D96" s="278" t="s">
        <v>1018</v>
      </c>
      <c r="E96" s="278"/>
      <c r="F96" s="278"/>
      <c r="G96" s="278"/>
      <c r="H96" s="278"/>
      <c r="I96" s="91"/>
      <c r="J96" s="278" t="s">
        <v>106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69">
        <v>0</v>
      </c>
      <c r="AH96" s="270"/>
      <c r="AI96" s="270"/>
      <c r="AJ96" s="270"/>
      <c r="AK96" s="270"/>
      <c r="AL96" s="270"/>
      <c r="AM96" s="270"/>
      <c r="AN96" s="269">
        <v>0</v>
      </c>
      <c r="AO96" s="270"/>
      <c r="AP96" s="270"/>
      <c r="AQ96" s="92"/>
      <c r="AS96" s="98">
        <v>0</v>
      </c>
      <c r="AT96" s="99">
        <v>0</v>
      </c>
      <c r="AU96" s="100">
        <v>0</v>
      </c>
      <c r="AV96" s="99">
        <v>0</v>
      </c>
      <c r="AW96" s="99">
        <v>0</v>
      </c>
      <c r="AX96" s="99">
        <v>0</v>
      </c>
      <c r="AY96" s="99">
        <v>0</v>
      </c>
      <c r="AZ96" s="99">
        <v>0</v>
      </c>
      <c r="BA96" s="99">
        <v>0</v>
      </c>
      <c r="BB96" s="99">
        <v>0</v>
      </c>
      <c r="BC96" s="99">
        <v>0</v>
      </c>
      <c r="BD96" s="101">
        <v>0</v>
      </c>
      <c r="BT96" s="97" t="s">
        <v>83</v>
      </c>
      <c r="BV96" s="97" t="s">
        <v>77</v>
      </c>
      <c r="BW96" s="97" t="s">
        <v>107</v>
      </c>
      <c r="BX96" s="97" t="s">
        <v>78</v>
      </c>
    </row>
    <row r="97" spans="2:89">
      <c r="B97" s="23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4"/>
    </row>
    <row r="98" spans="2:89" s="1" customFormat="1" ht="30" customHeight="1">
      <c r="B98" s="35"/>
      <c r="C98" s="80" t="s">
        <v>108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279">
        <f>ROUND(SUM(AG99:AG102),2)</f>
        <v>0</v>
      </c>
      <c r="AH98" s="279"/>
      <c r="AI98" s="279"/>
      <c r="AJ98" s="279"/>
      <c r="AK98" s="279"/>
      <c r="AL98" s="279"/>
      <c r="AM98" s="279"/>
      <c r="AN98" s="279">
        <f>ROUND(SUM(AN99:AN102),2)</f>
        <v>0</v>
      </c>
      <c r="AO98" s="279"/>
      <c r="AP98" s="279"/>
      <c r="AQ98" s="37"/>
      <c r="AS98" s="76" t="s">
        <v>109</v>
      </c>
      <c r="AT98" s="77" t="s">
        <v>110</v>
      </c>
      <c r="AU98" s="77" t="s">
        <v>39</v>
      </c>
      <c r="AV98" s="78" t="s">
        <v>62</v>
      </c>
    </row>
    <row r="99" spans="2:89" s="1" customFormat="1" ht="19.899999999999999" customHeight="1">
      <c r="B99" s="35"/>
      <c r="C99" s="36"/>
      <c r="D99" s="102" t="s">
        <v>111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267">
        <f>ROUND(AG87*AS99,2)</f>
        <v>0</v>
      </c>
      <c r="AH99" s="268"/>
      <c r="AI99" s="268"/>
      <c r="AJ99" s="268"/>
      <c r="AK99" s="268"/>
      <c r="AL99" s="268"/>
      <c r="AM99" s="268"/>
      <c r="AN99" s="268">
        <f>ROUND(AG99+AV99,2)</f>
        <v>0</v>
      </c>
      <c r="AO99" s="268"/>
      <c r="AP99" s="268"/>
      <c r="AQ99" s="37"/>
      <c r="AS99" s="103">
        <v>0</v>
      </c>
      <c r="AT99" s="104" t="s">
        <v>112</v>
      </c>
      <c r="AU99" s="104" t="s">
        <v>40</v>
      </c>
      <c r="AV99" s="105">
        <f>ROUND(IF(AU99="základní",AG99*L31,IF(AU99="snížená",AG99*L32,0)),2)</f>
        <v>0</v>
      </c>
      <c r="BV99" s="19" t="s">
        <v>113</v>
      </c>
      <c r="BY99" s="106">
        <f>IF(AU99="základní",AV99,0)</f>
        <v>0</v>
      </c>
      <c r="BZ99" s="106">
        <f>IF(AU99="snížená",AV99,0)</f>
        <v>0</v>
      </c>
      <c r="CA99" s="106">
        <v>0</v>
      </c>
      <c r="CB99" s="106">
        <v>0</v>
      </c>
      <c r="CC99" s="106">
        <v>0</v>
      </c>
      <c r="CD99" s="106">
        <f>IF(AU99="základní",AG99,0)</f>
        <v>0</v>
      </c>
      <c r="CE99" s="106">
        <f>IF(AU99="snížená",AG99,0)</f>
        <v>0</v>
      </c>
      <c r="CF99" s="106">
        <f>IF(AU99="zákl. přenesená",AG99,0)</f>
        <v>0</v>
      </c>
      <c r="CG99" s="106">
        <f>IF(AU99="sníž. přenesená",AG99,0)</f>
        <v>0</v>
      </c>
      <c r="CH99" s="106">
        <f>IF(AU99="nulová",AG99,0)</f>
        <v>0</v>
      </c>
      <c r="CI99" s="19">
        <f>IF(AU99="základní",1,IF(AU99="snížená",2,IF(AU99="zákl. přenesená",4,IF(AU99="sníž. přenesená",5,3))))</f>
        <v>1</v>
      </c>
      <c r="CJ99" s="19">
        <f>IF(AT99="stavební čast",1,IF(8899="investiční čast",2,3))</f>
        <v>1</v>
      </c>
      <c r="CK99" s="19" t="str">
        <f>IF(D99="Vyplň vlastní","","x")</f>
        <v>x</v>
      </c>
    </row>
    <row r="100" spans="2:89" s="1" customFormat="1" ht="19.899999999999999" customHeight="1">
      <c r="B100" s="35"/>
      <c r="C100" s="36"/>
      <c r="D100" s="276" t="s">
        <v>114</v>
      </c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36"/>
      <c r="AD100" s="36"/>
      <c r="AE100" s="36"/>
      <c r="AF100" s="36"/>
      <c r="AG100" s="267">
        <f>AG87*AS100</f>
        <v>0</v>
      </c>
      <c r="AH100" s="268"/>
      <c r="AI100" s="268"/>
      <c r="AJ100" s="268"/>
      <c r="AK100" s="268"/>
      <c r="AL100" s="268"/>
      <c r="AM100" s="268"/>
      <c r="AN100" s="268">
        <f>AG100+AV100</f>
        <v>0</v>
      </c>
      <c r="AO100" s="268"/>
      <c r="AP100" s="268"/>
      <c r="AQ100" s="37"/>
      <c r="AS100" s="107">
        <v>0</v>
      </c>
      <c r="AT100" s="108" t="s">
        <v>112</v>
      </c>
      <c r="AU100" s="108" t="s">
        <v>40</v>
      </c>
      <c r="AV100" s="109">
        <f>ROUND(IF(AU100="nulová",0,IF(OR(AU100="základní",AU100="zákl. přenesená"),AG100*L31,AG100*L32)),2)</f>
        <v>0</v>
      </c>
      <c r="BV100" s="19" t="s">
        <v>115</v>
      </c>
      <c r="BY100" s="106">
        <f>IF(AU100="základní",AV100,0)</f>
        <v>0</v>
      </c>
      <c r="BZ100" s="106">
        <f>IF(AU100="snížená",AV100,0)</f>
        <v>0</v>
      </c>
      <c r="CA100" s="106">
        <f>IF(AU100="zákl. přenesená",AV100,0)</f>
        <v>0</v>
      </c>
      <c r="CB100" s="106">
        <f>IF(AU100="sníž. přenesená",AV100,0)</f>
        <v>0</v>
      </c>
      <c r="CC100" s="106">
        <f>IF(AU100="nulová",AV100,0)</f>
        <v>0</v>
      </c>
      <c r="CD100" s="106">
        <f>IF(AU100="základní",AG100,0)</f>
        <v>0</v>
      </c>
      <c r="CE100" s="106">
        <f>IF(AU100="snížená",AG100,0)</f>
        <v>0</v>
      </c>
      <c r="CF100" s="106">
        <f>IF(AU100="zákl. přenesená",AG100,0)</f>
        <v>0</v>
      </c>
      <c r="CG100" s="106">
        <f>IF(AU100="sníž. přenesená",AG100,0)</f>
        <v>0</v>
      </c>
      <c r="CH100" s="106">
        <f>IF(AU100="nulová",AG100,0)</f>
        <v>0</v>
      </c>
      <c r="CI100" s="19">
        <f>IF(AU100="základní",1,IF(AU100="snížená",2,IF(AU100="zákl. přenesená",4,IF(AU100="sníž. přenesená",5,3))))</f>
        <v>1</v>
      </c>
      <c r="CJ100" s="19">
        <f>IF(AT100="stavební čast",1,IF(88100="investiční čast",2,3))</f>
        <v>1</v>
      </c>
      <c r="CK100" s="19" t="str">
        <f>IF(D100="Vyplň vlastní","","x")</f>
        <v/>
      </c>
    </row>
    <row r="101" spans="2:89" s="1" customFormat="1" ht="19.899999999999999" customHeight="1">
      <c r="B101" s="35"/>
      <c r="C101" s="36"/>
      <c r="D101" s="276" t="s">
        <v>114</v>
      </c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36"/>
      <c r="AD101" s="36"/>
      <c r="AE101" s="36"/>
      <c r="AF101" s="36"/>
      <c r="AG101" s="267">
        <f>AG87*AS101</f>
        <v>0</v>
      </c>
      <c r="AH101" s="268"/>
      <c r="AI101" s="268"/>
      <c r="AJ101" s="268"/>
      <c r="AK101" s="268"/>
      <c r="AL101" s="268"/>
      <c r="AM101" s="268"/>
      <c r="AN101" s="268">
        <f>AG101+AV101</f>
        <v>0</v>
      </c>
      <c r="AO101" s="268"/>
      <c r="AP101" s="268"/>
      <c r="AQ101" s="37"/>
      <c r="AS101" s="107">
        <v>0</v>
      </c>
      <c r="AT101" s="108" t="s">
        <v>112</v>
      </c>
      <c r="AU101" s="108" t="s">
        <v>40</v>
      </c>
      <c r="AV101" s="109">
        <f>ROUND(IF(AU101="nulová",0,IF(OR(AU101="základní",AU101="zákl. přenesená"),AG101*L31,AG101*L32)),2)</f>
        <v>0</v>
      </c>
      <c r="BV101" s="19" t="s">
        <v>115</v>
      </c>
      <c r="BY101" s="106">
        <f>IF(AU101="základní",AV101,0)</f>
        <v>0</v>
      </c>
      <c r="BZ101" s="106">
        <f>IF(AU101="snížená",AV101,0)</f>
        <v>0</v>
      </c>
      <c r="CA101" s="106">
        <f>IF(AU101="zákl. přenesená",AV101,0)</f>
        <v>0</v>
      </c>
      <c r="CB101" s="106">
        <f>IF(AU101="sníž. přenesená",AV101,0)</f>
        <v>0</v>
      </c>
      <c r="CC101" s="106">
        <f>IF(AU101="nulová",AV101,0)</f>
        <v>0</v>
      </c>
      <c r="CD101" s="106">
        <f>IF(AU101="základní",AG101,0)</f>
        <v>0</v>
      </c>
      <c r="CE101" s="106">
        <f>IF(AU101="snížená",AG101,0)</f>
        <v>0</v>
      </c>
      <c r="CF101" s="106">
        <f>IF(AU101="zákl. přenesená",AG101,0)</f>
        <v>0</v>
      </c>
      <c r="CG101" s="106">
        <f>IF(AU101="sníž. přenesená",AG101,0)</f>
        <v>0</v>
      </c>
      <c r="CH101" s="106">
        <f>IF(AU101="nulová",AG101,0)</f>
        <v>0</v>
      </c>
      <c r="CI101" s="19">
        <f>IF(AU101="základní",1,IF(AU101="snížená",2,IF(AU101="zákl. přenesená",4,IF(AU101="sníž. přenesená",5,3))))</f>
        <v>1</v>
      </c>
      <c r="CJ101" s="19">
        <f>IF(AT101="stavební čast",1,IF(88101="investiční čast",2,3))</f>
        <v>1</v>
      </c>
      <c r="CK101" s="19" t="str">
        <f>IF(D101="Vyplň vlastní","","x")</f>
        <v/>
      </c>
    </row>
    <row r="102" spans="2:89" s="1" customFormat="1" ht="19.899999999999999" customHeight="1">
      <c r="B102" s="35"/>
      <c r="C102" s="36"/>
      <c r="D102" s="276" t="s">
        <v>114</v>
      </c>
      <c r="E102" s="277"/>
      <c r="F102" s="277"/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36"/>
      <c r="AD102" s="36"/>
      <c r="AE102" s="36"/>
      <c r="AF102" s="36"/>
      <c r="AG102" s="267">
        <f>AG87*AS102</f>
        <v>0</v>
      </c>
      <c r="AH102" s="268"/>
      <c r="AI102" s="268"/>
      <c r="AJ102" s="268"/>
      <c r="AK102" s="268"/>
      <c r="AL102" s="268"/>
      <c r="AM102" s="268"/>
      <c r="AN102" s="268">
        <f>AG102+AV102</f>
        <v>0</v>
      </c>
      <c r="AO102" s="268"/>
      <c r="AP102" s="268"/>
      <c r="AQ102" s="37"/>
      <c r="AS102" s="110">
        <v>0</v>
      </c>
      <c r="AT102" s="111" t="s">
        <v>112</v>
      </c>
      <c r="AU102" s="111" t="s">
        <v>40</v>
      </c>
      <c r="AV102" s="112">
        <f>ROUND(IF(AU102="nulová",0,IF(OR(AU102="základní",AU102="zákl. přenesená"),AG102*L31,AG102*L32)),2)</f>
        <v>0</v>
      </c>
      <c r="BV102" s="19" t="s">
        <v>115</v>
      </c>
      <c r="BY102" s="106">
        <f>IF(AU102="základní",AV102,0)</f>
        <v>0</v>
      </c>
      <c r="BZ102" s="106">
        <f>IF(AU102="snížená",AV102,0)</f>
        <v>0</v>
      </c>
      <c r="CA102" s="106">
        <f>IF(AU102="zákl. přenesená",AV102,0)</f>
        <v>0</v>
      </c>
      <c r="CB102" s="106">
        <f>IF(AU102="sníž. přenesená",AV102,0)</f>
        <v>0</v>
      </c>
      <c r="CC102" s="106">
        <f>IF(AU102="nulová",AV102,0)</f>
        <v>0</v>
      </c>
      <c r="CD102" s="106">
        <f>IF(AU102="základní",AG102,0)</f>
        <v>0</v>
      </c>
      <c r="CE102" s="106">
        <f>IF(AU102="snížená",AG102,0)</f>
        <v>0</v>
      </c>
      <c r="CF102" s="106">
        <f>IF(AU102="zákl. přenesená",AG102,0)</f>
        <v>0</v>
      </c>
      <c r="CG102" s="106">
        <f>IF(AU102="sníž. přenesená",AG102,0)</f>
        <v>0</v>
      </c>
      <c r="CH102" s="106">
        <f>IF(AU102="nulová",AG102,0)</f>
        <v>0</v>
      </c>
      <c r="CI102" s="19">
        <f>IF(AU102="základní",1,IF(AU102="snížená",2,IF(AU102="zákl. přenesená",4,IF(AU102="sníž. přenesená",5,3))))</f>
        <v>1</v>
      </c>
      <c r="CJ102" s="19">
        <f>IF(AT102="stavební čast",1,IF(88102="investiční čast",2,3))</f>
        <v>1</v>
      </c>
      <c r="CK102" s="19" t="str">
        <f>IF(D102="Vyplň vlastní","","x")</f>
        <v/>
      </c>
    </row>
    <row r="103" spans="2:89" s="1" customFormat="1" ht="10.9" customHeight="1"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7"/>
    </row>
    <row r="104" spans="2:89" s="1" customFormat="1" ht="30" customHeight="1">
      <c r="B104" s="35"/>
      <c r="C104" s="113" t="s">
        <v>116</v>
      </c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264">
        <f>ROUND(AG87+AG98,2)</f>
        <v>0</v>
      </c>
      <c r="AH104" s="264"/>
      <c r="AI104" s="264"/>
      <c r="AJ104" s="264"/>
      <c r="AK104" s="264"/>
      <c r="AL104" s="264"/>
      <c r="AM104" s="264"/>
      <c r="AN104" s="264">
        <f>AN87+AN98</f>
        <v>0</v>
      </c>
      <c r="AO104" s="264"/>
      <c r="AP104" s="264"/>
      <c r="AQ104" s="37"/>
    </row>
    <row r="105" spans="2:89" s="1" customFormat="1" ht="6.95" customHeight="1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1"/>
    </row>
  </sheetData>
  <mergeCells count="90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AS82:AT84"/>
    <mergeCell ref="AM83:AP83"/>
    <mergeCell ref="L35:O35"/>
    <mergeCell ref="W35:AE35"/>
    <mergeCell ref="AK35:AO35"/>
    <mergeCell ref="X37:AB37"/>
    <mergeCell ref="AK37:AO37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89:H89"/>
    <mergeCell ref="J89:AF89"/>
    <mergeCell ref="AN90:AP90"/>
    <mergeCell ref="AG90:AM90"/>
    <mergeCell ref="D90:H90"/>
    <mergeCell ref="J90:AF90"/>
    <mergeCell ref="D91:H91"/>
    <mergeCell ref="J91:AF91"/>
    <mergeCell ref="AN92:AP92"/>
    <mergeCell ref="AG92:AM92"/>
    <mergeCell ref="D92:H92"/>
    <mergeCell ref="J92:AF92"/>
    <mergeCell ref="AG98:AM98"/>
    <mergeCell ref="AN98:AP98"/>
    <mergeCell ref="D93:H93"/>
    <mergeCell ref="J93:AF93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101:AP101"/>
    <mergeCell ref="D102:AB102"/>
    <mergeCell ref="AG102:AM102"/>
    <mergeCell ref="AN102:AP102"/>
    <mergeCell ref="D100:AB100"/>
    <mergeCell ref="AG100:AM100"/>
    <mergeCell ref="AN100:AP100"/>
    <mergeCell ref="AG104:AM104"/>
    <mergeCell ref="AN104:AP104"/>
    <mergeCell ref="AR2:BE2"/>
    <mergeCell ref="AG99:AM99"/>
    <mergeCell ref="AN99:AP99"/>
    <mergeCell ref="AN93:AP93"/>
    <mergeCell ref="AG93:AM93"/>
    <mergeCell ref="AN91:AP91"/>
    <mergeCell ref="AG91:AM91"/>
    <mergeCell ref="AN89:AP89"/>
    <mergeCell ref="AG89:AM89"/>
    <mergeCell ref="C76:AP76"/>
    <mergeCell ref="L78:AO78"/>
    <mergeCell ref="AM82:AP82"/>
    <mergeCell ref="D101:AB101"/>
    <mergeCell ref="AG101:AM101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00 - Všeobecné a před...'!C2" display="/"/>
    <hyperlink ref="A89" location="'SO 102.A - KOMUNIKACE STA...'!C2" display="/"/>
    <hyperlink ref="A90" location="'SO 191 - DIO'!C2" display="/"/>
    <hyperlink ref="A91" location="'SO 300.A - KANALIZACE A V...'!C2" display="/"/>
    <hyperlink ref="A92" location="'SO 404, SO412 - SO 404 Os...'!C2" display="/"/>
    <hyperlink ref="A93" location="'SO 421 - Technická ochran...'!C2" display="/"/>
    <hyperlink ref="A94" location="'SO 431 - Technická ochran...'!C2" display="/"/>
    <hyperlink ref="A95" location="'SO 502 - Přeložka plynovodu'!C2" display="/"/>
    <hyperlink ref="A96" location="'SO 800.A - Vegetační úpravy'!C2" display="/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30"/>
  <sheetViews>
    <sheetView showGridLines="0" view="pageBreakPreview" zoomScale="60" zoomScaleNormal="100" workbookViewId="0">
      <pane ySplit="1" topLeftCell="A2" activePane="bottomLeft" state="frozen"/>
      <selection pane="bottomLeft" activeCell="B9" sqref="B9"/>
    </sheetView>
  </sheetViews>
  <sheetFormatPr defaultRowHeight="16.5"/>
  <cols>
    <col min="1" max="1" width="10.83203125" customWidth="1"/>
    <col min="2" max="2" width="174.1640625" customWidth="1"/>
    <col min="3" max="3" width="22" style="201" customWidth="1"/>
    <col min="4" max="4" width="25.6640625" style="202" customWidth="1"/>
    <col min="5" max="5" width="51.5" style="200" customWidth="1"/>
    <col min="6" max="6" width="18.83203125" style="200" customWidth="1"/>
    <col min="7" max="231" width="11.6640625" style="194" customWidth="1"/>
    <col min="232" max="235" width="11.5" style="194" customWidth="1"/>
    <col min="257" max="257" width="10.83203125" customWidth="1"/>
    <col min="258" max="258" width="174.1640625" customWidth="1"/>
    <col min="259" max="259" width="22" customWidth="1"/>
    <col min="260" max="260" width="25.6640625" customWidth="1"/>
    <col min="261" max="261" width="51.5" customWidth="1"/>
    <col min="262" max="262" width="18.83203125" customWidth="1"/>
    <col min="263" max="487" width="11.6640625" customWidth="1"/>
    <col min="488" max="491" width="11.5" customWidth="1"/>
    <col min="513" max="513" width="10.83203125" customWidth="1"/>
    <col min="514" max="514" width="174.1640625" customWidth="1"/>
    <col min="515" max="515" width="22" customWidth="1"/>
    <col min="516" max="516" width="25.6640625" customWidth="1"/>
    <col min="517" max="517" width="51.5" customWidth="1"/>
    <col min="518" max="518" width="18.83203125" customWidth="1"/>
    <col min="519" max="743" width="11.6640625" customWidth="1"/>
    <col min="744" max="747" width="11.5" customWidth="1"/>
    <col min="769" max="769" width="10.83203125" customWidth="1"/>
    <col min="770" max="770" width="174.1640625" customWidth="1"/>
    <col min="771" max="771" width="22" customWidth="1"/>
    <col min="772" max="772" width="25.6640625" customWidth="1"/>
    <col min="773" max="773" width="51.5" customWidth="1"/>
    <col min="774" max="774" width="18.83203125" customWidth="1"/>
    <col min="775" max="999" width="11.6640625" customWidth="1"/>
    <col min="1000" max="1003" width="11.5" customWidth="1"/>
    <col min="1025" max="1025" width="10.83203125" customWidth="1"/>
    <col min="1026" max="1026" width="174.1640625" customWidth="1"/>
    <col min="1027" max="1027" width="22" customWidth="1"/>
    <col min="1028" max="1028" width="25.6640625" customWidth="1"/>
    <col min="1029" max="1029" width="51.5" customWidth="1"/>
    <col min="1030" max="1030" width="18.83203125" customWidth="1"/>
    <col min="1031" max="1255" width="11.6640625" customWidth="1"/>
    <col min="1256" max="1259" width="11.5" customWidth="1"/>
    <col min="1281" max="1281" width="10.83203125" customWidth="1"/>
    <col min="1282" max="1282" width="174.1640625" customWidth="1"/>
    <col min="1283" max="1283" width="22" customWidth="1"/>
    <col min="1284" max="1284" width="25.6640625" customWidth="1"/>
    <col min="1285" max="1285" width="51.5" customWidth="1"/>
    <col min="1286" max="1286" width="18.83203125" customWidth="1"/>
    <col min="1287" max="1511" width="11.6640625" customWidth="1"/>
    <col min="1512" max="1515" width="11.5" customWidth="1"/>
    <col min="1537" max="1537" width="10.83203125" customWidth="1"/>
    <col min="1538" max="1538" width="174.1640625" customWidth="1"/>
    <col min="1539" max="1539" width="22" customWidth="1"/>
    <col min="1540" max="1540" width="25.6640625" customWidth="1"/>
    <col min="1541" max="1541" width="51.5" customWidth="1"/>
    <col min="1542" max="1542" width="18.83203125" customWidth="1"/>
    <col min="1543" max="1767" width="11.6640625" customWidth="1"/>
    <col min="1768" max="1771" width="11.5" customWidth="1"/>
    <col min="1793" max="1793" width="10.83203125" customWidth="1"/>
    <col min="1794" max="1794" width="174.1640625" customWidth="1"/>
    <col min="1795" max="1795" width="22" customWidth="1"/>
    <col min="1796" max="1796" width="25.6640625" customWidth="1"/>
    <col min="1797" max="1797" width="51.5" customWidth="1"/>
    <col min="1798" max="1798" width="18.83203125" customWidth="1"/>
    <col min="1799" max="2023" width="11.6640625" customWidth="1"/>
    <col min="2024" max="2027" width="11.5" customWidth="1"/>
    <col min="2049" max="2049" width="10.83203125" customWidth="1"/>
    <col min="2050" max="2050" width="174.1640625" customWidth="1"/>
    <col min="2051" max="2051" width="22" customWidth="1"/>
    <col min="2052" max="2052" width="25.6640625" customWidth="1"/>
    <col min="2053" max="2053" width="51.5" customWidth="1"/>
    <col min="2054" max="2054" width="18.83203125" customWidth="1"/>
    <col min="2055" max="2279" width="11.6640625" customWidth="1"/>
    <col min="2280" max="2283" width="11.5" customWidth="1"/>
    <col min="2305" max="2305" width="10.83203125" customWidth="1"/>
    <col min="2306" max="2306" width="174.1640625" customWidth="1"/>
    <col min="2307" max="2307" width="22" customWidth="1"/>
    <col min="2308" max="2308" width="25.6640625" customWidth="1"/>
    <col min="2309" max="2309" width="51.5" customWidth="1"/>
    <col min="2310" max="2310" width="18.83203125" customWidth="1"/>
    <col min="2311" max="2535" width="11.6640625" customWidth="1"/>
    <col min="2536" max="2539" width="11.5" customWidth="1"/>
    <col min="2561" max="2561" width="10.83203125" customWidth="1"/>
    <col min="2562" max="2562" width="174.1640625" customWidth="1"/>
    <col min="2563" max="2563" width="22" customWidth="1"/>
    <col min="2564" max="2564" width="25.6640625" customWidth="1"/>
    <col min="2565" max="2565" width="51.5" customWidth="1"/>
    <col min="2566" max="2566" width="18.83203125" customWidth="1"/>
    <col min="2567" max="2791" width="11.6640625" customWidth="1"/>
    <col min="2792" max="2795" width="11.5" customWidth="1"/>
    <col min="2817" max="2817" width="10.83203125" customWidth="1"/>
    <col min="2818" max="2818" width="174.1640625" customWidth="1"/>
    <col min="2819" max="2819" width="22" customWidth="1"/>
    <col min="2820" max="2820" width="25.6640625" customWidth="1"/>
    <col min="2821" max="2821" width="51.5" customWidth="1"/>
    <col min="2822" max="2822" width="18.83203125" customWidth="1"/>
    <col min="2823" max="3047" width="11.6640625" customWidth="1"/>
    <col min="3048" max="3051" width="11.5" customWidth="1"/>
    <col min="3073" max="3073" width="10.83203125" customWidth="1"/>
    <col min="3074" max="3074" width="174.1640625" customWidth="1"/>
    <col min="3075" max="3075" width="22" customWidth="1"/>
    <col min="3076" max="3076" width="25.6640625" customWidth="1"/>
    <col min="3077" max="3077" width="51.5" customWidth="1"/>
    <col min="3078" max="3078" width="18.83203125" customWidth="1"/>
    <col min="3079" max="3303" width="11.6640625" customWidth="1"/>
    <col min="3304" max="3307" width="11.5" customWidth="1"/>
    <col min="3329" max="3329" width="10.83203125" customWidth="1"/>
    <col min="3330" max="3330" width="174.1640625" customWidth="1"/>
    <col min="3331" max="3331" width="22" customWidth="1"/>
    <col min="3332" max="3332" width="25.6640625" customWidth="1"/>
    <col min="3333" max="3333" width="51.5" customWidth="1"/>
    <col min="3334" max="3334" width="18.83203125" customWidth="1"/>
    <col min="3335" max="3559" width="11.6640625" customWidth="1"/>
    <col min="3560" max="3563" width="11.5" customWidth="1"/>
    <col min="3585" max="3585" width="10.83203125" customWidth="1"/>
    <col min="3586" max="3586" width="174.1640625" customWidth="1"/>
    <col min="3587" max="3587" width="22" customWidth="1"/>
    <col min="3588" max="3588" width="25.6640625" customWidth="1"/>
    <col min="3589" max="3589" width="51.5" customWidth="1"/>
    <col min="3590" max="3590" width="18.83203125" customWidth="1"/>
    <col min="3591" max="3815" width="11.6640625" customWidth="1"/>
    <col min="3816" max="3819" width="11.5" customWidth="1"/>
    <col min="3841" max="3841" width="10.83203125" customWidth="1"/>
    <col min="3842" max="3842" width="174.1640625" customWidth="1"/>
    <col min="3843" max="3843" width="22" customWidth="1"/>
    <col min="3844" max="3844" width="25.6640625" customWidth="1"/>
    <col min="3845" max="3845" width="51.5" customWidth="1"/>
    <col min="3846" max="3846" width="18.83203125" customWidth="1"/>
    <col min="3847" max="4071" width="11.6640625" customWidth="1"/>
    <col min="4072" max="4075" width="11.5" customWidth="1"/>
    <col min="4097" max="4097" width="10.83203125" customWidth="1"/>
    <col min="4098" max="4098" width="174.1640625" customWidth="1"/>
    <col min="4099" max="4099" width="22" customWidth="1"/>
    <col min="4100" max="4100" width="25.6640625" customWidth="1"/>
    <col min="4101" max="4101" width="51.5" customWidth="1"/>
    <col min="4102" max="4102" width="18.83203125" customWidth="1"/>
    <col min="4103" max="4327" width="11.6640625" customWidth="1"/>
    <col min="4328" max="4331" width="11.5" customWidth="1"/>
    <col min="4353" max="4353" width="10.83203125" customWidth="1"/>
    <col min="4354" max="4354" width="174.1640625" customWidth="1"/>
    <col min="4355" max="4355" width="22" customWidth="1"/>
    <col min="4356" max="4356" width="25.6640625" customWidth="1"/>
    <col min="4357" max="4357" width="51.5" customWidth="1"/>
    <col min="4358" max="4358" width="18.83203125" customWidth="1"/>
    <col min="4359" max="4583" width="11.6640625" customWidth="1"/>
    <col min="4584" max="4587" width="11.5" customWidth="1"/>
    <col min="4609" max="4609" width="10.83203125" customWidth="1"/>
    <col min="4610" max="4610" width="174.1640625" customWidth="1"/>
    <col min="4611" max="4611" width="22" customWidth="1"/>
    <col min="4612" max="4612" width="25.6640625" customWidth="1"/>
    <col min="4613" max="4613" width="51.5" customWidth="1"/>
    <col min="4614" max="4614" width="18.83203125" customWidth="1"/>
    <col min="4615" max="4839" width="11.6640625" customWidth="1"/>
    <col min="4840" max="4843" width="11.5" customWidth="1"/>
    <col min="4865" max="4865" width="10.83203125" customWidth="1"/>
    <col min="4866" max="4866" width="174.1640625" customWidth="1"/>
    <col min="4867" max="4867" width="22" customWidth="1"/>
    <col min="4868" max="4868" width="25.6640625" customWidth="1"/>
    <col min="4869" max="4869" width="51.5" customWidth="1"/>
    <col min="4870" max="4870" width="18.83203125" customWidth="1"/>
    <col min="4871" max="5095" width="11.6640625" customWidth="1"/>
    <col min="5096" max="5099" width="11.5" customWidth="1"/>
    <col min="5121" max="5121" width="10.83203125" customWidth="1"/>
    <col min="5122" max="5122" width="174.1640625" customWidth="1"/>
    <col min="5123" max="5123" width="22" customWidth="1"/>
    <col min="5124" max="5124" width="25.6640625" customWidth="1"/>
    <col min="5125" max="5125" width="51.5" customWidth="1"/>
    <col min="5126" max="5126" width="18.83203125" customWidth="1"/>
    <col min="5127" max="5351" width="11.6640625" customWidth="1"/>
    <col min="5352" max="5355" width="11.5" customWidth="1"/>
    <col min="5377" max="5377" width="10.83203125" customWidth="1"/>
    <col min="5378" max="5378" width="174.1640625" customWidth="1"/>
    <col min="5379" max="5379" width="22" customWidth="1"/>
    <col min="5380" max="5380" width="25.6640625" customWidth="1"/>
    <col min="5381" max="5381" width="51.5" customWidth="1"/>
    <col min="5382" max="5382" width="18.83203125" customWidth="1"/>
    <col min="5383" max="5607" width="11.6640625" customWidth="1"/>
    <col min="5608" max="5611" width="11.5" customWidth="1"/>
    <col min="5633" max="5633" width="10.83203125" customWidth="1"/>
    <col min="5634" max="5634" width="174.1640625" customWidth="1"/>
    <col min="5635" max="5635" width="22" customWidth="1"/>
    <col min="5636" max="5636" width="25.6640625" customWidth="1"/>
    <col min="5637" max="5637" width="51.5" customWidth="1"/>
    <col min="5638" max="5638" width="18.83203125" customWidth="1"/>
    <col min="5639" max="5863" width="11.6640625" customWidth="1"/>
    <col min="5864" max="5867" width="11.5" customWidth="1"/>
    <col min="5889" max="5889" width="10.83203125" customWidth="1"/>
    <col min="5890" max="5890" width="174.1640625" customWidth="1"/>
    <col min="5891" max="5891" width="22" customWidth="1"/>
    <col min="5892" max="5892" width="25.6640625" customWidth="1"/>
    <col min="5893" max="5893" width="51.5" customWidth="1"/>
    <col min="5894" max="5894" width="18.83203125" customWidth="1"/>
    <col min="5895" max="6119" width="11.6640625" customWidth="1"/>
    <col min="6120" max="6123" width="11.5" customWidth="1"/>
    <col min="6145" max="6145" width="10.83203125" customWidth="1"/>
    <col min="6146" max="6146" width="174.1640625" customWidth="1"/>
    <col min="6147" max="6147" width="22" customWidth="1"/>
    <col min="6148" max="6148" width="25.6640625" customWidth="1"/>
    <col min="6149" max="6149" width="51.5" customWidth="1"/>
    <col min="6150" max="6150" width="18.83203125" customWidth="1"/>
    <col min="6151" max="6375" width="11.6640625" customWidth="1"/>
    <col min="6376" max="6379" width="11.5" customWidth="1"/>
    <col min="6401" max="6401" width="10.83203125" customWidth="1"/>
    <col min="6402" max="6402" width="174.1640625" customWidth="1"/>
    <col min="6403" max="6403" width="22" customWidth="1"/>
    <col min="6404" max="6404" width="25.6640625" customWidth="1"/>
    <col min="6405" max="6405" width="51.5" customWidth="1"/>
    <col min="6406" max="6406" width="18.83203125" customWidth="1"/>
    <col min="6407" max="6631" width="11.6640625" customWidth="1"/>
    <col min="6632" max="6635" width="11.5" customWidth="1"/>
    <col min="6657" max="6657" width="10.83203125" customWidth="1"/>
    <col min="6658" max="6658" width="174.1640625" customWidth="1"/>
    <col min="6659" max="6659" width="22" customWidth="1"/>
    <col min="6660" max="6660" width="25.6640625" customWidth="1"/>
    <col min="6661" max="6661" width="51.5" customWidth="1"/>
    <col min="6662" max="6662" width="18.83203125" customWidth="1"/>
    <col min="6663" max="6887" width="11.6640625" customWidth="1"/>
    <col min="6888" max="6891" width="11.5" customWidth="1"/>
    <col min="6913" max="6913" width="10.83203125" customWidth="1"/>
    <col min="6914" max="6914" width="174.1640625" customWidth="1"/>
    <col min="6915" max="6915" width="22" customWidth="1"/>
    <col min="6916" max="6916" width="25.6640625" customWidth="1"/>
    <col min="6917" max="6917" width="51.5" customWidth="1"/>
    <col min="6918" max="6918" width="18.83203125" customWidth="1"/>
    <col min="6919" max="7143" width="11.6640625" customWidth="1"/>
    <col min="7144" max="7147" width="11.5" customWidth="1"/>
    <col min="7169" max="7169" width="10.83203125" customWidth="1"/>
    <col min="7170" max="7170" width="174.1640625" customWidth="1"/>
    <col min="7171" max="7171" width="22" customWidth="1"/>
    <col min="7172" max="7172" width="25.6640625" customWidth="1"/>
    <col min="7173" max="7173" width="51.5" customWidth="1"/>
    <col min="7174" max="7174" width="18.83203125" customWidth="1"/>
    <col min="7175" max="7399" width="11.6640625" customWidth="1"/>
    <col min="7400" max="7403" width="11.5" customWidth="1"/>
    <col min="7425" max="7425" width="10.83203125" customWidth="1"/>
    <col min="7426" max="7426" width="174.1640625" customWidth="1"/>
    <col min="7427" max="7427" width="22" customWidth="1"/>
    <col min="7428" max="7428" width="25.6640625" customWidth="1"/>
    <col min="7429" max="7429" width="51.5" customWidth="1"/>
    <col min="7430" max="7430" width="18.83203125" customWidth="1"/>
    <col min="7431" max="7655" width="11.6640625" customWidth="1"/>
    <col min="7656" max="7659" width="11.5" customWidth="1"/>
    <col min="7681" max="7681" width="10.83203125" customWidth="1"/>
    <col min="7682" max="7682" width="174.1640625" customWidth="1"/>
    <col min="7683" max="7683" width="22" customWidth="1"/>
    <col min="7684" max="7684" width="25.6640625" customWidth="1"/>
    <col min="7685" max="7685" width="51.5" customWidth="1"/>
    <col min="7686" max="7686" width="18.83203125" customWidth="1"/>
    <col min="7687" max="7911" width="11.6640625" customWidth="1"/>
    <col min="7912" max="7915" width="11.5" customWidth="1"/>
    <col min="7937" max="7937" width="10.83203125" customWidth="1"/>
    <col min="7938" max="7938" width="174.1640625" customWidth="1"/>
    <col min="7939" max="7939" width="22" customWidth="1"/>
    <col min="7940" max="7940" width="25.6640625" customWidth="1"/>
    <col min="7941" max="7941" width="51.5" customWidth="1"/>
    <col min="7942" max="7942" width="18.83203125" customWidth="1"/>
    <col min="7943" max="8167" width="11.6640625" customWidth="1"/>
    <col min="8168" max="8171" width="11.5" customWidth="1"/>
    <col min="8193" max="8193" width="10.83203125" customWidth="1"/>
    <col min="8194" max="8194" width="174.1640625" customWidth="1"/>
    <col min="8195" max="8195" width="22" customWidth="1"/>
    <col min="8196" max="8196" width="25.6640625" customWidth="1"/>
    <col min="8197" max="8197" width="51.5" customWidth="1"/>
    <col min="8198" max="8198" width="18.83203125" customWidth="1"/>
    <col min="8199" max="8423" width="11.6640625" customWidth="1"/>
    <col min="8424" max="8427" width="11.5" customWidth="1"/>
    <col min="8449" max="8449" width="10.83203125" customWidth="1"/>
    <col min="8450" max="8450" width="174.1640625" customWidth="1"/>
    <col min="8451" max="8451" width="22" customWidth="1"/>
    <col min="8452" max="8452" width="25.6640625" customWidth="1"/>
    <col min="8453" max="8453" width="51.5" customWidth="1"/>
    <col min="8454" max="8454" width="18.83203125" customWidth="1"/>
    <col min="8455" max="8679" width="11.6640625" customWidth="1"/>
    <col min="8680" max="8683" width="11.5" customWidth="1"/>
    <col min="8705" max="8705" width="10.83203125" customWidth="1"/>
    <col min="8706" max="8706" width="174.1640625" customWidth="1"/>
    <col min="8707" max="8707" width="22" customWidth="1"/>
    <col min="8708" max="8708" width="25.6640625" customWidth="1"/>
    <col min="8709" max="8709" width="51.5" customWidth="1"/>
    <col min="8710" max="8710" width="18.83203125" customWidth="1"/>
    <col min="8711" max="8935" width="11.6640625" customWidth="1"/>
    <col min="8936" max="8939" width="11.5" customWidth="1"/>
    <col min="8961" max="8961" width="10.83203125" customWidth="1"/>
    <col min="8962" max="8962" width="174.1640625" customWidth="1"/>
    <col min="8963" max="8963" width="22" customWidth="1"/>
    <col min="8964" max="8964" width="25.6640625" customWidth="1"/>
    <col min="8965" max="8965" width="51.5" customWidth="1"/>
    <col min="8966" max="8966" width="18.83203125" customWidth="1"/>
    <col min="8967" max="9191" width="11.6640625" customWidth="1"/>
    <col min="9192" max="9195" width="11.5" customWidth="1"/>
    <col min="9217" max="9217" width="10.83203125" customWidth="1"/>
    <col min="9218" max="9218" width="174.1640625" customWidth="1"/>
    <col min="9219" max="9219" width="22" customWidth="1"/>
    <col min="9220" max="9220" width="25.6640625" customWidth="1"/>
    <col min="9221" max="9221" width="51.5" customWidth="1"/>
    <col min="9222" max="9222" width="18.83203125" customWidth="1"/>
    <col min="9223" max="9447" width="11.6640625" customWidth="1"/>
    <col min="9448" max="9451" width="11.5" customWidth="1"/>
    <col min="9473" max="9473" width="10.83203125" customWidth="1"/>
    <col min="9474" max="9474" width="174.1640625" customWidth="1"/>
    <col min="9475" max="9475" width="22" customWidth="1"/>
    <col min="9476" max="9476" width="25.6640625" customWidth="1"/>
    <col min="9477" max="9477" width="51.5" customWidth="1"/>
    <col min="9478" max="9478" width="18.83203125" customWidth="1"/>
    <col min="9479" max="9703" width="11.6640625" customWidth="1"/>
    <col min="9704" max="9707" width="11.5" customWidth="1"/>
    <col min="9729" max="9729" width="10.83203125" customWidth="1"/>
    <col min="9730" max="9730" width="174.1640625" customWidth="1"/>
    <col min="9731" max="9731" width="22" customWidth="1"/>
    <col min="9732" max="9732" width="25.6640625" customWidth="1"/>
    <col min="9733" max="9733" width="51.5" customWidth="1"/>
    <col min="9734" max="9734" width="18.83203125" customWidth="1"/>
    <col min="9735" max="9959" width="11.6640625" customWidth="1"/>
    <col min="9960" max="9963" width="11.5" customWidth="1"/>
    <col min="9985" max="9985" width="10.83203125" customWidth="1"/>
    <col min="9986" max="9986" width="174.1640625" customWidth="1"/>
    <col min="9987" max="9987" width="22" customWidth="1"/>
    <col min="9988" max="9988" width="25.6640625" customWidth="1"/>
    <col min="9989" max="9989" width="51.5" customWidth="1"/>
    <col min="9990" max="9990" width="18.83203125" customWidth="1"/>
    <col min="9991" max="10215" width="11.6640625" customWidth="1"/>
    <col min="10216" max="10219" width="11.5" customWidth="1"/>
    <col min="10241" max="10241" width="10.83203125" customWidth="1"/>
    <col min="10242" max="10242" width="174.1640625" customWidth="1"/>
    <col min="10243" max="10243" width="22" customWidth="1"/>
    <col min="10244" max="10244" width="25.6640625" customWidth="1"/>
    <col min="10245" max="10245" width="51.5" customWidth="1"/>
    <col min="10246" max="10246" width="18.83203125" customWidth="1"/>
    <col min="10247" max="10471" width="11.6640625" customWidth="1"/>
    <col min="10472" max="10475" width="11.5" customWidth="1"/>
    <col min="10497" max="10497" width="10.83203125" customWidth="1"/>
    <col min="10498" max="10498" width="174.1640625" customWidth="1"/>
    <col min="10499" max="10499" width="22" customWidth="1"/>
    <col min="10500" max="10500" width="25.6640625" customWidth="1"/>
    <col min="10501" max="10501" width="51.5" customWidth="1"/>
    <col min="10502" max="10502" width="18.83203125" customWidth="1"/>
    <col min="10503" max="10727" width="11.6640625" customWidth="1"/>
    <col min="10728" max="10731" width="11.5" customWidth="1"/>
    <col min="10753" max="10753" width="10.83203125" customWidth="1"/>
    <col min="10754" max="10754" width="174.1640625" customWidth="1"/>
    <col min="10755" max="10755" width="22" customWidth="1"/>
    <col min="10756" max="10756" width="25.6640625" customWidth="1"/>
    <col min="10757" max="10757" width="51.5" customWidth="1"/>
    <col min="10758" max="10758" width="18.83203125" customWidth="1"/>
    <col min="10759" max="10983" width="11.6640625" customWidth="1"/>
    <col min="10984" max="10987" width="11.5" customWidth="1"/>
    <col min="11009" max="11009" width="10.83203125" customWidth="1"/>
    <col min="11010" max="11010" width="174.1640625" customWidth="1"/>
    <col min="11011" max="11011" width="22" customWidth="1"/>
    <col min="11012" max="11012" width="25.6640625" customWidth="1"/>
    <col min="11013" max="11013" width="51.5" customWidth="1"/>
    <col min="11014" max="11014" width="18.83203125" customWidth="1"/>
    <col min="11015" max="11239" width="11.6640625" customWidth="1"/>
    <col min="11240" max="11243" width="11.5" customWidth="1"/>
    <col min="11265" max="11265" width="10.83203125" customWidth="1"/>
    <col min="11266" max="11266" width="174.1640625" customWidth="1"/>
    <col min="11267" max="11267" width="22" customWidth="1"/>
    <col min="11268" max="11268" width="25.6640625" customWidth="1"/>
    <col min="11269" max="11269" width="51.5" customWidth="1"/>
    <col min="11270" max="11270" width="18.83203125" customWidth="1"/>
    <col min="11271" max="11495" width="11.6640625" customWidth="1"/>
    <col min="11496" max="11499" width="11.5" customWidth="1"/>
    <col min="11521" max="11521" width="10.83203125" customWidth="1"/>
    <col min="11522" max="11522" width="174.1640625" customWidth="1"/>
    <col min="11523" max="11523" width="22" customWidth="1"/>
    <col min="11524" max="11524" width="25.6640625" customWidth="1"/>
    <col min="11525" max="11525" width="51.5" customWidth="1"/>
    <col min="11526" max="11526" width="18.83203125" customWidth="1"/>
    <col min="11527" max="11751" width="11.6640625" customWidth="1"/>
    <col min="11752" max="11755" width="11.5" customWidth="1"/>
    <col min="11777" max="11777" width="10.83203125" customWidth="1"/>
    <col min="11778" max="11778" width="174.1640625" customWidth="1"/>
    <col min="11779" max="11779" width="22" customWidth="1"/>
    <col min="11780" max="11780" width="25.6640625" customWidth="1"/>
    <col min="11781" max="11781" width="51.5" customWidth="1"/>
    <col min="11782" max="11782" width="18.83203125" customWidth="1"/>
    <col min="11783" max="12007" width="11.6640625" customWidth="1"/>
    <col min="12008" max="12011" width="11.5" customWidth="1"/>
    <col min="12033" max="12033" width="10.83203125" customWidth="1"/>
    <col min="12034" max="12034" width="174.1640625" customWidth="1"/>
    <col min="12035" max="12035" width="22" customWidth="1"/>
    <col min="12036" max="12036" width="25.6640625" customWidth="1"/>
    <col min="12037" max="12037" width="51.5" customWidth="1"/>
    <col min="12038" max="12038" width="18.83203125" customWidth="1"/>
    <col min="12039" max="12263" width="11.6640625" customWidth="1"/>
    <col min="12264" max="12267" width="11.5" customWidth="1"/>
    <col min="12289" max="12289" width="10.83203125" customWidth="1"/>
    <col min="12290" max="12290" width="174.1640625" customWidth="1"/>
    <col min="12291" max="12291" width="22" customWidth="1"/>
    <col min="12292" max="12292" width="25.6640625" customWidth="1"/>
    <col min="12293" max="12293" width="51.5" customWidth="1"/>
    <col min="12294" max="12294" width="18.83203125" customWidth="1"/>
    <col min="12295" max="12519" width="11.6640625" customWidth="1"/>
    <col min="12520" max="12523" width="11.5" customWidth="1"/>
    <col min="12545" max="12545" width="10.83203125" customWidth="1"/>
    <col min="12546" max="12546" width="174.1640625" customWidth="1"/>
    <col min="12547" max="12547" width="22" customWidth="1"/>
    <col min="12548" max="12548" width="25.6640625" customWidth="1"/>
    <col min="12549" max="12549" width="51.5" customWidth="1"/>
    <col min="12550" max="12550" width="18.83203125" customWidth="1"/>
    <col min="12551" max="12775" width="11.6640625" customWidth="1"/>
    <col min="12776" max="12779" width="11.5" customWidth="1"/>
    <col min="12801" max="12801" width="10.83203125" customWidth="1"/>
    <col min="12802" max="12802" width="174.1640625" customWidth="1"/>
    <col min="12803" max="12803" width="22" customWidth="1"/>
    <col min="12804" max="12804" width="25.6640625" customWidth="1"/>
    <col min="12805" max="12805" width="51.5" customWidth="1"/>
    <col min="12806" max="12806" width="18.83203125" customWidth="1"/>
    <col min="12807" max="13031" width="11.6640625" customWidth="1"/>
    <col min="13032" max="13035" width="11.5" customWidth="1"/>
    <col min="13057" max="13057" width="10.83203125" customWidth="1"/>
    <col min="13058" max="13058" width="174.1640625" customWidth="1"/>
    <col min="13059" max="13059" width="22" customWidth="1"/>
    <col min="13060" max="13060" width="25.6640625" customWidth="1"/>
    <col min="13061" max="13061" width="51.5" customWidth="1"/>
    <col min="13062" max="13062" width="18.83203125" customWidth="1"/>
    <col min="13063" max="13287" width="11.6640625" customWidth="1"/>
    <col min="13288" max="13291" width="11.5" customWidth="1"/>
    <col min="13313" max="13313" width="10.83203125" customWidth="1"/>
    <col min="13314" max="13314" width="174.1640625" customWidth="1"/>
    <col min="13315" max="13315" width="22" customWidth="1"/>
    <col min="13316" max="13316" width="25.6640625" customWidth="1"/>
    <col min="13317" max="13317" width="51.5" customWidth="1"/>
    <col min="13318" max="13318" width="18.83203125" customWidth="1"/>
    <col min="13319" max="13543" width="11.6640625" customWidth="1"/>
    <col min="13544" max="13547" width="11.5" customWidth="1"/>
    <col min="13569" max="13569" width="10.83203125" customWidth="1"/>
    <col min="13570" max="13570" width="174.1640625" customWidth="1"/>
    <col min="13571" max="13571" width="22" customWidth="1"/>
    <col min="13572" max="13572" width="25.6640625" customWidth="1"/>
    <col min="13573" max="13573" width="51.5" customWidth="1"/>
    <col min="13574" max="13574" width="18.83203125" customWidth="1"/>
    <col min="13575" max="13799" width="11.6640625" customWidth="1"/>
    <col min="13800" max="13803" width="11.5" customWidth="1"/>
    <col min="13825" max="13825" width="10.83203125" customWidth="1"/>
    <col min="13826" max="13826" width="174.1640625" customWidth="1"/>
    <col min="13827" max="13827" width="22" customWidth="1"/>
    <col min="13828" max="13828" width="25.6640625" customWidth="1"/>
    <col min="13829" max="13829" width="51.5" customWidth="1"/>
    <col min="13830" max="13830" width="18.83203125" customWidth="1"/>
    <col min="13831" max="14055" width="11.6640625" customWidth="1"/>
    <col min="14056" max="14059" width="11.5" customWidth="1"/>
    <col min="14081" max="14081" width="10.83203125" customWidth="1"/>
    <col min="14082" max="14082" width="174.1640625" customWidth="1"/>
    <col min="14083" max="14083" width="22" customWidth="1"/>
    <col min="14084" max="14084" width="25.6640625" customWidth="1"/>
    <col min="14085" max="14085" width="51.5" customWidth="1"/>
    <col min="14086" max="14086" width="18.83203125" customWidth="1"/>
    <col min="14087" max="14311" width="11.6640625" customWidth="1"/>
    <col min="14312" max="14315" width="11.5" customWidth="1"/>
    <col min="14337" max="14337" width="10.83203125" customWidth="1"/>
    <col min="14338" max="14338" width="174.1640625" customWidth="1"/>
    <col min="14339" max="14339" width="22" customWidth="1"/>
    <col min="14340" max="14340" width="25.6640625" customWidth="1"/>
    <col min="14341" max="14341" width="51.5" customWidth="1"/>
    <col min="14342" max="14342" width="18.83203125" customWidth="1"/>
    <col min="14343" max="14567" width="11.6640625" customWidth="1"/>
    <col min="14568" max="14571" width="11.5" customWidth="1"/>
    <col min="14593" max="14593" width="10.83203125" customWidth="1"/>
    <col min="14594" max="14594" width="174.1640625" customWidth="1"/>
    <col min="14595" max="14595" width="22" customWidth="1"/>
    <col min="14596" max="14596" width="25.6640625" customWidth="1"/>
    <col min="14597" max="14597" width="51.5" customWidth="1"/>
    <col min="14598" max="14598" width="18.83203125" customWidth="1"/>
    <col min="14599" max="14823" width="11.6640625" customWidth="1"/>
    <col min="14824" max="14827" width="11.5" customWidth="1"/>
    <col min="14849" max="14849" width="10.83203125" customWidth="1"/>
    <col min="14850" max="14850" width="174.1640625" customWidth="1"/>
    <col min="14851" max="14851" width="22" customWidth="1"/>
    <col min="14852" max="14852" width="25.6640625" customWidth="1"/>
    <col min="14853" max="14853" width="51.5" customWidth="1"/>
    <col min="14854" max="14854" width="18.83203125" customWidth="1"/>
    <col min="14855" max="15079" width="11.6640625" customWidth="1"/>
    <col min="15080" max="15083" width="11.5" customWidth="1"/>
    <col min="15105" max="15105" width="10.83203125" customWidth="1"/>
    <col min="15106" max="15106" width="174.1640625" customWidth="1"/>
    <col min="15107" max="15107" width="22" customWidth="1"/>
    <col min="15108" max="15108" width="25.6640625" customWidth="1"/>
    <col min="15109" max="15109" width="51.5" customWidth="1"/>
    <col min="15110" max="15110" width="18.83203125" customWidth="1"/>
    <col min="15111" max="15335" width="11.6640625" customWidth="1"/>
    <col min="15336" max="15339" width="11.5" customWidth="1"/>
    <col min="15361" max="15361" width="10.83203125" customWidth="1"/>
    <col min="15362" max="15362" width="174.1640625" customWidth="1"/>
    <col min="15363" max="15363" width="22" customWidth="1"/>
    <col min="15364" max="15364" width="25.6640625" customWidth="1"/>
    <col min="15365" max="15365" width="51.5" customWidth="1"/>
    <col min="15366" max="15366" width="18.83203125" customWidth="1"/>
    <col min="15367" max="15591" width="11.6640625" customWidth="1"/>
    <col min="15592" max="15595" width="11.5" customWidth="1"/>
    <col min="15617" max="15617" width="10.83203125" customWidth="1"/>
    <col min="15618" max="15618" width="174.1640625" customWidth="1"/>
    <col min="15619" max="15619" width="22" customWidth="1"/>
    <col min="15620" max="15620" width="25.6640625" customWidth="1"/>
    <col min="15621" max="15621" width="51.5" customWidth="1"/>
    <col min="15622" max="15622" width="18.83203125" customWidth="1"/>
    <col min="15623" max="15847" width="11.6640625" customWidth="1"/>
    <col min="15848" max="15851" width="11.5" customWidth="1"/>
    <col min="15873" max="15873" width="10.83203125" customWidth="1"/>
    <col min="15874" max="15874" width="174.1640625" customWidth="1"/>
    <col min="15875" max="15875" width="22" customWidth="1"/>
    <col min="15876" max="15876" width="25.6640625" customWidth="1"/>
    <col min="15877" max="15877" width="51.5" customWidth="1"/>
    <col min="15878" max="15878" width="18.83203125" customWidth="1"/>
    <col min="15879" max="16103" width="11.6640625" customWidth="1"/>
    <col min="16104" max="16107" width="11.5" customWidth="1"/>
    <col min="16129" max="16129" width="10.83203125" customWidth="1"/>
    <col min="16130" max="16130" width="174.1640625" customWidth="1"/>
    <col min="16131" max="16131" width="22" customWidth="1"/>
    <col min="16132" max="16132" width="25.6640625" customWidth="1"/>
    <col min="16133" max="16133" width="51.5" customWidth="1"/>
    <col min="16134" max="16134" width="18.83203125" customWidth="1"/>
    <col min="16135" max="16359" width="11.6640625" customWidth="1"/>
    <col min="16360" max="16363" width="11.5" customWidth="1"/>
  </cols>
  <sheetData>
    <row r="1" spans="1:7" ht="33.75">
      <c r="A1" s="187"/>
      <c r="B1" s="188" t="s">
        <v>1019</v>
      </c>
      <c r="C1" s="189"/>
      <c r="D1" s="190"/>
      <c r="E1" s="191"/>
      <c r="F1" s="192"/>
      <c r="G1" s="193"/>
    </row>
    <row r="2" spans="1:7" ht="41.25" customHeight="1">
      <c r="B2" s="366" t="s">
        <v>1020</v>
      </c>
      <c r="C2" s="366"/>
      <c r="D2" s="366"/>
      <c r="E2" s="366"/>
      <c r="F2" s="366"/>
      <c r="G2" s="366"/>
    </row>
    <row r="3" spans="1:7" ht="41.25" customHeight="1">
      <c r="B3" s="366" t="s">
        <v>1021</v>
      </c>
      <c r="C3" s="366"/>
      <c r="D3" s="366"/>
      <c r="E3" s="366"/>
      <c r="F3" s="366"/>
      <c r="G3" s="366"/>
    </row>
    <row r="4" spans="1:7" ht="50.1" customHeight="1">
      <c r="A4" s="195" t="s">
        <v>1022</v>
      </c>
      <c r="B4" s="196" t="s">
        <v>1023</v>
      </c>
      <c r="C4" s="197" t="s">
        <v>1024</v>
      </c>
      <c r="D4" s="198" t="s">
        <v>1025</v>
      </c>
      <c r="E4" s="199"/>
    </row>
    <row r="6" spans="1:7" ht="35.1" customHeight="1">
      <c r="A6" s="196"/>
      <c r="B6" s="196" t="s">
        <v>1026</v>
      </c>
      <c r="C6" s="197" t="s">
        <v>1027</v>
      </c>
      <c r="D6" s="198" t="s">
        <v>1028</v>
      </c>
      <c r="E6" s="199"/>
    </row>
    <row r="7" spans="1:7" ht="19.5">
      <c r="A7" s="195">
        <v>1</v>
      </c>
      <c r="B7" s="203" t="s">
        <v>1029</v>
      </c>
      <c r="C7" s="204" t="s">
        <v>1047</v>
      </c>
      <c r="D7" s="205">
        <f>380+38</f>
        <v>418</v>
      </c>
      <c r="E7" s="206"/>
    </row>
    <row r="8" spans="1:7" ht="19.5">
      <c r="A8" s="195">
        <f>A7+1</f>
        <v>2</v>
      </c>
      <c r="B8" s="203" t="s">
        <v>1030</v>
      </c>
      <c r="C8" s="204" t="s">
        <v>1047</v>
      </c>
      <c r="D8" s="207">
        <f>D7</f>
        <v>418</v>
      </c>
      <c r="E8" s="206"/>
    </row>
    <row r="9" spans="1:7" ht="19.5">
      <c r="A9" s="195">
        <f t="shared" ref="A9:A30" si="0">A8+1</f>
        <v>3</v>
      </c>
      <c r="B9" s="203" t="s">
        <v>1031</v>
      </c>
      <c r="C9" s="204" t="s">
        <v>1048</v>
      </c>
      <c r="D9" s="207">
        <f>D8*0.2*1.1</f>
        <v>91.960000000000022</v>
      </c>
      <c r="E9" s="206"/>
    </row>
    <row r="10" spans="1:7" ht="19.5">
      <c r="A10" s="195">
        <f t="shared" si="0"/>
        <v>4</v>
      </c>
      <c r="B10" s="203" t="s">
        <v>1032</v>
      </c>
      <c r="C10" s="204" t="s">
        <v>1048</v>
      </c>
      <c r="D10" s="207">
        <f>D7*0.1*1.2</f>
        <v>50.160000000000004</v>
      </c>
      <c r="E10" s="206"/>
    </row>
    <row r="11" spans="1:7" ht="18">
      <c r="A11" s="195">
        <f t="shared" si="0"/>
        <v>5</v>
      </c>
      <c r="B11" s="203" t="s">
        <v>1049</v>
      </c>
      <c r="C11" s="204" t="s">
        <v>948</v>
      </c>
      <c r="D11" s="205">
        <f>D18</f>
        <v>222</v>
      </c>
      <c r="E11" s="206"/>
    </row>
    <row r="12" spans="1:7" ht="18">
      <c r="A12" s="195">
        <f t="shared" si="0"/>
        <v>6</v>
      </c>
      <c r="B12" s="208" t="s">
        <v>1033</v>
      </c>
      <c r="C12" s="204" t="s">
        <v>948</v>
      </c>
      <c r="D12" s="207">
        <v>170</v>
      </c>
      <c r="E12" s="206"/>
    </row>
    <row r="13" spans="1:7" ht="18">
      <c r="A13" s="195">
        <f t="shared" si="0"/>
        <v>7</v>
      </c>
      <c r="B13" s="208" t="s">
        <v>1034</v>
      </c>
      <c r="C13" s="204" t="s">
        <v>948</v>
      </c>
      <c r="D13" s="207">
        <f>9</f>
        <v>9</v>
      </c>
      <c r="E13" s="206"/>
    </row>
    <row r="14" spans="1:7" ht="18">
      <c r="A14" s="195">
        <f t="shared" si="0"/>
        <v>8</v>
      </c>
      <c r="B14" s="208" t="s">
        <v>1035</v>
      </c>
      <c r="C14" s="204" t="s">
        <v>948</v>
      </c>
      <c r="D14" s="207">
        <v>15</v>
      </c>
      <c r="E14" s="206"/>
    </row>
    <row r="15" spans="1:7" ht="18">
      <c r="A15" s="195">
        <f t="shared" si="0"/>
        <v>9</v>
      </c>
      <c r="B15" s="208" t="s">
        <v>1036</v>
      </c>
      <c r="C15" s="204" t="s">
        <v>948</v>
      </c>
      <c r="D15" s="207">
        <f>20</f>
        <v>20</v>
      </c>
      <c r="E15" s="206"/>
    </row>
    <row r="16" spans="1:7" ht="18">
      <c r="A16" s="195">
        <f t="shared" si="0"/>
        <v>10</v>
      </c>
      <c r="B16" s="208" t="s">
        <v>1037</v>
      </c>
      <c r="C16" s="204" t="s">
        <v>948</v>
      </c>
      <c r="D16" s="207">
        <v>8</v>
      </c>
      <c r="E16" s="206"/>
    </row>
    <row r="17" spans="1:5" ht="18">
      <c r="A17" s="195">
        <f t="shared" si="0"/>
        <v>11</v>
      </c>
      <c r="B17" s="203" t="s">
        <v>1050</v>
      </c>
      <c r="C17" s="204" t="s">
        <v>948</v>
      </c>
      <c r="D17" s="207">
        <f>D18</f>
        <v>222</v>
      </c>
      <c r="E17" s="206"/>
    </row>
    <row r="18" spans="1:5" ht="18">
      <c r="A18" s="195">
        <f t="shared" si="0"/>
        <v>12</v>
      </c>
      <c r="B18" s="203" t="s">
        <v>1038</v>
      </c>
      <c r="C18" s="204" t="s">
        <v>948</v>
      </c>
      <c r="D18" s="207">
        <f>SUM(D12:D16)</f>
        <v>222</v>
      </c>
      <c r="E18" s="206"/>
    </row>
    <row r="19" spans="1:5" ht="18">
      <c r="A19" s="195">
        <f t="shared" si="0"/>
        <v>13</v>
      </c>
      <c r="B19" s="203" t="s">
        <v>1039</v>
      </c>
      <c r="C19" s="204" t="s">
        <v>936</v>
      </c>
      <c r="D19" s="207">
        <f>D17*0.007</f>
        <v>1.554</v>
      </c>
      <c r="E19" s="206"/>
    </row>
    <row r="20" spans="1:5" ht="18">
      <c r="A20" s="195">
        <f t="shared" si="0"/>
        <v>14</v>
      </c>
      <c r="B20" s="209" t="s">
        <v>1040</v>
      </c>
      <c r="C20" s="204" t="s">
        <v>924</v>
      </c>
      <c r="D20" s="207">
        <f>D19*1</f>
        <v>1.554</v>
      </c>
      <c r="E20" s="206"/>
    </row>
    <row r="21" spans="1:5" ht="18">
      <c r="A21" s="195">
        <f t="shared" si="0"/>
        <v>15</v>
      </c>
      <c r="B21" s="203" t="s">
        <v>1041</v>
      </c>
      <c r="C21" s="204" t="s">
        <v>948</v>
      </c>
      <c r="D21" s="207">
        <f>SUM(D18)</f>
        <v>222</v>
      </c>
      <c r="E21" s="206"/>
    </row>
    <row r="22" spans="1:5" ht="18">
      <c r="A22" s="195">
        <f t="shared" si="0"/>
        <v>16</v>
      </c>
      <c r="B22" s="203" t="s">
        <v>1051</v>
      </c>
      <c r="C22" s="204" t="s">
        <v>948</v>
      </c>
      <c r="D22" s="205">
        <v>1003</v>
      </c>
      <c r="E22" s="206"/>
    </row>
    <row r="23" spans="1:5" ht="18">
      <c r="A23" s="195">
        <f t="shared" si="0"/>
        <v>17</v>
      </c>
      <c r="B23" s="203" t="s">
        <v>1052</v>
      </c>
      <c r="C23" s="204" t="s">
        <v>948</v>
      </c>
      <c r="D23" s="207">
        <f>D22</f>
        <v>1003</v>
      </c>
      <c r="E23" s="206"/>
    </row>
    <row r="24" spans="1:5" ht="18">
      <c r="A24" s="195">
        <f t="shared" si="0"/>
        <v>18</v>
      </c>
      <c r="B24" s="203" t="s">
        <v>1038</v>
      </c>
      <c r="C24" s="204" t="s">
        <v>948</v>
      </c>
      <c r="D24" s="207">
        <f>D22</f>
        <v>1003</v>
      </c>
      <c r="E24" s="206"/>
    </row>
    <row r="25" spans="1:5" ht="18">
      <c r="A25" s="195">
        <f t="shared" si="0"/>
        <v>19</v>
      </c>
      <c r="B25" s="203" t="s">
        <v>1042</v>
      </c>
      <c r="C25" s="204" t="s">
        <v>948</v>
      </c>
      <c r="D25" s="207">
        <f>D23</f>
        <v>1003</v>
      </c>
      <c r="E25" s="206"/>
    </row>
    <row r="26" spans="1:5" ht="19.5">
      <c r="A26" s="195">
        <f t="shared" si="0"/>
        <v>20</v>
      </c>
      <c r="B26" s="203" t="s">
        <v>1043</v>
      </c>
      <c r="C26" s="204" t="s">
        <v>1048</v>
      </c>
      <c r="D26" s="207">
        <f>D7*0.08</f>
        <v>33.44</v>
      </c>
      <c r="E26" s="206"/>
    </row>
    <row r="27" spans="1:5" ht="19.5">
      <c r="A27" s="195">
        <f t="shared" si="0"/>
        <v>21</v>
      </c>
      <c r="B27" s="203" t="s">
        <v>1044</v>
      </c>
      <c r="C27" s="204" t="s">
        <v>1047</v>
      </c>
      <c r="D27" s="207">
        <f>D7</f>
        <v>418</v>
      </c>
      <c r="E27" s="206"/>
    </row>
    <row r="28" spans="1:5" ht="18">
      <c r="A28" s="195">
        <f t="shared" si="0"/>
        <v>22</v>
      </c>
      <c r="B28" s="203" t="s">
        <v>1053</v>
      </c>
      <c r="C28" s="204" t="s">
        <v>948</v>
      </c>
      <c r="D28" s="205">
        <v>1380</v>
      </c>
      <c r="E28" s="206"/>
    </row>
    <row r="29" spans="1:5" ht="19.5">
      <c r="A29" s="195">
        <f t="shared" si="0"/>
        <v>23</v>
      </c>
      <c r="B29" s="203" t="s">
        <v>1045</v>
      </c>
      <c r="C29" s="204" t="s">
        <v>1047</v>
      </c>
      <c r="D29" s="207">
        <v>60</v>
      </c>
      <c r="E29" s="206"/>
    </row>
    <row r="30" spans="1:5" ht="18">
      <c r="A30" s="195">
        <f t="shared" si="0"/>
        <v>24</v>
      </c>
      <c r="B30" s="203" t="s">
        <v>1046</v>
      </c>
      <c r="C30" s="204" t="s">
        <v>948</v>
      </c>
      <c r="D30" s="207">
        <f>D28</f>
        <v>1380</v>
      </c>
      <c r="E30" s="206"/>
    </row>
  </sheetData>
  <mergeCells count="2">
    <mergeCell ref="B2:G2"/>
    <mergeCell ref="B3:G3"/>
  </mergeCells>
  <pageMargins left="0.58333330000000005" right="0.58333330000000005" top="0.5" bottom="0.46666669999999999" header="0" footer="0"/>
  <pageSetup paperSize="9" scale="40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3"/>
  <sheetViews>
    <sheetView showGridLines="0" workbookViewId="0">
      <pane ySplit="1" topLeftCell="A117" activePane="bottomLeft" state="frozen"/>
      <selection pane="bottomLeft" activeCell="L127" sqref="L1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117</v>
      </c>
      <c r="G1" s="14"/>
      <c r="H1" s="309" t="s">
        <v>118</v>
      </c>
      <c r="I1" s="309"/>
      <c r="J1" s="309"/>
      <c r="K1" s="309"/>
      <c r="L1" s="14" t="s">
        <v>119</v>
      </c>
      <c r="M1" s="12"/>
      <c r="N1" s="12"/>
      <c r="O1" s="13" t="s">
        <v>120</v>
      </c>
      <c r="P1" s="12"/>
      <c r="Q1" s="12"/>
      <c r="R1" s="12"/>
      <c r="S1" s="14" t="s">
        <v>121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9" t="s">
        <v>84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122</v>
      </c>
    </row>
    <row r="4" spans="1:66" ht="36.950000000000003" customHeight="1">
      <c r="B4" s="23"/>
      <c r="C4" s="271" t="s">
        <v>123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327" t="str">
        <f>'Rekapitulace stavby'!K6</f>
        <v>Okružní křižovatka v km 1,391.91 u areálu T-sport a SOPO - Modletice včetně chodníku k zastávce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26"/>
      <c r="R6" s="24"/>
    </row>
    <row r="7" spans="1:66" s="1" customFormat="1" ht="32.85" customHeight="1">
      <c r="B7" s="35"/>
      <c r="C7" s="36"/>
      <c r="D7" s="29" t="s">
        <v>124</v>
      </c>
      <c r="E7" s="36"/>
      <c r="F7" s="302" t="s">
        <v>125</v>
      </c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340" t="str">
        <f>'Rekapitulace stavby'!AN8</f>
        <v>5. 2. 2018</v>
      </c>
      <c r="P9" s="317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300" t="str">
        <f>IF('Rekapitulace stavby'!AN10="","",'Rekapitulace stavby'!AN10)</f>
        <v/>
      </c>
      <c r="P11" s="300"/>
      <c r="Q11" s="36"/>
      <c r="R11" s="37"/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300" t="str">
        <f>IF('Rekapitulace stavby'!AN11="","",'Rekapitulace stavby'!AN11)</f>
        <v/>
      </c>
      <c r="P12" s="30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341" t="str">
        <f>IF('Rekapitulace stavby'!AN13="","",'Rekapitulace stavby'!AN13)</f>
        <v>Vyplň údaj</v>
      </c>
      <c r="P14" s="300"/>
      <c r="Q14" s="36"/>
      <c r="R14" s="37"/>
    </row>
    <row r="15" spans="1:66" s="1" customFormat="1" ht="18" customHeight="1">
      <c r="B15" s="35"/>
      <c r="C15" s="36"/>
      <c r="D15" s="36"/>
      <c r="E15" s="341" t="str">
        <f>IF('Rekapitulace stavby'!E14="","",'Rekapitulace stavby'!E14)</f>
        <v>Vyplň údaj</v>
      </c>
      <c r="F15" s="342"/>
      <c r="G15" s="342"/>
      <c r="H15" s="342"/>
      <c r="I15" s="342"/>
      <c r="J15" s="342"/>
      <c r="K15" s="342"/>
      <c r="L15" s="342"/>
      <c r="M15" s="30" t="s">
        <v>29</v>
      </c>
      <c r="N15" s="36"/>
      <c r="O15" s="341" t="str">
        <f>IF('Rekapitulace stavby'!AN14="","",'Rekapitulace stavby'!AN14)</f>
        <v>Vyplň údaj</v>
      </c>
      <c r="P15" s="30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300" t="str">
        <f>IF('Rekapitulace stavby'!AN16="","",'Rekapitulace stavby'!AN16)</f>
        <v/>
      </c>
      <c r="P17" s="300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300" t="str">
        <f>IF('Rekapitulace stavby'!AN17="","",'Rekapitulace stavby'!AN17)</f>
        <v/>
      </c>
      <c r="P18" s="30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300" t="str">
        <f>IF('Rekapitulace stavby'!AN19="","",'Rekapitulace stavby'!AN19)</f>
        <v/>
      </c>
      <c r="P20" s="300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300" t="str">
        <f>IF('Rekapitulace stavby'!AN20="","",'Rekapitulace stavby'!AN20)</f>
        <v/>
      </c>
      <c r="P21" s="30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305" t="s">
        <v>5</v>
      </c>
      <c r="F24" s="305"/>
      <c r="G24" s="305"/>
      <c r="H24" s="305"/>
      <c r="I24" s="305"/>
      <c r="J24" s="305"/>
      <c r="K24" s="305"/>
      <c r="L24" s="30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6" t="s">
        <v>126</v>
      </c>
      <c r="E27" s="36"/>
      <c r="F27" s="36"/>
      <c r="G27" s="36"/>
      <c r="H27" s="36"/>
      <c r="I27" s="36"/>
      <c r="J27" s="36"/>
      <c r="K27" s="36"/>
      <c r="L27" s="36"/>
      <c r="M27" s="306">
        <f>N88</f>
        <v>0</v>
      </c>
      <c r="N27" s="306"/>
      <c r="O27" s="306"/>
      <c r="P27" s="306"/>
      <c r="Q27" s="36"/>
      <c r="R27" s="37"/>
    </row>
    <row r="28" spans="2:18" s="1" customFormat="1" ht="14.45" customHeight="1">
      <c r="B28" s="35"/>
      <c r="C28" s="36"/>
      <c r="D28" s="34" t="s">
        <v>111</v>
      </c>
      <c r="E28" s="36"/>
      <c r="F28" s="36"/>
      <c r="G28" s="36"/>
      <c r="H28" s="36"/>
      <c r="I28" s="36"/>
      <c r="J28" s="36"/>
      <c r="K28" s="36"/>
      <c r="L28" s="36"/>
      <c r="M28" s="306">
        <f>N92</f>
        <v>0</v>
      </c>
      <c r="N28" s="306"/>
      <c r="O28" s="306"/>
      <c r="P28" s="30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7" t="s">
        <v>38</v>
      </c>
      <c r="E30" s="36"/>
      <c r="F30" s="36"/>
      <c r="G30" s="36"/>
      <c r="H30" s="36"/>
      <c r="I30" s="36"/>
      <c r="J30" s="36"/>
      <c r="K30" s="36"/>
      <c r="L30" s="36"/>
      <c r="M30" s="339">
        <f>ROUND(M27+M28,2)</f>
        <v>0</v>
      </c>
      <c r="N30" s="326"/>
      <c r="O30" s="326"/>
      <c r="P30" s="326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39</v>
      </c>
      <c r="E32" s="42" t="s">
        <v>40</v>
      </c>
      <c r="F32" s="43">
        <v>0.21</v>
      </c>
      <c r="G32" s="118" t="s">
        <v>41</v>
      </c>
      <c r="H32" s="336">
        <f>ROUND((((SUM(BE92:BE99)+SUM(BE117:BE126))+SUM(BE128:BE132))),2)</f>
        <v>0</v>
      </c>
      <c r="I32" s="326"/>
      <c r="J32" s="326"/>
      <c r="K32" s="36"/>
      <c r="L32" s="36"/>
      <c r="M32" s="336">
        <f>ROUND(((ROUND((SUM(BE92:BE99)+SUM(BE117:BE126)), 2)*F32)+SUM(BE128:BE132)*F32),2)</f>
        <v>0</v>
      </c>
      <c r="N32" s="326"/>
      <c r="O32" s="326"/>
      <c r="P32" s="326"/>
      <c r="Q32" s="36"/>
      <c r="R32" s="37"/>
    </row>
    <row r="33" spans="2:18" s="1" customFormat="1" ht="14.45" customHeight="1">
      <c r="B33" s="35"/>
      <c r="C33" s="36"/>
      <c r="D33" s="36"/>
      <c r="E33" s="42" t="s">
        <v>42</v>
      </c>
      <c r="F33" s="43">
        <v>0.15</v>
      </c>
      <c r="G33" s="118" t="s">
        <v>41</v>
      </c>
      <c r="H33" s="336">
        <f>ROUND((((SUM(BF92:BF99)+SUM(BF117:BF126))+SUM(BF128:BF132))),2)</f>
        <v>0</v>
      </c>
      <c r="I33" s="326"/>
      <c r="J33" s="326"/>
      <c r="K33" s="36"/>
      <c r="L33" s="36"/>
      <c r="M33" s="336">
        <f>ROUND(((ROUND((SUM(BF92:BF99)+SUM(BF117:BF126)), 2)*F33)+SUM(BF128:BF132)*F33),2)</f>
        <v>0</v>
      </c>
      <c r="N33" s="326"/>
      <c r="O33" s="326"/>
      <c r="P33" s="326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43</v>
      </c>
      <c r="F34" s="43">
        <v>0.21</v>
      </c>
      <c r="G34" s="118" t="s">
        <v>41</v>
      </c>
      <c r="H34" s="336">
        <f>ROUND((((SUM(BG92:BG99)+SUM(BG117:BG126))+SUM(BG128:BG132))),2)</f>
        <v>0</v>
      </c>
      <c r="I34" s="326"/>
      <c r="J34" s="326"/>
      <c r="K34" s="36"/>
      <c r="L34" s="36"/>
      <c r="M34" s="336">
        <v>0</v>
      </c>
      <c r="N34" s="326"/>
      <c r="O34" s="326"/>
      <c r="P34" s="326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44</v>
      </c>
      <c r="F35" s="43">
        <v>0.15</v>
      </c>
      <c r="G35" s="118" t="s">
        <v>41</v>
      </c>
      <c r="H35" s="336">
        <f>ROUND((((SUM(BH92:BH99)+SUM(BH117:BH126))+SUM(BH128:BH132))),2)</f>
        <v>0</v>
      </c>
      <c r="I35" s="326"/>
      <c r="J35" s="326"/>
      <c r="K35" s="36"/>
      <c r="L35" s="36"/>
      <c r="M35" s="336">
        <v>0</v>
      </c>
      <c r="N35" s="326"/>
      <c r="O35" s="326"/>
      <c r="P35" s="326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45</v>
      </c>
      <c r="F36" s="43">
        <v>0</v>
      </c>
      <c r="G36" s="118" t="s">
        <v>41</v>
      </c>
      <c r="H36" s="336">
        <f>ROUND((((SUM(BI92:BI99)+SUM(BI117:BI126))+SUM(BI128:BI132))),2)</f>
        <v>0</v>
      </c>
      <c r="I36" s="326"/>
      <c r="J36" s="326"/>
      <c r="K36" s="36"/>
      <c r="L36" s="36"/>
      <c r="M36" s="336">
        <v>0</v>
      </c>
      <c r="N36" s="326"/>
      <c r="O36" s="326"/>
      <c r="P36" s="326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19" t="s">
        <v>46</v>
      </c>
      <c r="E38" s="75"/>
      <c r="F38" s="75"/>
      <c r="G38" s="120" t="s">
        <v>47</v>
      </c>
      <c r="H38" s="121" t="s">
        <v>48</v>
      </c>
      <c r="I38" s="75"/>
      <c r="J38" s="75"/>
      <c r="K38" s="75"/>
      <c r="L38" s="337">
        <f>SUM(M30:M36)</f>
        <v>0</v>
      </c>
      <c r="M38" s="337"/>
      <c r="N38" s="337"/>
      <c r="O38" s="337"/>
      <c r="P38" s="338"/>
      <c r="Q38" s="114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71" t="s">
        <v>127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327" t="str">
        <f>F6</f>
        <v>Okružní křižovatka v km 1,391.91 u areálu T-sport a SOPO - Modletice včetně chodníku k zastávce</v>
      </c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6"/>
      <c r="R78" s="37"/>
    </row>
    <row r="79" spans="2:18" s="1" customFormat="1" ht="36.950000000000003" customHeight="1">
      <c r="B79" s="35"/>
      <c r="C79" s="69" t="s">
        <v>124</v>
      </c>
      <c r="D79" s="36"/>
      <c r="E79" s="36"/>
      <c r="F79" s="273" t="str">
        <f>F7</f>
        <v>SO 000 - Všeobecné a předběžné položky</v>
      </c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65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317" t="str">
        <f>IF(O9="","",O9)</f>
        <v>5. 2. 2018</v>
      </c>
      <c r="N81" s="317"/>
      <c r="O81" s="317"/>
      <c r="P81" s="317"/>
      <c r="Q81" s="36"/>
      <c r="R81" s="37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65" s="1" customFormat="1" ht="15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300" t="str">
        <f>E18</f>
        <v xml:space="preserve"> </v>
      </c>
      <c r="N83" s="300"/>
      <c r="O83" s="300"/>
      <c r="P83" s="300"/>
      <c r="Q83" s="300"/>
      <c r="R83" s="37"/>
    </row>
    <row r="84" spans="2:65" s="1" customFormat="1" ht="14.45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300" t="str">
        <f>E21</f>
        <v xml:space="preserve"> </v>
      </c>
      <c r="N84" s="300"/>
      <c r="O84" s="300"/>
      <c r="P84" s="300"/>
      <c r="Q84" s="300"/>
      <c r="R84" s="37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65" s="1" customFormat="1" ht="29.25" customHeight="1">
      <c r="B86" s="35"/>
      <c r="C86" s="334" t="s">
        <v>128</v>
      </c>
      <c r="D86" s="335"/>
      <c r="E86" s="335"/>
      <c r="F86" s="335"/>
      <c r="G86" s="335"/>
      <c r="H86" s="114"/>
      <c r="I86" s="114"/>
      <c r="J86" s="114"/>
      <c r="K86" s="114"/>
      <c r="L86" s="114"/>
      <c r="M86" s="114"/>
      <c r="N86" s="334" t="s">
        <v>129</v>
      </c>
      <c r="O86" s="335"/>
      <c r="P86" s="335"/>
      <c r="Q86" s="335"/>
      <c r="R86" s="37"/>
    </row>
    <row r="87" spans="2:65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65" s="1" customFormat="1" ht="29.25" customHeight="1">
      <c r="B88" s="35"/>
      <c r="C88" s="122" t="s">
        <v>130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79">
        <f>N117</f>
        <v>0</v>
      </c>
      <c r="O88" s="332"/>
      <c r="P88" s="332"/>
      <c r="Q88" s="332"/>
      <c r="R88" s="37"/>
      <c r="AU88" s="19" t="s">
        <v>122</v>
      </c>
    </row>
    <row r="89" spans="2:65" s="6" customFormat="1" ht="24.95" customHeight="1">
      <c r="B89" s="123"/>
      <c r="C89" s="124"/>
      <c r="D89" s="125" t="s">
        <v>131</v>
      </c>
      <c r="E89" s="124"/>
      <c r="F89" s="124"/>
      <c r="G89" s="124"/>
      <c r="H89" s="124"/>
      <c r="I89" s="124"/>
      <c r="J89" s="124"/>
      <c r="K89" s="124"/>
      <c r="L89" s="124"/>
      <c r="M89" s="124"/>
      <c r="N89" s="329">
        <f>N118</f>
        <v>0</v>
      </c>
      <c r="O89" s="330"/>
      <c r="P89" s="330"/>
      <c r="Q89" s="330"/>
      <c r="R89" s="126"/>
    </row>
    <row r="90" spans="2:65" s="6" customFormat="1" ht="21.75" customHeight="1">
      <c r="B90" s="123"/>
      <c r="C90" s="124"/>
      <c r="D90" s="125" t="s">
        <v>132</v>
      </c>
      <c r="E90" s="124"/>
      <c r="F90" s="124"/>
      <c r="G90" s="124"/>
      <c r="H90" s="124"/>
      <c r="I90" s="124"/>
      <c r="J90" s="124"/>
      <c r="K90" s="124"/>
      <c r="L90" s="124"/>
      <c r="M90" s="124"/>
      <c r="N90" s="331">
        <f>N127</f>
        <v>0</v>
      </c>
      <c r="O90" s="330"/>
      <c r="P90" s="330"/>
      <c r="Q90" s="330"/>
      <c r="R90" s="126"/>
    </row>
    <row r="91" spans="2:65" s="1" customFormat="1" ht="21.75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7"/>
    </row>
    <row r="92" spans="2:65" s="1" customFormat="1" ht="29.25" customHeight="1">
      <c r="B92" s="35"/>
      <c r="C92" s="122" t="s">
        <v>133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32">
        <f>ROUND(N93+N94+N95+N96+N97+N98,2)</f>
        <v>0</v>
      </c>
      <c r="O92" s="333"/>
      <c r="P92" s="333"/>
      <c r="Q92" s="333"/>
      <c r="R92" s="37"/>
      <c r="T92" s="127"/>
      <c r="U92" s="128" t="s">
        <v>39</v>
      </c>
    </row>
    <row r="93" spans="2:65" s="1" customFormat="1" ht="18" customHeight="1">
      <c r="B93" s="129"/>
      <c r="C93" s="130"/>
      <c r="D93" s="276" t="s">
        <v>134</v>
      </c>
      <c r="E93" s="324"/>
      <c r="F93" s="324"/>
      <c r="G93" s="324"/>
      <c r="H93" s="324"/>
      <c r="I93" s="130"/>
      <c r="J93" s="130"/>
      <c r="K93" s="130"/>
      <c r="L93" s="130"/>
      <c r="M93" s="130"/>
      <c r="N93" s="267">
        <f>ROUND(N88*T93,2)</f>
        <v>0</v>
      </c>
      <c r="O93" s="325"/>
      <c r="P93" s="325"/>
      <c r="Q93" s="325"/>
      <c r="R93" s="132"/>
      <c r="S93" s="133"/>
      <c r="T93" s="134"/>
      <c r="U93" s="135" t="s">
        <v>42</v>
      </c>
      <c r="V93" s="133"/>
      <c r="W93" s="133"/>
      <c r="X93" s="133"/>
      <c r="Y93" s="133"/>
      <c r="Z93" s="133"/>
      <c r="AA93" s="133"/>
      <c r="AB93" s="133"/>
      <c r="AC93" s="133"/>
      <c r="AD93" s="133"/>
      <c r="AE93" s="133"/>
      <c r="AF93" s="133"/>
      <c r="AG93" s="133"/>
      <c r="AH93" s="133"/>
      <c r="AI93" s="133"/>
      <c r="AJ93" s="133"/>
      <c r="AK93" s="133"/>
      <c r="AL93" s="133"/>
      <c r="AM93" s="133"/>
      <c r="AN93" s="133"/>
      <c r="AO93" s="133"/>
      <c r="AP93" s="133"/>
      <c r="AQ93" s="133"/>
      <c r="AR93" s="133"/>
      <c r="AS93" s="133"/>
      <c r="AT93" s="133"/>
      <c r="AU93" s="133"/>
      <c r="AV93" s="133"/>
      <c r="AW93" s="133"/>
      <c r="AX93" s="133"/>
      <c r="AY93" s="136" t="s">
        <v>135</v>
      </c>
      <c r="AZ93" s="133"/>
      <c r="BA93" s="133"/>
      <c r="BB93" s="133"/>
      <c r="BC93" s="133"/>
      <c r="BD93" s="133"/>
      <c r="BE93" s="137">
        <f t="shared" ref="BE93:BE98" si="0">IF(U93="základní",N93,0)</f>
        <v>0</v>
      </c>
      <c r="BF93" s="137">
        <f t="shared" ref="BF93:BF98" si="1">IF(U93="snížená",N93,0)</f>
        <v>0</v>
      </c>
      <c r="BG93" s="137">
        <f t="shared" ref="BG93:BG98" si="2">IF(U93="zákl. přenesená",N93,0)</f>
        <v>0</v>
      </c>
      <c r="BH93" s="137">
        <f t="shared" ref="BH93:BH98" si="3">IF(U93="sníž. přenesená",N93,0)</f>
        <v>0</v>
      </c>
      <c r="BI93" s="137">
        <f t="shared" ref="BI93:BI98" si="4">IF(U93="nulová",N93,0)</f>
        <v>0</v>
      </c>
      <c r="BJ93" s="136" t="s">
        <v>136</v>
      </c>
      <c r="BK93" s="133"/>
      <c r="BL93" s="133"/>
      <c r="BM93" s="133"/>
    </row>
    <row r="94" spans="2:65" s="1" customFormat="1" ht="18" customHeight="1">
      <c r="B94" s="129"/>
      <c r="C94" s="130"/>
      <c r="D94" s="276" t="s">
        <v>137</v>
      </c>
      <c r="E94" s="324"/>
      <c r="F94" s="324"/>
      <c r="G94" s="324"/>
      <c r="H94" s="324"/>
      <c r="I94" s="130"/>
      <c r="J94" s="130"/>
      <c r="K94" s="130"/>
      <c r="L94" s="130"/>
      <c r="M94" s="130"/>
      <c r="N94" s="267">
        <f>ROUND(N88*T94,2)</f>
        <v>0</v>
      </c>
      <c r="O94" s="325"/>
      <c r="P94" s="325"/>
      <c r="Q94" s="325"/>
      <c r="R94" s="132"/>
      <c r="S94" s="133"/>
      <c r="T94" s="134"/>
      <c r="U94" s="135" t="s">
        <v>42</v>
      </c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6" t="s">
        <v>135</v>
      </c>
      <c r="AZ94" s="133"/>
      <c r="BA94" s="133"/>
      <c r="BB94" s="133"/>
      <c r="BC94" s="133"/>
      <c r="BD94" s="133"/>
      <c r="BE94" s="137">
        <f t="shared" si="0"/>
        <v>0</v>
      </c>
      <c r="BF94" s="137">
        <f t="shared" si="1"/>
        <v>0</v>
      </c>
      <c r="BG94" s="137">
        <f t="shared" si="2"/>
        <v>0</v>
      </c>
      <c r="BH94" s="137">
        <f t="shared" si="3"/>
        <v>0</v>
      </c>
      <c r="BI94" s="137">
        <f t="shared" si="4"/>
        <v>0</v>
      </c>
      <c r="BJ94" s="136" t="s">
        <v>136</v>
      </c>
      <c r="BK94" s="133"/>
      <c r="BL94" s="133"/>
      <c r="BM94" s="133"/>
    </row>
    <row r="95" spans="2:65" s="1" customFormat="1" ht="18" customHeight="1">
      <c r="B95" s="129"/>
      <c r="C95" s="130"/>
      <c r="D95" s="276" t="s">
        <v>138</v>
      </c>
      <c r="E95" s="324"/>
      <c r="F95" s="324"/>
      <c r="G95" s="324"/>
      <c r="H95" s="324"/>
      <c r="I95" s="130"/>
      <c r="J95" s="130"/>
      <c r="K95" s="130"/>
      <c r="L95" s="130"/>
      <c r="M95" s="130"/>
      <c r="N95" s="267">
        <f>ROUND(N88*T95,2)</f>
        <v>0</v>
      </c>
      <c r="O95" s="325"/>
      <c r="P95" s="325"/>
      <c r="Q95" s="325"/>
      <c r="R95" s="132"/>
      <c r="S95" s="133"/>
      <c r="T95" s="134"/>
      <c r="U95" s="135" t="s">
        <v>42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6" t="s">
        <v>135</v>
      </c>
      <c r="AZ95" s="133"/>
      <c r="BA95" s="133"/>
      <c r="BB95" s="133"/>
      <c r="BC95" s="133"/>
      <c r="BD95" s="133"/>
      <c r="BE95" s="137">
        <f t="shared" si="0"/>
        <v>0</v>
      </c>
      <c r="BF95" s="137">
        <f t="shared" si="1"/>
        <v>0</v>
      </c>
      <c r="BG95" s="137">
        <f t="shared" si="2"/>
        <v>0</v>
      </c>
      <c r="BH95" s="137">
        <f t="shared" si="3"/>
        <v>0</v>
      </c>
      <c r="BI95" s="137">
        <f t="shared" si="4"/>
        <v>0</v>
      </c>
      <c r="BJ95" s="136" t="s">
        <v>136</v>
      </c>
      <c r="BK95" s="133"/>
      <c r="BL95" s="133"/>
      <c r="BM95" s="133"/>
    </row>
    <row r="96" spans="2:65" s="1" customFormat="1" ht="18" customHeight="1">
      <c r="B96" s="129"/>
      <c r="C96" s="130"/>
      <c r="D96" s="276" t="s">
        <v>139</v>
      </c>
      <c r="E96" s="324"/>
      <c r="F96" s="324"/>
      <c r="G96" s="324"/>
      <c r="H96" s="324"/>
      <c r="I96" s="130"/>
      <c r="J96" s="130"/>
      <c r="K96" s="130"/>
      <c r="L96" s="130"/>
      <c r="M96" s="130"/>
      <c r="N96" s="267">
        <f>ROUND(N88*T96,2)</f>
        <v>0</v>
      </c>
      <c r="O96" s="325"/>
      <c r="P96" s="325"/>
      <c r="Q96" s="325"/>
      <c r="R96" s="132"/>
      <c r="S96" s="133"/>
      <c r="T96" s="134"/>
      <c r="U96" s="135" t="s">
        <v>42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6" t="s">
        <v>135</v>
      </c>
      <c r="AZ96" s="133"/>
      <c r="BA96" s="133"/>
      <c r="BB96" s="133"/>
      <c r="BC96" s="133"/>
      <c r="BD96" s="133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136</v>
      </c>
      <c r="BK96" s="133"/>
      <c r="BL96" s="133"/>
      <c r="BM96" s="133"/>
    </row>
    <row r="97" spans="2:65" s="1" customFormat="1" ht="18" customHeight="1">
      <c r="B97" s="129"/>
      <c r="C97" s="130"/>
      <c r="D97" s="276" t="s">
        <v>140</v>
      </c>
      <c r="E97" s="324"/>
      <c r="F97" s="324"/>
      <c r="G97" s="324"/>
      <c r="H97" s="324"/>
      <c r="I97" s="130"/>
      <c r="J97" s="130"/>
      <c r="K97" s="130"/>
      <c r="L97" s="130"/>
      <c r="M97" s="130"/>
      <c r="N97" s="267">
        <f>ROUND(N88*T97,2)</f>
        <v>0</v>
      </c>
      <c r="O97" s="325"/>
      <c r="P97" s="325"/>
      <c r="Q97" s="325"/>
      <c r="R97" s="132"/>
      <c r="S97" s="133"/>
      <c r="T97" s="134"/>
      <c r="U97" s="135" t="s">
        <v>42</v>
      </c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6" t="s">
        <v>135</v>
      </c>
      <c r="AZ97" s="133"/>
      <c r="BA97" s="133"/>
      <c r="BB97" s="133"/>
      <c r="BC97" s="133"/>
      <c r="BD97" s="133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136</v>
      </c>
      <c r="BK97" s="133"/>
      <c r="BL97" s="133"/>
      <c r="BM97" s="133"/>
    </row>
    <row r="98" spans="2:65" s="1" customFormat="1" ht="18" customHeight="1">
      <c r="B98" s="129"/>
      <c r="C98" s="130"/>
      <c r="D98" s="131" t="s">
        <v>141</v>
      </c>
      <c r="E98" s="130"/>
      <c r="F98" s="130"/>
      <c r="G98" s="130"/>
      <c r="H98" s="130"/>
      <c r="I98" s="130"/>
      <c r="J98" s="130"/>
      <c r="K98" s="130"/>
      <c r="L98" s="130"/>
      <c r="M98" s="130"/>
      <c r="N98" s="267">
        <f>ROUND(N88*T98,2)</f>
        <v>0</v>
      </c>
      <c r="O98" s="325"/>
      <c r="P98" s="325"/>
      <c r="Q98" s="325"/>
      <c r="R98" s="132"/>
      <c r="S98" s="133"/>
      <c r="T98" s="138"/>
      <c r="U98" s="139" t="s">
        <v>42</v>
      </c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6" t="s">
        <v>142</v>
      </c>
      <c r="AZ98" s="133"/>
      <c r="BA98" s="133"/>
      <c r="BB98" s="133"/>
      <c r="BC98" s="133"/>
      <c r="BD98" s="133"/>
      <c r="BE98" s="137">
        <f t="shared" si="0"/>
        <v>0</v>
      </c>
      <c r="BF98" s="137">
        <f t="shared" si="1"/>
        <v>0</v>
      </c>
      <c r="BG98" s="137">
        <f t="shared" si="2"/>
        <v>0</v>
      </c>
      <c r="BH98" s="137">
        <f t="shared" si="3"/>
        <v>0</v>
      </c>
      <c r="BI98" s="137">
        <f t="shared" si="4"/>
        <v>0</v>
      </c>
      <c r="BJ98" s="136" t="s">
        <v>136</v>
      </c>
      <c r="BK98" s="133"/>
      <c r="BL98" s="133"/>
      <c r="BM98" s="133"/>
    </row>
    <row r="99" spans="2:65" s="1" customForma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</row>
    <row r="100" spans="2:65" s="1" customFormat="1" ht="29.25" customHeight="1">
      <c r="B100" s="35"/>
      <c r="C100" s="113" t="s">
        <v>116</v>
      </c>
      <c r="D100" s="114"/>
      <c r="E100" s="114"/>
      <c r="F100" s="114"/>
      <c r="G100" s="114"/>
      <c r="H100" s="114"/>
      <c r="I100" s="114"/>
      <c r="J100" s="114"/>
      <c r="K100" s="114"/>
      <c r="L100" s="264">
        <f>ROUND(SUM(N88+N92),2)</f>
        <v>0</v>
      </c>
      <c r="M100" s="264"/>
      <c r="N100" s="264"/>
      <c r="O100" s="264"/>
      <c r="P100" s="264"/>
      <c r="Q100" s="264"/>
      <c r="R100" s="37"/>
    </row>
    <row r="101" spans="2:65" s="1" customFormat="1" ht="6.95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1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6" spans="2:65" s="1" customFormat="1" ht="36.950000000000003" customHeight="1">
      <c r="B106" s="35"/>
      <c r="C106" s="271" t="s">
        <v>143</v>
      </c>
      <c r="D106" s="326"/>
      <c r="E106" s="326"/>
      <c r="F106" s="326"/>
      <c r="G106" s="326"/>
      <c r="H106" s="326"/>
      <c r="I106" s="326"/>
      <c r="J106" s="326"/>
      <c r="K106" s="326"/>
      <c r="L106" s="326"/>
      <c r="M106" s="326"/>
      <c r="N106" s="326"/>
      <c r="O106" s="326"/>
      <c r="P106" s="326"/>
      <c r="Q106" s="326"/>
      <c r="R106" s="37"/>
    </row>
    <row r="107" spans="2:65" s="1" customFormat="1" ht="6.95" customHeight="1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</row>
    <row r="108" spans="2:65" s="1" customFormat="1" ht="30" customHeight="1">
      <c r="B108" s="35"/>
      <c r="C108" s="30" t="s">
        <v>19</v>
      </c>
      <c r="D108" s="36"/>
      <c r="E108" s="36"/>
      <c r="F108" s="327" t="str">
        <f>F6</f>
        <v>Okružní křižovatka v km 1,391.91 u areálu T-sport a SOPO - Modletice včetně chodníku k zastávce</v>
      </c>
      <c r="G108" s="328"/>
      <c r="H108" s="328"/>
      <c r="I108" s="328"/>
      <c r="J108" s="328"/>
      <c r="K108" s="328"/>
      <c r="L108" s="328"/>
      <c r="M108" s="328"/>
      <c r="N108" s="328"/>
      <c r="O108" s="328"/>
      <c r="P108" s="328"/>
      <c r="Q108" s="36"/>
      <c r="R108" s="37"/>
    </row>
    <row r="109" spans="2:65" s="1" customFormat="1" ht="36.950000000000003" customHeight="1">
      <c r="B109" s="35"/>
      <c r="C109" s="69" t="s">
        <v>124</v>
      </c>
      <c r="D109" s="36"/>
      <c r="E109" s="36"/>
      <c r="F109" s="273" t="str">
        <f>F7</f>
        <v>SO 000 - Všeobecné a předběžné položky</v>
      </c>
      <c r="G109" s="326"/>
      <c r="H109" s="326"/>
      <c r="I109" s="326"/>
      <c r="J109" s="326"/>
      <c r="K109" s="326"/>
      <c r="L109" s="326"/>
      <c r="M109" s="326"/>
      <c r="N109" s="326"/>
      <c r="O109" s="326"/>
      <c r="P109" s="326"/>
      <c r="Q109" s="36"/>
      <c r="R109" s="37"/>
    </row>
    <row r="110" spans="2:65" s="1" customFormat="1" ht="6.95" customHeight="1"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7"/>
    </row>
    <row r="111" spans="2:65" s="1" customFormat="1" ht="18" customHeight="1">
      <c r="B111" s="35"/>
      <c r="C111" s="30" t="s">
        <v>23</v>
      </c>
      <c r="D111" s="36"/>
      <c r="E111" s="36"/>
      <c r="F111" s="28" t="str">
        <f>F9</f>
        <v xml:space="preserve"> </v>
      </c>
      <c r="G111" s="36"/>
      <c r="H111" s="36"/>
      <c r="I111" s="36"/>
      <c r="J111" s="36"/>
      <c r="K111" s="30" t="s">
        <v>25</v>
      </c>
      <c r="L111" s="36"/>
      <c r="M111" s="317" t="str">
        <f>IF(O9="","",O9)</f>
        <v>5. 2. 2018</v>
      </c>
      <c r="N111" s="317"/>
      <c r="O111" s="317"/>
      <c r="P111" s="317"/>
      <c r="Q111" s="36"/>
      <c r="R111" s="37"/>
    </row>
    <row r="112" spans="2:65" s="1" customFormat="1" ht="6.95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65" s="1" customFormat="1" ht="15">
      <c r="B113" s="35"/>
      <c r="C113" s="30" t="s">
        <v>27</v>
      </c>
      <c r="D113" s="36"/>
      <c r="E113" s="36"/>
      <c r="F113" s="28" t="str">
        <f>E12</f>
        <v xml:space="preserve"> </v>
      </c>
      <c r="G113" s="36"/>
      <c r="H113" s="36"/>
      <c r="I113" s="36"/>
      <c r="J113" s="36"/>
      <c r="K113" s="30" t="s">
        <v>32</v>
      </c>
      <c r="L113" s="36"/>
      <c r="M113" s="300" t="str">
        <f>E18</f>
        <v xml:space="preserve"> </v>
      </c>
      <c r="N113" s="300"/>
      <c r="O113" s="300"/>
      <c r="P113" s="300"/>
      <c r="Q113" s="300"/>
      <c r="R113" s="37"/>
    </row>
    <row r="114" spans="2:65" s="1" customFormat="1" ht="14.45" customHeight="1">
      <c r="B114" s="35"/>
      <c r="C114" s="30" t="s">
        <v>30</v>
      </c>
      <c r="D114" s="36"/>
      <c r="E114" s="36"/>
      <c r="F114" s="28" t="str">
        <f>IF(E15="","",E15)</f>
        <v>Vyplň údaj</v>
      </c>
      <c r="G114" s="36"/>
      <c r="H114" s="36"/>
      <c r="I114" s="36"/>
      <c r="J114" s="36"/>
      <c r="K114" s="30" t="s">
        <v>34</v>
      </c>
      <c r="L114" s="36"/>
      <c r="M114" s="300" t="str">
        <f>E21</f>
        <v xml:space="preserve"> </v>
      </c>
      <c r="N114" s="300"/>
      <c r="O114" s="300"/>
      <c r="P114" s="300"/>
      <c r="Q114" s="300"/>
      <c r="R114" s="37"/>
    </row>
    <row r="115" spans="2:65" s="1" customFormat="1" ht="10.3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7" customFormat="1" ht="29.25" customHeight="1">
      <c r="B116" s="140"/>
      <c r="C116" s="141" t="s">
        <v>144</v>
      </c>
      <c r="D116" s="142" t="s">
        <v>145</v>
      </c>
      <c r="E116" s="142" t="s">
        <v>57</v>
      </c>
      <c r="F116" s="318" t="s">
        <v>146</v>
      </c>
      <c r="G116" s="318"/>
      <c r="H116" s="318"/>
      <c r="I116" s="318"/>
      <c r="J116" s="142" t="s">
        <v>147</v>
      </c>
      <c r="K116" s="142" t="s">
        <v>148</v>
      </c>
      <c r="L116" s="318" t="s">
        <v>149</v>
      </c>
      <c r="M116" s="318"/>
      <c r="N116" s="318" t="s">
        <v>129</v>
      </c>
      <c r="O116" s="318"/>
      <c r="P116" s="318"/>
      <c r="Q116" s="319"/>
      <c r="R116" s="143"/>
      <c r="T116" s="76" t="s">
        <v>150</v>
      </c>
      <c r="U116" s="77" t="s">
        <v>39</v>
      </c>
      <c r="V116" s="77" t="s">
        <v>151</v>
      </c>
      <c r="W116" s="77" t="s">
        <v>152</v>
      </c>
      <c r="X116" s="77" t="s">
        <v>153</v>
      </c>
      <c r="Y116" s="77" t="s">
        <v>154</v>
      </c>
      <c r="Z116" s="77" t="s">
        <v>155</v>
      </c>
      <c r="AA116" s="78" t="s">
        <v>156</v>
      </c>
    </row>
    <row r="117" spans="2:65" s="1" customFormat="1" ht="29.25" customHeight="1">
      <c r="B117" s="35"/>
      <c r="C117" s="80" t="s">
        <v>126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20">
        <f>BK117</f>
        <v>0</v>
      </c>
      <c r="O117" s="321"/>
      <c r="P117" s="321"/>
      <c r="Q117" s="321"/>
      <c r="R117" s="37"/>
      <c r="T117" s="79"/>
      <c r="U117" s="51"/>
      <c r="V117" s="51"/>
      <c r="W117" s="144">
        <f>W118+W127</f>
        <v>0</v>
      </c>
      <c r="X117" s="51"/>
      <c r="Y117" s="144">
        <f>Y118+Y127</f>
        <v>0</v>
      </c>
      <c r="Z117" s="51"/>
      <c r="AA117" s="145">
        <f>AA118+AA127</f>
        <v>0</v>
      </c>
      <c r="AT117" s="19" t="s">
        <v>74</v>
      </c>
      <c r="AU117" s="19" t="s">
        <v>122</v>
      </c>
      <c r="BK117" s="146">
        <f>BK118+BK127</f>
        <v>0</v>
      </c>
    </row>
    <row r="118" spans="2:65" s="8" customFormat="1" ht="37.35" customHeight="1">
      <c r="B118" s="147"/>
      <c r="C118" s="148"/>
      <c r="D118" s="149" t="s">
        <v>131</v>
      </c>
      <c r="E118" s="149"/>
      <c r="F118" s="149"/>
      <c r="G118" s="149"/>
      <c r="H118" s="149"/>
      <c r="I118" s="149"/>
      <c r="J118" s="149"/>
      <c r="K118" s="149"/>
      <c r="L118" s="149"/>
      <c r="M118" s="149"/>
      <c r="N118" s="322">
        <f>BK118</f>
        <v>0</v>
      </c>
      <c r="O118" s="323"/>
      <c r="P118" s="323"/>
      <c r="Q118" s="323"/>
      <c r="R118" s="150"/>
      <c r="T118" s="151"/>
      <c r="U118" s="148"/>
      <c r="V118" s="148"/>
      <c r="W118" s="152">
        <f>SUM(W119:W126)</f>
        <v>0</v>
      </c>
      <c r="X118" s="148"/>
      <c r="Y118" s="152">
        <f>SUM(Y119:Y126)</f>
        <v>0</v>
      </c>
      <c r="Z118" s="148"/>
      <c r="AA118" s="153">
        <f>SUM(AA119:AA126)</f>
        <v>0</v>
      </c>
      <c r="AR118" s="154" t="s">
        <v>83</v>
      </c>
      <c r="AT118" s="155" t="s">
        <v>74</v>
      </c>
      <c r="AU118" s="155" t="s">
        <v>75</v>
      </c>
      <c r="AY118" s="154" t="s">
        <v>157</v>
      </c>
      <c r="BK118" s="156">
        <f>SUM(BK119:BK126)</f>
        <v>0</v>
      </c>
    </row>
    <row r="119" spans="2:65" s="1" customFormat="1" ht="25.5" customHeight="1">
      <c r="B119" s="129"/>
      <c r="C119" s="157" t="s">
        <v>83</v>
      </c>
      <c r="D119" s="157" t="s">
        <v>158</v>
      </c>
      <c r="E119" s="158" t="s">
        <v>159</v>
      </c>
      <c r="F119" s="313" t="s">
        <v>160</v>
      </c>
      <c r="G119" s="313"/>
      <c r="H119" s="313"/>
      <c r="I119" s="313"/>
      <c r="J119" s="159" t="s">
        <v>161</v>
      </c>
      <c r="K119" s="160">
        <v>1</v>
      </c>
      <c r="L119" s="311">
        <v>0</v>
      </c>
      <c r="M119" s="311"/>
      <c r="N119" s="314">
        <f t="shared" ref="N119:N126" si="5">ROUND(L119*K119,2)</f>
        <v>0</v>
      </c>
      <c r="O119" s="314"/>
      <c r="P119" s="314"/>
      <c r="Q119" s="314"/>
      <c r="R119" s="132"/>
      <c r="T119" s="161" t="s">
        <v>5</v>
      </c>
      <c r="U119" s="44" t="s">
        <v>40</v>
      </c>
      <c r="V119" s="36"/>
      <c r="W119" s="162">
        <f t="shared" ref="W119:W126" si="6">V119*K119</f>
        <v>0</v>
      </c>
      <c r="X119" s="162">
        <v>0</v>
      </c>
      <c r="Y119" s="162">
        <f t="shared" ref="Y119:Y126" si="7">X119*K119</f>
        <v>0</v>
      </c>
      <c r="Z119" s="162">
        <v>0</v>
      </c>
      <c r="AA119" s="163">
        <f t="shared" ref="AA119:AA126" si="8">Z119*K119</f>
        <v>0</v>
      </c>
      <c r="AR119" s="19" t="s">
        <v>162</v>
      </c>
      <c r="AT119" s="19" t="s">
        <v>158</v>
      </c>
      <c r="AU119" s="19" t="s">
        <v>83</v>
      </c>
      <c r="AY119" s="19" t="s">
        <v>157</v>
      </c>
      <c r="BE119" s="106">
        <f t="shared" ref="BE119:BE126" si="9">IF(U119="základní",N119,0)</f>
        <v>0</v>
      </c>
      <c r="BF119" s="106">
        <f t="shared" ref="BF119:BF126" si="10">IF(U119="snížená",N119,0)</f>
        <v>0</v>
      </c>
      <c r="BG119" s="106">
        <f t="shared" ref="BG119:BG126" si="11">IF(U119="zákl. přenesená",N119,0)</f>
        <v>0</v>
      </c>
      <c r="BH119" s="106">
        <f t="shared" ref="BH119:BH126" si="12">IF(U119="sníž. přenesená",N119,0)</f>
        <v>0</v>
      </c>
      <c r="BI119" s="106">
        <f t="shared" ref="BI119:BI126" si="13">IF(U119="nulová",N119,0)</f>
        <v>0</v>
      </c>
      <c r="BJ119" s="19" t="s">
        <v>83</v>
      </c>
      <c r="BK119" s="106">
        <f t="shared" ref="BK119:BK126" si="14">ROUND(L119*K119,2)</f>
        <v>0</v>
      </c>
      <c r="BL119" s="19" t="s">
        <v>162</v>
      </c>
      <c r="BM119" s="19" t="s">
        <v>163</v>
      </c>
    </row>
    <row r="120" spans="2:65" s="1" customFormat="1" ht="25.5" customHeight="1">
      <c r="B120" s="129"/>
      <c r="C120" s="157" t="s">
        <v>136</v>
      </c>
      <c r="D120" s="157" t="s">
        <v>158</v>
      </c>
      <c r="E120" s="158" t="s">
        <v>164</v>
      </c>
      <c r="F120" s="313" t="s">
        <v>160</v>
      </c>
      <c r="G120" s="313"/>
      <c r="H120" s="313"/>
      <c r="I120" s="313"/>
      <c r="J120" s="159" t="s">
        <v>161</v>
      </c>
      <c r="K120" s="160">
        <v>1</v>
      </c>
      <c r="L120" s="311">
        <v>0</v>
      </c>
      <c r="M120" s="311"/>
      <c r="N120" s="314">
        <f t="shared" si="5"/>
        <v>0</v>
      </c>
      <c r="O120" s="314"/>
      <c r="P120" s="314"/>
      <c r="Q120" s="314"/>
      <c r="R120" s="132"/>
      <c r="T120" s="161" t="s">
        <v>5</v>
      </c>
      <c r="U120" s="44" t="s">
        <v>40</v>
      </c>
      <c r="V120" s="36"/>
      <c r="W120" s="162">
        <f t="shared" si="6"/>
        <v>0</v>
      </c>
      <c r="X120" s="162">
        <v>0</v>
      </c>
      <c r="Y120" s="162">
        <f t="shared" si="7"/>
        <v>0</v>
      </c>
      <c r="Z120" s="162">
        <v>0</v>
      </c>
      <c r="AA120" s="163">
        <f t="shared" si="8"/>
        <v>0</v>
      </c>
      <c r="AR120" s="19" t="s">
        <v>162</v>
      </c>
      <c r="AT120" s="19" t="s">
        <v>158</v>
      </c>
      <c r="AU120" s="19" t="s">
        <v>83</v>
      </c>
      <c r="AY120" s="19" t="s">
        <v>157</v>
      </c>
      <c r="BE120" s="106">
        <f t="shared" si="9"/>
        <v>0</v>
      </c>
      <c r="BF120" s="106">
        <f t="shared" si="10"/>
        <v>0</v>
      </c>
      <c r="BG120" s="106">
        <f t="shared" si="11"/>
        <v>0</v>
      </c>
      <c r="BH120" s="106">
        <f t="shared" si="12"/>
        <v>0</v>
      </c>
      <c r="BI120" s="106">
        <f t="shared" si="13"/>
        <v>0</v>
      </c>
      <c r="BJ120" s="19" t="s">
        <v>83</v>
      </c>
      <c r="BK120" s="106">
        <f t="shared" si="14"/>
        <v>0</v>
      </c>
      <c r="BL120" s="19" t="s">
        <v>162</v>
      </c>
      <c r="BM120" s="19" t="s">
        <v>165</v>
      </c>
    </row>
    <row r="121" spans="2:65" s="1" customFormat="1" ht="25.5" customHeight="1">
      <c r="B121" s="129"/>
      <c r="C121" s="157" t="s">
        <v>166</v>
      </c>
      <c r="D121" s="157" t="s">
        <v>158</v>
      </c>
      <c r="E121" s="158" t="s">
        <v>167</v>
      </c>
      <c r="F121" s="313" t="s">
        <v>168</v>
      </c>
      <c r="G121" s="313"/>
      <c r="H121" s="313"/>
      <c r="I121" s="313"/>
      <c r="J121" s="159" t="s">
        <v>161</v>
      </c>
      <c r="K121" s="160">
        <v>1</v>
      </c>
      <c r="L121" s="311">
        <v>0</v>
      </c>
      <c r="M121" s="311"/>
      <c r="N121" s="314">
        <f t="shared" si="5"/>
        <v>0</v>
      </c>
      <c r="O121" s="314"/>
      <c r="P121" s="314"/>
      <c r="Q121" s="314"/>
      <c r="R121" s="132"/>
      <c r="T121" s="161" t="s">
        <v>5</v>
      </c>
      <c r="U121" s="44" t="s">
        <v>40</v>
      </c>
      <c r="V121" s="36"/>
      <c r="W121" s="162">
        <f t="shared" si="6"/>
        <v>0</v>
      </c>
      <c r="X121" s="162">
        <v>0</v>
      </c>
      <c r="Y121" s="162">
        <f t="shared" si="7"/>
        <v>0</v>
      </c>
      <c r="Z121" s="162">
        <v>0</v>
      </c>
      <c r="AA121" s="163">
        <f t="shared" si="8"/>
        <v>0</v>
      </c>
      <c r="AR121" s="19" t="s">
        <v>162</v>
      </c>
      <c r="AT121" s="19" t="s">
        <v>158</v>
      </c>
      <c r="AU121" s="19" t="s">
        <v>83</v>
      </c>
      <c r="AY121" s="19" t="s">
        <v>157</v>
      </c>
      <c r="BE121" s="106">
        <f t="shared" si="9"/>
        <v>0</v>
      </c>
      <c r="BF121" s="106">
        <f t="shared" si="10"/>
        <v>0</v>
      </c>
      <c r="BG121" s="106">
        <f t="shared" si="11"/>
        <v>0</v>
      </c>
      <c r="BH121" s="106">
        <f t="shared" si="12"/>
        <v>0</v>
      </c>
      <c r="BI121" s="106">
        <f t="shared" si="13"/>
        <v>0</v>
      </c>
      <c r="BJ121" s="19" t="s">
        <v>83</v>
      </c>
      <c r="BK121" s="106">
        <f t="shared" si="14"/>
        <v>0</v>
      </c>
      <c r="BL121" s="19" t="s">
        <v>162</v>
      </c>
      <c r="BM121" s="19" t="s">
        <v>169</v>
      </c>
    </row>
    <row r="122" spans="2:65" s="1" customFormat="1" ht="25.5" customHeight="1">
      <c r="B122" s="129"/>
      <c r="C122" s="157" t="s">
        <v>162</v>
      </c>
      <c r="D122" s="157" t="s">
        <v>158</v>
      </c>
      <c r="E122" s="158" t="s">
        <v>170</v>
      </c>
      <c r="F122" s="313" t="s">
        <v>171</v>
      </c>
      <c r="G122" s="313"/>
      <c r="H122" s="313"/>
      <c r="I122" s="313"/>
      <c r="J122" s="159" t="s">
        <v>161</v>
      </c>
      <c r="K122" s="160">
        <v>1</v>
      </c>
      <c r="L122" s="311">
        <v>0</v>
      </c>
      <c r="M122" s="311"/>
      <c r="N122" s="314">
        <f t="shared" si="5"/>
        <v>0</v>
      </c>
      <c r="O122" s="314"/>
      <c r="P122" s="314"/>
      <c r="Q122" s="314"/>
      <c r="R122" s="132"/>
      <c r="T122" s="161" t="s">
        <v>5</v>
      </c>
      <c r="U122" s="44" t="s">
        <v>40</v>
      </c>
      <c r="V122" s="36"/>
      <c r="W122" s="162">
        <f t="shared" si="6"/>
        <v>0</v>
      </c>
      <c r="X122" s="162">
        <v>0</v>
      </c>
      <c r="Y122" s="162">
        <f t="shared" si="7"/>
        <v>0</v>
      </c>
      <c r="Z122" s="162">
        <v>0</v>
      </c>
      <c r="AA122" s="163">
        <f t="shared" si="8"/>
        <v>0</v>
      </c>
      <c r="AR122" s="19" t="s">
        <v>162</v>
      </c>
      <c r="AT122" s="19" t="s">
        <v>158</v>
      </c>
      <c r="AU122" s="19" t="s">
        <v>83</v>
      </c>
      <c r="AY122" s="19" t="s">
        <v>157</v>
      </c>
      <c r="BE122" s="106">
        <f t="shared" si="9"/>
        <v>0</v>
      </c>
      <c r="BF122" s="106">
        <f t="shared" si="10"/>
        <v>0</v>
      </c>
      <c r="BG122" s="106">
        <f t="shared" si="11"/>
        <v>0</v>
      </c>
      <c r="BH122" s="106">
        <f t="shared" si="12"/>
        <v>0</v>
      </c>
      <c r="BI122" s="106">
        <f t="shared" si="13"/>
        <v>0</v>
      </c>
      <c r="BJ122" s="19" t="s">
        <v>83</v>
      </c>
      <c r="BK122" s="106">
        <f t="shared" si="14"/>
        <v>0</v>
      </c>
      <c r="BL122" s="19" t="s">
        <v>162</v>
      </c>
      <c r="BM122" s="19" t="s">
        <v>172</v>
      </c>
    </row>
    <row r="123" spans="2:65" s="1" customFormat="1" ht="25.5" customHeight="1">
      <c r="B123" s="129"/>
      <c r="C123" s="157" t="s">
        <v>173</v>
      </c>
      <c r="D123" s="157" t="s">
        <v>158</v>
      </c>
      <c r="E123" s="158" t="s">
        <v>174</v>
      </c>
      <c r="F123" s="313" t="s">
        <v>175</v>
      </c>
      <c r="G123" s="313"/>
      <c r="H123" s="313"/>
      <c r="I123" s="313"/>
      <c r="J123" s="159" t="s">
        <v>161</v>
      </c>
      <c r="K123" s="160">
        <v>1</v>
      </c>
      <c r="L123" s="311">
        <v>0</v>
      </c>
      <c r="M123" s="311"/>
      <c r="N123" s="314">
        <f t="shared" si="5"/>
        <v>0</v>
      </c>
      <c r="O123" s="314"/>
      <c r="P123" s="314"/>
      <c r="Q123" s="314"/>
      <c r="R123" s="132"/>
      <c r="T123" s="161" t="s">
        <v>5</v>
      </c>
      <c r="U123" s="44" t="s">
        <v>40</v>
      </c>
      <c r="V123" s="36"/>
      <c r="W123" s="162">
        <f t="shared" si="6"/>
        <v>0</v>
      </c>
      <c r="X123" s="162">
        <v>0</v>
      </c>
      <c r="Y123" s="162">
        <f t="shared" si="7"/>
        <v>0</v>
      </c>
      <c r="Z123" s="162">
        <v>0</v>
      </c>
      <c r="AA123" s="163">
        <f t="shared" si="8"/>
        <v>0</v>
      </c>
      <c r="AR123" s="19" t="s">
        <v>162</v>
      </c>
      <c r="AT123" s="19" t="s">
        <v>158</v>
      </c>
      <c r="AU123" s="19" t="s">
        <v>83</v>
      </c>
      <c r="AY123" s="19" t="s">
        <v>157</v>
      </c>
      <c r="BE123" s="106">
        <f t="shared" si="9"/>
        <v>0</v>
      </c>
      <c r="BF123" s="106">
        <f t="shared" si="10"/>
        <v>0</v>
      </c>
      <c r="BG123" s="106">
        <f t="shared" si="11"/>
        <v>0</v>
      </c>
      <c r="BH123" s="106">
        <f t="shared" si="12"/>
        <v>0</v>
      </c>
      <c r="BI123" s="106">
        <f t="shared" si="13"/>
        <v>0</v>
      </c>
      <c r="BJ123" s="19" t="s">
        <v>83</v>
      </c>
      <c r="BK123" s="106">
        <f t="shared" si="14"/>
        <v>0</v>
      </c>
      <c r="BL123" s="19" t="s">
        <v>162</v>
      </c>
      <c r="BM123" s="19" t="s">
        <v>176</v>
      </c>
    </row>
    <row r="124" spans="2:65" s="1" customFormat="1" ht="25.5" customHeight="1">
      <c r="B124" s="129"/>
      <c r="C124" s="157" t="s">
        <v>177</v>
      </c>
      <c r="D124" s="157" t="s">
        <v>158</v>
      </c>
      <c r="E124" s="158" t="s">
        <v>178</v>
      </c>
      <c r="F124" s="313" t="s">
        <v>179</v>
      </c>
      <c r="G124" s="313"/>
      <c r="H124" s="313"/>
      <c r="I124" s="313"/>
      <c r="J124" s="159" t="s">
        <v>161</v>
      </c>
      <c r="K124" s="160">
        <v>1</v>
      </c>
      <c r="L124" s="311">
        <v>0</v>
      </c>
      <c r="M124" s="311"/>
      <c r="N124" s="314">
        <f t="shared" si="5"/>
        <v>0</v>
      </c>
      <c r="O124" s="314"/>
      <c r="P124" s="314"/>
      <c r="Q124" s="314"/>
      <c r="R124" s="132"/>
      <c r="T124" s="161" t="s">
        <v>5</v>
      </c>
      <c r="U124" s="44" t="s">
        <v>40</v>
      </c>
      <c r="V124" s="36"/>
      <c r="W124" s="162">
        <f t="shared" si="6"/>
        <v>0</v>
      </c>
      <c r="X124" s="162">
        <v>0</v>
      </c>
      <c r="Y124" s="162">
        <f t="shared" si="7"/>
        <v>0</v>
      </c>
      <c r="Z124" s="162">
        <v>0</v>
      </c>
      <c r="AA124" s="163">
        <f t="shared" si="8"/>
        <v>0</v>
      </c>
      <c r="AR124" s="19" t="s">
        <v>162</v>
      </c>
      <c r="AT124" s="19" t="s">
        <v>158</v>
      </c>
      <c r="AU124" s="19" t="s">
        <v>83</v>
      </c>
      <c r="AY124" s="19" t="s">
        <v>157</v>
      </c>
      <c r="BE124" s="106">
        <f t="shared" si="9"/>
        <v>0</v>
      </c>
      <c r="BF124" s="106">
        <f t="shared" si="10"/>
        <v>0</v>
      </c>
      <c r="BG124" s="106">
        <f t="shared" si="11"/>
        <v>0</v>
      </c>
      <c r="BH124" s="106">
        <f t="shared" si="12"/>
        <v>0</v>
      </c>
      <c r="BI124" s="106">
        <f t="shared" si="13"/>
        <v>0</v>
      </c>
      <c r="BJ124" s="19" t="s">
        <v>83</v>
      </c>
      <c r="BK124" s="106">
        <f t="shared" si="14"/>
        <v>0</v>
      </c>
      <c r="BL124" s="19" t="s">
        <v>162</v>
      </c>
      <c r="BM124" s="19" t="s">
        <v>180</v>
      </c>
    </row>
    <row r="125" spans="2:65" s="1" customFormat="1" ht="25.5" customHeight="1">
      <c r="B125" s="129"/>
      <c r="C125" s="157" t="s">
        <v>181</v>
      </c>
      <c r="D125" s="157" t="s">
        <v>158</v>
      </c>
      <c r="E125" s="158" t="s">
        <v>182</v>
      </c>
      <c r="F125" s="313" t="s">
        <v>179</v>
      </c>
      <c r="G125" s="313"/>
      <c r="H125" s="313"/>
      <c r="I125" s="313"/>
      <c r="J125" s="159" t="s">
        <v>161</v>
      </c>
      <c r="K125" s="160">
        <v>1</v>
      </c>
      <c r="L125" s="311">
        <v>0</v>
      </c>
      <c r="M125" s="311"/>
      <c r="N125" s="314">
        <f t="shared" si="5"/>
        <v>0</v>
      </c>
      <c r="O125" s="314"/>
      <c r="P125" s="314"/>
      <c r="Q125" s="314"/>
      <c r="R125" s="132"/>
      <c r="T125" s="161" t="s">
        <v>5</v>
      </c>
      <c r="U125" s="44" t="s">
        <v>40</v>
      </c>
      <c r="V125" s="36"/>
      <c r="W125" s="162">
        <f t="shared" si="6"/>
        <v>0</v>
      </c>
      <c r="X125" s="162">
        <v>0</v>
      </c>
      <c r="Y125" s="162">
        <f t="shared" si="7"/>
        <v>0</v>
      </c>
      <c r="Z125" s="162">
        <v>0</v>
      </c>
      <c r="AA125" s="163">
        <f t="shared" si="8"/>
        <v>0</v>
      </c>
      <c r="AR125" s="19" t="s">
        <v>162</v>
      </c>
      <c r="AT125" s="19" t="s">
        <v>158</v>
      </c>
      <c r="AU125" s="19" t="s">
        <v>83</v>
      </c>
      <c r="AY125" s="19" t="s">
        <v>157</v>
      </c>
      <c r="BE125" s="106">
        <f t="shared" si="9"/>
        <v>0</v>
      </c>
      <c r="BF125" s="106">
        <f t="shared" si="10"/>
        <v>0</v>
      </c>
      <c r="BG125" s="106">
        <f t="shared" si="11"/>
        <v>0</v>
      </c>
      <c r="BH125" s="106">
        <f t="shared" si="12"/>
        <v>0</v>
      </c>
      <c r="BI125" s="106">
        <f t="shared" si="13"/>
        <v>0</v>
      </c>
      <c r="BJ125" s="19" t="s">
        <v>83</v>
      </c>
      <c r="BK125" s="106">
        <f t="shared" si="14"/>
        <v>0</v>
      </c>
      <c r="BL125" s="19" t="s">
        <v>162</v>
      </c>
      <c r="BM125" s="19" t="s">
        <v>183</v>
      </c>
    </row>
    <row r="126" spans="2:65" s="1" customFormat="1" ht="25.5" customHeight="1">
      <c r="B126" s="129"/>
      <c r="C126" s="157" t="s">
        <v>184</v>
      </c>
      <c r="D126" s="157" t="s">
        <v>158</v>
      </c>
      <c r="E126" s="158" t="s">
        <v>185</v>
      </c>
      <c r="F126" s="313" t="s">
        <v>186</v>
      </c>
      <c r="G126" s="313"/>
      <c r="H126" s="313"/>
      <c r="I126" s="313"/>
      <c r="J126" s="159" t="s">
        <v>187</v>
      </c>
      <c r="K126" s="160">
        <v>1</v>
      </c>
      <c r="L126" s="311">
        <v>0</v>
      </c>
      <c r="M126" s="311"/>
      <c r="N126" s="314">
        <f t="shared" si="5"/>
        <v>0</v>
      </c>
      <c r="O126" s="314"/>
      <c r="P126" s="314"/>
      <c r="Q126" s="314"/>
      <c r="R126" s="132"/>
      <c r="T126" s="161" t="s">
        <v>5</v>
      </c>
      <c r="U126" s="44" t="s">
        <v>40</v>
      </c>
      <c r="V126" s="36"/>
      <c r="W126" s="162">
        <f t="shared" si="6"/>
        <v>0</v>
      </c>
      <c r="X126" s="162">
        <v>0</v>
      </c>
      <c r="Y126" s="162">
        <f t="shared" si="7"/>
        <v>0</v>
      </c>
      <c r="Z126" s="162">
        <v>0</v>
      </c>
      <c r="AA126" s="163">
        <f t="shared" si="8"/>
        <v>0</v>
      </c>
      <c r="AR126" s="19" t="s">
        <v>162</v>
      </c>
      <c r="AT126" s="19" t="s">
        <v>158</v>
      </c>
      <c r="AU126" s="19" t="s">
        <v>83</v>
      </c>
      <c r="AY126" s="19" t="s">
        <v>157</v>
      </c>
      <c r="BE126" s="106">
        <f t="shared" si="9"/>
        <v>0</v>
      </c>
      <c r="BF126" s="106">
        <f t="shared" si="10"/>
        <v>0</v>
      </c>
      <c r="BG126" s="106">
        <f t="shared" si="11"/>
        <v>0</v>
      </c>
      <c r="BH126" s="106">
        <f t="shared" si="12"/>
        <v>0</v>
      </c>
      <c r="BI126" s="106">
        <f t="shared" si="13"/>
        <v>0</v>
      </c>
      <c r="BJ126" s="19" t="s">
        <v>83</v>
      </c>
      <c r="BK126" s="106">
        <f t="shared" si="14"/>
        <v>0</v>
      </c>
      <c r="BL126" s="19" t="s">
        <v>162</v>
      </c>
      <c r="BM126" s="19" t="s">
        <v>188</v>
      </c>
    </row>
    <row r="127" spans="2:65" s="1" customFormat="1" ht="49.9" customHeight="1">
      <c r="B127" s="35"/>
      <c r="C127" s="36"/>
      <c r="D127" s="149" t="s">
        <v>189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15">
        <f t="shared" ref="N127:N132" si="15">BK127</f>
        <v>0</v>
      </c>
      <c r="O127" s="316"/>
      <c r="P127" s="316"/>
      <c r="Q127" s="316"/>
      <c r="R127" s="37"/>
      <c r="T127" s="164"/>
      <c r="U127" s="36"/>
      <c r="V127" s="36"/>
      <c r="W127" s="36"/>
      <c r="X127" s="36"/>
      <c r="Y127" s="36"/>
      <c r="Z127" s="36"/>
      <c r="AA127" s="74"/>
      <c r="AT127" s="19" t="s">
        <v>74</v>
      </c>
      <c r="AU127" s="19" t="s">
        <v>75</v>
      </c>
      <c r="AY127" s="19" t="s">
        <v>190</v>
      </c>
      <c r="BK127" s="106">
        <f>SUM(BK128:BK132)</f>
        <v>0</v>
      </c>
    </row>
    <row r="128" spans="2:65" s="1" customFormat="1" ht="22.35" customHeight="1">
      <c r="B128" s="35"/>
      <c r="C128" s="165" t="s">
        <v>5</v>
      </c>
      <c r="D128" s="165" t="s">
        <v>158</v>
      </c>
      <c r="E128" s="166" t="s">
        <v>5</v>
      </c>
      <c r="F128" s="310" t="s">
        <v>5</v>
      </c>
      <c r="G128" s="310"/>
      <c r="H128" s="310"/>
      <c r="I128" s="310"/>
      <c r="J128" s="167" t="s">
        <v>5</v>
      </c>
      <c r="K128" s="168"/>
      <c r="L128" s="311"/>
      <c r="M128" s="312"/>
      <c r="N128" s="312">
        <f t="shared" si="15"/>
        <v>0</v>
      </c>
      <c r="O128" s="312"/>
      <c r="P128" s="312"/>
      <c r="Q128" s="312"/>
      <c r="R128" s="37"/>
      <c r="T128" s="161" t="s">
        <v>5</v>
      </c>
      <c r="U128" s="169" t="s">
        <v>40</v>
      </c>
      <c r="V128" s="36"/>
      <c r="W128" s="36"/>
      <c r="X128" s="36"/>
      <c r="Y128" s="36"/>
      <c r="Z128" s="36"/>
      <c r="AA128" s="74"/>
      <c r="AT128" s="19" t="s">
        <v>190</v>
      </c>
      <c r="AU128" s="19" t="s">
        <v>83</v>
      </c>
      <c r="AY128" s="19" t="s">
        <v>190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9" t="s">
        <v>83</v>
      </c>
      <c r="BK128" s="106">
        <f>L128*K128</f>
        <v>0</v>
      </c>
    </row>
    <row r="129" spans="2:63" s="1" customFormat="1" ht="22.35" customHeight="1">
      <c r="B129" s="35"/>
      <c r="C129" s="165" t="s">
        <v>5</v>
      </c>
      <c r="D129" s="165" t="s">
        <v>158</v>
      </c>
      <c r="E129" s="166" t="s">
        <v>5</v>
      </c>
      <c r="F129" s="310" t="s">
        <v>5</v>
      </c>
      <c r="G129" s="310"/>
      <c r="H129" s="310"/>
      <c r="I129" s="310"/>
      <c r="J129" s="167" t="s">
        <v>5</v>
      </c>
      <c r="K129" s="168"/>
      <c r="L129" s="311"/>
      <c r="M129" s="312"/>
      <c r="N129" s="312">
        <f t="shared" si="15"/>
        <v>0</v>
      </c>
      <c r="O129" s="312"/>
      <c r="P129" s="312"/>
      <c r="Q129" s="312"/>
      <c r="R129" s="37"/>
      <c r="T129" s="161" t="s">
        <v>5</v>
      </c>
      <c r="U129" s="169" t="s">
        <v>40</v>
      </c>
      <c r="V129" s="36"/>
      <c r="W129" s="36"/>
      <c r="X129" s="36"/>
      <c r="Y129" s="36"/>
      <c r="Z129" s="36"/>
      <c r="AA129" s="74"/>
      <c r="AT129" s="19" t="s">
        <v>190</v>
      </c>
      <c r="AU129" s="19" t="s">
        <v>83</v>
      </c>
      <c r="AY129" s="19" t="s">
        <v>190</v>
      </c>
      <c r="BE129" s="106">
        <f>IF(U129="základní",N129,0)</f>
        <v>0</v>
      </c>
      <c r="BF129" s="106">
        <f>IF(U129="snížená",N129,0)</f>
        <v>0</v>
      </c>
      <c r="BG129" s="106">
        <f>IF(U129="zákl. přenesená",N129,0)</f>
        <v>0</v>
      </c>
      <c r="BH129" s="106">
        <f>IF(U129="sníž. přenesená",N129,0)</f>
        <v>0</v>
      </c>
      <c r="BI129" s="106">
        <f>IF(U129="nulová",N129,0)</f>
        <v>0</v>
      </c>
      <c r="BJ129" s="19" t="s">
        <v>83</v>
      </c>
      <c r="BK129" s="106">
        <f>L129*K129</f>
        <v>0</v>
      </c>
    </row>
    <row r="130" spans="2:63" s="1" customFormat="1" ht="22.35" customHeight="1">
      <c r="B130" s="35"/>
      <c r="C130" s="165" t="s">
        <v>5</v>
      </c>
      <c r="D130" s="165" t="s">
        <v>158</v>
      </c>
      <c r="E130" s="166" t="s">
        <v>5</v>
      </c>
      <c r="F130" s="310" t="s">
        <v>5</v>
      </c>
      <c r="G130" s="310"/>
      <c r="H130" s="310"/>
      <c r="I130" s="310"/>
      <c r="J130" s="167" t="s">
        <v>5</v>
      </c>
      <c r="K130" s="168"/>
      <c r="L130" s="311"/>
      <c r="M130" s="312"/>
      <c r="N130" s="312">
        <f t="shared" si="15"/>
        <v>0</v>
      </c>
      <c r="O130" s="312"/>
      <c r="P130" s="312"/>
      <c r="Q130" s="312"/>
      <c r="R130" s="37"/>
      <c r="T130" s="161" t="s">
        <v>5</v>
      </c>
      <c r="U130" s="169" t="s">
        <v>40</v>
      </c>
      <c r="V130" s="36"/>
      <c r="W130" s="36"/>
      <c r="X130" s="36"/>
      <c r="Y130" s="36"/>
      <c r="Z130" s="36"/>
      <c r="AA130" s="74"/>
      <c r="AT130" s="19" t="s">
        <v>190</v>
      </c>
      <c r="AU130" s="19" t="s">
        <v>83</v>
      </c>
      <c r="AY130" s="19" t="s">
        <v>190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9" t="s">
        <v>83</v>
      </c>
      <c r="BK130" s="106">
        <f>L130*K130</f>
        <v>0</v>
      </c>
    </row>
    <row r="131" spans="2:63" s="1" customFormat="1" ht="22.35" customHeight="1">
      <c r="B131" s="35"/>
      <c r="C131" s="165" t="s">
        <v>5</v>
      </c>
      <c r="D131" s="165" t="s">
        <v>158</v>
      </c>
      <c r="E131" s="166" t="s">
        <v>5</v>
      </c>
      <c r="F131" s="310" t="s">
        <v>5</v>
      </c>
      <c r="G131" s="310"/>
      <c r="H131" s="310"/>
      <c r="I131" s="310"/>
      <c r="J131" s="167" t="s">
        <v>5</v>
      </c>
      <c r="K131" s="168"/>
      <c r="L131" s="311"/>
      <c r="M131" s="312"/>
      <c r="N131" s="312">
        <f t="shared" si="15"/>
        <v>0</v>
      </c>
      <c r="O131" s="312"/>
      <c r="P131" s="312"/>
      <c r="Q131" s="312"/>
      <c r="R131" s="37"/>
      <c r="T131" s="161" t="s">
        <v>5</v>
      </c>
      <c r="U131" s="169" t="s">
        <v>40</v>
      </c>
      <c r="V131" s="36"/>
      <c r="W131" s="36"/>
      <c r="X131" s="36"/>
      <c r="Y131" s="36"/>
      <c r="Z131" s="36"/>
      <c r="AA131" s="74"/>
      <c r="AT131" s="19" t="s">
        <v>190</v>
      </c>
      <c r="AU131" s="19" t="s">
        <v>83</v>
      </c>
      <c r="AY131" s="19" t="s">
        <v>190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9" t="s">
        <v>83</v>
      </c>
      <c r="BK131" s="106">
        <f>L131*K131</f>
        <v>0</v>
      </c>
    </row>
    <row r="132" spans="2:63" s="1" customFormat="1" ht="22.35" customHeight="1">
      <c r="B132" s="35"/>
      <c r="C132" s="165" t="s">
        <v>5</v>
      </c>
      <c r="D132" s="165" t="s">
        <v>158</v>
      </c>
      <c r="E132" s="166" t="s">
        <v>5</v>
      </c>
      <c r="F132" s="310" t="s">
        <v>5</v>
      </c>
      <c r="G132" s="310"/>
      <c r="H132" s="310"/>
      <c r="I132" s="310"/>
      <c r="J132" s="167" t="s">
        <v>5</v>
      </c>
      <c r="K132" s="168"/>
      <c r="L132" s="311"/>
      <c r="M132" s="312"/>
      <c r="N132" s="312">
        <f t="shared" si="15"/>
        <v>0</v>
      </c>
      <c r="O132" s="312"/>
      <c r="P132" s="312"/>
      <c r="Q132" s="312"/>
      <c r="R132" s="37"/>
      <c r="T132" s="161" t="s">
        <v>5</v>
      </c>
      <c r="U132" s="169" t="s">
        <v>40</v>
      </c>
      <c r="V132" s="56"/>
      <c r="W132" s="56"/>
      <c r="X132" s="56"/>
      <c r="Y132" s="56"/>
      <c r="Z132" s="56"/>
      <c r="AA132" s="58"/>
      <c r="AT132" s="19" t="s">
        <v>190</v>
      </c>
      <c r="AU132" s="19" t="s">
        <v>83</v>
      </c>
      <c r="AY132" s="19" t="s">
        <v>190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9" t="s">
        <v>83</v>
      </c>
      <c r="BK132" s="106">
        <f>L132*K132</f>
        <v>0</v>
      </c>
    </row>
    <row r="133" spans="2:63" s="1" customFormat="1" ht="6.95" customHeight="1">
      <c r="B133" s="59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1"/>
    </row>
  </sheetData>
  <mergeCells count="10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19:I119"/>
    <mergeCell ref="L119:M119"/>
    <mergeCell ref="N119:Q119"/>
    <mergeCell ref="N117:Q117"/>
    <mergeCell ref="N118:Q118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H1:K1"/>
    <mergeCell ref="S2:AC2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8:I128"/>
    <mergeCell ref="L128:M128"/>
    <mergeCell ref="N128:Q128"/>
    <mergeCell ref="F129:I129"/>
    <mergeCell ref="L129:M129"/>
    <mergeCell ref="N129:Q129"/>
    <mergeCell ref="N127:Q127"/>
    <mergeCell ref="F123:I123"/>
    <mergeCell ref="L123:M123"/>
    <mergeCell ref="N123:Q123"/>
  </mergeCells>
  <dataValidations count="2">
    <dataValidation type="list" allowBlank="1" showInputMessage="1" showErrorMessage="1" error="Povoleny jsou hodnoty K, M." sqref="D128:D133">
      <formula1>"K, M"</formula1>
    </dataValidation>
    <dataValidation type="list" allowBlank="1" showInputMessage="1" showErrorMessage="1" error="Povoleny jsou hodnoty základní, snížená, zákl. přenesená, sníž. přenesená, nulová." sqref="U128:U1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6"/>
  <sheetViews>
    <sheetView showGridLines="0" tabSelected="1" workbookViewId="0">
      <pane ySplit="1" topLeftCell="A157" activePane="bottomLeft" state="frozen"/>
      <selection pane="bottomLeft" activeCell="F141" sqref="F141:I14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117</v>
      </c>
      <c r="G1" s="14"/>
      <c r="H1" s="309" t="s">
        <v>118</v>
      </c>
      <c r="I1" s="309"/>
      <c r="J1" s="309"/>
      <c r="K1" s="309"/>
      <c r="L1" s="14" t="s">
        <v>119</v>
      </c>
      <c r="M1" s="12"/>
      <c r="N1" s="12"/>
      <c r="O1" s="13" t="s">
        <v>120</v>
      </c>
      <c r="P1" s="12"/>
      <c r="Q1" s="12"/>
      <c r="R1" s="12"/>
      <c r="S1" s="14" t="s">
        <v>121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9" t="s">
        <v>87</v>
      </c>
      <c r="AZ2" s="170" t="s">
        <v>191</v>
      </c>
      <c r="BA2" s="170" t="s">
        <v>191</v>
      </c>
      <c r="BB2" s="170" t="s">
        <v>5</v>
      </c>
      <c r="BC2" s="170" t="s">
        <v>192</v>
      </c>
      <c r="BD2" s="170" t="s">
        <v>136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122</v>
      </c>
      <c r="AZ3" s="170" t="s">
        <v>193</v>
      </c>
      <c r="BA3" s="170" t="s">
        <v>193</v>
      </c>
      <c r="BB3" s="170" t="s">
        <v>5</v>
      </c>
      <c r="BC3" s="170" t="s">
        <v>194</v>
      </c>
      <c r="BD3" s="170" t="s">
        <v>136</v>
      </c>
    </row>
    <row r="4" spans="1:66" ht="36.950000000000003" customHeight="1">
      <c r="B4" s="23"/>
      <c r="C4" s="271" t="s">
        <v>123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4"/>
      <c r="T4" s="18" t="s">
        <v>13</v>
      </c>
      <c r="AT4" s="19" t="s">
        <v>6</v>
      </c>
      <c r="AZ4" s="170" t="s">
        <v>195</v>
      </c>
      <c r="BA4" s="170" t="s">
        <v>195</v>
      </c>
      <c r="BB4" s="170" t="s">
        <v>5</v>
      </c>
      <c r="BC4" s="170" t="s">
        <v>196</v>
      </c>
      <c r="BD4" s="170" t="s">
        <v>136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  <c r="AZ5" s="170" t="s">
        <v>197</v>
      </c>
      <c r="BA5" s="170" t="s">
        <v>197</v>
      </c>
      <c r="BB5" s="170" t="s">
        <v>5</v>
      </c>
      <c r="BC5" s="170" t="s">
        <v>198</v>
      </c>
      <c r="BD5" s="170" t="s">
        <v>136</v>
      </c>
    </row>
    <row r="6" spans="1:66" ht="25.35" customHeight="1">
      <c r="B6" s="23"/>
      <c r="C6" s="26"/>
      <c r="D6" s="30" t="s">
        <v>19</v>
      </c>
      <c r="E6" s="26"/>
      <c r="F6" s="327" t="str">
        <f>'Rekapitulace stavby'!K6</f>
        <v>Okružní křižovatka v km 1,391.91 u areálu T-sport a SOPO - Modletice včetně chodníku k zastávce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26"/>
      <c r="R6" s="24"/>
      <c r="AZ6" s="170" t="s">
        <v>199</v>
      </c>
      <c r="BA6" s="170" t="s">
        <v>199</v>
      </c>
      <c r="BB6" s="170" t="s">
        <v>5</v>
      </c>
      <c r="BC6" s="170" t="s">
        <v>196</v>
      </c>
      <c r="BD6" s="170" t="s">
        <v>136</v>
      </c>
    </row>
    <row r="7" spans="1:66" s="1" customFormat="1" ht="32.85" customHeight="1">
      <c r="B7" s="35"/>
      <c r="C7" s="36"/>
      <c r="D7" s="29" t="s">
        <v>124</v>
      </c>
      <c r="E7" s="36"/>
      <c r="F7" s="302" t="s">
        <v>200</v>
      </c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6"/>
      <c r="R7" s="37"/>
      <c r="AZ7" s="170" t="s">
        <v>201</v>
      </c>
      <c r="BA7" s="170" t="s">
        <v>201</v>
      </c>
      <c r="BB7" s="170" t="s">
        <v>5</v>
      </c>
      <c r="BC7" s="170" t="s">
        <v>202</v>
      </c>
      <c r="BD7" s="170" t="s">
        <v>136</v>
      </c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  <c r="AZ8" s="170" t="s">
        <v>203</v>
      </c>
      <c r="BA8" s="170" t="s">
        <v>203</v>
      </c>
      <c r="BB8" s="170" t="s">
        <v>5</v>
      </c>
      <c r="BC8" s="170" t="s">
        <v>198</v>
      </c>
      <c r="BD8" s="170" t="s">
        <v>136</v>
      </c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340" t="str">
        <f>'Rekapitulace stavby'!AN8</f>
        <v>5. 2. 2018</v>
      </c>
      <c r="P9" s="317"/>
      <c r="Q9" s="36"/>
      <c r="R9" s="37"/>
      <c r="AZ9" s="170" t="s">
        <v>204</v>
      </c>
      <c r="BA9" s="170" t="s">
        <v>204</v>
      </c>
      <c r="BB9" s="170" t="s">
        <v>5</v>
      </c>
      <c r="BC9" s="170" t="s">
        <v>202</v>
      </c>
      <c r="BD9" s="170" t="s">
        <v>136</v>
      </c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AZ10" s="170" t="s">
        <v>205</v>
      </c>
      <c r="BA10" s="170" t="s">
        <v>205</v>
      </c>
      <c r="BB10" s="170" t="s">
        <v>5</v>
      </c>
      <c r="BC10" s="170" t="s">
        <v>206</v>
      </c>
      <c r="BD10" s="170" t="s">
        <v>136</v>
      </c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300" t="str">
        <f>IF('Rekapitulace stavby'!AN10="","",'Rekapitulace stavby'!AN10)</f>
        <v/>
      </c>
      <c r="P11" s="300"/>
      <c r="Q11" s="36"/>
      <c r="R11" s="37"/>
      <c r="AZ11" s="170" t="s">
        <v>207</v>
      </c>
      <c r="BA11" s="170" t="s">
        <v>207</v>
      </c>
      <c r="BB11" s="170" t="s">
        <v>5</v>
      </c>
      <c r="BC11" s="170" t="s">
        <v>208</v>
      </c>
      <c r="BD11" s="170" t="s">
        <v>136</v>
      </c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300" t="str">
        <f>IF('Rekapitulace stavby'!AN11="","",'Rekapitulace stavby'!AN11)</f>
        <v/>
      </c>
      <c r="P12" s="300"/>
      <c r="Q12" s="36"/>
      <c r="R12" s="37"/>
      <c r="AZ12" s="170" t="s">
        <v>209</v>
      </c>
      <c r="BA12" s="170" t="s">
        <v>209</v>
      </c>
      <c r="BB12" s="170" t="s">
        <v>5</v>
      </c>
      <c r="BC12" s="170" t="s">
        <v>210</v>
      </c>
      <c r="BD12" s="170" t="s">
        <v>136</v>
      </c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  <c r="AZ13" s="170" t="s">
        <v>211</v>
      </c>
      <c r="BA13" s="170" t="s">
        <v>211</v>
      </c>
      <c r="BB13" s="170" t="s">
        <v>5</v>
      </c>
      <c r="BC13" s="170" t="s">
        <v>212</v>
      </c>
      <c r="BD13" s="170" t="s">
        <v>136</v>
      </c>
    </row>
    <row r="14" spans="1:66" s="1" customFormat="1" ht="14.45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341" t="str">
        <f>IF('Rekapitulace stavby'!AN13="","",'Rekapitulace stavby'!AN13)</f>
        <v>Vyplň údaj</v>
      </c>
      <c r="P14" s="300"/>
      <c r="Q14" s="36"/>
      <c r="R14" s="37"/>
      <c r="AZ14" s="170" t="s">
        <v>213</v>
      </c>
      <c r="BA14" s="170" t="s">
        <v>213</v>
      </c>
      <c r="BB14" s="170" t="s">
        <v>5</v>
      </c>
      <c r="BC14" s="170" t="s">
        <v>214</v>
      </c>
      <c r="BD14" s="170" t="s">
        <v>136</v>
      </c>
    </row>
    <row r="15" spans="1:66" s="1" customFormat="1" ht="18" customHeight="1">
      <c r="B15" s="35"/>
      <c r="C15" s="36"/>
      <c r="D15" s="36"/>
      <c r="E15" s="341" t="str">
        <f>IF('Rekapitulace stavby'!E14="","",'Rekapitulace stavby'!E14)</f>
        <v>Vyplň údaj</v>
      </c>
      <c r="F15" s="342"/>
      <c r="G15" s="342"/>
      <c r="H15" s="342"/>
      <c r="I15" s="342"/>
      <c r="J15" s="342"/>
      <c r="K15" s="342"/>
      <c r="L15" s="342"/>
      <c r="M15" s="30" t="s">
        <v>29</v>
      </c>
      <c r="N15" s="36"/>
      <c r="O15" s="341" t="str">
        <f>IF('Rekapitulace stavby'!AN14="","",'Rekapitulace stavby'!AN14)</f>
        <v>Vyplň údaj</v>
      </c>
      <c r="P15" s="300"/>
      <c r="Q15" s="36"/>
      <c r="R15" s="37"/>
      <c r="AZ15" s="170" t="s">
        <v>215</v>
      </c>
      <c r="BA15" s="170" t="s">
        <v>215</v>
      </c>
      <c r="BB15" s="170" t="s">
        <v>5</v>
      </c>
      <c r="BC15" s="170" t="s">
        <v>216</v>
      </c>
      <c r="BD15" s="170" t="s">
        <v>136</v>
      </c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AZ16" s="170" t="s">
        <v>217</v>
      </c>
      <c r="BA16" s="170" t="s">
        <v>217</v>
      </c>
      <c r="BB16" s="170" t="s">
        <v>5</v>
      </c>
      <c r="BC16" s="170" t="s">
        <v>214</v>
      </c>
      <c r="BD16" s="170" t="s">
        <v>136</v>
      </c>
    </row>
    <row r="17" spans="2:56" s="1" customFormat="1" ht="14.45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300" t="str">
        <f>IF('Rekapitulace stavby'!AN16="","",'Rekapitulace stavby'!AN16)</f>
        <v/>
      </c>
      <c r="P17" s="300"/>
      <c r="Q17" s="36"/>
      <c r="R17" s="37"/>
      <c r="AZ17" s="170" t="s">
        <v>218</v>
      </c>
      <c r="BA17" s="170" t="s">
        <v>218</v>
      </c>
      <c r="BB17" s="170" t="s">
        <v>5</v>
      </c>
      <c r="BC17" s="170" t="s">
        <v>216</v>
      </c>
      <c r="BD17" s="170" t="s">
        <v>136</v>
      </c>
    </row>
    <row r="18" spans="2:56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300" t="str">
        <f>IF('Rekapitulace stavby'!AN17="","",'Rekapitulace stavby'!AN17)</f>
        <v/>
      </c>
      <c r="P18" s="300"/>
      <c r="Q18" s="36"/>
      <c r="R18" s="37"/>
      <c r="AZ18" s="170" t="s">
        <v>219</v>
      </c>
      <c r="BA18" s="170" t="s">
        <v>219</v>
      </c>
      <c r="BB18" s="170" t="s">
        <v>5</v>
      </c>
      <c r="BC18" s="170" t="s">
        <v>214</v>
      </c>
      <c r="BD18" s="170" t="s">
        <v>136</v>
      </c>
    </row>
    <row r="19" spans="2:56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  <c r="AZ19" s="170" t="s">
        <v>220</v>
      </c>
      <c r="BA19" s="170" t="s">
        <v>220</v>
      </c>
      <c r="BB19" s="170" t="s">
        <v>5</v>
      </c>
      <c r="BC19" s="170" t="s">
        <v>214</v>
      </c>
      <c r="BD19" s="170" t="s">
        <v>136</v>
      </c>
    </row>
    <row r="20" spans="2:56" s="1" customFormat="1" ht="14.45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300" t="str">
        <f>IF('Rekapitulace stavby'!AN19="","",'Rekapitulace stavby'!AN19)</f>
        <v/>
      </c>
      <c r="P20" s="300"/>
      <c r="Q20" s="36"/>
      <c r="R20" s="37"/>
      <c r="AZ20" s="170" t="s">
        <v>221</v>
      </c>
      <c r="BA20" s="170" t="s">
        <v>221</v>
      </c>
      <c r="BB20" s="170" t="s">
        <v>5</v>
      </c>
      <c r="BC20" s="170" t="s">
        <v>216</v>
      </c>
      <c r="BD20" s="170" t="s">
        <v>136</v>
      </c>
    </row>
    <row r="21" spans="2:56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300" t="str">
        <f>IF('Rekapitulace stavby'!AN20="","",'Rekapitulace stavby'!AN20)</f>
        <v/>
      </c>
      <c r="P21" s="300"/>
      <c r="Q21" s="36"/>
      <c r="R21" s="37"/>
      <c r="AZ21" s="170" t="s">
        <v>222</v>
      </c>
      <c r="BA21" s="170" t="s">
        <v>222</v>
      </c>
      <c r="BB21" s="170" t="s">
        <v>5</v>
      </c>
      <c r="BC21" s="170" t="s">
        <v>216</v>
      </c>
      <c r="BD21" s="170" t="s">
        <v>136</v>
      </c>
    </row>
    <row r="22" spans="2:56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  <c r="AZ22" s="170" t="s">
        <v>223</v>
      </c>
      <c r="BA22" s="170" t="s">
        <v>223</v>
      </c>
      <c r="BB22" s="170" t="s">
        <v>5</v>
      </c>
      <c r="BC22" s="170" t="s">
        <v>216</v>
      </c>
      <c r="BD22" s="170" t="s">
        <v>136</v>
      </c>
    </row>
    <row r="23" spans="2:56" s="1" customFormat="1" ht="14.45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  <c r="AZ23" s="170" t="s">
        <v>224</v>
      </c>
      <c r="BA23" s="170" t="s">
        <v>224</v>
      </c>
      <c r="BB23" s="170" t="s">
        <v>5</v>
      </c>
      <c r="BC23" s="170" t="s">
        <v>216</v>
      </c>
      <c r="BD23" s="170" t="s">
        <v>136</v>
      </c>
    </row>
    <row r="24" spans="2:56" s="1" customFormat="1" ht="16.5" customHeight="1">
      <c r="B24" s="35"/>
      <c r="C24" s="36"/>
      <c r="D24" s="36"/>
      <c r="E24" s="305" t="s">
        <v>5</v>
      </c>
      <c r="F24" s="305"/>
      <c r="G24" s="305"/>
      <c r="H24" s="305"/>
      <c r="I24" s="305"/>
      <c r="J24" s="305"/>
      <c r="K24" s="305"/>
      <c r="L24" s="305"/>
      <c r="M24" s="36"/>
      <c r="N24" s="36"/>
      <c r="O24" s="36"/>
      <c r="P24" s="36"/>
      <c r="Q24" s="36"/>
      <c r="R24" s="37"/>
      <c r="AZ24" s="170" t="s">
        <v>225</v>
      </c>
      <c r="BA24" s="170" t="s">
        <v>225</v>
      </c>
      <c r="BB24" s="170" t="s">
        <v>5</v>
      </c>
      <c r="BC24" s="170" t="s">
        <v>83</v>
      </c>
      <c r="BD24" s="170" t="s">
        <v>136</v>
      </c>
    </row>
    <row r="25" spans="2:56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  <c r="AZ25" s="170" t="s">
        <v>226</v>
      </c>
      <c r="BA25" s="170" t="s">
        <v>226</v>
      </c>
      <c r="BB25" s="170" t="s">
        <v>5</v>
      </c>
      <c r="BC25" s="170" t="s">
        <v>227</v>
      </c>
      <c r="BD25" s="170" t="s">
        <v>136</v>
      </c>
    </row>
    <row r="26" spans="2:56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  <c r="AZ26" s="170" t="s">
        <v>228</v>
      </c>
      <c r="BA26" s="170" t="s">
        <v>228</v>
      </c>
      <c r="BB26" s="170" t="s">
        <v>5</v>
      </c>
      <c r="BC26" s="170" t="s">
        <v>229</v>
      </c>
      <c r="BD26" s="170" t="s">
        <v>136</v>
      </c>
    </row>
    <row r="27" spans="2:56" s="1" customFormat="1" ht="14.45" customHeight="1">
      <c r="B27" s="35"/>
      <c r="C27" s="36"/>
      <c r="D27" s="116" t="s">
        <v>126</v>
      </c>
      <c r="E27" s="36"/>
      <c r="F27" s="36"/>
      <c r="G27" s="36"/>
      <c r="H27" s="36"/>
      <c r="I27" s="36"/>
      <c r="J27" s="36"/>
      <c r="K27" s="36"/>
      <c r="L27" s="36"/>
      <c r="M27" s="306">
        <f>N88</f>
        <v>0</v>
      </c>
      <c r="N27" s="306"/>
      <c r="O27" s="306"/>
      <c r="P27" s="306"/>
      <c r="Q27" s="36"/>
      <c r="R27" s="37"/>
      <c r="AZ27" s="170" t="s">
        <v>230</v>
      </c>
      <c r="BA27" s="170" t="s">
        <v>230</v>
      </c>
      <c r="BB27" s="170" t="s">
        <v>5</v>
      </c>
      <c r="BC27" s="170" t="s">
        <v>202</v>
      </c>
      <c r="BD27" s="170" t="s">
        <v>136</v>
      </c>
    </row>
    <row r="28" spans="2:56" s="1" customFormat="1" ht="14.45" customHeight="1">
      <c r="B28" s="35"/>
      <c r="C28" s="36"/>
      <c r="D28" s="34" t="s">
        <v>111</v>
      </c>
      <c r="E28" s="36"/>
      <c r="F28" s="36"/>
      <c r="G28" s="36"/>
      <c r="H28" s="36"/>
      <c r="I28" s="36"/>
      <c r="J28" s="36"/>
      <c r="K28" s="36"/>
      <c r="L28" s="36"/>
      <c r="M28" s="306">
        <f>N98</f>
        <v>0</v>
      </c>
      <c r="N28" s="306"/>
      <c r="O28" s="306"/>
      <c r="P28" s="306"/>
      <c r="Q28" s="36"/>
      <c r="R28" s="37"/>
      <c r="AZ28" s="170" t="s">
        <v>231</v>
      </c>
      <c r="BA28" s="170" t="s">
        <v>231</v>
      </c>
      <c r="BB28" s="170" t="s">
        <v>5</v>
      </c>
      <c r="BC28" s="170" t="s">
        <v>136</v>
      </c>
      <c r="BD28" s="170" t="s">
        <v>136</v>
      </c>
    </row>
    <row r="29" spans="2:56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  <c r="AZ29" s="170" t="s">
        <v>232</v>
      </c>
      <c r="BA29" s="170" t="s">
        <v>232</v>
      </c>
      <c r="BB29" s="170" t="s">
        <v>5</v>
      </c>
      <c r="BC29" s="170" t="s">
        <v>206</v>
      </c>
      <c r="BD29" s="170" t="s">
        <v>136</v>
      </c>
    </row>
    <row r="30" spans="2:56" s="1" customFormat="1" ht="25.35" customHeight="1">
      <c r="B30" s="35"/>
      <c r="C30" s="36"/>
      <c r="D30" s="117" t="s">
        <v>38</v>
      </c>
      <c r="E30" s="36"/>
      <c r="F30" s="36"/>
      <c r="G30" s="36"/>
      <c r="H30" s="36"/>
      <c r="I30" s="36"/>
      <c r="J30" s="36"/>
      <c r="K30" s="36"/>
      <c r="L30" s="36"/>
      <c r="M30" s="339">
        <f>ROUND(M27+M28,2)</f>
        <v>0</v>
      </c>
      <c r="N30" s="326"/>
      <c r="O30" s="326"/>
      <c r="P30" s="326"/>
      <c r="Q30" s="36"/>
      <c r="R30" s="37"/>
      <c r="AZ30" s="170" t="s">
        <v>233</v>
      </c>
      <c r="BA30" s="170" t="s">
        <v>233</v>
      </c>
      <c r="BB30" s="170" t="s">
        <v>5</v>
      </c>
      <c r="BC30" s="170" t="s">
        <v>234</v>
      </c>
      <c r="BD30" s="170" t="s">
        <v>136</v>
      </c>
    </row>
    <row r="31" spans="2:56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  <c r="AZ31" s="170" t="s">
        <v>235</v>
      </c>
      <c r="BA31" s="170" t="s">
        <v>235</v>
      </c>
      <c r="BB31" s="170" t="s">
        <v>5</v>
      </c>
      <c r="BC31" s="170" t="s">
        <v>192</v>
      </c>
      <c r="BD31" s="170" t="s">
        <v>136</v>
      </c>
    </row>
    <row r="32" spans="2:56" s="1" customFormat="1" ht="14.45" customHeight="1">
      <c r="B32" s="35"/>
      <c r="C32" s="36"/>
      <c r="D32" s="42" t="s">
        <v>39</v>
      </c>
      <c r="E32" s="42" t="s">
        <v>40</v>
      </c>
      <c r="F32" s="43">
        <v>0.21</v>
      </c>
      <c r="G32" s="118" t="s">
        <v>41</v>
      </c>
      <c r="H32" s="336">
        <f>ROUND((((SUM(BE98:BE105)+SUM(BE123:BE309))+SUM(BE311:BE315))),2)</f>
        <v>0</v>
      </c>
      <c r="I32" s="326"/>
      <c r="J32" s="326"/>
      <c r="K32" s="36"/>
      <c r="L32" s="36"/>
      <c r="M32" s="336">
        <f>ROUND(((ROUND((SUM(BE98:BE105)+SUM(BE123:BE309)), 2)*F32)+SUM(BE311:BE315)*F32),2)</f>
        <v>0</v>
      </c>
      <c r="N32" s="326"/>
      <c r="O32" s="326"/>
      <c r="P32" s="326"/>
      <c r="Q32" s="36"/>
      <c r="R32" s="37"/>
      <c r="AZ32" s="170" t="s">
        <v>236</v>
      </c>
      <c r="BA32" s="170" t="s">
        <v>236</v>
      </c>
      <c r="BB32" s="170" t="s">
        <v>5</v>
      </c>
      <c r="BC32" s="170" t="s">
        <v>237</v>
      </c>
      <c r="BD32" s="170" t="s">
        <v>136</v>
      </c>
    </row>
    <row r="33" spans="2:56" s="1" customFormat="1" ht="14.45" customHeight="1">
      <c r="B33" s="35"/>
      <c r="C33" s="36"/>
      <c r="D33" s="36"/>
      <c r="E33" s="42" t="s">
        <v>42</v>
      </c>
      <c r="F33" s="43">
        <v>0.15</v>
      </c>
      <c r="G33" s="118" t="s">
        <v>41</v>
      </c>
      <c r="H33" s="336">
        <f>ROUND((((SUM(BF98:BF105)+SUM(BF123:BF309))+SUM(BF311:BF315))),2)</f>
        <v>0</v>
      </c>
      <c r="I33" s="326"/>
      <c r="J33" s="326"/>
      <c r="K33" s="36"/>
      <c r="L33" s="36"/>
      <c r="M33" s="336">
        <f>ROUND(((ROUND((SUM(BF98:BF105)+SUM(BF123:BF309)), 2)*F33)+SUM(BF311:BF315)*F33),2)</f>
        <v>0</v>
      </c>
      <c r="N33" s="326"/>
      <c r="O33" s="326"/>
      <c r="P33" s="326"/>
      <c r="Q33" s="36"/>
      <c r="R33" s="37"/>
      <c r="AZ33" s="170" t="s">
        <v>238</v>
      </c>
      <c r="BA33" s="170" t="s">
        <v>238</v>
      </c>
      <c r="BB33" s="170" t="s">
        <v>5</v>
      </c>
      <c r="BC33" s="170" t="s">
        <v>239</v>
      </c>
      <c r="BD33" s="170" t="s">
        <v>136</v>
      </c>
    </row>
    <row r="34" spans="2:56" s="1" customFormat="1" ht="14.45" hidden="1" customHeight="1">
      <c r="B34" s="35"/>
      <c r="C34" s="36"/>
      <c r="D34" s="36"/>
      <c r="E34" s="42" t="s">
        <v>43</v>
      </c>
      <c r="F34" s="43">
        <v>0.21</v>
      </c>
      <c r="G34" s="118" t="s">
        <v>41</v>
      </c>
      <c r="H34" s="336">
        <f>ROUND((((SUM(BG98:BG105)+SUM(BG123:BG309))+SUM(BG311:BG315))),2)</f>
        <v>0</v>
      </c>
      <c r="I34" s="326"/>
      <c r="J34" s="326"/>
      <c r="K34" s="36"/>
      <c r="L34" s="36"/>
      <c r="M34" s="336">
        <v>0</v>
      </c>
      <c r="N34" s="326"/>
      <c r="O34" s="326"/>
      <c r="P34" s="326"/>
      <c r="Q34" s="36"/>
      <c r="R34" s="37"/>
      <c r="AZ34" s="170" t="s">
        <v>240</v>
      </c>
      <c r="BA34" s="170" t="s">
        <v>240</v>
      </c>
      <c r="BB34" s="170" t="s">
        <v>5</v>
      </c>
      <c r="BC34" s="170" t="s">
        <v>241</v>
      </c>
      <c r="BD34" s="170" t="s">
        <v>136</v>
      </c>
    </row>
    <row r="35" spans="2:56" s="1" customFormat="1" ht="14.45" hidden="1" customHeight="1">
      <c r="B35" s="35"/>
      <c r="C35" s="36"/>
      <c r="D35" s="36"/>
      <c r="E35" s="42" t="s">
        <v>44</v>
      </c>
      <c r="F35" s="43">
        <v>0.15</v>
      </c>
      <c r="G35" s="118" t="s">
        <v>41</v>
      </c>
      <c r="H35" s="336">
        <f>ROUND((((SUM(BH98:BH105)+SUM(BH123:BH309))+SUM(BH311:BH315))),2)</f>
        <v>0</v>
      </c>
      <c r="I35" s="326"/>
      <c r="J35" s="326"/>
      <c r="K35" s="36"/>
      <c r="L35" s="36"/>
      <c r="M35" s="336">
        <v>0</v>
      </c>
      <c r="N35" s="326"/>
      <c r="O35" s="326"/>
      <c r="P35" s="326"/>
      <c r="Q35" s="36"/>
      <c r="R35" s="37"/>
      <c r="AZ35" s="170" t="s">
        <v>242</v>
      </c>
      <c r="BA35" s="170" t="s">
        <v>242</v>
      </c>
      <c r="BB35" s="170" t="s">
        <v>5</v>
      </c>
      <c r="BC35" s="170" t="s">
        <v>243</v>
      </c>
      <c r="BD35" s="170" t="s">
        <v>136</v>
      </c>
    </row>
    <row r="36" spans="2:56" s="1" customFormat="1" ht="14.45" hidden="1" customHeight="1">
      <c r="B36" s="35"/>
      <c r="C36" s="36"/>
      <c r="D36" s="36"/>
      <c r="E36" s="42" t="s">
        <v>45</v>
      </c>
      <c r="F36" s="43">
        <v>0</v>
      </c>
      <c r="G36" s="118" t="s">
        <v>41</v>
      </c>
      <c r="H36" s="336">
        <f>ROUND((((SUM(BI98:BI105)+SUM(BI123:BI309))+SUM(BI311:BI315))),2)</f>
        <v>0</v>
      </c>
      <c r="I36" s="326"/>
      <c r="J36" s="326"/>
      <c r="K36" s="36"/>
      <c r="L36" s="36"/>
      <c r="M36" s="336">
        <v>0</v>
      </c>
      <c r="N36" s="326"/>
      <c r="O36" s="326"/>
      <c r="P36" s="326"/>
      <c r="Q36" s="36"/>
      <c r="R36" s="37"/>
    </row>
    <row r="37" spans="2:56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56" s="1" customFormat="1" ht="25.35" customHeight="1">
      <c r="B38" s="35"/>
      <c r="C38" s="114"/>
      <c r="D38" s="119" t="s">
        <v>46</v>
      </c>
      <c r="E38" s="75"/>
      <c r="F38" s="75"/>
      <c r="G38" s="120" t="s">
        <v>47</v>
      </c>
      <c r="H38" s="121" t="s">
        <v>48</v>
      </c>
      <c r="I38" s="75"/>
      <c r="J38" s="75"/>
      <c r="K38" s="75"/>
      <c r="L38" s="337">
        <f>SUM(M30:M36)</f>
        <v>0</v>
      </c>
      <c r="M38" s="337"/>
      <c r="N38" s="337"/>
      <c r="O38" s="337"/>
      <c r="P38" s="338"/>
      <c r="Q38" s="114"/>
      <c r="R38" s="37"/>
    </row>
    <row r="39" spans="2:56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56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56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56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56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56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56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56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56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56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71" t="s">
        <v>127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327" t="str">
        <f>F6</f>
        <v>Okružní křižovatka v km 1,391.91 u areálu T-sport a SOPO - Modletice včetně chodníku k zastávce</v>
      </c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6"/>
      <c r="R78" s="37"/>
    </row>
    <row r="79" spans="2:18" s="1" customFormat="1" ht="36.950000000000003" customHeight="1">
      <c r="B79" s="35"/>
      <c r="C79" s="69" t="s">
        <v>124</v>
      </c>
      <c r="D79" s="36"/>
      <c r="E79" s="36"/>
      <c r="F79" s="273" t="str">
        <f>F7</f>
        <v>SO 102.A - KOMUNIKACE STAVBA KSÚS</v>
      </c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317" t="str">
        <f>IF(O9="","",O9)</f>
        <v>5. 2. 2018</v>
      </c>
      <c r="N81" s="317"/>
      <c r="O81" s="317"/>
      <c r="P81" s="317"/>
      <c r="Q81" s="36"/>
      <c r="R81" s="3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5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300" t="str">
        <f>E18</f>
        <v xml:space="preserve"> </v>
      </c>
      <c r="N83" s="300"/>
      <c r="O83" s="300"/>
      <c r="P83" s="300"/>
      <c r="Q83" s="300"/>
      <c r="R83" s="37"/>
    </row>
    <row r="84" spans="2:47" s="1" customFormat="1" ht="14.45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300" t="str">
        <f>E21</f>
        <v xml:space="preserve"> </v>
      </c>
      <c r="N84" s="300"/>
      <c r="O84" s="300"/>
      <c r="P84" s="300"/>
      <c r="Q84" s="300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334" t="s">
        <v>128</v>
      </c>
      <c r="D86" s="335"/>
      <c r="E86" s="335"/>
      <c r="F86" s="335"/>
      <c r="G86" s="335"/>
      <c r="H86" s="114"/>
      <c r="I86" s="114"/>
      <c r="J86" s="114"/>
      <c r="K86" s="114"/>
      <c r="L86" s="114"/>
      <c r="M86" s="114"/>
      <c r="N86" s="334" t="s">
        <v>129</v>
      </c>
      <c r="O86" s="335"/>
      <c r="P86" s="335"/>
      <c r="Q86" s="335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22" t="s">
        <v>130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79">
        <f>N123</f>
        <v>0</v>
      </c>
      <c r="O88" s="332"/>
      <c r="P88" s="332"/>
      <c r="Q88" s="332"/>
      <c r="R88" s="37"/>
      <c r="AU88" s="19" t="s">
        <v>122</v>
      </c>
    </row>
    <row r="89" spans="2:47" s="6" customFormat="1" ht="24.95" customHeight="1">
      <c r="B89" s="123"/>
      <c r="C89" s="124"/>
      <c r="D89" s="125" t="s">
        <v>131</v>
      </c>
      <c r="E89" s="124"/>
      <c r="F89" s="124"/>
      <c r="G89" s="124"/>
      <c r="H89" s="124"/>
      <c r="I89" s="124"/>
      <c r="J89" s="124"/>
      <c r="K89" s="124"/>
      <c r="L89" s="124"/>
      <c r="M89" s="124"/>
      <c r="N89" s="329">
        <f>N124</f>
        <v>0</v>
      </c>
      <c r="O89" s="330"/>
      <c r="P89" s="330"/>
      <c r="Q89" s="330"/>
      <c r="R89" s="126"/>
    </row>
    <row r="90" spans="2:47" s="6" customFormat="1" ht="24.95" customHeight="1">
      <c r="B90" s="123"/>
      <c r="C90" s="124"/>
      <c r="D90" s="125" t="s">
        <v>244</v>
      </c>
      <c r="E90" s="124"/>
      <c r="F90" s="124"/>
      <c r="G90" s="124"/>
      <c r="H90" s="124"/>
      <c r="I90" s="124"/>
      <c r="J90" s="124"/>
      <c r="K90" s="124"/>
      <c r="L90" s="124"/>
      <c r="M90" s="124"/>
      <c r="N90" s="329">
        <f>N135</f>
        <v>0</v>
      </c>
      <c r="O90" s="330"/>
      <c r="P90" s="330"/>
      <c r="Q90" s="330"/>
      <c r="R90" s="126"/>
    </row>
    <row r="91" spans="2:47" s="6" customFormat="1" ht="24.95" customHeight="1">
      <c r="B91" s="123"/>
      <c r="C91" s="124"/>
      <c r="D91" s="125" t="s">
        <v>245</v>
      </c>
      <c r="E91" s="124"/>
      <c r="F91" s="124"/>
      <c r="G91" s="124"/>
      <c r="H91" s="124"/>
      <c r="I91" s="124"/>
      <c r="J91" s="124"/>
      <c r="K91" s="124"/>
      <c r="L91" s="124"/>
      <c r="M91" s="124"/>
      <c r="N91" s="329">
        <f>N177</f>
        <v>0</v>
      </c>
      <c r="O91" s="330"/>
      <c r="P91" s="330"/>
      <c r="Q91" s="330"/>
      <c r="R91" s="126"/>
    </row>
    <row r="92" spans="2:47" s="6" customFormat="1" ht="24.95" customHeight="1">
      <c r="B92" s="123"/>
      <c r="C92" s="124"/>
      <c r="D92" s="125" t="s">
        <v>246</v>
      </c>
      <c r="E92" s="124"/>
      <c r="F92" s="124"/>
      <c r="G92" s="124"/>
      <c r="H92" s="124"/>
      <c r="I92" s="124"/>
      <c r="J92" s="124"/>
      <c r="K92" s="124"/>
      <c r="L92" s="124"/>
      <c r="M92" s="124"/>
      <c r="N92" s="329">
        <f>N188</f>
        <v>0</v>
      </c>
      <c r="O92" s="330"/>
      <c r="P92" s="330"/>
      <c r="Q92" s="330"/>
      <c r="R92" s="126"/>
    </row>
    <row r="93" spans="2:47" s="6" customFormat="1" ht="24.95" customHeight="1">
      <c r="B93" s="123"/>
      <c r="C93" s="124"/>
      <c r="D93" s="125" t="s">
        <v>247</v>
      </c>
      <c r="E93" s="124"/>
      <c r="F93" s="124"/>
      <c r="G93" s="124"/>
      <c r="H93" s="124"/>
      <c r="I93" s="124"/>
      <c r="J93" s="124"/>
      <c r="K93" s="124"/>
      <c r="L93" s="124"/>
      <c r="M93" s="124"/>
      <c r="N93" s="329">
        <f>N197</f>
        <v>0</v>
      </c>
      <c r="O93" s="330"/>
      <c r="P93" s="330"/>
      <c r="Q93" s="330"/>
      <c r="R93" s="126"/>
    </row>
    <row r="94" spans="2:47" s="6" customFormat="1" ht="24.95" customHeight="1">
      <c r="B94" s="123"/>
      <c r="C94" s="124"/>
      <c r="D94" s="125" t="s">
        <v>248</v>
      </c>
      <c r="E94" s="124"/>
      <c r="F94" s="124"/>
      <c r="G94" s="124"/>
      <c r="H94" s="124"/>
      <c r="I94" s="124"/>
      <c r="J94" s="124"/>
      <c r="K94" s="124"/>
      <c r="L94" s="124"/>
      <c r="M94" s="124"/>
      <c r="N94" s="329">
        <f>N275</f>
        <v>0</v>
      </c>
      <c r="O94" s="330"/>
      <c r="P94" s="330"/>
      <c r="Q94" s="330"/>
      <c r="R94" s="126"/>
    </row>
    <row r="95" spans="2:47" s="6" customFormat="1" ht="24.95" customHeight="1">
      <c r="B95" s="123"/>
      <c r="C95" s="124"/>
      <c r="D95" s="125" t="s">
        <v>249</v>
      </c>
      <c r="E95" s="124"/>
      <c r="F95" s="124"/>
      <c r="G95" s="124"/>
      <c r="H95" s="124"/>
      <c r="I95" s="124"/>
      <c r="J95" s="124"/>
      <c r="K95" s="124"/>
      <c r="L95" s="124"/>
      <c r="M95" s="124"/>
      <c r="N95" s="329">
        <f>N278</f>
        <v>0</v>
      </c>
      <c r="O95" s="330"/>
      <c r="P95" s="330"/>
      <c r="Q95" s="330"/>
      <c r="R95" s="126"/>
    </row>
    <row r="96" spans="2:47" s="6" customFormat="1" ht="21.75" customHeight="1">
      <c r="B96" s="123"/>
      <c r="C96" s="124"/>
      <c r="D96" s="125" t="s">
        <v>132</v>
      </c>
      <c r="E96" s="124"/>
      <c r="F96" s="124"/>
      <c r="G96" s="124"/>
      <c r="H96" s="124"/>
      <c r="I96" s="124"/>
      <c r="J96" s="124"/>
      <c r="K96" s="124"/>
      <c r="L96" s="124"/>
      <c r="M96" s="124"/>
      <c r="N96" s="331">
        <f>N310</f>
        <v>0</v>
      </c>
      <c r="O96" s="330"/>
      <c r="P96" s="330"/>
      <c r="Q96" s="330"/>
      <c r="R96" s="126"/>
    </row>
    <row r="97" spans="2:65" s="1" customFormat="1" ht="21.75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</row>
    <row r="98" spans="2:65" s="1" customFormat="1" ht="29.25" customHeight="1">
      <c r="B98" s="35"/>
      <c r="C98" s="122" t="s">
        <v>133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32">
        <f>ROUND(N99+N100+N101+N102+N103+N104,2)</f>
        <v>0</v>
      </c>
      <c r="O98" s="333"/>
      <c r="P98" s="333"/>
      <c r="Q98" s="333"/>
      <c r="R98" s="37"/>
      <c r="T98" s="127"/>
      <c r="U98" s="128" t="s">
        <v>39</v>
      </c>
    </row>
    <row r="99" spans="2:65" s="1" customFormat="1" ht="18" customHeight="1">
      <c r="B99" s="129"/>
      <c r="C99" s="130"/>
      <c r="D99" s="276" t="s">
        <v>134</v>
      </c>
      <c r="E99" s="324"/>
      <c r="F99" s="324"/>
      <c r="G99" s="324"/>
      <c r="H99" s="324"/>
      <c r="I99" s="130"/>
      <c r="J99" s="130"/>
      <c r="K99" s="130"/>
      <c r="L99" s="130"/>
      <c r="M99" s="130"/>
      <c r="N99" s="267">
        <f>ROUND(N88*T99,2)</f>
        <v>0</v>
      </c>
      <c r="O99" s="325"/>
      <c r="P99" s="325"/>
      <c r="Q99" s="325"/>
      <c r="R99" s="132"/>
      <c r="S99" s="133"/>
      <c r="T99" s="134"/>
      <c r="U99" s="135" t="s">
        <v>42</v>
      </c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6" t="s">
        <v>135</v>
      </c>
      <c r="AZ99" s="133"/>
      <c r="BA99" s="133"/>
      <c r="BB99" s="133"/>
      <c r="BC99" s="133"/>
      <c r="BD99" s="133"/>
      <c r="BE99" s="137">
        <f t="shared" ref="BE99:BE104" si="0">IF(U99="základní",N99,0)</f>
        <v>0</v>
      </c>
      <c r="BF99" s="137">
        <f t="shared" ref="BF99:BF104" si="1">IF(U99="snížená",N99,0)</f>
        <v>0</v>
      </c>
      <c r="BG99" s="137">
        <f t="shared" ref="BG99:BG104" si="2">IF(U99="zákl. přenesená",N99,0)</f>
        <v>0</v>
      </c>
      <c r="BH99" s="137">
        <f t="shared" ref="BH99:BH104" si="3">IF(U99="sníž. přenesená",N99,0)</f>
        <v>0</v>
      </c>
      <c r="BI99" s="137">
        <f t="shared" ref="BI99:BI104" si="4">IF(U99="nulová",N99,0)</f>
        <v>0</v>
      </c>
      <c r="BJ99" s="136" t="s">
        <v>136</v>
      </c>
      <c r="BK99" s="133"/>
      <c r="BL99" s="133"/>
      <c r="BM99" s="133"/>
    </row>
    <row r="100" spans="2:65" s="1" customFormat="1" ht="18" customHeight="1">
      <c r="B100" s="129"/>
      <c r="C100" s="130"/>
      <c r="D100" s="276" t="s">
        <v>137</v>
      </c>
      <c r="E100" s="324"/>
      <c r="F100" s="324"/>
      <c r="G100" s="324"/>
      <c r="H100" s="324"/>
      <c r="I100" s="130"/>
      <c r="J100" s="130"/>
      <c r="K100" s="130"/>
      <c r="L100" s="130"/>
      <c r="M100" s="130"/>
      <c r="N100" s="267">
        <f>ROUND(N88*T100,2)</f>
        <v>0</v>
      </c>
      <c r="O100" s="325"/>
      <c r="P100" s="325"/>
      <c r="Q100" s="325"/>
      <c r="R100" s="132"/>
      <c r="S100" s="133"/>
      <c r="T100" s="134"/>
      <c r="U100" s="135" t="s">
        <v>42</v>
      </c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3"/>
      <c r="AK100" s="133"/>
      <c r="AL100" s="133"/>
      <c r="AM100" s="133"/>
      <c r="AN100" s="133"/>
      <c r="AO100" s="133"/>
      <c r="AP100" s="133"/>
      <c r="AQ100" s="133"/>
      <c r="AR100" s="133"/>
      <c r="AS100" s="133"/>
      <c r="AT100" s="133"/>
      <c r="AU100" s="133"/>
      <c r="AV100" s="133"/>
      <c r="AW100" s="133"/>
      <c r="AX100" s="133"/>
      <c r="AY100" s="136" t="s">
        <v>135</v>
      </c>
      <c r="AZ100" s="133"/>
      <c r="BA100" s="133"/>
      <c r="BB100" s="133"/>
      <c r="BC100" s="133"/>
      <c r="BD100" s="133"/>
      <c r="BE100" s="137">
        <f t="shared" si="0"/>
        <v>0</v>
      </c>
      <c r="BF100" s="137">
        <f t="shared" si="1"/>
        <v>0</v>
      </c>
      <c r="BG100" s="137">
        <f t="shared" si="2"/>
        <v>0</v>
      </c>
      <c r="BH100" s="137">
        <f t="shared" si="3"/>
        <v>0</v>
      </c>
      <c r="BI100" s="137">
        <f t="shared" si="4"/>
        <v>0</v>
      </c>
      <c r="BJ100" s="136" t="s">
        <v>136</v>
      </c>
      <c r="BK100" s="133"/>
      <c r="BL100" s="133"/>
      <c r="BM100" s="133"/>
    </row>
    <row r="101" spans="2:65" s="1" customFormat="1" ht="18" customHeight="1">
      <c r="B101" s="129"/>
      <c r="C101" s="130"/>
      <c r="D101" s="276" t="s">
        <v>138</v>
      </c>
      <c r="E101" s="324"/>
      <c r="F101" s="324"/>
      <c r="G101" s="324"/>
      <c r="H101" s="324"/>
      <c r="I101" s="130"/>
      <c r="J101" s="130"/>
      <c r="K101" s="130"/>
      <c r="L101" s="130"/>
      <c r="M101" s="130"/>
      <c r="N101" s="267">
        <f>ROUND(N88*T101,2)</f>
        <v>0</v>
      </c>
      <c r="O101" s="325"/>
      <c r="P101" s="325"/>
      <c r="Q101" s="325"/>
      <c r="R101" s="132"/>
      <c r="S101" s="133"/>
      <c r="T101" s="134"/>
      <c r="U101" s="135" t="s">
        <v>42</v>
      </c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33"/>
      <c r="AK101" s="133"/>
      <c r="AL101" s="133"/>
      <c r="AM101" s="133"/>
      <c r="AN101" s="133"/>
      <c r="AO101" s="133"/>
      <c r="AP101" s="133"/>
      <c r="AQ101" s="133"/>
      <c r="AR101" s="133"/>
      <c r="AS101" s="133"/>
      <c r="AT101" s="133"/>
      <c r="AU101" s="133"/>
      <c r="AV101" s="133"/>
      <c r="AW101" s="133"/>
      <c r="AX101" s="133"/>
      <c r="AY101" s="136" t="s">
        <v>135</v>
      </c>
      <c r="AZ101" s="133"/>
      <c r="BA101" s="133"/>
      <c r="BB101" s="133"/>
      <c r="BC101" s="133"/>
      <c r="BD101" s="133"/>
      <c r="BE101" s="137">
        <f t="shared" si="0"/>
        <v>0</v>
      </c>
      <c r="BF101" s="137">
        <f t="shared" si="1"/>
        <v>0</v>
      </c>
      <c r="BG101" s="137">
        <f t="shared" si="2"/>
        <v>0</v>
      </c>
      <c r="BH101" s="137">
        <f t="shared" si="3"/>
        <v>0</v>
      </c>
      <c r="BI101" s="137">
        <f t="shared" si="4"/>
        <v>0</v>
      </c>
      <c r="BJ101" s="136" t="s">
        <v>136</v>
      </c>
      <c r="BK101" s="133"/>
      <c r="BL101" s="133"/>
      <c r="BM101" s="133"/>
    </row>
    <row r="102" spans="2:65" s="1" customFormat="1" ht="18" customHeight="1">
      <c r="B102" s="129"/>
      <c r="C102" s="130"/>
      <c r="D102" s="276" t="s">
        <v>139</v>
      </c>
      <c r="E102" s="324"/>
      <c r="F102" s="324"/>
      <c r="G102" s="324"/>
      <c r="H102" s="324"/>
      <c r="I102" s="130"/>
      <c r="J102" s="130"/>
      <c r="K102" s="130"/>
      <c r="L102" s="130"/>
      <c r="M102" s="130"/>
      <c r="N102" s="267">
        <f>ROUND(N88*T102,2)</f>
        <v>0</v>
      </c>
      <c r="O102" s="325"/>
      <c r="P102" s="325"/>
      <c r="Q102" s="325"/>
      <c r="R102" s="132"/>
      <c r="S102" s="133"/>
      <c r="T102" s="134"/>
      <c r="U102" s="135" t="s">
        <v>42</v>
      </c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33"/>
      <c r="AK102" s="133"/>
      <c r="AL102" s="133"/>
      <c r="AM102" s="133"/>
      <c r="AN102" s="133"/>
      <c r="AO102" s="133"/>
      <c r="AP102" s="133"/>
      <c r="AQ102" s="133"/>
      <c r="AR102" s="133"/>
      <c r="AS102" s="133"/>
      <c r="AT102" s="133"/>
      <c r="AU102" s="133"/>
      <c r="AV102" s="133"/>
      <c r="AW102" s="133"/>
      <c r="AX102" s="133"/>
      <c r="AY102" s="136" t="s">
        <v>135</v>
      </c>
      <c r="AZ102" s="133"/>
      <c r="BA102" s="133"/>
      <c r="BB102" s="133"/>
      <c r="BC102" s="133"/>
      <c r="BD102" s="133"/>
      <c r="BE102" s="137">
        <f t="shared" si="0"/>
        <v>0</v>
      </c>
      <c r="BF102" s="137">
        <f t="shared" si="1"/>
        <v>0</v>
      </c>
      <c r="BG102" s="137">
        <f t="shared" si="2"/>
        <v>0</v>
      </c>
      <c r="BH102" s="137">
        <f t="shared" si="3"/>
        <v>0</v>
      </c>
      <c r="BI102" s="137">
        <f t="shared" si="4"/>
        <v>0</v>
      </c>
      <c r="BJ102" s="136" t="s">
        <v>136</v>
      </c>
      <c r="BK102" s="133"/>
      <c r="BL102" s="133"/>
      <c r="BM102" s="133"/>
    </row>
    <row r="103" spans="2:65" s="1" customFormat="1" ht="18" customHeight="1">
      <c r="B103" s="129"/>
      <c r="C103" s="130"/>
      <c r="D103" s="276" t="s">
        <v>140</v>
      </c>
      <c r="E103" s="324"/>
      <c r="F103" s="324"/>
      <c r="G103" s="324"/>
      <c r="H103" s="324"/>
      <c r="I103" s="130"/>
      <c r="J103" s="130"/>
      <c r="K103" s="130"/>
      <c r="L103" s="130"/>
      <c r="M103" s="130"/>
      <c r="N103" s="267">
        <f>ROUND(N88*T103,2)</f>
        <v>0</v>
      </c>
      <c r="O103" s="325"/>
      <c r="P103" s="325"/>
      <c r="Q103" s="325"/>
      <c r="R103" s="132"/>
      <c r="S103" s="133"/>
      <c r="T103" s="134"/>
      <c r="U103" s="135" t="s">
        <v>42</v>
      </c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33"/>
      <c r="AK103" s="133"/>
      <c r="AL103" s="133"/>
      <c r="AM103" s="133"/>
      <c r="AN103" s="133"/>
      <c r="AO103" s="133"/>
      <c r="AP103" s="133"/>
      <c r="AQ103" s="133"/>
      <c r="AR103" s="133"/>
      <c r="AS103" s="133"/>
      <c r="AT103" s="133"/>
      <c r="AU103" s="133"/>
      <c r="AV103" s="133"/>
      <c r="AW103" s="133"/>
      <c r="AX103" s="133"/>
      <c r="AY103" s="136" t="s">
        <v>135</v>
      </c>
      <c r="AZ103" s="133"/>
      <c r="BA103" s="133"/>
      <c r="BB103" s="133"/>
      <c r="BC103" s="133"/>
      <c r="BD103" s="133"/>
      <c r="BE103" s="137">
        <f t="shared" si="0"/>
        <v>0</v>
      </c>
      <c r="BF103" s="137">
        <f t="shared" si="1"/>
        <v>0</v>
      </c>
      <c r="BG103" s="137">
        <f t="shared" si="2"/>
        <v>0</v>
      </c>
      <c r="BH103" s="137">
        <f t="shared" si="3"/>
        <v>0</v>
      </c>
      <c r="BI103" s="137">
        <f t="shared" si="4"/>
        <v>0</v>
      </c>
      <c r="BJ103" s="136" t="s">
        <v>136</v>
      </c>
      <c r="BK103" s="133"/>
      <c r="BL103" s="133"/>
      <c r="BM103" s="133"/>
    </row>
    <row r="104" spans="2:65" s="1" customFormat="1" ht="18" customHeight="1">
      <c r="B104" s="129"/>
      <c r="C104" s="130"/>
      <c r="D104" s="131" t="s">
        <v>141</v>
      </c>
      <c r="E104" s="130"/>
      <c r="F104" s="130"/>
      <c r="G104" s="130"/>
      <c r="H104" s="130"/>
      <c r="I104" s="130"/>
      <c r="J104" s="130"/>
      <c r="K104" s="130"/>
      <c r="L104" s="130"/>
      <c r="M104" s="130"/>
      <c r="N104" s="267">
        <f>ROUND(N88*T104,2)</f>
        <v>0</v>
      </c>
      <c r="O104" s="325"/>
      <c r="P104" s="325"/>
      <c r="Q104" s="325"/>
      <c r="R104" s="132"/>
      <c r="S104" s="133"/>
      <c r="T104" s="138"/>
      <c r="U104" s="139" t="s">
        <v>42</v>
      </c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3"/>
      <c r="AH104" s="133"/>
      <c r="AI104" s="133"/>
      <c r="AJ104" s="133"/>
      <c r="AK104" s="133"/>
      <c r="AL104" s="133"/>
      <c r="AM104" s="133"/>
      <c r="AN104" s="133"/>
      <c r="AO104" s="133"/>
      <c r="AP104" s="133"/>
      <c r="AQ104" s="133"/>
      <c r="AR104" s="133"/>
      <c r="AS104" s="133"/>
      <c r="AT104" s="133"/>
      <c r="AU104" s="133"/>
      <c r="AV104" s="133"/>
      <c r="AW104" s="133"/>
      <c r="AX104" s="133"/>
      <c r="AY104" s="136" t="s">
        <v>142</v>
      </c>
      <c r="AZ104" s="133"/>
      <c r="BA104" s="133"/>
      <c r="BB104" s="133"/>
      <c r="BC104" s="133"/>
      <c r="BD104" s="133"/>
      <c r="BE104" s="137">
        <f t="shared" si="0"/>
        <v>0</v>
      </c>
      <c r="BF104" s="137">
        <f t="shared" si="1"/>
        <v>0</v>
      </c>
      <c r="BG104" s="137">
        <f t="shared" si="2"/>
        <v>0</v>
      </c>
      <c r="BH104" s="137">
        <f t="shared" si="3"/>
        <v>0</v>
      </c>
      <c r="BI104" s="137">
        <f t="shared" si="4"/>
        <v>0</v>
      </c>
      <c r="BJ104" s="136" t="s">
        <v>136</v>
      </c>
      <c r="BK104" s="133"/>
      <c r="BL104" s="133"/>
      <c r="BM104" s="133"/>
    </row>
    <row r="105" spans="2:65" s="1" customFormat="1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</row>
    <row r="106" spans="2:65" s="1" customFormat="1" ht="29.25" customHeight="1">
      <c r="B106" s="35"/>
      <c r="C106" s="113" t="s">
        <v>116</v>
      </c>
      <c r="D106" s="114"/>
      <c r="E106" s="114"/>
      <c r="F106" s="114"/>
      <c r="G106" s="114"/>
      <c r="H106" s="114"/>
      <c r="I106" s="114"/>
      <c r="J106" s="114"/>
      <c r="K106" s="114"/>
      <c r="L106" s="264">
        <f>ROUND(SUM(N88+N98),2)</f>
        <v>0</v>
      </c>
      <c r="M106" s="264"/>
      <c r="N106" s="264"/>
      <c r="O106" s="264"/>
      <c r="P106" s="264"/>
      <c r="Q106" s="264"/>
      <c r="R106" s="37"/>
    </row>
    <row r="107" spans="2:65" s="1" customFormat="1" ht="6.95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11" spans="2:65" s="1" customFormat="1" ht="6.95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</row>
    <row r="112" spans="2:65" s="1" customFormat="1" ht="36.950000000000003" customHeight="1">
      <c r="B112" s="35"/>
      <c r="C112" s="271" t="s">
        <v>143</v>
      </c>
      <c r="D112" s="326"/>
      <c r="E112" s="326"/>
      <c r="F112" s="326"/>
      <c r="G112" s="326"/>
      <c r="H112" s="326"/>
      <c r="I112" s="326"/>
      <c r="J112" s="326"/>
      <c r="K112" s="326"/>
      <c r="L112" s="326"/>
      <c r="M112" s="326"/>
      <c r="N112" s="326"/>
      <c r="O112" s="326"/>
      <c r="P112" s="326"/>
      <c r="Q112" s="326"/>
      <c r="R112" s="37"/>
    </row>
    <row r="113" spans="2:65" s="1" customFormat="1" ht="6.95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30" customHeight="1">
      <c r="B114" s="35"/>
      <c r="C114" s="30" t="s">
        <v>19</v>
      </c>
      <c r="D114" s="36"/>
      <c r="E114" s="36"/>
      <c r="F114" s="327" t="str">
        <f>F6</f>
        <v>Okružní křižovatka v km 1,391.91 u areálu T-sport a SOPO - Modletice včetně chodníku k zastávce</v>
      </c>
      <c r="G114" s="328"/>
      <c r="H114" s="328"/>
      <c r="I114" s="328"/>
      <c r="J114" s="328"/>
      <c r="K114" s="328"/>
      <c r="L114" s="328"/>
      <c r="M114" s="328"/>
      <c r="N114" s="328"/>
      <c r="O114" s="328"/>
      <c r="P114" s="328"/>
      <c r="Q114" s="36"/>
      <c r="R114" s="37"/>
    </row>
    <row r="115" spans="2:65" s="1" customFormat="1" ht="36.950000000000003" customHeight="1">
      <c r="B115" s="35"/>
      <c r="C115" s="69" t="s">
        <v>124</v>
      </c>
      <c r="D115" s="36"/>
      <c r="E115" s="36"/>
      <c r="F115" s="273" t="str">
        <f>F7</f>
        <v>SO 102.A - KOMUNIKACE STAVBA KSÚS</v>
      </c>
      <c r="G115" s="326"/>
      <c r="H115" s="326"/>
      <c r="I115" s="326"/>
      <c r="J115" s="326"/>
      <c r="K115" s="326"/>
      <c r="L115" s="326"/>
      <c r="M115" s="326"/>
      <c r="N115" s="326"/>
      <c r="O115" s="326"/>
      <c r="P115" s="326"/>
      <c r="Q115" s="36"/>
      <c r="R115" s="37"/>
    </row>
    <row r="116" spans="2:65" s="1" customFormat="1" ht="6.95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17" spans="2:65" s="1" customFormat="1" ht="18" customHeight="1">
      <c r="B117" s="35"/>
      <c r="C117" s="30" t="s">
        <v>23</v>
      </c>
      <c r="D117" s="36"/>
      <c r="E117" s="36"/>
      <c r="F117" s="28" t="str">
        <f>F9</f>
        <v xml:space="preserve"> </v>
      </c>
      <c r="G117" s="36"/>
      <c r="H117" s="36"/>
      <c r="I117" s="36"/>
      <c r="J117" s="36"/>
      <c r="K117" s="30" t="s">
        <v>25</v>
      </c>
      <c r="L117" s="36"/>
      <c r="M117" s="317" t="str">
        <f>IF(O9="","",O9)</f>
        <v>5. 2. 2018</v>
      </c>
      <c r="N117" s="317"/>
      <c r="O117" s="317"/>
      <c r="P117" s="317"/>
      <c r="Q117" s="36"/>
      <c r="R117" s="37"/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5">
      <c r="B119" s="35"/>
      <c r="C119" s="30" t="s">
        <v>27</v>
      </c>
      <c r="D119" s="36"/>
      <c r="E119" s="36"/>
      <c r="F119" s="28" t="str">
        <f>E12</f>
        <v xml:space="preserve"> </v>
      </c>
      <c r="G119" s="36"/>
      <c r="H119" s="36"/>
      <c r="I119" s="36"/>
      <c r="J119" s="36"/>
      <c r="K119" s="30" t="s">
        <v>32</v>
      </c>
      <c r="L119" s="36"/>
      <c r="M119" s="300" t="str">
        <f>E18</f>
        <v xml:space="preserve"> </v>
      </c>
      <c r="N119" s="300"/>
      <c r="O119" s="300"/>
      <c r="P119" s="300"/>
      <c r="Q119" s="300"/>
      <c r="R119" s="37"/>
    </row>
    <row r="120" spans="2:65" s="1" customFormat="1" ht="14.45" customHeight="1">
      <c r="B120" s="35"/>
      <c r="C120" s="30" t="s">
        <v>30</v>
      </c>
      <c r="D120" s="36"/>
      <c r="E120" s="36"/>
      <c r="F120" s="28" t="str">
        <f>IF(E15="","",E15)</f>
        <v>Vyplň údaj</v>
      </c>
      <c r="G120" s="36"/>
      <c r="H120" s="36"/>
      <c r="I120" s="36"/>
      <c r="J120" s="36"/>
      <c r="K120" s="30" t="s">
        <v>34</v>
      </c>
      <c r="L120" s="36"/>
      <c r="M120" s="300" t="str">
        <f>E21</f>
        <v xml:space="preserve"> </v>
      </c>
      <c r="N120" s="300"/>
      <c r="O120" s="300"/>
      <c r="P120" s="300"/>
      <c r="Q120" s="300"/>
      <c r="R120" s="37"/>
    </row>
    <row r="121" spans="2:65" s="1" customFormat="1" ht="10.35" customHeight="1"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7"/>
    </row>
    <row r="122" spans="2:65" s="7" customFormat="1" ht="29.25" customHeight="1">
      <c r="B122" s="140"/>
      <c r="C122" s="141" t="s">
        <v>144</v>
      </c>
      <c r="D122" s="142" t="s">
        <v>145</v>
      </c>
      <c r="E122" s="142" t="s">
        <v>57</v>
      </c>
      <c r="F122" s="318" t="s">
        <v>146</v>
      </c>
      <c r="G122" s="318"/>
      <c r="H122" s="318"/>
      <c r="I122" s="318"/>
      <c r="J122" s="142" t="s">
        <v>147</v>
      </c>
      <c r="K122" s="142" t="s">
        <v>148</v>
      </c>
      <c r="L122" s="318" t="s">
        <v>149</v>
      </c>
      <c r="M122" s="318"/>
      <c r="N122" s="318" t="s">
        <v>129</v>
      </c>
      <c r="O122" s="318"/>
      <c r="P122" s="318"/>
      <c r="Q122" s="319"/>
      <c r="R122" s="143"/>
      <c r="T122" s="76" t="s">
        <v>150</v>
      </c>
      <c r="U122" s="77" t="s">
        <v>39</v>
      </c>
      <c r="V122" s="77" t="s">
        <v>151</v>
      </c>
      <c r="W122" s="77" t="s">
        <v>152</v>
      </c>
      <c r="X122" s="77" t="s">
        <v>153</v>
      </c>
      <c r="Y122" s="77" t="s">
        <v>154</v>
      </c>
      <c r="Z122" s="77" t="s">
        <v>155</v>
      </c>
      <c r="AA122" s="78" t="s">
        <v>156</v>
      </c>
    </row>
    <row r="123" spans="2:65" s="1" customFormat="1" ht="29.25" customHeight="1">
      <c r="B123" s="35"/>
      <c r="C123" s="80" t="s">
        <v>126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20">
        <f>BK123</f>
        <v>0</v>
      </c>
      <c r="O123" s="321"/>
      <c r="P123" s="321"/>
      <c r="Q123" s="321"/>
      <c r="R123" s="37"/>
      <c r="T123" s="79"/>
      <c r="U123" s="51"/>
      <c r="V123" s="51"/>
      <c r="W123" s="144">
        <f>W124+W135+W177+W188+W197+W275+W278+W310</f>
        <v>0</v>
      </c>
      <c r="X123" s="51"/>
      <c r="Y123" s="144">
        <f>Y124+Y135+Y177+Y188+Y197+Y275+Y278+Y310</f>
        <v>0</v>
      </c>
      <c r="Z123" s="51"/>
      <c r="AA123" s="145">
        <f>AA124+AA135+AA177+AA188+AA197+AA275+AA278+AA310</f>
        <v>0</v>
      </c>
      <c r="AT123" s="19" t="s">
        <v>74</v>
      </c>
      <c r="AU123" s="19" t="s">
        <v>122</v>
      </c>
      <c r="BK123" s="146">
        <f>BK124+BK135+BK177+BK188+BK197+BK275+BK278+BK310</f>
        <v>0</v>
      </c>
    </row>
    <row r="124" spans="2:65" s="8" customFormat="1" ht="37.35" customHeight="1">
      <c r="B124" s="147"/>
      <c r="C124" s="148"/>
      <c r="D124" s="149" t="s">
        <v>131</v>
      </c>
      <c r="E124" s="149"/>
      <c r="F124" s="149"/>
      <c r="G124" s="149"/>
      <c r="H124" s="149"/>
      <c r="I124" s="149"/>
      <c r="J124" s="149"/>
      <c r="K124" s="149"/>
      <c r="L124" s="149"/>
      <c r="M124" s="149"/>
      <c r="N124" s="322">
        <f>BK124</f>
        <v>0</v>
      </c>
      <c r="O124" s="323"/>
      <c r="P124" s="323"/>
      <c r="Q124" s="323"/>
      <c r="R124" s="150"/>
      <c r="T124" s="151"/>
      <c r="U124" s="148"/>
      <c r="V124" s="148"/>
      <c r="W124" s="152">
        <f>SUM(W125:W134)</f>
        <v>0</v>
      </c>
      <c r="X124" s="148"/>
      <c r="Y124" s="152">
        <f>SUM(Y125:Y134)</f>
        <v>0</v>
      </c>
      <c r="Z124" s="148"/>
      <c r="AA124" s="153">
        <f>SUM(AA125:AA134)</f>
        <v>0</v>
      </c>
      <c r="AR124" s="154" t="s">
        <v>83</v>
      </c>
      <c r="AT124" s="155" t="s">
        <v>74</v>
      </c>
      <c r="AU124" s="155" t="s">
        <v>75</v>
      </c>
      <c r="AY124" s="154" t="s">
        <v>157</v>
      </c>
      <c r="BK124" s="156">
        <f>SUM(BK125:BK134)</f>
        <v>0</v>
      </c>
    </row>
    <row r="125" spans="2:65" s="1" customFormat="1" ht="16.5" customHeight="1">
      <c r="B125" s="129"/>
      <c r="C125" s="157" t="s">
        <v>83</v>
      </c>
      <c r="D125" s="157" t="s">
        <v>158</v>
      </c>
      <c r="E125" s="158" t="s">
        <v>250</v>
      </c>
      <c r="F125" s="313" t="s">
        <v>251</v>
      </c>
      <c r="G125" s="313"/>
      <c r="H125" s="313"/>
      <c r="I125" s="313"/>
      <c r="J125" s="159" t="s">
        <v>252</v>
      </c>
      <c r="K125" s="160">
        <v>584.25</v>
      </c>
      <c r="L125" s="311">
        <v>0</v>
      </c>
      <c r="M125" s="311"/>
      <c r="N125" s="314">
        <f>ROUND(L125*K125,2)</f>
        <v>0</v>
      </c>
      <c r="O125" s="314"/>
      <c r="P125" s="314"/>
      <c r="Q125" s="314"/>
      <c r="R125" s="132"/>
      <c r="T125" s="161" t="s">
        <v>5</v>
      </c>
      <c r="U125" s="44" t="s">
        <v>40</v>
      </c>
      <c r="V125" s="36"/>
      <c r="W125" s="162">
        <f>V125*K125</f>
        <v>0</v>
      </c>
      <c r="X125" s="162">
        <v>0</v>
      </c>
      <c r="Y125" s="162">
        <f>X125*K125</f>
        <v>0</v>
      </c>
      <c r="Z125" s="162">
        <v>0</v>
      </c>
      <c r="AA125" s="163">
        <f>Z125*K125</f>
        <v>0</v>
      </c>
      <c r="AR125" s="19" t="s">
        <v>162</v>
      </c>
      <c r="AT125" s="19" t="s">
        <v>158</v>
      </c>
      <c r="AU125" s="19" t="s">
        <v>83</v>
      </c>
      <c r="AY125" s="19" t="s">
        <v>157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9" t="s">
        <v>83</v>
      </c>
      <c r="BK125" s="106">
        <f>ROUND(L125*K125,2)</f>
        <v>0</v>
      </c>
      <c r="BL125" s="19" t="s">
        <v>162</v>
      </c>
      <c r="BM125" s="19" t="s">
        <v>253</v>
      </c>
    </row>
    <row r="126" spans="2:65" s="9" customFormat="1" ht="16.5" customHeight="1">
      <c r="B126" s="171"/>
      <c r="C126" s="172"/>
      <c r="D126" s="172"/>
      <c r="E126" s="173" t="s">
        <v>254</v>
      </c>
      <c r="F126" s="345" t="s">
        <v>255</v>
      </c>
      <c r="G126" s="346"/>
      <c r="H126" s="346"/>
      <c r="I126" s="346"/>
      <c r="J126" s="172"/>
      <c r="K126" s="174">
        <v>348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256</v>
      </c>
      <c r="AU126" s="178" t="s">
        <v>83</v>
      </c>
      <c r="AV126" s="9" t="s">
        <v>136</v>
      </c>
      <c r="AW126" s="9" t="s">
        <v>33</v>
      </c>
      <c r="AX126" s="9" t="s">
        <v>75</v>
      </c>
      <c r="AY126" s="178" t="s">
        <v>157</v>
      </c>
    </row>
    <row r="127" spans="2:65" s="9" customFormat="1" ht="16.5" customHeight="1">
      <c r="B127" s="171"/>
      <c r="C127" s="172"/>
      <c r="D127" s="172"/>
      <c r="E127" s="173" t="s">
        <v>236</v>
      </c>
      <c r="F127" s="343" t="s">
        <v>257</v>
      </c>
      <c r="G127" s="344"/>
      <c r="H127" s="344"/>
      <c r="I127" s="344"/>
      <c r="J127" s="172"/>
      <c r="K127" s="174">
        <v>236.25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256</v>
      </c>
      <c r="AU127" s="178" t="s">
        <v>83</v>
      </c>
      <c r="AV127" s="9" t="s">
        <v>136</v>
      </c>
      <c r="AW127" s="9" t="s">
        <v>33</v>
      </c>
      <c r="AX127" s="9" t="s">
        <v>75</v>
      </c>
      <c r="AY127" s="178" t="s">
        <v>157</v>
      </c>
    </row>
    <row r="128" spans="2:65" s="9" customFormat="1" ht="16.5" customHeight="1">
      <c r="B128" s="171"/>
      <c r="C128" s="172"/>
      <c r="D128" s="172"/>
      <c r="E128" s="173" t="s">
        <v>258</v>
      </c>
      <c r="F128" s="343" t="s">
        <v>259</v>
      </c>
      <c r="G128" s="344"/>
      <c r="H128" s="344"/>
      <c r="I128" s="344"/>
      <c r="J128" s="172"/>
      <c r="K128" s="174">
        <v>584.25</v>
      </c>
      <c r="L128" s="172"/>
      <c r="M128" s="172"/>
      <c r="N128" s="172"/>
      <c r="O128" s="172"/>
      <c r="P128" s="172"/>
      <c r="Q128" s="172"/>
      <c r="R128" s="175"/>
      <c r="T128" s="176"/>
      <c r="U128" s="172"/>
      <c r="V128" s="172"/>
      <c r="W128" s="172"/>
      <c r="X128" s="172"/>
      <c r="Y128" s="172"/>
      <c r="Z128" s="172"/>
      <c r="AA128" s="177"/>
      <c r="AT128" s="178" t="s">
        <v>256</v>
      </c>
      <c r="AU128" s="178" t="s">
        <v>83</v>
      </c>
      <c r="AV128" s="9" t="s">
        <v>136</v>
      </c>
      <c r="AW128" s="9" t="s">
        <v>33</v>
      </c>
      <c r="AX128" s="9" t="s">
        <v>83</v>
      </c>
      <c r="AY128" s="178" t="s">
        <v>157</v>
      </c>
    </row>
    <row r="129" spans="2:65" s="1" customFormat="1" ht="16.5" customHeight="1">
      <c r="B129" s="129"/>
      <c r="C129" s="157" t="s">
        <v>136</v>
      </c>
      <c r="D129" s="157" t="s">
        <v>158</v>
      </c>
      <c r="E129" s="158" t="s">
        <v>260</v>
      </c>
      <c r="F129" s="313" t="s">
        <v>261</v>
      </c>
      <c r="G129" s="313"/>
      <c r="H129" s="313"/>
      <c r="I129" s="313"/>
      <c r="J129" s="159" t="s">
        <v>252</v>
      </c>
      <c r="K129" s="160">
        <v>682.6</v>
      </c>
      <c r="L129" s="311">
        <v>0</v>
      </c>
      <c r="M129" s="311"/>
      <c r="N129" s="314">
        <f>ROUND(L129*K129,2)</f>
        <v>0</v>
      </c>
      <c r="O129" s="314"/>
      <c r="P129" s="314"/>
      <c r="Q129" s="314"/>
      <c r="R129" s="132"/>
      <c r="T129" s="161" t="s">
        <v>5</v>
      </c>
      <c r="U129" s="44" t="s">
        <v>40</v>
      </c>
      <c r="V129" s="36"/>
      <c r="W129" s="162">
        <f>V129*K129</f>
        <v>0</v>
      </c>
      <c r="X129" s="162">
        <v>0</v>
      </c>
      <c r="Y129" s="162">
        <f>X129*K129</f>
        <v>0</v>
      </c>
      <c r="Z129" s="162">
        <v>0</v>
      </c>
      <c r="AA129" s="163">
        <f>Z129*K129</f>
        <v>0</v>
      </c>
      <c r="AR129" s="19" t="s">
        <v>162</v>
      </c>
      <c r="AT129" s="19" t="s">
        <v>158</v>
      </c>
      <c r="AU129" s="19" t="s">
        <v>83</v>
      </c>
      <c r="AY129" s="19" t="s">
        <v>157</v>
      </c>
      <c r="BE129" s="106">
        <f>IF(U129="základní",N129,0)</f>
        <v>0</v>
      </c>
      <c r="BF129" s="106">
        <f>IF(U129="snížená",N129,0)</f>
        <v>0</v>
      </c>
      <c r="BG129" s="106">
        <f>IF(U129="zákl. přenesená",N129,0)</f>
        <v>0</v>
      </c>
      <c r="BH129" s="106">
        <f>IF(U129="sníž. přenesená",N129,0)</f>
        <v>0</v>
      </c>
      <c r="BI129" s="106">
        <f>IF(U129="nulová",N129,0)</f>
        <v>0</v>
      </c>
      <c r="BJ129" s="19" t="s">
        <v>83</v>
      </c>
      <c r="BK129" s="106">
        <f>ROUND(L129*K129,2)</f>
        <v>0</v>
      </c>
      <c r="BL129" s="19" t="s">
        <v>162</v>
      </c>
      <c r="BM129" s="19" t="s">
        <v>262</v>
      </c>
    </row>
    <row r="130" spans="2:65" s="9" customFormat="1" ht="16.5" customHeight="1">
      <c r="B130" s="171"/>
      <c r="C130" s="172"/>
      <c r="D130" s="172"/>
      <c r="E130" s="173" t="s">
        <v>263</v>
      </c>
      <c r="F130" s="345" t="s">
        <v>264</v>
      </c>
      <c r="G130" s="346"/>
      <c r="H130" s="346"/>
      <c r="I130" s="346"/>
      <c r="J130" s="172"/>
      <c r="K130" s="174">
        <v>610.6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256</v>
      </c>
      <c r="AU130" s="178" t="s">
        <v>83</v>
      </c>
      <c r="AV130" s="9" t="s">
        <v>136</v>
      </c>
      <c r="AW130" s="9" t="s">
        <v>33</v>
      </c>
      <c r="AX130" s="9" t="s">
        <v>75</v>
      </c>
      <c r="AY130" s="178" t="s">
        <v>157</v>
      </c>
    </row>
    <row r="131" spans="2:65" s="9" customFormat="1" ht="16.5" customHeight="1">
      <c r="B131" s="171"/>
      <c r="C131" s="172"/>
      <c r="D131" s="172"/>
      <c r="E131" s="173" t="s">
        <v>235</v>
      </c>
      <c r="F131" s="343" t="s">
        <v>265</v>
      </c>
      <c r="G131" s="344"/>
      <c r="H131" s="344"/>
      <c r="I131" s="344"/>
      <c r="J131" s="172"/>
      <c r="K131" s="174">
        <v>72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256</v>
      </c>
      <c r="AU131" s="178" t="s">
        <v>83</v>
      </c>
      <c r="AV131" s="9" t="s">
        <v>136</v>
      </c>
      <c r="AW131" s="9" t="s">
        <v>33</v>
      </c>
      <c r="AX131" s="9" t="s">
        <v>75</v>
      </c>
      <c r="AY131" s="178" t="s">
        <v>157</v>
      </c>
    </row>
    <row r="132" spans="2:65" s="9" customFormat="1" ht="16.5" customHeight="1">
      <c r="B132" s="171"/>
      <c r="C132" s="172"/>
      <c r="D132" s="172"/>
      <c r="E132" s="173" t="s">
        <v>266</v>
      </c>
      <c r="F132" s="343" t="s">
        <v>267</v>
      </c>
      <c r="G132" s="344"/>
      <c r="H132" s="344"/>
      <c r="I132" s="344"/>
      <c r="J132" s="172"/>
      <c r="K132" s="174">
        <v>682.6</v>
      </c>
      <c r="L132" s="172"/>
      <c r="M132" s="172"/>
      <c r="N132" s="172"/>
      <c r="O132" s="172"/>
      <c r="P132" s="172"/>
      <c r="Q132" s="172"/>
      <c r="R132" s="175"/>
      <c r="T132" s="176"/>
      <c r="U132" s="172"/>
      <c r="V132" s="172"/>
      <c r="W132" s="172"/>
      <c r="X132" s="172"/>
      <c r="Y132" s="172"/>
      <c r="Z132" s="172"/>
      <c r="AA132" s="177"/>
      <c r="AT132" s="178" t="s">
        <v>256</v>
      </c>
      <c r="AU132" s="178" t="s">
        <v>83</v>
      </c>
      <c r="AV132" s="9" t="s">
        <v>136</v>
      </c>
      <c r="AW132" s="9" t="s">
        <v>33</v>
      </c>
      <c r="AX132" s="9" t="s">
        <v>83</v>
      </c>
      <c r="AY132" s="178" t="s">
        <v>157</v>
      </c>
    </row>
    <row r="133" spans="2:65" s="1" customFormat="1" ht="16.5" customHeight="1">
      <c r="B133" s="129"/>
      <c r="C133" s="157" t="s">
        <v>166</v>
      </c>
      <c r="D133" s="157" t="s">
        <v>158</v>
      </c>
      <c r="E133" s="158" t="s">
        <v>268</v>
      </c>
      <c r="F133" s="313" t="s">
        <v>269</v>
      </c>
      <c r="G133" s="313"/>
      <c r="H133" s="313"/>
      <c r="I133" s="313"/>
      <c r="J133" s="159" t="s">
        <v>252</v>
      </c>
      <c r="K133" s="160">
        <v>34</v>
      </c>
      <c r="L133" s="311">
        <v>0</v>
      </c>
      <c r="M133" s="311"/>
      <c r="N133" s="314">
        <f>ROUND(L133*K133,2)</f>
        <v>0</v>
      </c>
      <c r="O133" s="314"/>
      <c r="P133" s="314"/>
      <c r="Q133" s="314"/>
      <c r="R133" s="132"/>
      <c r="T133" s="161" t="s">
        <v>5</v>
      </c>
      <c r="U133" s="44" t="s">
        <v>40</v>
      </c>
      <c r="V133" s="36"/>
      <c r="W133" s="162">
        <f>V133*K133</f>
        <v>0</v>
      </c>
      <c r="X133" s="162">
        <v>0</v>
      </c>
      <c r="Y133" s="162">
        <f>X133*K133</f>
        <v>0</v>
      </c>
      <c r="Z133" s="162">
        <v>0</v>
      </c>
      <c r="AA133" s="163">
        <f>Z133*K133</f>
        <v>0</v>
      </c>
      <c r="AR133" s="19" t="s">
        <v>162</v>
      </c>
      <c r="AT133" s="19" t="s">
        <v>158</v>
      </c>
      <c r="AU133" s="19" t="s">
        <v>83</v>
      </c>
      <c r="AY133" s="19" t="s">
        <v>157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9" t="s">
        <v>83</v>
      </c>
      <c r="BK133" s="106">
        <f>ROUND(L133*K133,2)</f>
        <v>0</v>
      </c>
      <c r="BL133" s="19" t="s">
        <v>162</v>
      </c>
      <c r="BM133" s="19" t="s">
        <v>270</v>
      </c>
    </row>
    <row r="134" spans="2:65" s="9" customFormat="1" ht="16.5" customHeight="1">
      <c r="B134" s="171"/>
      <c r="C134" s="172"/>
      <c r="D134" s="172"/>
      <c r="E134" s="173" t="s">
        <v>271</v>
      </c>
      <c r="F134" s="345" t="s">
        <v>272</v>
      </c>
      <c r="G134" s="346"/>
      <c r="H134" s="346"/>
      <c r="I134" s="346"/>
      <c r="J134" s="172"/>
      <c r="K134" s="174">
        <v>34</v>
      </c>
      <c r="L134" s="172"/>
      <c r="M134" s="172"/>
      <c r="N134" s="172"/>
      <c r="O134" s="172"/>
      <c r="P134" s="172"/>
      <c r="Q134" s="172"/>
      <c r="R134" s="175"/>
      <c r="T134" s="176"/>
      <c r="U134" s="172"/>
      <c r="V134" s="172"/>
      <c r="W134" s="172"/>
      <c r="X134" s="172"/>
      <c r="Y134" s="172"/>
      <c r="Z134" s="172"/>
      <c r="AA134" s="177"/>
      <c r="AT134" s="178" t="s">
        <v>256</v>
      </c>
      <c r="AU134" s="178" t="s">
        <v>83</v>
      </c>
      <c r="AV134" s="9" t="s">
        <v>136</v>
      </c>
      <c r="AW134" s="9" t="s">
        <v>33</v>
      </c>
      <c r="AX134" s="9" t="s">
        <v>83</v>
      </c>
      <c r="AY134" s="178" t="s">
        <v>157</v>
      </c>
    </row>
    <row r="135" spans="2:65" s="8" customFormat="1" ht="37.35" customHeight="1">
      <c r="B135" s="147"/>
      <c r="C135" s="148"/>
      <c r="D135" s="149" t="s">
        <v>244</v>
      </c>
      <c r="E135" s="149"/>
      <c r="F135" s="149"/>
      <c r="G135" s="149"/>
      <c r="H135" s="149"/>
      <c r="I135" s="149"/>
      <c r="J135" s="149"/>
      <c r="K135" s="149"/>
      <c r="L135" s="149"/>
      <c r="M135" s="149"/>
      <c r="N135" s="322">
        <f>BK135</f>
        <v>0</v>
      </c>
      <c r="O135" s="323"/>
      <c r="P135" s="323"/>
      <c r="Q135" s="323"/>
      <c r="R135" s="150"/>
      <c r="T135" s="151"/>
      <c r="U135" s="148"/>
      <c r="V135" s="148"/>
      <c r="W135" s="152">
        <f>SUM(W136:W176)</f>
        <v>0</v>
      </c>
      <c r="X135" s="148"/>
      <c r="Y135" s="152">
        <f>SUM(Y136:Y176)</f>
        <v>0</v>
      </c>
      <c r="Z135" s="148"/>
      <c r="AA135" s="153">
        <f>SUM(AA136:AA176)</f>
        <v>0</v>
      </c>
      <c r="AR135" s="154" t="s">
        <v>83</v>
      </c>
      <c r="AT135" s="155" t="s">
        <v>74</v>
      </c>
      <c r="AU135" s="155" t="s">
        <v>75</v>
      </c>
      <c r="AY135" s="154" t="s">
        <v>157</v>
      </c>
      <c r="BK135" s="156">
        <f>SUM(BK136:BK176)</f>
        <v>0</v>
      </c>
    </row>
    <row r="136" spans="2:65" s="1" customFormat="1" ht="16.5" customHeight="1">
      <c r="B136" s="129"/>
      <c r="C136" s="157" t="s">
        <v>162</v>
      </c>
      <c r="D136" s="157" t="s">
        <v>158</v>
      </c>
      <c r="E136" s="158" t="s">
        <v>273</v>
      </c>
      <c r="F136" s="313" t="s">
        <v>274</v>
      </c>
      <c r="G136" s="313"/>
      <c r="H136" s="313"/>
      <c r="I136" s="313"/>
      <c r="J136" s="159" t="s">
        <v>275</v>
      </c>
      <c r="K136" s="160">
        <v>400</v>
      </c>
      <c r="L136" s="311">
        <v>0</v>
      </c>
      <c r="M136" s="311"/>
      <c r="N136" s="314">
        <f>ROUND(L136*K136,2)</f>
        <v>0</v>
      </c>
      <c r="O136" s="314"/>
      <c r="P136" s="314"/>
      <c r="Q136" s="314"/>
      <c r="R136" s="132"/>
      <c r="T136" s="161" t="s">
        <v>5</v>
      </c>
      <c r="U136" s="44" t="s">
        <v>40</v>
      </c>
      <c r="V136" s="36"/>
      <c r="W136" s="162">
        <f>V136*K136</f>
        <v>0</v>
      </c>
      <c r="X136" s="162">
        <v>0</v>
      </c>
      <c r="Y136" s="162">
        <f>X136*K136</f>
        <v>0</v>
      </c>
      <c r="Z136" s="162">
        <v>0</v>
      </c>
      <c r="AA136" s="163">
        <f>Z136*K136</f>
        <v>0</v>
      </c>
      <c r="AR136" s="19" t="s">
        <v>162</v>
      </c>
      <c r="AT136" s="19" t="s">
        <v>158</v>
      </c>
      <c r="AU136" s="19" t="s">
        <v>83</v>
      </c>
      <c r="AY136" s="19" t="s">
        <v>157</v>
      </c>
      <c r="BE136" s="106">
        <f>IF(U136="základní",N136,0)</f>
        <v>0</v>
      </c>
      <c r="BF136" s="106">
        <f>IF(U136="snížená",N136,0)</f>
        <v>0</v>
      </c>
      <c r="BG136" s="106">
        <f>IF(U136="zákl. přenesená",N136,0)</f>
        <v>0</v>
      </c>
      <c r="BH136" s="106">
        <f>IF(U136="sníž. přenesená",N136,0)</f>
        <v>0</v>
      </c>
      <c r="BI136" s="106">
        <f>IF(U136="nulová",N136,0)</f>
        <v>0</v>
      </c>
      <c r="BJ136" s="19" t="s">
        <v>83</v>
      </c>
      <c r="BK136" s="106">
        <f>ROUND(L136*K136,2)</f>
        <v>0</v>
      </c>
      <c r="BL136" s="19" t="s">
        <v>162</v>
      </c>
      <c r="BM136" s="19" t="s">
        <v>276</v>
      </c>
    </row>
    <row r="137" spans="2:65" s="1" customFormat="1" ht="25.5" customHeight="1">
      <c r="B137" s="129"/>
      <c r="C137" s="157" t="s">
        <v>173</v>
      </c>
      <c r="D137" s="157" t="s">
        <v>158</v>
      </c>
      <c r="E137" s="158" t="s">
        <v>277</v>
      </c>
      <c r="F137" s="313" t="s">
        <v>278</v>
      </c>
      <c r="G137" s="313"/>
      <c r="H137" s="313"/>
      <c r="I137" s="313"/>
      <c r="J137" s="159" t="s">
        <v>252</v>
      </c>
      <c r="K137" s="160">
        <v>315</v>
      </c>
      <c r="L137" s="311">
        <v>0</v>
      </c>
      <c r="M137" s="311"/>
      <c r="N137" s="314">
        <f>ROUND(L137*K137,2)</f>
        <v>0</v>
      </c>
      <c r="O137" s="314"/>
      <c r="P137" s="314"/>
      <c r="Q137" s="314"/>
      <c r="R137" s="132"/>
      <c r="T137" s="161" t="s">
        <v>5</v>
      </c>
      <c r="U137" s="44" t="s">
        <v>40</v>
      </c>
      <c r="V137" s="36"/>
      <c r="W137" s="162">
        <f>V137*K137</f>
        <v>0</v>
      </c>
      <c r="X137" s="162">
        <v>0</v>
      </c>
      <c r="Y137" s="162">
        <f>X137*K137</f>
        <v>0</v>
      </c>
      <c r="Z137" s="162">
        <v>0</v>
      </c>
      <c r="AA137" s="163">
        <f>Z137*K137</f>
        <v>0</v>
      </c>
      <c r="AR137" s="19" t="s">
        <v>162</v>
      </c>
      <c r="AT137" s="19" t="s">
        <v>158</v>
      </c>
      <c r="AU137" s="19" t="s">
        <v>83</v>
      </c>
      <c r="AY137" s="19" t="s">
        <v>157</v>
      </c>
      <c r="BE137" s="106">
        <f>IF(U137="základní",N137,0)</f>
        <v>0</v>
      </c>
      <c r="BF137" s="106">
        <f>IF(U137="snížená",N137,0)</f>
        <v>0</v>
      </c>
      <c r="BG137" s="106">
        <f>IF(U137="zákl. přenesená",N137,0)</f>
        <v>0</v>
      </c>
      <c r="BH137" s="106">
        <f>IF(U137="sníž. přenesená",N137,0)</f>
        <v>0</v>
      </c>
      <c r="BI137" s="106">
        <f>IF(U137="nulová",N137,0)</f>
        <v>0</v>
      </c>
      <c r="BJ137" s="19" t="s">
        <v>83</v>
      </c>
      <c r="BK137" s="106">
        <f>ROUND(L137*K137,2)</f>
        <v>0</v>
      </c>
      <c r="BL137" s="19" t="s">
        <v>162</v>
      </c>
      <c r="BM137" s="19" t="s">
        <v>279</v>
      </c>
    </row>
    <row r="138" spans="2:65" s="9" customFormat="1" ht="16.5" customHeight="1">
      <c r="B138" s="171"/>
      <c r="C138" s="172"/>
      <c r="D138" s="172"/>
      <c r="E138" s="173" t="s">
        <v>280</v>
      </c>
      <c r="F138" s="345" t="s">
        <v>281</v>
      </c>
      <c r="G138" s="346"/>
      <c r="H138" s="346"/>
      <c r="I138" s="346"/>
      <c r="J138" s="172"/>
      <c r="K138" s="174">
        <v>315</v>
      </c>
      <c r="L138" s="172"/>
      <c r="M138" s="172"/>
      <c r="N138" s="172"/>
      <c r="O138" s="172"/>
      <c r="P138" s="172"/>
      <c r="Q138" s="172"/>
      <c r="R138" s="175"/>
      <c r="T138" s="176"/>
      <c r="U138" s="172"/>
      <c r="V138" s="172"/>
      <c r="W138" s="172"/>
      <c r="X138" s="172"/>
      <c r="Y138" s="172"/>
      <c r="Z138" s="172"/>
      <c r="AA138" s="177"/>
      <c r="AT138" s="178" t="s">
        <v>256</v>
      </c>
      <c r="AU138" s="178" t="s">
        <v>83</v>
      </c>
      <c r="AV138" s="9" t="s">
        <v>136</v>
      </c>
      <c r="AW138" s="9" t="s">
        <v>33</v>
      </c>
      <c r="AX138" s="9" t="s">
        <v>83</v>
      </c>
      <c r="AY138" s="178" t="s">
        <v>157</v>
      </c>
    </row>
    <row r="139" spans="2:65" s="1" customFormat="1" ht="25.5" customHeight="1">
      <c r="B139" s="129"/>
      <c r="C139" s="157" t="s">
        <v>177</v>
      </c>
      <c r="D139" s="157" t="s">
        <v>158</v>
      </c>
      <c r="E139" s="158" t="s">
        <v>282</v>
      </c>
      <c r="F139" s="313" t="s">
        <v>283</v>
      </c>
      <c r="G139" s="313"/>
      <c r="H139" s="313"/>
      <c r="I139" s="313"/>
      <c r="J139" s="159" t="s">
        <v>252</v>
      </c>
      <c r="K139" s="160">
        <v>348</v>
      </c>
      <c r="L139" s="311">
        <v>0</v>
      </c>
      <c r="M139" s="311"/>
      <c r="N139" s="314">
        <f>ROUND(L139*K139,2)</f>
        <v>0</v>
      </c>
      <c r="O139" s="314"/>
      <c r="P139" s="314"/>
      <c r="Q139" s="314"/>
      <c r="R139" s="132"/>
      <c r="T139" s="161" t="s">
        <v>5</v>
      </c>
      <c r="U139" s="44" t="s">
        <v>40</v>
      </c>
      <c r="V139" s="36"/>
      <c r="W139" s="162">
        <f>V139*K139</f>
        <v>0</v>
      </c>
      <c r="X139" s="162">
        <v>0</v>
      </c>
      <c r="Y139" s="162">
        <f>X139*K139</f>
        <v>0</v>
      </c>
      <c r="Z139" s="162">
        <v>0</v>
      </c>
      <c r="AA139" s="163">
        <f>Z139*K139</f>
        <v>0</v>
      </c>
      <c r="AR139" s="19" t="s">
        <v>162</v>
      </c>
      <c r="AT139" s="19" t="s">
        <v>158</v>
      </c>
      <c r="AU139" s="19" t="s">
        <v>83</v>
      </c>
      <c r="AY139" s="19" t="s">
        <v>157</v>
      </c>
      <c r="BE139" s="106">
        <f>IF(U139="základní",N139,0)</f>
        <v>0</v>
      </c>
      <c r="BF139" s="106">
        <f>IF(U139="snížená",N139,0)</f>
        <v>0</v>
      </c>
      <c r="BG139" s="106">
        <f>IF(U139="zákl. přenesená",N139,0)</f>
        <v>0</v>
      </c>
      <c r="BH139" s="106">
        <f>IF(U139="sníž. přenesená",N139,0)</f>
        <v>0</v>
      </c>
      <c r="BI139" s="106">
        <f>IF(U139="nulová",N139,0)</f>
        <v>0</v>
      </c>
      <c r="BJ139" s="19" t="s">
        <v>83</v>
      </c>
      <c r="BK139" s="106">
        <f>ROUND(L139*K139,2)</f>
        <v>0</v>
      </c>
      <c r="BL139" s="19" t="s">
        <v>162</v>
      </c>
      <c r="BM139" s="19" t="s">
        <v>284</v>
      </c>
    </row>
    <row r="140" spans="2:65" s="9" customFormat="1" ht="16.5" customHeight="1">
      <c r="B140" s="171"/>
      <c r="C140" s="172"/>
      <c r="D140" s="172"/>
      <c r="E140" s="173" t="s">
        <v>285</v>
      </c>
      <c r="F140" s="345" t="s">
        <v>286</v>
      </c>
      <c r="G140" s="346"/>
      <c r="H140" s="346"/>
      <c r="I140" s="346"/>
      <c r="J140" s="172"/>
      <c r="K140" s="174">
        <v>315</v>
      </c>
      <c r="L140" s="172"/>
      <c r="M140" s="172"/>
      <c r="N140" s="172"/>
      <c r="O140" s="172"/>
      <c r="P140" s="172"/>
      <c r="Q140" s="172"/>
      <c r="R140" s="175"/>
      <c r="T140" s="176"/>
      <c r="U140" s="172"/>
      <c r="V140" s="172"/>
      <c r="W140" s="172"/>
      <c r="X140" s="172"/>
      <c r="Y140" s="172"/>
      <c r="Z140" s="172"/>
      <c r="AA140" s="177"/>
      <c r="AT140" s="178" t="s">
        <v>256</v>
      </c>
      <c r="AU140" s="178" t="s">
        <v>83</v>
      </c>
      <c r="AV140" s="9" t="s">
        <v>136</v>
      </c>
      <c r="AW140" s="9" t="s">
        <v>33</v>
      </c>
      <c r="AX140" s="9" t="s">
        <v>75</v>
      </c>
      <c r="AY140" s="178" t="s">
        <v>157</v>
      </c>
    </row>
    <row r="141" spans="2:65" s="9" customFormat="1" ht="25.5" customHeight="1">
      <c r="B141" s="171"/>
      <c r="C141" s="172"/>
      <c r="D141" s="172"/>
      <c r="E141" s="173" t="s">
        <v>193</v>
      </c>
      <c r="F141" s="343" t="s">
        <v>287</v>
      </c>
      <c r="G141" s="344"/>
      <c r="H141" s="344"/>
      <c r="I141" s="344"/>
      <c r="J141" s="172"/>
      <c r="K141" s="174">
        <v>33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256</v>
      </c>
      <c r="AU141" s="178" t="s">
        <v>83</v>
      </c>
      <c r="AV141" s="9" t="s">
        <v>136</v>
      </c>
      <c r="AW141" s="9" t="s">
        <v>33</v>
      </c>
      <c r="AX141" s="9" t="s">
        <v>75</v>
      </c>
      <c r="AY141" s="178" t="s">
        <v>157</v>
      </c>
    </row>
    <row r="142" spans="2:65" s="9" customFormat="1" ht="16.5" customHeight="1">
      <c r="B142" s="171"/>
      <c r="C142" s="172"/>
      <c r="D142" s="172"/>
      <c r="E142" s="173" t="s">
        <v>288</v>
      </c>
      <c r="F142" s="343" t="s">
        <v>289</v>
      </c>
      <c r="G142" s="344"/>
      <c r="H142" s="344"/>
      <c r="I142" s="344"/>
      <c r="J142" s="172"/>
      <c r="K142" s="174">
        <v>348</v>
      </c>
      <c r="L142" s="172"/>
      <c r="M142" s="172"/>
      <c r="N142" s="172"/>
      <c r="O142" s="172"/>
      <c r="P142" s="172"/>
      <c r="Q142" s="172"/>
      <c r="R142" s="175"/>
      <c r="T142" s="176"/>
      <c r="U142" s="172"/>
      <c r="V142" s="172"/>
      <c r="W142" s="172"/>
      <c r="X142" s="172"/>
      <c r="Y142" s="172"/>
      <c r="Z142" s="172"/>
      <c r="AA142" s="177"/>
      <c r="AT142" s="178" t="s">
        <v>256</v>
      </c>
      <c r="AU142" s="178" t="s">
        <v>83</v>
      </c>
      <c r="AV142" s="9" t="s">
        <v>136</v>
      </c>
      <c r="AW142" s="9" t="s">
        <v>33</v>
      </c>
      <c r="AX142" s="9" t="s">
        <v>83</v>
      </c>
      <c r="AY142" s="178" t="s">
        <v>157</v>
      </c>
    </row>
    <row r="143" spans="2:65" s="1" customFormat="1" ht="25.5" customHeight="1">
      <c r="B143" s="129"/>
      <c r="C143" s="157" t="s">
        <v>181</v>
      </c>
      <c r="D143" s="157" t="s">
        <v>158</v>
      </c>
      <c r="E143" s="158" t="s">
        <v>290</v>
      </c>
      <c r="F143" s="313" t="s">
        <v>291</v>
      </c>
      <c r="G143" s="313"/>
      <c r="H143" s="313"/>
      <c r="I143" s="313"/>
      <c r="J143" s="159" t="s">
        <v>252</v>
      </c>
      <c r="K143" s="160">
        <v>236.25</v>
      </c>
      <c r="L143" s="311">
        <v>0</v>
      </c>
      <c r="M143" s="311"/>
      <c r="N143" s="314">
        <f>ROUND(L143*K143,2)</f>
        <v>0</v>
      </c>
      <c r="O143" s="314"/>
      <c r="P143" s="314"/>
      <c r="Q143" s="314"/>
      <c r="R143" s="132"/>
      <c r="T143" s="161" t="s">
        <v>5</v>
      </c>
      <c r="U143" s="44" t="s">
        <v>40</v>
      </c>
      <c r="V143" s="36"/>
      <c r="W143" s="162">
        <f>V143*K143</f>
        <v>0</v>
      </c>
      <c r="X143" s="162">
        <v>0</v>
      </c>
      <c r="Y143" s="162">
        <f>X143*K143</f>
        <v>0</v>
      </c>
      <c r="Z143" s="162">
        <v>0</v>
      </c>
      <c r="AA143" s="163">
        <f>Z143*K143</f>
        <v>0</v>
      </c>
      <c r="AR143" s="19" t="s">
        <v>162</v>
      </c>
      <c r="AT143" s="19" t="s">
        <v>158</v>
      </c>
      <c r="AU143" s="19" t="s">
        <v>83</v>
      </c>
      <c r="AY143" s="19" t="s">
        <v>157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9" t="s">
        <v>83</v>
      </c>
      <c r="BK143" s="106">
        <f>ROUND(L143*K143,2)</f>
        <v>0</v>
      </c>
      <c r="BL143" s="19" t="s">
        <v>162</v>
      </c>
      <c r="BM143" s="19" t="s">
        <v>292</v>
      </c>
    </row>
    <row r="144" spans="2:65" s="9" customFormat="1" ht="16.5" customHeight="1">
      <c r="B144" s="171"/>
      <c r="C144" s="172"/>
      <c r="D144" s="172"/>
      <c r="E144" s="173" t="s">
        <v>293</v>
      </c>
      <c r="F144" s="345" t="s">
        <v>294</v>
      </c>
      <c r="G144" s="346"/>
      <c r="H144" s="346"/>
      <c r="I144" s="346"/>
      <c r="J144" s="172"/>
      <c r="K144" s="174">
        <v>236.25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256</v>
      </c>
      <c r="AU144" s="178" t="s">
        <v>83</v>
      </c>
      <c r="AV144" s="9" t="s">
        <v>136</v>
      </c>
      <c r="AW144" s="9" t="s">
        <v>33</v>
      </c>
      <c r="AX144" s="9" t="s">
        <v>83</v>
      </c>
      <c r="AY144" s="178" t="s">
        <v>157</v>
      </c>
    </row>
    <row r="145" spans="2:65" s="1" customFormat="1" ht="25.5" customHeight="1">
      <c r="B145" s="129"/>
      <c r="C145" s="157" t="s">
        <v>184</v>
      </c>
      <c r="D145" s="157" t="s">
        <v>158</v>
      </c>
      <c r="E145" s="158" t="s">
        <v>295</v>
      </c>
      <c r="F145" s="313" t="s">
        <v>296</v>
      </c>
      <c r="G145" s="313"/>
      <c r="H145" s="313"/>
      <c r="I145" s="313"/>
      <c r="J145" s="159" t="s">
        <v>297</v>
      </c>
      <c r="K145" s="160">
        <v>45</v>
      </c>
      <c r="L145" s="311">
        <v>0</v>
      </c>
      <c r="M145" s="311"/>
      <c r="N145" s="314">
        <f>ROUND(L145*K145,2)</f>
        <v>0</v>
      </c>
      <c r="O145" s="314"/>
      <c r="P145" s="314"/>
      <c r="Q145" s="314"/>
      <c r="R145" s="132"/>
      <c r="T145" s="161" t="s">
        <v>5</v>
      </c>
      <c r="U145" s="44" t="s">
        <v>40</v>
      </c>
      <c r="V145" s="36"/>
      <c r="W145" s="162">
        <f>V145*K145</f>
        <v>0</v>
      </c>
      <c r="X145" s="162">
        <v>0</v>
      </c>
      <c r="Y145" s="162">
        <f>X145*K145</f>
        <v>0</v>
      </c>
      <c r="Z145" s="162">
        <v>0</v>
      </c>
      <c r="AA145" s="163">
        <f>Z145*K145</f>
        <v>0</v>
      </c>
      <c r="AR145" s="19" t="s">
        <v>162</v>
      </c>
      <c r="AT145" s="19" t="s">
        <v>158</v>
      </c>
      <c r="AU145" s="19" t="s">
        <v>83</v>
      </c>
      <c r="AY145" s="19" t="s">
        <v>157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9" t="s">
        <v>83</v>
      </c>
      <c r="BK145" s="106">
        <f>ROUND(L145*K145,2)</f>
        <v>0</v>
      </c>
      <c r="BL145" s="19" t="s">
        <v>162</v>
      </c>
      <c r="BM145" s="19" t="s">
        <v>298</v>
      </c>
    </row>
    <row r="146" spans="2:65" s="1" customFormat="1" ht="25.5" customHeight="1">
      <c r="B146" s="129"/>
      <c r="C146" s="157" t="s">
        <v>212</v>
      </c>
      <c r="D146" s="157" t="s">
        <v>158</v>
      </c>
      <c r="E146" s="158" t="s">
        <v>299</v>
      </c>
      <c r="F146" s="313" t="s">
        <v>300</v>
      </c>
      <c r="G146" s="313"/>
      <c r="H146" s="313"/>
      <c r="I146" s="313"/>
      <c r="J146" s="159" t="s">
        <v>252</v>
      </c>
      <c r="K146" s="160">
        <v>35</v>
      </c>
      <c r="L146" s="311">
        <v>0</v>
      </c>
      <c r="M146" s="311"/>
      <c r="N146" s="314">
        <f>ROUND(L146*K146,2)</f>
        <v>0</v>
      </c>
      <c r="O146" s="314"/>
      <c r="P146" s="314"/>
      <c r="Q146" s="314"/>
      <c r="R146" s="132"/>
      <c r="T146" s="161" t="s">
        <v>5</v>
      </c>
      <c r="U146" s="44" t="s">
        <v>40</v>
      </c>
      <c r="V146" s="36"/>
      <c r="W146" s="162">
        <f>V146*K146</f>
        <v>0</v>
      </c>
      <c r="X146" s="162">
        <v>0</v>
      </c>
      <c r="Y146" s="162">
        <f>X146*K146</f>
        <v>0</v>
      </c>
      <c r="Z146" s="162">
        <v>0</v>
      </c>
      <c r="AA146" s="163">
        <f>Z146*K146</f>
        <v>0</v>
      </c>
      <c r="AR146" s="19" t="s">
        <v>162</v>
      </c>
      <c r="AT146" s="19" t="s">
        <v>158</v>
      </c>
      <c r="AU146" s="19" t="s">
        <v>83</v>
      </c>
      <c r="AY146" s="19" t="s">
        <v>157</v>
      </c>
      <c r="BE146" s="106">
        <f>IF(U146="základní",N146,0)</f>
        <v>0</v>
      </c>
      <c r="BF146" s="106">
        <f>IF(U146="snížená",N146,0)</f>
        <v>0</v>
      </c>
      <c r="BG146" s="106">
        <f>IF(U146="zákl. přenesená",N146,0)</f>
        <v>0</v>
      </c>
      <c r="BH146" s="106">
        <f>IF(U146="sníž. přenesená",N146,0)</f>
        <v>0</v>
      </c>
      <c r="BI146" s="106">
        <f>IF(U146="nulová",N146,0)</f>
        <v>0</v>
      </c>
      <c r="BJ146" s="19" t="s">
        <v>83</v>
      </c>
      <c r="BK146" s="106">
        <f>ROUND(L146*K146,2)</f>
        <v>0</v>
      </c>
      <c r="BL146" s="19" t="s">
        <v>162</v>
      </c>
      <c r="BM146" s="19" t="s">
        <v>301</v>
      </c>
    </row>
    <row r="147" spans="2:65" s="9" customFormat="1" ht="25.5" customHeight="1">
      <c r="B147" s="171"/>
      <c r="C147" s="172"/>
      <c r="D147" s="172"/>
      <c r="E147" s="173" t="s">
        <v>302</v>
      </c>
      <c r="F147" s="345" t="s">
        <v>303</v>
      </c>
      <c r="G147" s="346"/>
      <c r="H147" s="346"/>
      <c r="I147" s="346"/>
      <c r="J147" s="172"/>
      <c r="K147" s="174">
        <v>35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256</v>
      </c>
      <c r="AU147" s="178" t="s">
        <v>83</v>
      </c>
      <c r="AV147" s="9" t="s">
        <v>136</v>
      </c>
      <c r="AW147" s="9" t="s">
        <v>33</v>
      </c>
      <c r="AX147" s="9" t="s">
        <v>83</v>
      </c>
      <c r="AY147" s="178" t="s">
        <v>157</v>
      </c>
    </row>
    <row r="148" spans="2:65" s="1" customFormat="1" ht="16.5" customHeight="1">
      <c r="B148" s="129"/>
      <c r="C148" s="157" t="s">
        <v>210</v>
      </c>
      <c r="D148" s="157" t="s">
        <v>158</v>
      </c>
      <c r="E148" s="158" t="s">
        <v>304</v>
      </c>
      <c r="F148" s="313" t="s">
        <v>305</v>
      </c>
      <c r="G148" s="313"/>
      <c r="H148" s="313"/>
      <c r="I148" s="313"/>
      <c r="J148" s="159" t="s">
        <v>252</v>
      </c>
      <c r="K148" s="160">
        <v>80</v>
      </c>
      <c r="L148" s="311">
        <v>0</v>
      </c>
      <c r="M148" s="311"/>
      <c r="N148" s="314">
        <f>ROUND(L148*K148,2)</f>
        <v>0</v>
      </c>
      <c r="O148" s="314"/>
      <c r="P148" s="314"/>
      <c r="Q148" s="314"/>
      <c r="R148" s="132"/>
      <c r="T148" s="161" t="s">
        <v>5</v>
      </c>
      <c r="U148" s="44" t="s">
        <v>40</v>
      </c>
      <c r="V148" s="36"/>
      <c r="W148" s="162">
        <f>V148*K148</f>
        <v>0</v>
      </c>
      <c r="X148" s="162">
        <v>0</v>
      </c>
      <c r="Y148" s="162">
        <f>X148*K148</f>
        <v>0</v>
      </c>
      <c r="Z148" s="162">
        <v>0</v>
      </c>
      <c r="AA148" s="163">
        <f>Z148*K148</f>
        <v>0</v>
      </c>
      <c r="AR148" s="19" t="s">
        <v>162</v>
      </c>
      <c r="AT148" s="19" t="s">
        <v>158</v>
      </c>
      <c r="AU148" s="19" t="s">
        <v>83</v>
      </c>
      <c r="AY148" s="19" t="s">
        <v>157</v>
      </c>
      <c r="BE148" s="106">
        <f>IF(U148="základní",N148,0)</f>
        <v>0</v>
      </c>
      <c r="BF148" s="106">
        <f>IF(U148="snížená",N148,0)</f>
        <v>0</v>
      </c>
      <c r="BG148" s="106">
        <f>IF(U148="zákl. přenesená",N148,0)</f>
        <v>0</v>
      </c>
      <c r="BH148" s="106">
        <f>IF(U148="sníž. přenesená",N148,0)</f>
        <v>0</v>
      </c>
      <c r="BI148" s="106">
        <f>IF(U148="nulová",N148,0)</f>
        <v>0</v>
      </c>
      <c r="BJ148" s="19" t="s">
        <v>83</v>
      </c>
      <c r="BK148" s="106">
        <f>ROUND(L148*K148,2)</f>
        <v>0</v>
      </c>
      <c r="BL148" s="19" t="s">
        <v>162</v>
      </c>
      <c r="BM148" s="19" t="s">
        <v>306</v>
      </c>
    </row>
    <row r="149" spans="2:65" s="9" customFormat="1" ht="16.5" customHeight="1">
      <c r="B149" s="171"/>
      <c r="C149" s="172"/>
      <c r="D149" s="172"/>
      <c r="E149" s="173" t="s">
        <v>307</v>
      </c>
      <c r="F149" s="345" t="s">
        <v>308</v>
      </c>
      <c r="G149" s="346"/>
      <c r="H149" s="346"/>
      <c r="I149" s="346"/>
      <c r="J149" s="172"/>
      <c r="K149" s="174">
        <v>80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256</v>
      </c>
      <c r="AU149" s="178" t="s">
        <v>83</v>
      </c>
      <c r="AV149" s="9" t="s">
        <v>136</v>
      </c>
      <c r="AW149" s="9" t="s">
        <v>33</v>
      </c>
      <c r="AX149" s="9" t="s">
        <v>83</v>
      </c>
      <c r="AY149" s="178" t="s">
        <v>157</v>
      </c>
    </row>
    <row r="150" spans="2:65" s="1" customFormat="1" ht="16.5" customHeight="1">
      <c r="B150" s="129"/>
      <c r="C150" s="157" t="s">
        <v>309</v>
      </c>
      <c r="D150" s="157" t="s">
        <v>158</v>
      </c>
      <c r="E150" s="158" t="s">
        <v>310</v>
      </c>
      <c r="F150" s="313" t="s">
        <v>305</v>
      </c>
      <c r="G150" s="313"/>
      <c r="H150" s="313"/>
      <c r="I150" s="313"/>
      <c r="J150" s="159" t="s">
        <v>252</v>
      </c>
      <c r="K150" s="160">
        <v>72</v>
      </c>
      <c r="L150" s="311">
        <v>0</v>
      </c>
      <c r="M150" s="311"/>
      <c r="N150" s="314">
        <f>ROUND(L150*K150,2)</f>
        <v>0</v>
      </c>
      <c r="O150" s="314"/>
      <c r="P150" s="314"/>
      <c r="Q150" s="314"/>
      <c r="R150" s="132"/>
      <c r="T150" s="161" t="s">
        <v>5</v>
      </c>
      <c r="U150" s="44" t="s">
        <v>40</v>
      </c>
      <c r="V150" s="36"/>
      <c r="W150" s="162">
        <f>V150*K150</f>
        <v>0</v>
      </c>
      <c r="X150" s="162">
        <v>0</v>
      </c>
      <c r="Y150" s="162">
        <f>X150*K150</f>
        <v>0</v>
      </c>
      <c r="Z150" s="162">
        <v>0</v>
      </c>
      <c r="AA150" s="163">
        <f>Z150*K150</f>
        <v>0</v>
      </c>
      <c r="AR150" s="19" t="s">
        <v>162</v>
      </c>
      <c r="AT150" s="19" t="s">
        <v>158</v>
      </c>
      <c r="AU150" s="19" t="s">
        <v>83</v>
      </c>
      <c r="AY150" s="19" t="s">
        <v>157</v>
      </c>
      <c r="BE150" s="106">
        <f>IF(U150="základní",N150,0)</f>
        <v>0</v>
      </c>
      <c r="BF150" s="106">
        <f>IF(U150="snížená",N150,0)</f>
        <v>0</v>
      </c>
      <c r="BG150" s="106">
        <f>IF(U150="zákl. přenesená",N150,0)</f>
        <v>0</v>
      </c>
      <c r="BH150" s="106">
        <f>IF(U150="sníž. přenesená",N150,0)</f>
        <v>0</v>
      </c>
      <c r="BI150" s="106">
        <f>IF(U150="nulová",N150,0)</f>
        <v>0</v>
      </c>
      <c r="BJ150" s="19" t="s">
        <v>83</v>
      </c>
      <c r="BK150" s="106">
        <f>ROUND(L150*K150,2)</f>
        <v>0</v>
      </c>
      <c r="BL150" s="19" t="s">
        <v>162</v>
      </c>
      <c r="BM150" s="19" t="s">
        <v>311</v>
      </c>
    </row>
    <row r="151" spans="2:65" s="9" customFormat="1" ht="16.5" customHeight="1">
      <c r="B151" s="171"/>
      <c r="C151" s="172"/>
      <c r="D151" s="172"/>
      <c r="E151" s="173" t="s">
        <v>312</v>
      </c>
      <c r="F151" s="345" t="s">
        <v>313</v>
      </c>
      <c r="G151" s="346"/>
      <c r="H151" s="346"/>
      <c r="I151" s="346"/>
      <c r="J151" s="172"/>
      <c r="K151" s="174">
        <v>72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256</v>
      </c>
      <c r="AU151" s="178" t="s">
        <v>83</v>
      </c>
      <c r="AV151" s="9" t="s">
        <v>136</v>
      </c>
      <c r="AW151" s="9" t="s">
        <v>33</v>
      </c>
      <c r="AX151" s="9" t="s">
        <v>83</v>
      </c>
      <c r="AY151" s="178" t="s">
        <v>157</v>
      </c>
    </row>
    <row r="152" spans="2:65" s="1" customFormat="1" ht="25.5" customHeight="1">
      <c r="B152" s="129"/>
      <c r="C152" s="157" t="s">
        <v>208</v>
      </c>
      <c r="D152" s="157" t="s">
        <v>158</v>
      </c>
      <c r="E152" s="158" t="s">
        <v>314</v>
      </c>
      <c r="F152" s="313" t="s">
        <v>315</v>
      </c>
      <c r="G152" s="313"/>
      <c r="H152" s="313"/>
      <c r="I152" s="313"/>
      <c r="J152" s="159" t="s">
        <v>252</v>
      </c>
      <c r="K152" s="160">
        <v>120</v>
      </c>
      <c r="L152" s="311">
        <v>0</v>
      </c>
      <c r="M152" s="311"/>
      <c r="N152" s="314">
        <f>ROUND(L152*K152,2)</f>
        <v>0</v>
      </c>
      <c r="O152" s="314"/>
      <c r="P152" s="314"/>
      <c r="Q152" s="314"/>
      <c r="R152" s="132"/>
      <c r="T152" s="161" t="s">
        <v>5</v>
      </c>
      <c r="U152" s="44" t="s">
        <v>40</v>
      </c>
      <c r="V152" s="36"/>
      <c r="W152" s="162">
        <f>V152*K152</f>
        <v>0</v>
      </c>
      <c r="X152" s="162">
        <v>0</v>
      </c>
      <c r="Y152" s="162">
        <f>X152*K152</f>
        <v>0</v>
      </c>
      <c r="Z152" s="162">
        <v>0</v>
      </c>
      <c r="AA152" s="163">
        <f>Z152*K152</f>
        <v>0</v>
      </c>
      <c r="AR152" s="19" t="s">
        <v>162</v>
      </c>
      <c r="AT152" s="19" t="s">
        <v>158</v>
      </c>
      <c r="AU152" s="19" t="s">
        <v>83</v>
      </c>
      <c r="AY152" s="19" t="s">
        <v>157</v>
      </c>
      <c r="BE152" s="106">
        <f>IF(U152="základní",N152,0)</f>
        <v>0</v>
      </c>
      <c r="BF152" s="106">
        <f>IF(U152="snížená",N152,0)</f>
        <v>0</v>
      </c>
      <c r="BG152" s="106">
        <f>IF(U152="zákl. přenesená",N152,0)</f>
        <v>0</v>
      </c>
      <c r="BH152" s="106">
        <f>IF(U152="sníž. přenesená",N152,0)</f>
        <v>0</v>
      </c>
      <c r="BI152" s="106">
        <f>IF(U152="nulová",N152,0)</f>
        <v>0</v>
      </c>
      <c r="BJ152" s="19" t="s">
        <v>83</v>
      </c>
      <c r="BK152" s="106">
        <f>ROUND(L152*K152,2)</f>
        <v>0</v>
      </c>
      <c r="BL152" s="19" t="s">
        <v>162</v>
      </c>
      <c r="BM152" s="19" t="s">
        <v>316</v>
      </c>
    </row>
    <row r="153" spans="2:65" s="9" customFormat="1" ht="16.5" customHeight="1">
      <c r="B153" s="171"/>
      <c r="C153" s="172"/>
      <c r="D153" s="172"/>
      <c r="E153" s="173" t="s">
        <v>317</v>
      </c>
      <c r="F153" s="345" t="s">
        <v>318</v>
      </c>
      <c r="G153" s="346"/>
      <c r="H153" s="346"/>
      <c r="I153" s="346"/>
      <c r="J153" s="172"/>
      <c r="K153" s="174">
        <v>120</v>
      </c>
      <c r="L153" s="172"/>
      <c r="M153" s="172"/>
      <c r="N153" s="172"/>
      <c r="O153" s="172"/>
      <c r="P153" s="172"/>
      <c r="Q153" s="172"/>
      <c r="R153" s="175"/>
      <c r="T153" s="176"/>
      <c r="U153" s="172"/>
      <c r="V153" s="172"/>
      <c r="W153" s="172"/>
      <c r="X153" s="172"/>
      <c r="Y153" s="172"/>
      <c r="Z153" s="172"/>
      <c r="AA153" s="177"/>
      <c r="AT153" s="178" t="s">
        <v>256</v>
      </c>
      <c r="AU153" s="178" t="s">
        <v>83</v>
      </c>
      <c r="AV153" s="9" t="s">
        <v>136</v>
      </c>
      <c r="AW153" s="9" t="s">
        <v>33</v>
      </c>
      <c r="AX153" s="9" t="s">
        <v>83</v>
      </c>
      <c r="AY153" s="178" t="s">
        <v>157</v>
      </c>
    </row>
    <row r="154" spans="2:65" s="1" customFormat="1" ht="25.5" customHeight="1">
      <c r="B154" s="129"/>
      <c r="C154" s="157" t="s">
        <v>319</v>
      </c>
      <c r="D154" s="157" t="s">
        <v>158</v>
      </c>
      <c r="E154" s="158" t="s">
        <v>320</v>
      </c>
      <c r="F154" s="313" t="s">
        <v>315</v>
      </c>
      <c r="G154" s="313"/>
      <c r="H154" s="313"/>
      <c r="I154" s="313"/>
      <c r="J154" s="159" t="s">
        <v>252</v>
      </c>
      <c r="K154" s="160">
        <v>610.6</v>
      </c>
      <c r="L154" s="311">
        <v>0</v>
      </c>
      <c r="M154" s="311"/>
      <c r="N154" s="314">
        <f>ROUND(L154*K154,2)</f>
        <v>0</v>
      </c>
      <c r="O154" s="314"/>
      <c r="P154" s="314"/>
      <c r="Q154" s="314"/>
      <c r="R154" s="132"/>
      <c r="T154" s="161" t="s">
        <v>5</v>
      </c>
      <c r="U154" s="44" t="s">
        <v>40</v>
      </c>
      <c r="V154" s="36"/>
      <c r="W154" s="162">
        <f>V154*K154</f>
        <v>0</v>
      </c>
      <c r="X154" s="162">
        <v>0</v>
      </c>
      <c r="Y154" s="162">
        <f>X154*K154</f>
        <v>0</v>
      </c>
      <c r="Z154" s="162">
        <v>0</v>
      </c>
      <c r="AA154" s="163">
        <f>Z154*K154</f>
        <v>0</v>
      </c>
      <c r="AR154" s="19" t="s">
        <v>162</v>
      </c>
      <c r="AT154" s="19" t="s">
        <v>158</v>
      </c>
      <c r="AU154" s="19" t="s">
        <v>83</v>
      </c>
      <c r="AY154" s="19" t="s">
        <v>157</v>
      </c>
      <c r="BE154" s="106">
        <f>IF(U154="základní",N154,0)</f>
        <v>0</v>
      </c>
      <c r="BF154" s="106">
        <f>IF(U154="snížená",N154,0)</f>
        <v>0</v>
      </c>
      <c r="BG154" s="106">
        <f>IF(U154="zákl. přenesená",N154,0)</f>
        <v>0</v>
      </c>
      <c r="BH154" s="106">
        <f>IF(U154="sníž. přenesená",N154,0)</f>
        <v>0</v>
      </c>
      <c r="BI154" s="106">
        <f>IF(U154="nulová",N154,0)</f>
        <v>0</v>
      </c>
      <c r="BJ154" s="19" t="s">
        <v>83</v>
      </c>
      <c r="BK154" s="106">
        <f>ROUND(L154*K154,2)</f>
        <v>0</v>
      </c>
      <c r="BL154" s="19" t="s">
        <v>162</v>
      </c>
      <c r="BM154" s="19" t="s">
        <v>321</v>
      </c>
    </row>
    <row r="155" spans="2:65" s="9" customFormat="1" ht="25.5" customHeight="1">
      <c r="B155" s="171"/>
      <c r="C155" s="172"/>
      <c r="D155" s="172"/>
      <c r="E155" s="173" t="s">
        <v>322</v>
      </c>
      <c r="F155" s="345" t="s">
        <v>323</v>
      </c>
      <c r="G155" s="346"/>
      <c r="H155" s="346"/>
      <c r="I155" s="346"/>
      <c r="J155" s="172"/>
      <c r="K155" s="174">
        <v>556.79999999999995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256</v>
      </c>
      <c r="AU155" s="178" t="s">
        <v>83</v>
      </c>
      <c r="AV155" s="9" t="s">
        <v>136</v>
      </c>
      <c r="AW155" s="9" t="s">
        <v>33</v>
      </c>
      <c r="AX155" s="9" t="s">
        <v>75</v>
      </c>
      <c r="AY155" s="178" t="s">
        <v>157</v>
      </c>
    </row>
    <row r="156" spans="2:65" s="9" customFormat="1" ht="16.5" customHeight="1">
      <c r="B156" s="171"/>
      <c r="C156" s="172"/>
      <c r="D156" s="172"/>
      <c r="E156" s="173" t="s">
        <v>197</v>
      </c>
      <c r="F156" s="343" t="s">
        <v>324</v>
      </c>
      <c r="G156" s="344"/>
      <c r="H156" s="344"/>
      <c r="I156" s="344"/>
      <c r="J156" s="172"/>
      <c r="K156" s="174">
        <v>3.8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256</v>
      </c>
      <c r="AU156" s="178" t="s">
        <v>83</v>
      </c>
      <c r="AV156" s="9" t="s">
        <v>136</v>
      </c>
      <c r="AW156" s="9" t="s">
        <v>33</v>
      </c>
      <c r="AX156" s="9" t="s">
        <v>75</v>
      </c>
      <c r="AY156" s="178" t="s">
        <v>157</v>
      </c>
    </row>
    <row r="157" spans="2:65" s="9" customFormat="1" ht="16.5" customHeight="1">
      <c r="B157" s="171"/>
      <c r="C157" s="172"/>
      <c r="D157" s="172"/>
      <c r="E157" s="173" t="s">
        <v>199</v>
      </c>
      <c r="F157" s="343" t="s">
        <v>325</v>
      </c>
      <c r="G157" s="344"/>
      <c r="H157" s="344"/>
      <c r="I157" s="344"/>
      <c r="J157" s="172"/>
      <c r="K157" s="174">
        <v>50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256</v>
      </c>
      <c r="AU157" s="178" t="s">
        <v>83</v>
      </c>
      <c r="AV157" s="9" t="s">
        <v>136</v>
      </c>
      <c r="AW157" s="9" t="s">
        <v>33</v>
      </c>
      <c r="AX157" s="9" t="s">
        <v>75</v>
      </c>
      <c r="AY157" s="178" t="s">
        <v>157</v>
      </c>
    </row>
    <row r="158" spans="2:65" s="9" customFormat="1" ht="16.5" customHeight="1">
      <c r="B158" s="171"/>
      <c r="C158" s="172"/>
      <c r="D158" s="172"/>
      <c r="E158" s="173" t="s">
        <v>326</v>
      </c>
      <c r="F158" s="343" t="s">
        <v>327</v>
      </c>
      <c r="G158" s="344"/>
      <c r="H158" s="344"/>
      <c r="I158" s="344"/>
      <c r="J158" s="172"/>
      <c r="K158" s="174">
        <v>610.6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256</v>
      </c>
      <c r="AU158" s="178" t="s">
        <v>83</v>
      </c>
      <c r="AV158" s="9" t="s">
        <v>136</v>
      </c>
      <c r="AW158" s="9" t="s">
        <v>33</v>
      </c>
      <c r="AX158" s="9" t="s">
        <v>83</v>
      </c>
      <c r="AY158" s="178" t="s">
        <v>157</v>
      </c>
    </row>
    <row r="159" spans="2:65" s="1" customFormat="1" ht="25.5" customHeight="1">
      <c r="B159" s="129"/>
      <c r="C159" s="157" t="s">
        <v>328</v>
      </c>
      <c r="D159" s="157" t="s">
        <v>158</v>
      </c>
      <c r="E159" s="158" t="s">
        <v>329</v>
      </c>
      <c r="F159" s="313" t="s">
        <v>330</v>
      </c>
      <c r="G159" s="313"/>
      <c r="H159" s="313"/>
      <c r="I159" s="313"/>
      <c r="J159" s="159" t="s">
        <v>252</v>
      </c>
      <c r="K159" s="160">
        <v>34</v>
      </c>
      <c r="L159" s="311">
        <v>0</v>
      </c>
      <c r="M159" s="311"/>
      <c r="N159" s="314">
        <f>ROUND(L159*K159,2)</f>
        <v>0</v>
      </c>
      <c r="O159" s="314"/>
      <c r="P159" s="314"/>
      <c r="Q159" s="314"/>
      <c r="R159" s="132"/>
      <c r="T159" s="161" t="s">
        <v>5</v>
      </c>
      <c r="U159" s="44" t="s">
        <v>40</v>
      </c>
      <c r="V159" s="36"/>
      <c r="W159" s="162">
        <f>V159*K159</f>
        <v>0</v>
      </c>
      <c r="X159" s="162">
        <v>0</v>
      </c>
      <c r="Y159" s="162">
        <f>X159*K159</f>
        <v>0</v>
      </c>
      <c r="Z159" s="162">
        <v>0</v>
      </c>
      <c r="AA159" s="163">
        <f>Z159*K159</f>
        <v>0</v>
      </c>
      <c r="AR159" s="19" t="s">
        <v>162</v>
      </c>
      <c r="AT159" s="19" t="s">
        <v>158</v>
      </c>
      <c r="AU159" s="19" t="s">
        <v>83</v>
      </c>
      <c r="AY159" s="19" t="s">
        <v>157</v>
      </c>
      <c r="BE159" s="106">
        <f>IF(U159="základní",N159,0)</f>
        <v>0</v>
      </c>
      <c r="BF159" s="106">
        <f>IF(U159="snížená",N159,0)</f>
        <v>0</v>
      </c>
      <c r="BG159" s="106">
        <f>IF(U159="zákl. přenesená",N159,0)</f>
        <v>0</v>
      </c>
      <c r="BH159" s="106">
        <f>IF(U159="sníž. přenesená",N159,0)</f>
        <v>0</v>
      </c>
      <c r="BI159" s="106">
        <f>IF(U159="nulová",N159,0)</f>
        <v>0</v>
      </c>
      <c r="BJ159" s="19" t="s">
        <v>83</v>
      </c>
      <c r="BK159" s="106">
        <f>ROUND(L159*K159,2)</f>
        <v>0</v>
      </c>
      <c r="BL159" s="19" t="s">
        <v>162</v>
      </c>
      <c r="BM159" s="19" t="s">
        <v>331</v>
      </c>
    </row>
    <row r="160" spans="2:65" s="9" customFormat="1" ht="16.5" customHeight="1">
      <c r="B160" s="171"/>
      <c r="C160" s="172"/>
      <c r="D160" s="172"/>
      <c r="E160" s="173" t="s">
        <v>332</v>
      </c>
      <c r="F160" s="345" t="s">
        <v>272</v>
      </c>
      <c r="G160" s="346"/>
      <c r="H160" s="346"/>
      <c r="I160" s="346"/>
      <c r="J160" s="172"/>
      <c r="K160" s="174">
        <v>34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256</v>
      </c>
      <c r="AU160" s="178" t="s">
        <v>83</v>
      </c>
      <c r="AV160" s="9" t="s">
        <v>136</v>
      </c>
      <c r="AW160" s="9" t="s">
        <v>33</v>
      </c>
      <c r="AX160" s="9" t="s">
        <v>83</v>
      </c>
      <c r="AY160" s="178" t="s">
        <v>157</v>
      </c>
    </row>
    <row r="161" spans="2:65" s="1" customFormat="1" ht="25.5" customHeight="1">
      <c r="B161" s="129"/>
      <c r="C161" s="157" t="s">
        <v>11</v>
      </c>
      <c r="D161" s="157" t="s">
        <v>158</v>
      </c>
      <c r="E161" s="158" t="s">
        <v>333</v>
      </c>
      <c r="F161" s="313" t="s">
        <v>334</v>
      </c>
      <c r="G161" s="313"/>
      <c r="H161" s="313"/>
      <c r="I161" s="313"/>
      <c r="J161" s="159" t="s">
        <v>297</v>
      </c>
      <c r="K161" s="160">
        <v>130</v>
      </c>
      <c r="L161" s="311">
        <v>0</v>
      </c>
      <c r="M161" s="311"/>
      <c r="N161" s="314">
        <f>ROUND(L161*K161,2)</f>
        <v>0</v>
      </c>
      <c r="O161" s="314"/>
      <c r="P161" s="314"/>
      <c r="Q161" s="314"/>
      <c r="R161" s="132"/>
      <c r="T161" s="161" t="s">
        <v>5</v>
      </c>
      <c r="U161" s="44" t="s">
        <v>40</v>
      </c>
      <c r="V161" s="36"/>
      <c r="W161" s="162">
        <f>V161*K161</f>
        <v>0</v>
      </c>
      <c r="X161" s="162">
        <v>0</v>
      </c>
      <c r="Y161" s="162">
        <f>X161*K161</f>
        <v>0</v>
      </c>
      <c r="Z161" s="162">
        <v>0</v>
      </c>
      <c r="AA161" s="163">
        <f>Z161*K161</f>
        <v>0</v>
      </c>
      <c r="AR161" s="19" t="s">
        <v>162</v>
      </c>
      <c r="AT161" s="19" t="s">
        <v>158</v>
      </c>
      <c r="AU161" s="19" t="s">
        <v>83</v>
      </c>
      <c r="AY161" s="19" t="s">
        <v>157</v>
      </c>
      <c r="BE161" s="106">
        <f>IF(U161="základní",N161,0)</f>
        <v>0</v>
      </c>
      <c r="BF161" s="106">
        <f>IF(U161="snížená",N161,0)</f>
        <v>0</v>
      </c>
      <c r="BG161" s="106">
        <f>IF(U161="zákl. přenesená",N161,0)</f>
        <v>0</v>
      </c>
      <c r="BH161" s="106">
        <f>IF(U161="sníž. přenesená",N161,0)</f>
        <v>0</v>
      </c>
      <c r="BI161" s="106">
        <f>IF(U161="nulová",N161,0)</f>
        <v>0</v>
      </c>
      <c r="BJ161" s="19" t="s">
        <v>83</v>
      </c>
      <c r="BK161" s="106">
        <f>ROUND(L161*K161,2)</f>
        <v>0</v>
      </c>
      <c r="BL161" s="19" t="s">
        <v>162</v>
      </c>
      <c r="BM161" s="19" t="s">
        <v>335</v>
      </c>
    </row>
    <row r="162" spans="2:65" s="1" customFormat="1" ht="25.5" customHeight="1">
      <c r="B162" s="129"/>
      <c r="C162" s="157" t="s">
        <v>336</v>
      </c>
      <c r="D162" s="157" t="s">
        <v>158</v>
      </c>
      <c r="E162" s="158" t="s">
        <v>337</v>
      </c>
      <c r="F162" s="313" t="s">
        <v>338</v>
      </c>
      <c r="G162" s="313"/>
      <c r="H162" s="313"/>
      <c r="I162" s="313"/>
      <c r="J162" s="159" t="s">
        <v>252</v>
      </c>
      <c r="K162" s="160">
        <v>120</v>
      </c>
      <c r="L162" s="311">
        <v>0</v>
      </c>
      <c r="M162" s="311"/>
      <c r="N162" s="314">
        <f>ROUND(L162*K162,2)</f>
        <v>0</v>
      </c>
      <c r="O162" s="314"/>
      <c r="P162" s="314"/>
      <c r="Q162" s="314"/>
      <c r="R162" s="132"/>
      <c r="T162" s="161" t="s">
        <v>5</v>
      </c>
      <c r="U162" s="44" t="s">
        <v>40</v>
      </c>
      <c r="V162" s="36"/>
      <c r="W162" s="162">
        <f>V162*K162</f>
        <v>0</v>
      </c>
      <c r="X162" s="162">
        <v>0</v>
      </c>
      <c r="Y162" s="162">
        <f>X162*K162</f>
        <v>0</v>
      </c>
      <c r="Z162" s="162">
        <v>0</v>
      </c>
      <c r="AA162" s="163">
        <f>Z162*K162</f>
        <v>0</v>
      </c>
      <c r="AR162" s="19" t="s">
        <v>162</v>
      </c>
      <c r="AT162" s="19" t="s">
        <v>158</v>
      </c>
      <c r="AU162" s="19" t="s">
        <v>83</v>
      </c>
      <c r="AY162" s="19" t="s">
        <v>157</v>
      </c>
      <c r="BE162" s="106">
        <f>IF(U162="základní",N162,0)</f>
        <v>0</v>
      </c>
      <c r="BF162" s="106">
        <f>IF(U162="snížená",N162,0)</f>
        <v>0</v>
      </c>
      <c r="BG162" s="106">
        <f>IF(U162="zákl. přenesená",N162,0)</f>
        <v>0</v>
      </c>
      <c r="BH162" s="106">
        <f>IF(U162="sníž. přenesená",N162,0)</f>
        <v>0</v>
      </c>
      <c r="BI162" s="106">
        <f>IF(U162="nulová",N162,0)</f>
        <v>0</v>
      </c>
      <c r="BJ162" s="19" t="s">
        <v>83</v>
      </c>
      <c r="BK162" s="106">
        <f>ROUND(L162*K162,2)</f>
        <v>0</v>
      </c>
      <c r="BL162" s="19" t="s">
        <v>162</v>
      </c>
      <c r="BM162" s="19" t="s">
        <v>339</v>
      </c>
    </row>
    <row r="163" spans="2:65" s="1" customFormat="1" ht="25.5" customHeight="1">
      <c r="B163" s="129"/>
      <c r="C163" s="157" t="s">
        <v>340</v>
      </c>
      <c r="D163" s="157" t="s">
        <v>158</v>
      </c>
      <c r="E163" s="158" t="s">
        <v>341</v>
      </c>
      <c r="F163" s="313" t="s">
        <v>342</v>
      </c>
      <c r="G163" s="313"/>
      <c r="H163" s="313"/>
      <c r="I163" s="313"/>
      <c r="J163" s="159" t="s">
        <v>252</v>
      </c>
      <c r="K163" s="160">
        <v>682.6</v>
      </c>
      <c r="L163" s="311">
        <v>0</v>
      </c>
      <c r="M163" s="311"/>
      <c r="N163" s="314">
        <f>ROUND(L163*K163,2)</f>
        <v>0</v>
      </c>
      <c r="O163" s="314"/>
      <c r="P163" s="314"/>
      <c r="Q163" s="314"/>
      <c r="R163" s="132"/>
      <c r="T163" s="161" t="s">
        <v>5</v>
      </c>
      <c r="U163" s="44" t="s">
        <v>40</v>
      </c>
      <c r="V163" s="36"/>
      <c r="W163" s="162">
        <f>V163*K163</f>
        <v>0</v>
      </c>
      <c r="X163" s="162">
        <v>0</v>
      </c>
      <c r="Y163" s="162">
        <f>X163*K163</f>
        <v>0</v>
      </c>
      <c r="Z163" s="162">
        <v>0</v>
      </c>
      <c r="AA163" s="163">
        <f>Z163*K163</f>
        <v>0</v>
      </c>
      <c r="AR163" s="19" t="s">
        <v>162</v>
      </c>
      <c r="AT163" s="19" t="s">
        <v>158</v>
      </c>
      <c r="AU163" s="19" t="s">
        <v>83</v>
      </c>
      <c r="AY163" s="19" t="s">
        <v>157</v>
      </c>
      <c r="BE163" s="106">
        <f>IF(U163="základní",N163,0)</f>
        <v>0</v>
      </c>
      <c r="BF163" s="106">
        <f>IF(U163="snížená",N163,0)</f>
        <v>0</v>
      </c>
      <c r="BG163" s="106">
        <f>IF(U163="zákl. přenesená",N163,0)</f>
        <v>0</v>
      </c>
      <c r="BH163" s="106">
        <f>IF(U163="sníž. přenesená",N163,0)</f>
        <v>0</v>
      </c>
      <c r="BI163" s="106">
        <f>IF(U163="nulová",N163,0)</f>
        <v>0</v>
      </c>
      <c r="BJ163" s="19" t="s">
        <v>83</v>
      </c>
      <c r="BK163" s="106">
        <f>ROUND(L163*K163,2)</f>
        <v>0</v>
      </c>
      <c r="BL163" s="19" t="s">
        <v>162</v>
      </c>
      <c r="BM163" s="19" t="s">
        <v>343</v>
      </c>
    </row>
    <row r="164" spans="2:65" s="9" customFormat="1" ht="16.5" customHeight="1">
      <c r="B164" s="171"/>
      <c r="C164" s="172"/>
      <c r="D164" s="172"/>
      <c r="E164" s="173" t="s">
        <v>344</v>
      </c>
      <c r="F164" s="345" t="s">
        <v>264</v>
      </c>
      <c r="G164" s="346"/>
      <c r="H164" s="346"/>
      <c r="I164" s="346"/>
      <c r="J164" s="172"/>
      <c r="K164" s="174">
        <v>610.6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256</v>
      </c>
      <c r="AU164" s="178" t="s">
        <v>83</v>
      </c>
      <c r="AV164" s="9" t="s">
        <v>136</v>
      </c>
      <c r="AW164" s="9" t="s">
        <v>33</v>
      </c>
      <c r="AX164" s="9" t="s">
        <v>75</v>
      </c>
      <c r="AY164" s="178" t="s">
        <v>157</v>
      </c>
    </row>
    <row r="165" spans="2:65" s="9" customFormat="1" ht="16.5" customHeight="1">
      <c r="B165" s="171"/>
      <c r="C165" s="172"/>
      <c r="D165" s="172"/>
      <c r="E165" s="173" t="s">
        <v>191</v>
      </c>
      <c r="F165" s="343" t="s">
        <v>265</v>
      </c>
      <c r="G165" s="344"/>
      <c r="H165" s="344"/>
      <c r="I165" s="344"/>
      <c r="J165" s="172"/>
      <c r="K165" s="174">
        <v>72</v>
      </c>
      <c r="L165" s="172"/>
      <c r="M165" s="172"/>
      <c r="N165" s="172"/>
      <c r="O165" s="172"/>
      <c r="P165" s="172"/>
      <c r="Q165" s="172"/>
      <c r="R165" s="175"/>
      <c r="T165" s="176"/>
      <c r="U165" s="172"/>
      <c r="V165" s="172"/>
      <c r="W165" s="172"/>
      <c r="X165" s="172"/>
      <c r="Y165" s="172"/>
      <c r="Z165" s="172"/>
      <c r="AA165" s="177"/>
      <c r="AT165" s="178" t="s">
        <v>256</v>
      </c>
      <c r="AU165" s="178" t="s">
        <v>83</v>
      </c>
      <c r="AV165" s="9" t="s">
        <v>136</v>
      </c>
      <c r="AW165" s="9" t="s">
        <v>33</v>
      </c>
      <c r="AX165" s="9" t="s">
        <v>75</v>
      </c>
      <c r="AY165" s="178" t="s">
        <v>157</v>
      </c>
    </row>
    <row r="166" spans="2:65" s="9" customFormat="1" ht="16.5" customHeight="1">
      <c r="B166" s="171"/>
      <c r="C166" s="172"/>
      <c r="D166" s="172"/>
      <c r="E166" s="173" t="s">
        <v>345</v>
      </c>
      <c r="F166" s="343" t="s">
        <v>346</v>
      </c>
      <c r="G166" s="344"/>
      <c r="H166" s="344"/>
      <c r="I166" s="344"/>
      <c r="J166" s="172"/>
      <c r="K166" s="174">
        <v>682.6</v>
      </c>
      <c r="L166" s="172"/>
      <c r="M166" s="172"/>
      <c r="N166" s="172"/>
      <c r="O166" s="172"/>
      <c r="P166" s="172"/>
      <c r="Q166" s="172"/>
      <c r="R166" s="175"/>
      <c r="T166" s="176"/>
      <c r="U166" s="172"/>
      <c r="V166" s="172"/>
      <c r="W166" s="172"/>
      <c r="X166" s="172"/>
      <c r="Y166" s="172"/>
      <c r="Z166" s="172"/>
      <c r="AA166" s="177"/>
      <c r="AT166" s="178" t="s">
        <v>256</v>
      </c>
      <c r="AU166" s="178" t="s">
        <v>83</v>
      </c>
      <c r="AV166" s="9" t="s">
        <v>136</v>
      </c>
      <c r="AW166" s="9" t="s">
        <v>33</v>
      </c>
      <c r="AX166" s="9" t="s">
        <v>83</v>
      </c>
      <c r="AY166" s="178" t="s">
        <v>157</v>
      </c>
    </row>
    <row r="167" spans="2:65" s="1" customFormat="1" ht="25.5" customHeight="1">
      <c r="B167" s="129"/>
      <c r="C167" s="157" t="s">
        <v>347</v>
      </c>
      <c r="D167" s="157" t="s">
        <v>158</v>
      </c>
      <c r="E167" s="158" t="s">
        <v>348</v>
      </c>
      <c r="F167" s="313" t="s">
        <v>349</v>
      </c>
      <c r="G167" s="313"/>
      <c r="H167" s="313"/>
      <c r="I167" s="313"/>
      <c r="J167" s="159" t="s">
        <v>252</v>
      </c>
      <c r="K167" s="160">
        <v>525</v>
      </c>
      <c r="L167" s="311">
        <v>0</v>
      </c>
      <c r="M167" s="311"/>
      <c r="N167" s="314">
        <f>ROUND(L167*K167,2)</f>
        <v>0</v>
      </c>
      <c r="O167" s="314"/>
      <c r="P167" s="314"/>
      <c r="Q167" s="314"/>
      <c r="R167" s="132"/>
      <c r="T167" s="161" t="s">
        <v>5</v>
      </c>
      <c r="U167" s="44" t="s">
        <v>40</v>
      </c>
      <c r="V167" s="36"/>
      <c r="W167" s="162">
        <f>V167*K167</f>
        <v>0</v>
      </c>
      <c r="X167" s="162">
        <v>0</v>
      </c>
      <c r="Y167" s="162">
        <f>X167*K167</f>
        <v>0</v>
      </c>
      <c r="Z167" s="162">
        <v>0</v>
      </c>
      <c r="AA167" s="163">
        <f>Z167*K167</f>
        <v>0</v>
      </c>
      <c r="AR167" s="19" t="s">
        <v>162</v>
      </c>
      <c r="AT167" s="19" t="s">
        <v>158</v>
      </c>
      <c r="AU167" s="19" t="s">
        <v>83</v>
      </c>
      <c r="AY167" s="19" t="s">
        <v>157</v>
      </c>
      <c r="BE167" s="106">
        <f>IF(U167="základní",N167,0)</f>
        <v>0</v>
      </c>
      <c r="BF167" s="106">
        <f>IF(U167="snížená",N167,0)</f>
        <v>0</v>
      </c>
      <c r="BG167" s="106">
        <f>IF(U167="zákl. přenesená",N167,0)</f>
        <v>0</v>
      </c>
      <c r="BH167" s="106">
        <f>IF(U167="sníž. přenesená",N167,0)</f>
        <v>0</v>
      </c>
      <c r="BI167" s="106">
        <f>IF(U167="nulová",N167,0)</f>
        <v>0</v>
      </c>
      <c r="BJ167" s="19" t="s">
        <v>83</v>
      </c>
      <c r="BK167" s="106">
        <f>ROUND(L167*K167,2)</f>
        <v>0</v>
      </c>
      <c r="BL167" s="19" t="s">
        <v>162</v>
      </c>
      <c r="BM167" s="19" t="s">
        <v>350</v>
      </c>
    </row>
    <row r="168" spans="2:65" s="9" customFormat="1" ht="16.5" customHeight="1">
      <c r="B168" s="171"/>
      <c r="C168" s="172"/>
      <c r="D168" s="172"/>
      <c r="E168" s="173" t="s">
        <v>351</v>
      </c>
      <c r="F168" s="345" t="s">
        <v>352</v>
      </c>
      <c r="G168" s="346"/>
      <c r="H168" s="346"/>
      <c r="I168" s="346"/>
      <c r="J168" s="172"/>
      <c r="K168" s="174">
        <v>475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256</v>
      </c>
      <c r="AU168" s="178" t="s">
        <v>83</v>
      </c>
      <c r="AV168" s="9" t="s">
        <v>136</v>
      </c>
      <c r="AW168" s="9" t="s">
        <v>33</v>
      </c>
      <c r="AX168" s="9" t="s">
        <v>75</v>
      </c>
      <c r="AY168" s="178" t="s">
        <v>157</v>
      </c>
    </row>
    <row r="169" spans="2:65" s="9" customFormat="1" ht="16.5" customHeight="1">
      <c r="B169" s="171"/>
      <c r="C169" s="172"/>
      <c r="D169" s="172"/>
      <c r="E169" s="173" t="s">
        <v>195</v>
      </c>
      <c r="F169" s="343" t="s">
        <v>325</v>
      </c>
      <c r="G169" s="344"/>
      <c r="H169" s="344"/>
      <c r="I169" s="344"/>
      <c r="J169" s="172"/>
      <c r="K169" s="174">
        <v>50</v>
      </c>
      <c r="L169" s="172"/>
      <c r="M169" s="172"/>
      <c r="N169" s="172"/>
      <c r="O169" s="172"/>
      <c r="P169" s="172"/>
      <c r="Q169" s="172"/>
      <c r="R169" s="175"/>
      <c r="T169" s="176"/>
      <c r="U169" s="172"/>
      <c r="V169" s="172"/>
      <c r="W169" s="172"/>
      <c r="X169" s="172"/>
      <c r="Y169" s="172"/>
      <c r="Z169" s="172"/>
      <c r="AA169" s="177"/>
      <c r="AT169" s="178" t="s">
        <v>256</v>
      </c>
      <c r="AU169" s="178" t="s">
        <v>83</v>
      </c>
      <c r="AV169" s="9" t="s">
        <v>136</v>
      </c>
      <c r="AW169" s="9" t="s">
        <v>33</v>
      </c>
      <c r="AX169" s="9" t="s">
        <v>75</v>
      </c>
      <c r="AY169" s="178" t="s">
        <v>157</v>
      </c>
    </row>
    <row r="170" spans="2:65" s="9" customFormat="1" ht="16.5" customHeight="1">
      <c r="B170" s="171"/>
      <c r="C170" s="172"/>
      <c r="D170" s="172"/>
      <c r="E170" s="173" t="s">
        <v>353</v>
      </c>
      <c r="F170" s="343" t="s">
        <v>354</v>
      </c>
      <c r="G170" s="344"/>
      <c r="H170" s="344"/>
      <c r="I170" s="344"/>
      <c r="J170" s="172"/>
      <c r="K170" s="174">
        <v>525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256</v>
      </c>
      <c r="AU170" s="178" t="s">
        <v>83</v>
      </c>
      <c r="AV170" s="9" t="s">
        <v>136</v>
      </c>
      <c r="AW170" s="9" t="s">
        <v>33</v>
      </c>
      <c r="AX170" s="9" t="s">
        <v>83</v>
      </c>
      <c r="AY170" s="178" t="s">
        <v>157</v>
      </c>
    </row>
    <row r="171" spans="2:65" s="1" customFormat="1" ht="25.5" customHeight="1">
      <c r="B171" s="129"/>
      <c r="C171" s="157" t="s">
        <v>355</v>
      </c>
      <c r="D171" s="157" t="s">
        <v>158</v>
      </c>
      <c r="E171" s="158" t="s">
        <v>356</v>
      </c>
      <c r="F171" s="313" t="s">
        <v>357</v>
      </c>
      <c r="G171" s="313"/>
      <c r="H171" s="313"/>
      <c r="I171" s="313"/>
      <c r="J171" s="159" t="s">
        <v>275</v>
      </c>
      <c r="K171" s="160">
        <v>1710</v>
      </c>
      <c r="L171" s="311">
        <v>0</v>
      </c>
      <c r="M171" s="311"/>
      <c r="N171" s="314">
        <f>ROUND(L171*K171,2)</f>
        <v>0</v>
      </c>
      <c r="O171" s="314"/>
      <c r="P171" s="314"/>
      <c r="Q171" s="314"/>
      <c r="R171" s="132"/>
      <c r="T171" s="161" t="s">
        <v>5</v>
      </c>
      <c r="U171" s="44" t="s">
        <v>40</v>
      </c>
      <c r="V171" s="36"/>
      <c r="W171" s="162">
        <f>V171*K171</f>
        <v>0</v>
      </c>
      <c r="X171" s="162">
        <v>0</v>
      </c>
      <c r="Y171" s="162">
        <f>X171*K171</f>
        <v>0</v>
      </c>
      <c r="Z171" s="162">
        <v>0</v>
      </c>
      <c r="AA171" s="163">
        <f>Z171*K171</f>
        <v>0</v>
      </c>
      <c r="AR171" s="19" t="s">
        <v>162</v>
      </c>
      <c r="AT171" s="19" t="s">
        <v>158</v>
      </c>
      <c r="AU171" s="19" t="s">
        <v>83</v>
      </c>
      <c r="AY171" s="19" t="s">
        <v>157</v>
      </c>
      <c r="BE171" s="106">
        <f>IF(U171="základní",N171,0)</f>
        <v>0</v>
      </c>
      <c r="BF171" s="106">
        <f>IF(U171="snížená",N171,0)</f>
        <v>0</v>
      </c>
      <c r="BG171" s="106">
        <f>IF(U171="zákl. přenesená",N171,0)</f>
        <v>0</v>
      </c>
      <c r="BH171" s="106">
        <f>IF(U171="sníž. přenesená",N171,0)</f>
        <v>0</v>
      </c>
      <c r="BI171" s="106">
        <f>IF(U171="nulová",N171,0)</f>
        <v>0</v>
      </c>
      <c r="BJ171" s="19" t="s">
        <v>83</v>
      </c>
      <c r="BK171" s="106">
        <f>ROUND(L171*K171,2)</f>
        <v>0</v>
      </c>
      <c r="BL171" s="19" t="s">
        <v>162</v>
      </c>
      <c r="BM171" s="19" t="s">
        <v>358</v>
      </c>
    </row>
    <row r="172" spans="2:65" s="9" customFormat="1" ht="25.5" customHeight="1">
      <c r="B172" s="171"/>
      <c r="C172" s="172"/>
      <c r="D172" s="172"/>
      <c r="E172" s="173" t="s">
        <v>359</v>
      </c>
      <c r="F172" s="345" t="s">
        <v>360</v>
      </c>
      <c r="G172" s="346"/>
      <c r="H172" s="346"/>
      <c r="I172" s="346"/>
      <c r="J172" s="172"/>
      <c r="K172" s="174">
        <v>1410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256</v>
      </c>
      <c r="AU172" s="178" t="s">
        <v>83</v>
      </c>
      <c r="AV172" s="9" t="s">
        <v>136</v>
      </c>
      <c r="AW172" s="9" t="s">
        <v>33</v>
      </c>
      <c r="AX172" s="9" t="s">
        <v>75</v>
      </c>
      <c r="AY172" s="178" t="s">
        <v>157</v>
      </c>
    </row>
    <row r="173" spans="2:65" s="9" customFormat="1" ht="16.5" customHeight="1">
      <c r="B173" s="171"/>
      <c r="C173" s="172"/>
      <c r="D173" s="172"/>
      <c r="E173" s="173" t="s">
        <v>201</v>
      </c>
      <c r="F173" s="343" t="s">
        <v>361</v>
      </c>
      <c r="G173" s="344"/>
      <c r="H173" s="344"/>
      <c r="I173" s="344"/>
      <c r="J173" s="172"/>
      <c r="K173" s="174">
        <v>300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256</v>
      </c>
      <c r="AU173" s="178" t="s">
        <v>83</v>
      </c>
      <c r="AV173" s="9" t="s">
        <v>136</v>
      </c>
      <c r="AW173" s="9" t="s">
        <v>33</v>
      </c>
      <c r="AX173" s="9" t="s">
        <v>75</v>
      </c>
      <c r="AY173" s="178" t="s">
        <v>157</v>
      </c>
    </row>
    <row r="174" spans="2:65" s="9" customFormat="1" ht="16.5" customHeight="1">
      <c r="B174" s="171"/>
      <c r="C174" s="172"/>
      <c r="D174" s="172"/>
      <c r="E174" s="173" t="s">
        <v>362</v>
      </c>
      <c r="F174" s="343" t="s">
        <v>363</v>
      </c>
      <c r="G174" s="344"/>
      <c r="H174" s="344"/>
      <c r="I174" s="344"/>
      <c r="J174" s="172"/>
      <c r="K174" s="174">
        <v>1710</v>
      </c>
      <c r="L174" s="172"/>
      <c r="M174" s="172"/>
      <c r="N174" s="172"/>
      <c r="O174" s="172"/>
      <c r="P174" s="172"/>
      <c r="Q174" s="172"/>
      <c r="R174" s="175"/>
      <c r="T174" s="176"/>
      <c r="U174" s="172"/>
      <c r="V174" s="172"/>
      <c r="W174" s="172"/>
      <c r="X174" s="172"/>
      <c r="Y174" s="172"/>
      <c r="Z174" s="172"/>
      <c r="AA174" s="177"/>
      <c r="AT174" s="178" t="s">
        <v>256</v>
      </c>
      <c r="AU174" s="178" t="s">
        <v>83</v>
      </c>
      <c r="AV174" s="9" t="s">
        <v>136</v>
      </c>
      <c r="AW174" s="9" t="s">
        <v>33</v>
      </c>
      <c r="AX174" s="9" t="s">
        <v>83</v>
      </c>
      <c r="AY174" s="178" t="s">
        <v>157</v>
      </c>
    </row>
    <row r="175" spans="2:65" s="1" customFormat="1" ht="16.5" customHeight="1">
      <c r="B175" s="129"/>
      <c r="C175" s="157" t="s">
        <v>364</v>
      </c>
      <c r="D175" s="157" t="s">
        <v>158</v>
      </c>
      <c r="E175" s="158" t="s">
        <v>365</v>
      </c>
      <c r="F175" s="313" t="s">
        <v>366</v>
      </c>
      <c r="G175" s="313"/>
      <c r="H175" s="313"/>
      <c r="I175" s="313"/>
      <c r="J175" s="159" t="s">
        <v>252</v>
      </c>
      <c r="K175" s="160">
        <v>102</v>
      </c>
      <c r="L175" s="311">
        <v>0</v>
      </c>
      <c r="M175" s="311"/>
      <c r="N175" s="314">
        <f>ROUND(L175*K175,2)</f>
        <v>0</v>
      </c>
      <c r="O175" s="314"/>
      <c r="P175" s="314"/>
      <c r="Q175" s="314"/>
      <c r="R175" s="132"/>
      <c r="T175" s="161" t="s">
        <v>5</v>
      </c>
      <c r="U175" s="44" t="s">
        <v>40</v>
      </c>
      <c r="V175" s="36"/>
      <c r="W175" s="162">
        <f>V175*K175</f>
        <v>0</v>
      </c>
      <c r="X175" s="162">
        <v>0</v>
      </c>
      <c r="Y175" s="162">
        <f>X175*K175</f>
        <v>0</v>
      </c>
      <c r="Z175" s="162">
        <v>0</v>
      </c>
      <c r="AA175" s="163">
        <f>Z175*K175</f>
        <v>0</v>
      </c>
      <c r="AR175" s="19" t="s">
        <v>162</v>
      </c>
      <c r="AT175" s="19" t="s">
        <v>158</v>
      </c>
      <c r="AU175" s="19" t="s">
        <v>83</v>
      </c>
      <c r="AY175" s="19" t="s">
        <v>157</v>
      </c>
      <c r="BE175" s="106">
        <f>IF(U175="základní",N175,0)</f>
        <v>0</v>
      </c>
      <c r="BF175" s="106">
        <f>IF(U175="snížená",N175,0)</f>
        <v>0</v>
      </c>
      <c r="BG175" s="106">
        <f>IF(U175="zákl. přenesená",N175,0)</f>
        <v>0</v>
      </c>
      <c r="BH175" s="106">
        <f>IF(U175="sníž. přenesená",N175,0)</f>
        <v>0</v>
      </c>
      <c r="BI175" s="106">
        <f>IF(U175="nulová",N175,0)</f>
        <v>0</v>
      </c>
      <c r="BJ175" s="19" t="s">
        <v>83</v>
      </c>
      <c r="BK175" s="106">
        <f>ROUND(L175*K175,2)</f>
        <v>0</v>
      </c>
      <c r="BL175" s="19" t="s">
        <v>162</v>
      </c>
      <c r="BM175" s="19" t="s">
        <v>367</v>
      </c>
    </row>
    <row r="176" spans="2:65" s="9" customFormat="1" ht="16.5" customHeight="1">
      <c r="B176" s="171"/>
      <c r="C176" s="172"/>
      <c r="D176" s="172"/>
      <c r="E176" s="173" t="s">
        <v>368</v>
      </c>
      <c r="F176" s="345" t="s">
        <v>369</v>
      </c>
      <c r="G176" s="346"/>
      <c r="H176" s="346"/>
      <c r="I176" s="346"/>
      <c r="J176" s="172"/>
      <c r="K176" s="174">
        <v>102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256</v>
      </c>
      <c r="AU176" s="178" t="s">
        <v>83</v>
      </c>
      <c r="AV176" s="9" t="s">
        <v>136</v>
      </c>
      <c r="AW176" s="9" t="s">
        <v>33</v>
      </c>
      <c r="AX176" s="9" t="s">
        <v>83</v>
      </c>
      <c r="AY176" s="178" t="s">
        <v>157</v>
      </c>
    </row>
    <row r="177" spans="2:65" s="8" customFormat="1" ht="37.35" customHeight="1">
      <c r="B177" s="147"/>
      <c r="C177" s="148"/>
      <c r="D177" s="149" t="s">
        <v>245</v>
      </c>
      <c r="E177" s="149"/>
      <c r="F177" s="149"/>
      <c r="G177" s="149"/>
      <c r="H177" s="149"/>
      <c r="I177" s="149"/>
      <c r="J177" s="149"/>
      <c r="K177" s="149"/>
      <c r="L177" s="149"/>
      <c r="M177" s="149"/>
      <c r="N177" s="322">
        <f>BK177</f>
        <v>0</v>
      </c>
      <c r="O177" s="323"/>
      <c r="P177" s="323"/>
      <c r="Q177" s="323"/>
      <c r="R177" s="150"/>
      <c r="T177" s="151"/>
      <c r="U177" s="148"/>
      <c r="V177" s="148"/>
      <c r="W177" s="152">
        <f>SUM(W178:W187)</f>
        <v>0</v>
      </c>
      <c r="X177" s="148"/>
      <c r="Y177" s="152">
        <f>SUM(Y178:Y187)</f>
        <v>0</v>
      </c>
      <c r="Z177" s="148"/>
      <c r="AA177" s="153">
        <f>SUM(AA178:AA187)</f>
        <v>0</v>
      </c>
      <c r="AR177" s="154" t="s">
        <v>83</v>
      </c>
      <c r="AT177" s="155" t="s">
        <v>74</v>
      </c>
      <c r="AU177" s="155" t="s">
        <v>75</v>
      </c>
      <c r="AY177" s="154" t="s">
        <v>157</v>
      </c>
      <c r="BK177" s="156">
        <f>SUM(BK178:BK187)</f>
        <v>0</v>
      </c>
    </row>
    <row r="178" spans="2:65" s="1" customFormat="1" ht="25.5" customHeight="1">
      <c r="B178" s="129"/>
      <c r="C178" s="157" t="s">
        <v>10</v>
      </c>
      <c r="D178" s="157" t="s">
        <v>158</v>
      </c>
      <c r="E178" s="158" t="s">
        <v>370</v>
      </c>
      <c r="F178" s="313" t="s">
        <v>371</v>
      </c>
      <c r="G178" s="313"/>
      <c r="H178" s="313"/>
      <c r="I178" s="313"/>
      <c r="J178" s="159" t="s">
        <v>297</v>
      </c>
      <c r="K178" s="160">
        <v>245</v>
      </c>
      <c r="L178" s="311">
        <v>0</v>
      </c>
      <c r="M178" s="311"/>
      <c r="N178" s="314">
        <f>ROUND(L178*K178,2)</f>
        <v>0</v>
      </c>
      <c r="O178" s="314"/>
      <c r="P178" s="314"/>
      <c r="Q178" s="314"/>
      <c r="R178" s="132"/>
      <c r="T178" s="161" t="s">
        <v>5</v>
      </c>
      <c r="U178" s="44" t="s">
        <v>40</v>
      </c>
      <c r="V178" s="36"/>
      <c r="W178" s="162">
        <f>V178*K178</f>
        <v>0</v>
      </c>
      <c r="X178" s="162">
        <v>0</v>
      </c>
      <c r="Y178" s="162">
        <f>X178*K178</f>
        <v>0</v>
      </c>
      <c r="Z178" s="162">
        <v>0</v>
      </c>
      <c r="AA178" s="163">
        <f>Z178*K178</f>
        <v>0</v>
      </c>
      <c r="AR178" s="19" t="s">
        <v>162</v>
      </c>
      <c r="AT178" s="19" t="s">
        <v>158</v>
      </c>
      <c r="AU178" s="19" t="s">
        <v>83</v>
      </c>
      <c r="AY178" s="19" t="s">
        <v>157</v>
      </c>
      <c r="BE178" s="106">
        <f>IF(U178="základní",N178,0)</f>
        <v>0</v>
      </c>
      <c r="BF178" s="106">
        <f>IF(U178="snížená",N178,0)</f>
        <v>0</v>
      </c>
      <c r="BG178" s="106">
        <f>IF(U178="zákl. přenesená",N178,0)</f>
        <v>0</v>
      </c>
      <c r="BH178" s="106">
        <f>IF(U178="sníž. přenesená",N178,0)</f>
        <v>0</v>
      </c>
      <c r="BI178" s="106">
        <f>IF(U178="nulová",N178,0)</f>
        <v>0</v>
      </c>
      <c r="BJ178" s="19" t="s">
        <v>83</v>
      </c>
      <c r="BK178" s="106">
        <f>ROUND(L178*K178,2)</f>
        <v>0</v>
      </c>
      <c r="BL178" s="19" t="s">
        <v>162</v>
      </c>
      <c r="BM178" s="19" t="s">
        <v>372</v>
      </c>
    </row>
    <row r="179" spans="2:65" s="9" customFormat="1" ht="16.5" customHeight="1">
      <c r="B179" s="171"/>
      <c r="C179" s="172"/>
      <c r="D179" s="172"/>
      <c r="E179" s="173" t="s">
        <v>373</v>
      </c>
      <c r="F179" s="345" t="s">
        <v>374</v>
      </c>
      <c r="G179" s="346"/>
      <c r="H179" s="346"/>
      <c r="I179" s="346"/>
      <c r="J179" s="172"/>
      <c r="K179" s="174">
        <v>245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256</v>
      </c>
      <c r="AU179" s="178" t="s">
        <v>83</v>
      </c>
      <c r="AV179" s="9" t="s">
        <v>136</v>
      </c>
      <c r="AW179" s="9" t="s">
        <v>33</v>
      </c>
      <c r="AX179" s="9" t="s">
        <v>83</v>
      </c>
      <c r="AY179" s="178" t="s">
        <v>157</v>
      </c>
    </row>
    <row r="180" spans="2:65" s="1" customFormat="1" ht="16.5" customHeight="1">
      <c r="B180" s="129"/>
      <c r="C180" s="157" t="s">
        <v>375</v>
      </c>
      <c r="D180" s="157" t="s">
        <v>158</v>
      </c>
      <c r="E180" s="158" t="s">
        <v>376</v>
      </c>
      <c r="F180" s="313" t="s">
        <v>377</v>
      </c>
      <c r="G180" s="313"/>
      <c r="H180" s="313"/>
      <c r="I180" s="313"/>
      <c r="J180" s="159" t="s">
        <v>275</v>
      </c>
      <c r="K180" s="160">
        <v>1710</v>
      </c>
      <c r="L180" s="311">
        <v>0</v>
      </c>
      <c r="M180" s="311"/>
      <c r="N180" s="314">
        <f>ROUND(L180*K180,2)</f>
        <v>0</v>
      </c>
      <c r="O180" s="314"/>
      <c r="P180" s="314"/>
      <c r="Q180" s="314"/>
      <c r="R180" s="132"/>
      <c r="T180" s="161" t="s">
        <v>5</v>
      </c>
      <c r="U180" s="44" t="s">
        <v>40</v>
      </c>
      <c r="V180" s="36"/>
      <c r="W180" s="162">
        <f>V180*K180</f>
        <v>0</v>
      </c>
      <c r="X180" s="162">
        <v>0</v>
      </c>
      <c r="Y180" s="162">
        <f>X180*K180</f>
        <v>0</v>
      </c>
      <c r="Z180" s="162">
        <v>0</v>
      </c>
      <c r="AA180" s="163">
        <f>Z180*K180</f>
        <v>0</v>
      </c>
      <c r="AR180" s="19" t="s">
        <v>162</v>
      </c>
      <c r="AT180" s="19" t="s">
        <v>158</v>
      </c>
      <c r="AU180" s="19" t="s">
        <v>83</v>
      </c>
      <c r="AY180" s="19" t="s">
        <v>157</v>
      </c>
      <c r="BE180" s="106">
        <f>IF(U180="základní",N180,0)</f>
        <v>0</v>
      </c>
      <c r="BF180" s="106">
        <f>IF(U180="snížená",N180,0)</f>
        <v>0</v>
      </c>
      <c r="BG180" s="106">
        <f>IF(U180="zákl. přenesená",N180,0)</f>
        <v>0</v>
      </c>
      <c r="BH180" s="106">
        <f>IF(U180="sníž. přenesená",N180,0)</f>
        <v>0</v>
      </c>
      <c r="BI180" s="106">
        <f>IF(U180="nulová",N180,0)</f>
        <v>0</v>
      </c>
      <c r="BJ180" s="19" t="s">
        <v>83</v>
      </c>
      <c r="BK180" s="106">
        <f>ROUND(L180*K180,2)</f>
        <v>0</v>
      </c>
      <c r="BL180" s="19" t="s">
        <v>162</v>
      </c>
      <c r="BM180" s="19" t="s">
        <v>378</v>
      </c>
    </row>
    <row r="181" spans="2:65" s="9" customFormat="1" ht="25.5" customHeight="1">
      <c r="B181" s="171"/>
      <c r="C181" s="172"/>
      <c r="D181" s="172"/>
      <c r="E181" s="173" t="s">
        <v>379</v>
      </c>
      <c r="F181" s="345" t="s">
        <v>360</v>
      </c>
      <c r="G181" s="346"/>
      <c r="H181" s="346"/>
      <c r="I181" s="346"/>
      <c r="J181" s="172"/>
      <c r="K181" s="174">
        <v>1410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256</v>
      </c>
      <c r="AU181" s="178" t="s">
        <v>83</v>
      </c>
      <c r="AV181" s="9" t="s">
        <v>136</v>
      </c>
      <c r="AW181" s="9" t="s">
        <v>33</v>
      </c>
      <c r="AX181" s="9" t="s">
        <v>75</v>
      </c>
      <c r="AY181" s="178" t="s">
        <v>157</v>
      </c>
    </row>
    <row r="182" spans="2:65" s="9" customFormat="1" ht="16.5" customHeight="1">
      <c r="B182" s="171"/>
      <c r="C182" s="172"/>
      <c r="D182" s="172"/>
      <c r="E182" s="173" t="s">
        <v>204</v>
      </c>
      <c r="F182" s="343" t="s">
        <v>361</v>
      </c>
      <c r="G182" s="344"/>
      <c r="H182" s="344"/>
      <c r="I182" s="344"/>
      <c r="J182" s="172"/>
      <c r="K182" s="174">
        <v>300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256</v>
      </c>
      <c r="AU182" s="178" t="s">
        <v>83</v>
      </c>
      <c r="AV182" s="9" t="s">
        <v>136</v>
      </c>
      <c r="AW182" s="9" t="s">
        <v>33</v>
      </c>
      <c r="AX182" s="9" t="s">
        <v>75</v>
      </c>
      <c r="AY182" s="178" t="s">
        <v>157</v>
      </c>
    </row>
    <row r="183" spans="2:65" s="9" customFormat="1" ht="16.5" customHeight="1">
      <c r="B183" s="171"/>
      <c r="C183" s="172"/>
      <c r="D183" s="172"/>
      <c r="E183" s="173" t="s">
        <v>380</v>
      </c>
      <c r="F183" s="343" t="s">
        <v>381</v>
      </c>
      <c r="G183" s="344"/>
      <c r="H183" s="344"/>
      <c r="I183" s="344"/>
      <c r="J183" s="172"/>
      <c r="K183" s="174">
        <v>1710</v>
      </c>
      <c r="L183" s="172"/>
      <c r="M183" s="172"/>
      <c r="N183" s="172"/>
      <c r="O183" s="172"/>
      <c r="P183" s="172"/>
      <c r="Q183" s="172"/>
      <c r="R183" s="175"/>
      <c r="T183" s="176"/>
      <c r="U183" s="172"/>
      <c r="V183" s="172"/>
      <c r="W183" s="172"/>
      <c r="X183" s="172"/>
      <c r="Y183" s="172"/>
      <c r="Z183" s="172"/>
      <c r="AA183" s="177"/>
      <c r="AT183" s="178" t="s">
        <v>256</v>
      </c>
      <c r="AU183" s="178" t="s">
        <v>83</v>
      </c>
      <c r="AV183" s="9" t="s">
        <v>136</v>
      </c>
      <c r="AW183" s="9" t="s">
        <v>33</v>
      </c>
      <c r="AX183" s="9" t="s">
        <v>83</v>
      </c>
      <c r="AY183" s="178" t="s">
        <v>157</v>
      </c>
    </row>
    <row r="184" spans="2:65" s="1" customFormat="1" ht="25.5" customHeight="1">
      <c r="B184" s="129"/>
      <c r="C184" s="157" t="s">
        <v>382</v>
      </c>
      <c r="D184" s="157" t="s">
        <v>158</v>
      </c>
      <c r="E184" s="158" t="s">
        <v>383</v>
      </c>
      <c r="F184" s="313" t="s">
        <v>384</v>
      </c>
      <c r="G184" s="313"/>
      <c r="H184" s="313"/>
      <c r="I184" s="313"/>
      <c r="J184" s="159" t="s">
        <v>252</v>
      </c>
      <c r="K184" s="160">
        <v>15.898999999999999</v>
      </c>
      <c r="L184" s="311">
        <v>0</v>
      </c>
      <c r="M184" s="311"/>
      <c r="N184" s="314">
        <f>ROUND(L184*K184,2)</f>
        <v>0</v>
      </c>
      <c r="O184" s="314"/>
      <c r="P184" s="314"/>
      <c r="Q184" s="314"/>
      <c r="R184" s="132"/>
      <c r="T184" s="161" t="s">
        <v>5</v>
      </c>
      <c r="U184" s="44" t="s">
        <v>40</v>
      </c>
      <c r="V184" s="36"/>
      <c r="W184" s="162">
        <f>V184*K184</f>
        <v>0</v>
      </c>
      <c r="X184" s="162">
        <v>0</v>
      </c>
      <c r="Y184" s="162">
        <f>X184*K184</f>
        <v>0</v>
      </c>
      <c r="Z184" s="162">
        <v>0</v>
      </c>
      <c r="AA184" s="163">
        <f>Z184*K184</f>
        <v>0</v>
      </c>
      <c r="AR184" s="19" t="s">
        <v>162</v>
      </c>
      <c r="AT184" s="19" t="s">
        <v>158</v>
      </c>
      <c r="AU184" s="19" t="s">
        <v>83</v>
      </c>
      <c r="AY184" s="19" t="s">
        <v>157</v>
      </c>
      <c r="BE184" s="106">
        <f>IF(U184="základní",N184,0)</f>
        <v>0</v>
      </c>
      <c r="BF184" s="106">
        <f>IF(U184="snížená",N184,0)</f>
        <v>0</v>
      </c>
      <c r="BG184" s="106">
        <f>IF(U184="zákl. přenesená",N184,0)</f>
        <v>0</v>
      </c>
      <c r="BH184" s="106">
        <f>IF(U184="sníž. přenesená",N184,0)</f>
        <v>0</v>
      </c>
      <c r="BI184" s="106">
        <f>IF(U184="nulová",N184,0)</f>
        <v>0</v>
      </c>
      <c r="BJ184" s="19" t="s">
        <v>83</v>
      </c>
      <c r="BK184" s="106">
        <f>ROUND(L184*K184,2)</f>
        <v>0</v>
      </c>
      <c r="BL184" s="19" t="s">
        <v>162</v>
      </c>
      <c r="BM184" s="19" t="s">
        <v>385</v>
      </c>
    </row>
    <row r="185" spans="2:65" s="9" customFormat="1" ht="16.5" customHeight="1">
      <c r="B185" s="171"/>
      <c r="C185" s="172"/>
      <c r="D185" s="172"/>
      <c r="E185" s="173" t="s">
        <v>386</v>
      </c>
      <c r="F185" s="345" t="s">
        <v>387</v>
      </c>
      <c r="G185" s="346"/>
      <c r="H185" s="346"/>
      <c r="I185" s="346"/>
      <c r="J185" s="172"/>
      <c r="K185" s="174">
        <v>15.898999999999999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256</v>
      </c>
      <c r="AU185" s="178" t="s">
        <v>83</v>
      </c>
      <c r="AV185" s="9" t="s">
        <v>136</v>
      </c>
      <c r="AW185" s="9" t="s">
        <v>33</v>
      </c>
      <c r="AX185" s="9" t="s">
        <v>83</v>
      </c>
      <c r="AY185" s="178" t="s">
        <v>157</v>
      </c>
    </row>
    <row r="186" spans="2:65" s="1" customFormat="1" ht="25.5" customHeight="1">
      <c r="B186" s="129"/>
      <c r="C186" s="157" t="s">
        <v>388</v>
      </c>
      <c r="D186" s="157" t="s">
        <v>158</v>
      </c>
      <c r="E186" s="158" t="s">
        <v>389</v>
      </c>
      <c r="F186" s="313" t="s">
        <v>390</v>
      </c>
      <c r="G186" s="313"/>
      <c r="H186" s="313"/>
      <c r="I186" s="313"/>
      <c r="J186" s="159" t="s">
        <v>275</v>
      </c>
      <c r="K186" s="160">
        <v>690</v>
      </c>
      <c r="L186" s="311">
        <v>0</v>
      </c>
      <c r="M186" s="311"/>
      <c r="N186" s="314">
        <f>ROUND(L186*K186,2)</f>
        <v>0</v>
      </c>
      <c r="O186" s="314"/>
      <c r="P186" s="314"/>
      <c r="Q186" s="314"/>
      <c r="R186" s="132"/>
      <c r="T186" s="161" t="s">
        <v>5</v>
      </c>
      <c r="U186" s="44" t="s">
        <v>40</v>
      </c>
      <c r="V186" s="36"/>
      <c r="W186" s="162">
        <f>V186*K186</f>
        <v>0</v>
      </c>
      <c r="X186" s="162">
        <v>0</v>
      </c>
      <c r="Y186" s="162">
        <f>X186*K186</f>
        <v>0</v>
      </c>
      <c r="Z186" s="162">
        <v>0</v>
      </c>
      <c r="AA186" s="163">
        <f>Z186*K186</f>
        <v>0</v>
      </c>
      <c r="AR186" s="19" t="s">
        <v>162</v>
      </c>
      <c r="AT186" s="19" t="s">
        <v>158</v>
      </c>
      <c r="AU186" s="19" t="s">
        <v>83</v>
      </c>
      <c r="AY186" s="19" t="s">
        <v>157</v>
      </c>
      <c r="BE186" s="106">
        <f>IF(U186="základní",N186,0)</f>
        <v>0</v>
      </c>
      <c r="BF186" s="106">
        <f>IF(U186="snížená",N186,0)</f>
        <v>0</v>
      </c>
      <c r="BG186" s="106">
        <f>IF(U186="zákl. přenesená",N186,0)</f>
        <v>0</v>
      </c>
      <c r="BH186" s="106">
        <f>IF(U186="sníž. přenesená",N186,0)</f>
        <v>0</v>
      </c>
      <c r="BI186" s="106">
        <f>IF(U186="nulová",N186,0)</f>
        <v>0</v>
      </c>
      <c r="BJ186" s="19" t="s">
        <v>83</v>
      </c>
      <c r="BK186" s="106">
        <f>ROUND(L186*K186,2)</f>
        <v>0</v>
      </c>
      <c r="BL186" s="19" t="s">
        <v>162</v>
      </c>
      <c r="BM186" s="19" t="s">
        <v>391</v>
      </c>
    </row>
    <row r="187" spans="2:65" s="9" customFormat="1" ht="16.5" customHeight="1">
      <c r="B187" s="171"/>
      <c r="C187" s="172"/>
      <c r="D187" s="172"/>
      <c r="E187" s="173" t="s">
        <v>392</v>
      </c>
      <c r="F187" s="345" t="s">
        <v>393</v>
      </c>
      <c r="G187" s="346"/>
      <c r="H187" s="346"/>
      <c r="I187" s="346"/>
      <c r="J187" s="172"/>
      <c r="K187" s="174">
        <v>690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256</v>
      </c>
      <c r="AU187" s="178" t="s">
        <v>83</v>
      </c>
      <c r="AV187" s="9" t="s">
        <v>136</v>
      </c>
      <c r="AW187" s="9" t="s">
        <v>33</v>
      </c>
      <c r="AX187" s="9" t="s">
        <v>83</v>
      </c>
      <c r="AY187" s="178" t="s">
        <v>157</v>
      </c>
    </row>
    <row r="188" spans="2:65" s="8" customFormat="1" ht="37.35" customHeight="1">
      <c r="B188" s="147"/>
      <c r="C188" s="148"/>
      <c r="D188" s="149" t="s">
        <v>246</v>
      </c>
      <c r="E188" s="149"/>
      <c r="F188" s="149"/>
      <c r="G188" s="149"/>
      <c r="H188" s="149"/>
      <c r="I188" s="149"/>
      <c r="J188" s="149"/>
      <c r="K188" s="149"/>
      <c r="L188" s="149"/>
      <c r="M188" s="149"/>
      <c r="N188" s="322">
        <f>BK188</f>
        <v>0</v>
      </c>
      <c r="O188" s="323"/>
      <c r="P188" s="323"/>
      <c r="Q188" s="323"/>
      <c r="R188" s="150"/>
      <c r="T188" s="151"/>
      <c r="U188" s="148"/>
      <c r="V188" s="148"/>
      <c r="W188" s="152">
        <f>SUM(W189:W196)</f>
        <v>0</v>
      </c>
      <c r="X188" s="148"/>
      <c r="Y188" s="152">
        <f>SUM(Y189:Y196)</f>
        <v>0</v>
      </c>
      <c r="Z188" s="148"/>
      <c r="AA188" s="153">
        <f>SUM(AA189:AA196)</f>
        <v>0</v>
      </c>
      <c r="AR188" s="154" t="s">
        <v>83</v>
      </c>
      <c r="AT188" s="155" t="s">
        <v>74</v>
      </c>
      <c r="AU188" s="155" t="s">
        <v>75</v>
      </c>
      <c r="AY188" s="154" t="s">
        <v>157</v>
      </c>
      <c r="BK188" s="156">
        <f>SUM(BK189:BK196)</f>
        <v>0</v>
      </c>
    </row>
    <row r="189" spans="2:65" s="1" customFormat="1" ht="25.5" customHeight="1">
      <c r="B189" s="129"/>
      <c r="C189" s="157" t="s">
        <v>394</v>
      </c>
      <c r="D189" s="157" t="s">
        <v>158</v>
      </c>
      <c r="E189" s="158" t="s">
        <v>395</v>
      </c>
      <c r="F189" s="313" t="s">
        <v>396</v>
      </c>
      <c r="G189" s="313"/>
      <c r="H189" s="313"/>
      <c r="I189" s="313"/>
      <c r="J189" s="159" t="s">
        <v>252</v>
      </c>
      <c r="K189" s="160">
        <v>560.6</v>
      </c>
      <c r="L189" s="311">
        <v>0</v>
      </c>
      <c r="M189" s="311"/>
      <c r="N189" s="314">
        <f>ROUND(L189*K189,2)</f>
        <v>0</v>
      </c>
      <c r="O189" s="314"/>
      <c r="P189" s="314"/>
      <c r="Q189" s="314"/>
      <c r="R189" s="132"/>
      <c r="T189" s="161" t="s">
        <v>5</v>
      </c>
      <c r="U189" s="44" t="s">
        <v>40</v>
      </c>
      <c r="V189" s="36"/>
      <c r="W189" s="162">
        <f>V189*K189</f>
        <v>0</v>
      </c>
      <c r="X189" s="162">
        <v>0</v>
      </c>
      <c r="Y189" s="162">
        <f>X189*K189</f>
        <v>0</v>
      </c>
      <c r="Z189" s="162">
        <v>0</v>
      </c>
      <c r="AA189" s="163">
        <f>Z189*K189</f>
        <v>0</v>
      </c>
      <c r="AR189" s="19" t="s">
        <v>162</v>
      </c>
      <c r="AT189" s="19" t="s">
        <v>158</v>
      </c>
      <c r="AU189" s="19" t="s">
        <v>83</v>
      </c>
      <c r="AY189" s="19" t="s">
        <v>157</v>
      </c>
      <c r="BE189" s="106">
        <f>IF(U189="základní",N189,0)</f>
        <v>0</v>
      </c>
      <c r="BF189" s="106">
        <f>IF(U189="snížená",N189,0)</f>
        <v>0</v>
      </c>
      <c r="BG189" s="106">
        <f>IF(U189="zákl. přenesená",N189,0)</f>
        <v>0</v>
      </c>
      <c r="BH189" s="106">
        <f>IF(U189="sníž. přenesená",N189,0)</f>
        <v>0</v>
      </c>
      <c r="BI189" s="106">
        <f>IF(U189="nulová",N189,0)</f>
        <v>0</v>
      </c>
      <c r="BJ189" s="19" t="s">
        <v>83</v>
      </c>
      <c r="BK189" s="106">
        <f>ROUND(L189*K189,2)</f>
        <v>0</v>
      </c>
      <c r="BL189" s="19" t="s">
        <v>162</v>
      </c>
      <c r="BM189" s="19" t="s">
        <v>397</v>
      </c>
    </row>
    <row r="190" spans="2:65" s="9" customFormat="1" ht="25.5" customHeight="1">
      <c r="B190" s="171"/>
      <c r="C190" s="172"/>
      <c r="D190" s="172"/>
      <c r="E190" s="173" t="s">
        <v>398</v>
      </c>
      <c r="F190" s="345" t="s">
        <v>323</v>
      </c>
      <c r="G190" s="346"/>
      <c r="H190" s="346"/>
      <c r="I190" s="346"/>
      <c r="J190" s="172"/>
      <c r="K190" s="174">
        <v>556.79999999999995</v>
      </c>
      <c r="L190" s="172"/>
      <c r="M190" s="172"/>
      <c r="N190" s="172"/>
      <c r="O190" s="172"/>
      <c r="P190" s="172"/>
      <c r="Q190" s="172"/>
      <c r="R190" s="175"/>
      <c r="T190" s="176"/>
      <c r="U190" s="172"/>
      <c r="V190" s="172"/>
      <c r="W190" s="172"/>
      <c r="X190" s="172"/>
      <c r="Y190" s="172"/>
      <c r="Z190" s="172"/>
      <c r="AA190" s="177"/>
      <c r="AT190" s="178" t="s">
        <v>256</v>
      </c>
      <c r="AU190" s="178" t="s">
        <v>83</v>
      </c>
      <c r="AV190" s="9" t="s">
        <v>136</v>
      </c>
      <c r="AW190" s="9" t="s">
        <v>33</v>
      </c>
      <c r="AX190" s="9" t="s">
        <v>75</v>
      </c>
      <c r="AY190" s="178" t="s">
        <v>157</v>
      </c>
    </row>
    <row r="191" spans="2:65" s="9" customFormat="1" ht="16.5" customHeight="1">
      <c r="B191" s="171"/>
      <c r="C191" s="172"/>
      <c r="D191" s="172"/>
      <c r="E191" s="173" t="s">
        <v>203</v>
      </c>
      <c r="F191" s="343" t="s">
        <v>324</v>
      </c>
      <c r="G191" s="344"/>
      <c r="H191" s="344"/>
      <c r="I191" s="344"/>
      <c r="J191" s="172"/>
      <c r="K191" s="174">
        <v>3.8</v>
      </c>
      <c r="L191" s="172"/>
      <c r="M191" s="172"/>
      <c r="N191" s="172"/>
      <c r="O191" s="172"/>
      <c r="P191" s="172"/>
      <c r="Q191" s="172"/>
      <c r="R191" s="175"/>
      <c r="T191" s="176"/>
      <c r="U191" s="172"/>
      <c r="V191" s="172"/>
      <c r="W191" s="172"/>
      <c r="X191" s="172"/>
      <c r="Y191" s="172"/>
      <c r="Z191" s="172"/>
      <c r="AA191" s="177"/>
      <c r="AT191" s="178" t="s">
        <v>256</v>
      </c>
      <c r="AU191" s="178" t="s">
        <v>83</v>
      </c>
      <c r="AV191" s="9" t="s">
        <v>136</v>
      </c>
      <c r="AW191" s="9" t="s">
        <v>33</v>
      </c>
      <c r="AX191" s="9" t="s">
        <v>75</v>
      </c>
      <c r="AY191" s="178" t="s">
        <v>157</v>
      </c>
    </row>
    <row r="192" spans="2:65" s="9" customFormat="1" ht="16.5" customHeight="1">
      <c r="B192" s="171"/>
      <c r="C192" s="172"/>
      <c r="D192" s="172"/>
      <c r="E192" s="173" t="s">
        <v>399</v>
      </c>
      <c r="F192" s="343" t="s">
        <v>400</v>
      </c>
      <c r="G192" s="344"/>
      <c r="H192" s="344"/>
      <c r="I192" s="344"/>
      <c r="J192" s="172"/>
      <c r="K192" s="174">
        <v>560.6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256</v>
      </c>
      <c r="AU192" s="178" t="s">
        <v>83</v>
      </c>
      <c r="AV192" s="9" t="s">
        <v>136</v>
      </c>
      <c r="AW192" s="9" t="s">
        <v>33</v>
      </c>
      <c r="AX192" s="9" t="s">
        <v>83</v>
      </c>
      <c r="AY192" s="178" t="s">
        <v>157</v>
      </c>
    </row>
    <row r="193" spans="2:65" s="1" customFormat="1" ht="25.5" customHeight="1">
      <c r="B193" s="129"/>
      <c r="C193" s="157" t="s">
        <v>401</v>
      </c>
      <c r="D193" s="157" t="s">
        <v>158</v>
      </c>
      <c r="E193" s="158" t="s">
        <v>402</v>
      </c>
      <c r="F193" s="313" t="s">
        <v>403</v>
      </c>
      <c r="G193" s="313"/>
      <c r="H193" s="313"/>
      <c r="I193" s="313"/>
      <c r="J193" s="159" t="s">
        <v>252</v>
      </c>
      <c r="K193" s="160">
        <v>13.3</v>
      </c>
      <c r="L193" s="311">
        <v>0</v>
      </c>
      <c r="M193" s="311"/>
      <c r="N193" s="314">
        <f>ROUND(L193*K193,2)</f>
        <v>0</v>
      </c>
      <c r="O193" s="314"/>
      <c r="P193" s="314"/>
      <c r="Q193" s="314"/>
      <c r="R193" s="132"/>
      <c r="T193" s="161" t="s">
        <v>5</v>
      </c>
      <c r="U193" s="44" t="s">
        <v>40</v>
      </c>
      <c r="V193" s="36"/>
      <c r="W193" s="162">
        <f>V193*K193</f>
        <v>0</v>
      </c>
      <c r="X193" s="162">
        <v>0</v>
      </c>
      <c r="Y193" s="162">
        <f>X193*K193</f>
        <v>0</v>
      </c>
      <c r="Z193" s="162">
        <v>0</v>
      </c>
      <c r="AA193" s="163">
        <f>Z193*K193</f>
        <v>0</v>
      </c>
      <c r="AR193" s="19" t="s">
        <v>162</v>
      </c>
      <c r="AT193" s="19" t="s">
        <v>158</v>
      </c>
      <c r="AU193" s="19" t="s">
        <v>83</v>
      </c>
      <c r="AY193" s="19" t="s">
        <v>157</v>
      </c>
      <c r="BE193" s="106">
        <f>IF(U193="základní",N193,0)</f>
        <v>0</v>
      </c>
      <c r="BF193" s="106">
        <f>IF(U193="snížená",N193,0)</f>
        <v>0</v>
      </c>
      <c r="BG193" s="106">
        <f>IF(U193="zákl. přenesená",N193,0)</f>
        <v>0</v>
      </c>
      <c r="BH193" s="106">
        <f>IF(U193="sníž. přenesená",N193,0)</f>
        <v>0</v>
      </c>
      <c r="BI193" s="106">
        <f>IF(U193="nulová",N193,0)</f>
        <v>0</v>
      </c>
      <c r="BJ193" s="19" t="s">
        <v>83</v>
      </c>
      <c r="BK193" s="106">
        <f>ROUND(L193*K193,2)</f>
        <v>0</v>
      </c>
      <c r="BL193" s="19" t="s">
        <v>162</v>
      </c>
      <c r="BM193" s="19" t="s">
        <v>404</v>
      </c>
    </row>
    <row r="194" spans="2:65" s="9" customFormat="1" ht="16.5" customHeight="1">
      <c r="B194" s="171"/>
      <c r="C194" s="172"/>
      <c r="D194" s="172"/>
      <c r="E194" s="173" t="s">
        <v>405</v>
      </c>
      <c r="F194" s="345" t="s">
        <v>406</v>
      </c>
      <c r="G194" s="346"/>
      <c r="H194" s="346"/>
      <c r="I194" s="346"/>
      <c r="J194" s="172"/>
      <c r="K194" s="174">
        <v>13.3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256</v>
      </c>
      <c r="AU194" s="178" t="s">
        <v>83</v>
      </c>
      <c r="AV194" s="9" t="s">
        <v>136</v>
      </c>
      <c r="AW194" s="9" t="s">
        <v>33</v>
      </c>
      <c r="AX194" s="9" t="s">
        <v>83</v>
      </c>
      <c r="AY194" s="178" t="s">
        <v>157</v>
      </c>
    </row>
    <row r="195" spans="2:65" s="1" customFormat="1" ht="25.5" customHeight="1">
      <c r="B195" s="129"/>
      <c r="C195" s="157" t="s">
        <v>407</v>
      </c>
      <c r="D195" s="157" t="s">
        <v>158</v>
      </c>
      <c r="E195" s="158" t="s">
        <v>408</v>
      </c>
      <c r="F195" s="313" t="s">
        <v>409</v>
      </c>
      <c r="G195" s="313"/>
      <c r="H195" s="313"/>
      <c r="I195" s="313"/>
      <c r="J195" s="159" t="s">
        <v>252</v>
      </c>
      <c r="K195" s="160">
        <v>2.8439999999999999</v>
      </c>
      <c r="L195" s="311">
        <v>0</v>
      </c>
      <c r="M195" s="311"/>
      <c r="N195" s="314">
        <f>ROUND(L195*K195,2)</f>
        <v>0</v>
      </c>
      <c r="O195" s="314"/>
      <c r="P195" s="314"/>
      <c r="Q195" s="314"/>
      <c r="R195" s="132"/>
      <c r="T195" s="161" t="s">
        <v>5</v>
      </c>
      <c r="U195" s="44" t="s">
        <v>40</v>
      </c>
      <c r="V195" s="36"/>
      <c r="W195" s="162">
        <f>V195*K195</f>
        <v>0</v>
      </c>
      <c r="X195" s="162">
        <v>0</v>
      </c>
      <c r="Y195" s="162">
        <f>X195*K195</f>
        <v>0</v>
      </c>
      <c r="Z195" s="162">
        <v>0</v>
      </c>
      <c r="AA195" s="163">
        <f>Z195*K195</f>
        <v>0</v>
      </c>
      <c r="AR195" s="19" t="s">
        <v>162</v>
      </c>
      <c r="AT195" s="19" t="s">
        <v>158</v>
      </c>
      <c r="AU195" s="19" t="s">
        <v>83</v>
      </c>
      <c r="AY195" s="19" t="s">
        <v>157</v>
      </c>
      <c r="BE195" s="106">
        <f>IF(U195="základní",N195,0)</f>
        <v>0</v>
      </c>
      <c r="BF195" s="106">
        <f>IF(U195="snížená",N195,0)</f>
        <v>0</v>
      </c>
      <c r="BG195" s="106">
        <f>IF(U195="zákl. přenesená",N195,0)</f>
        <v>0</v>
      </c>
      <c r="BH195" s="106">
        <f>IF(U195="sníž. přenesená",N195,0)</f>
        <v>0</v>
      </c>
      <c r="BI195" s="106">
        <f>IF(U195="nulová",N195,0)</f>
        <v>0</v>
      </c>
      <c r="BJ195" s="19" t="s">
        <v>83</v>
      </c>
      <c r="BK195" s="106">
        <f>ROUND(L195*K195,2)</f>
        <v>0</v>
      </c>
      <c r="BL195" s="19" t="s">
        <v>162</v>
      </c>
      <c r="BM195" s="19" t="s">
        <v>410</v>
      </c>
    </row>
    <row r="196" spans="2:65" s="9" customFormat="1" ht="16.5" customHeight="1">
      <c r="B196" s="171"/>
      <c r="C196" s="172"/>
      <c r="D196" s="172"/>
      <c r="E196" s="173" t="s">
        <v>411</v>
      </c>
      <c r="F196" s="345" t="s">
        <v>412</v>
      </c>
      <c r="G196" s="346"/>
      <c r="H196" s="346"/>
      <c r="I196" s="346"/>
      <c r="J196" s="172"/>
      <c r="K196" s="174">
        <v>2.8439999999999999</v>
      </c>
      <c r="L196" s="172"/>
      <c r="M196" s="172"/>
      <c r="N196" s="172"/>
      <c r="O196" s="172"/>
      <c r="P196" s="172"/>
      <c r="Q196" s="172"/>
      <c r="R196" s="175"/>
      <c r="T196" s="176"/>
      <c r="U196" s="172"/>
      <c r="V196" s="172"/>
      <c r="W196" s="172"/>
      <c r="X196" s="172"/>
      <c r="Y196" s="172"/>
      <c r="Z196" s="172"/>
      <c r="AA196" s="177"/>
      <c r="AT196" s="178" t="s">
        <v>256</v>
      </c>
      <c r="AU196" s="178" t="s">
        <v>83</v>
      </c>
      <c r="AV196" s="9" t="s">
        <v>136</v>
      </c>
      <c r="AW196" s="9" t="s">
        <v>33</v>
      </c>
      <c r="AX196" s="9" t="s">
        <v>83</v>
      </c>
      <c r="AY196" s="178" t="s">
        <v>157</v>
      </c>
    </row>
    <row r="197" spans="2:65" s="8" customFormat="1" ht="37.35" customHeight="1">
      <c r="B197" s="147"/>
      <c r="C197" s="148"/>
      <c r="D197" s="149" t="s">
        <v>247</v>
      </c>
      <c r="E197" s="149"/>
      <c r="F197" s="149"/>
      <c r="G197" s="149"/>
      <c r="H197" s="149"/>
      <c r="I197" s="149"/>
      <c r="J197" s="149"/>
      <c r="K197" s="149"/>
      <c r="L197" s="149"/>
      <c r="M197" s="149"/>
      <c r="N197" s="322">
        <f>BK197</f>
        <v>0</v>
      </c>
      <c r="O197" s="323"/>
      <c r="P197" s="323"/>
      <c r="Q197" s="323"/>
      <c r="R197" s="150"/>
      <c r="T197" s="151"/>
      <c r="U197" s="148"/>
      <c r="V197" s="148"/>
      <c r="W197" s="152">
        <f>SUM(W198:W274)</f>
        <v>0</v>
      </c>
      <c r="X197" s="148"/>
      <c r="Y197" s="152">
        <f>SUM(Y198:Y274)</f>
        <v>0</v>
      </c>
      <c r="Z197" s="148"/>
      <c r="AA197" s="153">
        <f>SUM(AA198:AA274)</f>
        <v>0</v>
      </c>
      <c r="AR197" s="154" t="s">
        <v>83</v>
      </c>
      <c r="AT197" s="155" t="s">
        <v>74</v>
      </c>
      <c r="AU197" s="155" t="s">
        <v>75</v>
      </c>
      <c r="AY197" s="154" t="s">
        <v>157</v>
      </c>
      <c r="BK197" s="156">
        <f>SUM(BK198:BK274)</f>
        <v>0</v>
      </c>
    </row>
    <row r="198" spans="2:65" s="1" customFormat="1" ht="25.5" customHeight="1">
      <c r="B198" s="129"/>
      <c r="C198" s="157" t="s">
        <v>413</v>
      </c>
      <c r="D198" s="157" t="s">
        <v>158</v>
      </c>
      <c r="E198" s="158" t="s">
        <v>414</v>
      </c>
      <c r="F198" s="313" t="s">
        <v>415</v>
      </c>
      <c r="G198" s="313"/>
      <c r="H198" s="313"/>
      <c r="I198" s="313"/>
      <c r="J198" s="159" t="s">
        <v>275</v>
      </c>
      <c r="K198" s="160">
        <v>1506</v>
      </c>
      <c r="L198" s="311">
        <v>0</v>
      </c>
      <c r="M198" s="311"/>
      <c r="N198" s="314">
        <f>ROUND(L198*K198,2)</f>
        <v>0</v>
      </c>
      <c r="O198" s="314"/>
      <c r="P198" s="314"/>
      <c r="Q198" s="314"/>
      <c r="R198" s="132"/>
      <c r="T198" s="161" t="s">
        <v>5</v>
      </c>
      <c r="U198" s="44" t="s">
        <v>40</v>
      </c>
      <c r="V198" s="36"/>
      <c r="W198" s="162">
        <f>V198*K198</f>
        <v>0</v>
      </c>
      <c r="X198" s="162">
        <v>0</v>
      </c>
      <c r="Y198" s="162">
        <f>X198*K198</f>
        <v>0</v>
      </c>
      <c r="Z198" s="162">
        <v>0</v>
      </c>
      <c r="AA198" s="163">
        <f>Z198*K198</f>
        <v>0</v>
      </c>
      <c r="AR198" s="19" t="s">
        <v>162</v>
      </c>
      <c r="AT198" s="19" t="s">
        <v>158</v>
      </c>
      <c r="AU198" s="19" t="s">
        <v>83</v>
      </c>
      <c r="AY198" s="19" t="s">
        <v>157</v>
      </c>
      <c r="BE198" s="106">
        <f>IF(U198="základní",N198,0)</f>
        <v>0</v>
      </c>
      <c r="BF198" s="106">
        <f>IF(U198="snížená",N198,0)</f>
        <v>0</v>
      </c>
      <c r="BG198" s="106">
        <f>IF(U198="zákl. přenesená",N198,0)</f>
        <v>0</v>
      </c>
      <c r="BH198" s="106">
        <f>IF(U198="sníž. přenesená",N198,0)</f>
        <v>0</v>
      </c>
      <c r="BI198" s="106">
        <f>IF(U198="nulová",N198,0)</f>
        <v>0</v>
      </c>
      <c r="BJ198" s="19" t="s">
        <v>83</v>
      </c>
      <c r="BK198" s="106">
        <f>ROUND(L198*K198,2)</f>
        <v>0</v>
      </c>
      <c r="BL198" s="19" t="s">
        <v>162</v>
      </c>
      <c r="BM198" s="19" t="s">
        <v>416</v>
      </c>
    </row>
    <row r="199" spans="2:65" s="9" customFormat="1" ht="25.5" customHeight="1">
      <c r="B199" s="171"/>
      <c r="C199" s="172"/>
      <c r="D199" s="172"/>
      <c r="E199" s="173" t="s">
        <v>417</v>
      </c>
      <c r="F199" s="345" t="s">
        <v>418</v>
      </c>
      <c r="G199" s="346"/>
      <c r="H199" s="346"/>
      <c r="I199" s="346"/>
      <c r="J199" s="172"/>
      <c r="K199" s="174">
        <v>1260</v>
      </c>
      <c r="L199" s="172"/>
      <c r="M199" s="172"/>
      <c r="N199" s="172"/>
      <c r="O199" s="172"/>
      <c r="P199" s="172"/>
      <c r="Q199" s="172"/>
      <c r="R199" s="175"/>
      <c r="T199" s="176"/>
      <c r="U199" s="172"/>
      <c r="V199" s="172"/>
      <c r="W199" s="172"/>
      <c r="X199" s="172"/>
      <c r="Y199" s="172"/>
      <c r="Z199" s="172"/>
      <c r="AA199" s="177"/>
      <c r="AT199" s="178" t="s">
        <v>256</v>
      </c>
      <c r="AU199" s="178" t="s">
        <v>83</v>
      </c>
      <c r="AV199" s="9" t="s">
        <v>136</v>
      </c>
      <c r="AW199" s="9" t="s">
        <v>33</v>
      </c>
      <c r="AX199" s="9" t="s">
        <v>75</v>
      </c>
      <c r="AY199" s="178" t="s">
        <v>157</v>
      </c>
    </row>
    <row r="200" spans="2:65" s="9" customFormat="1" ht="16.5" customHeight="1">
      <c r="B200" s="171"/>
      <c r="C200" s="172"/>
      <c r="D200" s="172"/>
      <c r="E200" s="173" t="s">
        <v>224</v>
      </c>
      <c r="F200" s="343" t="s">
        <v>419</v>
      </c>
      <c r="G200" s="344"/>
      <c r="H200" s="344"/>
      <c r="I200" s="344"/>
      <c r="J200" s="172"/>
      <c r="K200" s="174">
        <v>245</v>
      </c>
      <c r="L200" s="172"/>
      <c r="M200" s="172"/>
      <c r="N200" s="172"/>
      <c r="O200" s="172"/>
      <c r="P200" s="172"/>
      <c r="Q200" s="172"/>
      <c r="R200" s="175"/>
      <c r="T200" s="176"/>
      <c r="U200" s="172"/>
      <c r="V200" s="172"/>
      <c r="W200" s="172"/>
      <c r="X200" s="172"/>
      <c r="Y200" s="172"/>
      <c r="Z200" s="172"/>
      <c r="AA200" s="177"/>
      <c r="AT200" s="178" t="s">
        <v>256</v>
      </c>
      <c r="AU200" s="178" t="s">
        <v>83</v>
      </c>
      <c r="AV200" s="9" t="s">
        <v>136</v>
      </c>
      <c r="AW200" s="9" t="s">
        <v>33</v>
      </c>
      <c r="AX200" s="9" t="s">
        <v>75</v>
      </c>
      <c r="AY200" s="178" t="s">
        <v>157</v>
      </c>
    </row>
    <row r="201" spans="2:65" s="9" customFormat="1" ht="25.5" customHeight="1">
      <c r="B201" s="171"/>
      <c r="C201" s="172"/>
      <c r="D201" s="172"/>
      <c r="E201" s="173" t="s">
        <v>225</v>
      </c>
      <c r="F201" s="343" t="s">
        <v>420</v>
      </c>
      <c r="G201" s="344"/>
      <c r="H201" s="344"/>
      <c r="I201" s="344"/>
      <c r="J201" s="172"/>
      <c r="K201" s="174">
        <v>1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256</v>
      </c>
      <c r="AU201" s="178" t="s">
        <v>83</v>
      </c>
      <c r="AV201" s="9" t="s">
        <v>136</v>
      </c>
      <c r="AW201" s="9" t="s">
        <v>33</v>
      </c>
      <c r="AX201" s="9" t="s">
        <v>75</v>
      </c>
      <c r="AY201" s="178" t="s">
        <v>157</v>
      </c>
    </row>
    <row r="202" spans="2:65" s="9" customFormat="1" ht="16.5" customHeight="1">
      <c r="B202" s="171"/>
      <c r="C202" s="172"/>
      <c r="D202" s="172"/>
      <c r="E202" s="173" t="s">
        <v>421</v>
      </c>
      <c r="F202" s="343" t="s">
        <v>422</v>
      </c>
      <c r="G202" s="344"/>
      <c r="H202" s="344"/>
      <c r="I202" s="344"/>
      <c r="J202" s="172"/>
      <c r="K202" s="174">
        <v>1506</v>
      </c>
      <c r="L202" s="172"/>
      <c r="M202" s="172"/>
      <c r="N202" s="172"/>
      <c r="O202" s="172"/>
      <c r="P202" s="172"/>
      <c r="Q202" s="172"/>
      <c r="R202" s="175"/>
      <c r="T202" s="176"/>
      <c r="U202" s="172"/>
      <c r="V202" s="172"/>
      <c r="W202" s="172"/>
      <c r="X202" s="172"/>
      <c r="Y202" s="172"/>
      <c r="Z202" s="172"/>
      <c r="AA202" s="177"/>
      <c r="AT202" s="178" t="s">
        <v>256</v>
      </c>
      <c r="AU202" s="178" t="s">
        <v>83</v>
      </c>
      <c r="AV202" s="9" t="s">
        <v>136</v>
      </c>
      <c r="AW202" s="9" t="s">
        <v>33</v>
      </c>
      <c r="AX202" s="9" t="s">
        <v>83</v>
      </c>
      <c r="AY202" s="178" t="s">
        <v>157</v>
      </c>
    </row>
    <row r="203" spans="2:65" s="1" customFormat="1" ht="25.5" customHeight="1">
      <c r="B203" s="129"/>
      <c r="C203" s="157" t="s">
        <v>423</v>
      </c>
      <c r="D203" s="157" t="s">
        <v>158</v>
      </c>
      <c r="E203" s="158" t="s">
        <v>424</v>
      </c>
      <c r="F203" s="313" t="s">
        <v>425</v>
      </c>
      <c r="G203" s="313"/>
      <c r="H203" s="313"/>
      <c r="I203" s="313"/>
      <c r="J203" s="159" t="s">
        <v>275</v>
      </c>
      <c r="K203" s="160">
        <v>186</v>
      </c>
      <c r="L203" s="311">
        <v>0</v>
      </c>
      <c r="M203" s="311"/>
      <c r="N203" s="314">
        <f>ROUND(L203*K203,2)</f>
        <v>0</v>
      </c>
      <c r="O203" s="314"/>
      <c r="P203" s="314"/>
      <c r="Q203" s="314"/>
      <c r="R203" s="132"/>
      <c r="T203" s="161" t="s">
        <v>5</v>
      </c>
      <c r="U203" s="44" t="s">
        <v>40</v>
      </c>
      <c r="V203" s="36"/>
      <c r="W203" s="162">
        <f>V203*K203</f>
        <v>0</v>
      </c>
      <c r="X203" s="162">
        <v>0</v>
      </c>
      <c r="Y203" s="162">
        <f>X203*K203</f>
        <v>0</v>
      </c>
      <c r="Z203" s="162">
        <v>0</v>
      </c>
      <c r="AA203" s="163">
        <f>Z203*K203</f>
        <v>0</v>
      </c>
      <c r="AR203" s="19" t="s">
        <v>162</v>
      </c>
      <c r="AT203" s="19" t="s">
        <v>158</v>
      </c>
      <c r="AU203" s="19" t="s">
        <v>83</v>
      </c>
      <c r="AY203" s="19" t="s">
        <v>157</v>
      </c>
      <c r="BE203" s="106">
        <f>IF(U203="základní",N203,0)</f>
        <v>0</v>
      </c>
      <c r="BF203" s="106">
        <f>IF(U203="snížená",N203,0)</f>
        <v>0</v>
      </c>
      <c r="BG203" s="106">
        <f>IF(U203="zákl. přenesená",N203,0)</f>
        <v>0</v>
      </c>
      <c r="BH203" s="106">
        <f>IF(U203="sníž. přenesená",N203,0)</f>
        <v>0</v>
      </c>
      <c r="BI203" s="106">
        <f>IF(U203="nulová",N203,0)</f>
        <v>0</v>
      </c>
      <c r="BJ203" s="19" t="s">
        <v>83</v>
      </c>
      <c r="BK203" s="106">
        <f>ROUND(L203*K203,2)</f>
        <v>0</v>
      </c>
      <c r="BL203" s="19" t="s">
        <v>162</v>
      </c>
      <c r="BM203" s="19" t="s">
        <v>426</v>
      </c>
    </row>
    <row r="204" spans="2:65" s="9" customFormat="1" ht="16.5" customHeight="1">
      <c r="B204" s="171"/>
      <c r="C204" s="172"/>
      <c r="D204" s="172"/>
      <c r="E204" s="173" t="s">
        <v>427</v>
      </c>
      <c r="F204" s="345" t="s">
        <v>428</v>
      </c>
      <c r="G204" s="346"/>
      <c r="H204" s="346"/>
      <c r="I204" s="346"/>
      <c r="J204" s="172"/>
      <c r="K204" s="174">
        <v>151</v>
      </c>
      <c r="L204" s="172"/>
      <c r="M204" s="172"/>
      <c r="N204" s="172"/>
      <c r="O204" s="172"/>
      <c r="P204" s="172"/>
      <c r="Q204" s="172"/>
      <c r="R204" s="175"/>
      <c r="T204" s="176"/>
      <c r="U204" s="172"/>
      <c r="V204" s="172"/>
      <c r="W204" s="172"/>
      <c r="X204" s="172"/>
      <c r="Y204" s="172"/>
      <c r="Z204" s="172"/>
      <c r="AA204" s="177"/>
      <c r="AT204" s="178" t="s">
        <v>256</v>
      </c>
      <c r="AU204" s="178" t="s">
        <v>83</v>
      </c>
      <c r="AV204" s="9" t="s">
        <v>136</v>
      </c>
      <c r="AW204" s="9" t="s">
        <v>33</v>
      </c>
      <c r="AX204" s="9" t="s">
        <v>75</v>
      </c>
      <c r="AY204" s="178" t="s">
        <v>157</v>
      </c>
    </row>
    <row r="205" spans="2:65" s="9" customFormat="1" ht="16.5" customHeight="1">
      <c r="B205" s="171"/>
      <c r="C205" s="172"/>
      <c r="D205" s="172"/>
      <c r="E205" s="173" t="s">
        <v>205</v>
      </c>
      <c r="F205" s="343" t="s">
        <v>429</v>
      </c>
      <c r="G205" s="344"/>
      <c r="H205" s="344"/>
      <c r="I205" s="344"/>
      <c r="J205" s="172"/>
      <c r="K205" s="174">
        <v>35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256</v>
      </c>
      <c r="AU205" s="178" t="s">
        <v>83</v>
      </c>
      <c r="AV205" s="9" t="s">
        <v>136</v>
      </c>
      <c r="AW205" s="9" t="s">
        <v>33</v>
      </c>
      <c r="AX205" s="9" t="s">
        <v>75</v>
      </c>
      <c r="AY205" s="178" t="s">
        <v>157</v>
      </c>
    </row>
    <row r="206" spans="2:65" s="9" customFormat="1" ht="16.5" customHeight="1">
      <c r="B206" s="171"/>
      <c r="C206" s="172"/>
      <c r="D206" s="172"/>
      <c r="E206" s="173" t="s">
        <v>430</v>
      </c>
      <c r="F206" s="343" t="s">
        <v>431</v>
      </c>
      <c r="G206" s="344"/>
      <c r="H206" s="344"/>
      <c r="I206" s="344"/>
      <c r="J206" s="172"/>
      <c r="K206" s="174">
        <v>186</v>
      </c>
      <c r="L206" s="172"/>
      <c r="M206" s="172"/>
      <c r="N206" s="172"/>
      <c r="O206" s="172"/>
      <c r="P206" s="172"/>
      <c r="Q206" s="172"/>
      <c r="R206" s="175"/>
      <c r="T206" s="176"/>
      <c r="U206" s="172"/>
      <c r="V206" s="172"/>
      <c r="W206" s="172"/>
      <c r="X206" s="172"/>
      <c r="Y206" s="172"/>
      <c r="Z206" s="172"/>
      <c r="AA206" s="177"/>
      <c r="AT206" s="178" t="s">
        <v>256</v>
      </c>
      <c r="AU206" s="178" t="s">
        <v>83</v>
      </c>
      <c r="AV206" s="9" t="s">
        <v>136</v>
      </c>
      <c r="AW206" s="9" t="s">
        <v>33</v>
      </c>
      <c r="AX206" s="9" t="s">
        <v>83</v>
      </c>
      <c r="AY206" s="178" t="s">
        <v>157</v>
      </c>
    </row>
    <row r="207" spans="2:65" s="1" customFormat="1" ht="25.5" customHeight="1">
      <c r="B207" s="129"/>
      <c r="C207" s="157" t="s">
        <v>432</v>
      </c>
      <c r="D207" s="157" t="s">
        <v>158</v>
      </c>
      <c r="E207" s="158" t="s">
        <v>433</v>
      </c>
      <c r="F207" s="313" t="s">
        <v>434</v>
      </c>
      <c r="G207" s="313"/>
      <c r="H207" s="313"/>
      <c r="I207" s="313"/>
      <c r="J207" s="159" t="s">
        <v>275</v>
      </c>
      <c r="K207" s="160">
        <v>65</v>
      </c>
      <c r="L207" s="311">
        <v>0</v>
      </c>
      <c r="M207" s="311"/>
      <c r="N207" s="314">
        <f>ROUND(L207*K207,2)</f>
        <v>0</v>
      </c>
      <c r="O207" s="314"/>
      <c r="P207" s="314"/>
      <c r="Q207" s="314"/>
      <c r="R207" s="132"/>
      <c r="T207" s="161" t="s">
        <v>5</v>
      </c>
      <c r="U207" s="44" t="s">
        <v>40</v>
      </c>
      <c r="V207" s="36"/>
      <c r="W207" s="162">
        <f>V207*K207</f>
        <v>0</v>
      </c>
      <c r="X207" s="162">
        <v>0</v>
      </c>
      <c r="Y207" s="162">
        <f>X207*K207</f>
        <v>0</v>
      </c>
      <c r="Z207" s="162">
        <v>0</v>
      </c>
      <c r="AA207" s="163">
        <f>Z207*K207</f>
        <v>0</v>
      </c>
      <c r="AR207" s="19" t="s">
        <v>162</v>
      </c>
      <c r="AT207" s="19" t="s">
        <v>158</v>
      </c>
      <c r="AU207" s="19" t="s">
        <v>83</v>
      </c>
      <c r="AY207" s="19" t="s">
        <v>157</v>
      </c>
      <c r="BE207" s="106">
        <f>IF(U207="základní",N207,0)</f>
        <v>0</v>
      </c>
      <c r="BF207" s="106">
        <f>IF(U207="snížená",N207,0)</f>
        <v>0</v>
      </c>
      <c r="BG207" s="106">
        <f>IF(U207="zákl. přenesená",N207,0)</f>
        <v>0</v>
      </c>
      <c r="BH207" s="106">
        <f>IF(U207="sníž. přenesená",N207,0)</f>
        <v>0</v>
      </c>
      <c r="BI207" s="106">
        <f>IF(U207="nulová",N207,0)</f>
        <v>0</v>
      </c>
      <c r="BJ207" s="19" t="s">
        <v>83</v>
      </c>
      <c r="BK207" s="106">
        <f>ROUND(L207*K207,2)</f>
        <v>0</v>
      </c>
      <c r="BL207" s="19" t="s">
        <v>162</v>
      </c>
      <c r="BM207" s="19" t="s">
        <v>435</v>
      </c>
    </row>
    <row r="208" spans="2:65" s="9" customFormat="1" ht="16.5" customHeight="1">
      <c r="B208" s="171"/>
      <c r="C208" s="172"/>
      <c r="D208" s="172"/>
      <c r="E208" s="173" t="s">
        <v>436</v>
      </c>
      <c r="F208" s="345" t="s">
        <v>437</v>
      </c>
      <c r="G208" s="346"/>
      <c r="H208" s="346"/>
      <c r="I208" s="346"/>
      <c r="J208" s="172"/>
      <c r="K208" s="174">
        <v>65</v>
      </c>
      <c r="L208" s="172"/>
      <c r="M208" s="172"/>
      <c r="N208" s="172"/>
      <c r="O208" s="172"/>
      <c r="P208" s="172"/>
      <c r="Q208" s="172"/>
      <c r="R208" s="175"/>
      <c r="T208" s="176"/>
      <c r="U208" s="172"/>
      <c r="V208" s="172"/>
      <c r="W208" s="172"/>
      <c r="X208" s="172"/>
      <c r="Y208" s="172"/>
      <c r="Z208" s="172"/>
      <c r="AA208" s="177"/>
      <c r="AT208" s="178" t="s">
        <v>256</v>
      </c>
      <c r="AU208" s="178" t="s">
        <v>83</v>
      </c>
      <c r="AV208" s="9" t="s">
        <v>136</v>
      </c>
      <c r="AW208" s="9" t="s">
        <v>33</v>
      </c>
      <c r="AX208" s="9" t="s">
        <v>83</v>
      </c>
      <c r="AY208" s="178" t="s">
        <v>157</v>
      </c>
    </row>
    <row r="209" spans="2:65" s="1" customFormat="1" ht="25.5" customHeight="1">
      <c r="B209" s="129"/>
      <c r="C209" s="157" t="s">
        <v>438</v>
      </c>
      <c r="D209" s="157" t="s">
        <v>158</v>
      </c>
      <c r="E209" s="158" t="s">
        <v>439</v>
      </c>
      <c r="F209" s="313" t="s">
        <v>440</v>
      </c>
      <c r="G209" s="313"/>
      <c r="H209" s="313"/>
      <c r="I209" s="313"/>
      <c r="J209" s="159" t="s">
        <v>275</v>
      </c>
      <c r="K209" s="160">
        <v>22</v>
      </c>
      <c r="L209" s="311">
        <v>0</v>
      </c>
      <c r="M209" s="311"/>
      <c r="N209" s="314">
        <f>ROUND(L209*K209,2)</f>
        <v>0</v>
      </c>
      <c r="O209" s="314"/>
      <c r="P209" s="314"/>
      <c r="Q209" s="314"/>
      <c r="R209" s="132"/>
      <c r="T209" s="161" t="s">
        <v>5</v>
      </c>
      <c r="U209" s="44" t="s">
        <v>40</v>
      </c>
      <c r="V209" s="36"/>
      <c r="W209" s="162">
        <f>V209*K209</f>
        <v>0</v>
      </c>
      <c r="X209" s="162">
        <v>0</v>
      </c>
      <c r="Y209" s="162">
        <f>X209*K209</f>
        <v>0</v>
      </c>
      <c r="Z209" s="162">
        <v>0</v>
      </c>
      <c r="AA209" s="163">
        <f>Z209*K209</f>
        <v>0</v>
      </c>
      <c r="AR209" s="19" t="s">
        <v>162</v>
      </c>
      <c r="AT209" s="19" t="s">
        <v>158</v>
      </c>
      <c r="AU209" s="19" t="s">
        <v>83</v>
      </c>
      <c r="AY209" s="19" t="s">
        <v>157</v>
      </c>
      <c r="BE209" s="106">
        <f>IF(U209="základní",N209,0)</f>
        <v>0</v>
      </c>
      <c r="BF209" s="106">
        <f>IF(U209="snížená",N209,0)</f>
        <v>0</v>
      </c>
      <c r="BG209" s="106">
        <f>IF(U209="zákl. přenesená",N209,0)</f>
        <v>0</v>
      </c>
      <c r="BH209" s="106">
        <f>IF(U209="sníž. přenesená",N209,0)</f>
        <v>0</v>
      </c>
      <c r="BI209" s="106">
        <f>IF(U209="nulová",N209,0)</f>
        <v>0</v>
      </c>
      <c r="BJ209" s="19" t="s">
        <v>83</v>
      </c>
      <c r="BK209" s="106">
        <f>ROUND(L209*K209,2)</f>
        <v>0</v>
      </c>
      <c r="BL209" s="19" t="s">
        <v>162</v>
      </c>
      <c r="BM209" s="19" t="s">
        <v>441</v>
      </c>
    </row>
    <row r="210" spans="2:65" s="9" customFormat="1" ht="16.5" customHeight="1">
      <c r="B210" s="171"/>
      <c r="C210" s="172"/>
      <c r="D210" s="172"/>
      <c r="E210" s="173" t="s">
        <v>207</v>
      </c>
      <c r="F210" s="345" t="s">
        <v>442</v>
      </c>
      <c r="G210" s="346"/>
      <c r="H210" s="346"/>
      <c r="I210" s="346"/>
      <c r="J210" s="172"/>
      <c r="K210" s="174">
        <v>12</v>
      </c>
      <c r="L210" s="172"/>
      <c r="M210" s="172"/>
      <c r="N210" s="172"/>
      <c r="O210" s="172"/>
      <c r="P210" s="172"/>
      <c r="Q210" s="172"/>
      <c r="R210" s="175"/>
      <c r="T210" s="176"/>
      <c r="U210" s="172"/>
      <c r="V210" s="172"/>
      <c r="W210" s="172"/>
      <c r="X210" s="172"/>
      <c r="Y210" s="172"/>
      <c r="Z210" s="172"/>
      <c r="AA210" s="177"/>
      <c r="AT210" s="178" t="s">
        <v>256</v>
      </c>
      <c r="AU210" s="178" t="s">
        <v>83</v>
      </c>
      <c r="AV210" s="9" t="s">
        <v>136</v>
      </c>
      <c r="AW210" s="9" t="s">
        <v>33</v>
      </c>
      <c r="AX210" s="9" t="s">
        <v>75</v>
      </c>
      <c r="AY210" s="178" t="s">
        <v>157</v>
      </c>
    </row>
    <row r="211" spans="2:65" s="9" customFormat="1" ht="16.5" customHeight="1">
      <c r="B211" s="171"/>
      <c r="C211" s="172"/>
      <c r="D211" s="172"/>
      <c r="E211" s="173" t="s">
        <v>209</v>
      </c>
      <c r="F211" s="343" t="s">
        <v>443</v>
      </c>
      <c r="G211" s="344"/>
      <c r="H211" s="344"/>
      <c r="I211" s="344"/>
      <c r="J211" s="172"/>
      <c r="K211" s="174">
        <v>10</v>
      </c>
      <c r="L211" s="172"/>
      <c r="M211" s="172"/>
      <c r="N211" s="172"/>
      <c r="O211" s="172"/>
      <c r="P211" s="172"/>
      <c r="Q211" s="172"/>
      <c r="R211" s="175"/>
      <c r="T211" s="176"/>
      <c r="U211" s="172"/>
      <c r="V211" s="172"/>
      <c r="W211" s="172"/>
      <c r="X211" s="172"/>
      <c r="Y211" s="172"/>
      <c r="Z211" s="172"/>
      <c r="AA211" s="177"/>
      <c r="AT211" s="178" t="s">
        <v>256</v>
      </c>
      <c r="AU211" s="178" t="s">
        <v>83</v>
      </c>
      <c r="AV211" s="9" t="s">
        <v>136</v>
      </c>
      <c r="AW211" s="9" t="s">
        <v>33</v>
      </c>
      <c r="AX211" s="9" t="s">
        <v>75</v>
      </c>
      <c r="AY211" s="178" t="s">
        <v>157</v>
      </c>
    </row>
    <row r="212" spans="2:65" s="9" customFormat="1" ht="16.5" customHeight="1">
      <c r="B212" s="171"/>
      <c r="C212" s="172"/>
      <c r="D212" s="172"/>
      <c r="E212" s="173" t="s">
        <v>444</v>
      </c>
      <c r="F212" s="343" t="s">
        <v>445</v>
      </c>
      <c r="G212" s="344"/>
      <c r="H212" s="344"/>
      <c r="I212" s="344"/>
      <c r="J212" s="172"/>
      <c r="K212" s="174">
        <v>22</v>
      </c>
      <c r="L212" s="172"/>
      <c r="M212" s="172"/>
      <c r="N212" s="172"/>
      <c r="O212" s="172"/>
      <c r="P212" s="172"/>
      <c r="Q212" s="172"/>
      <c r="R212" s="175"/>
      <c r="T212" s="176"/>
      <c r="U212" s="172"/>
      <c r="V212" s="172"/>
      <c r="W212" s="172"/>
      <c r="X212" s="172"/>
      <c r="Y212" s="172"/>
      <c r="Z212" s="172"/>
      <c r="AA212" s="177"/>
      <c r="AT212" s="178" t="s">
        <v>256</v>
      </c>
      <c r="AU212" s="178" t="s">
        <v>83</v>
      </c>
      <c r="AV212" s="9" t="s">
        <v>136</v>
      </c>
      <c r="AW212" s="9" t="s">
        <v>33</v>
      </c>
      <c r="AX212" s="9" t="s">
        <v>83</v>
      </c>
      <c r="AY212" s="178" t="s">
        <v>157</v>
      </c>
    </row>
    <row r="213" spans="2:65" s="1" customFormat="1" ht="25.5" customHeight="1">
      <c r="B213" s="129"/>
      <c r="C213" s="157" t="s">
        <v>446</v>
      </c>
      <c r="D213" s="157" t="s">
        <v>158</v>
      </c>
      <c r="E213" s="158" t="s">
        <v>447</v>
      </c>
      <c r="F213" s="313" t="s">
        <v>448</v>
      </c>
      <c r="G213" s="313"/>
      <c r="H213" s="313"/>
      <c r="I213" s="313"/>
      <c r="J213" s="159" t="s">
        <v>275</v>
      </c>
      <c r="K213" s="160">
        <v>1912</v>
      </c>
      <c r="L213" s="311">
        <v>0</v>
      </c>
      <c r="M213" s="311"/>
      <c r="N213" s="314">
        <f>ROUND(L213*K213,2)</f>
        <v>0</v>
      </c>
      <c r="O213" s="314"/>
      <c r="P213" s="314"/>
      <c r="Q213" s="314"/>
      <c r="R213" s="132"/>
      <c r="T213" s="161" t="s">
        <v>5</v>
      </c>
      <c r="U213" s="44" t="s">
        <v>40</v>
      </c>
      <c r="V213" s="36"/>
      <c r="W213" s="162">
        <f>V213*K213</f>
        <v>0</v>
      </c>
      <c r="X213" s="162">
        <v>0</v>
      </c>
      <c r="Y213" s="162">
        <f>X213*K213</f>
        <v>0</v>
      </c>
      <c r="Z213" s="162">
        <v>0</v>
      </c>
      <c r="AA213" s="163">
        <f>Z213*K213</f>
        <v>0</v>
      </c>
      <c r="AR213" s="19" t="s">
        <v>162</v>
      </c>
      <c r="AT213" s="19" t="s">
        <v>158</v>
      </c>
      <c r="AU213" s="19" t="s">
        <v>83</v>
      </c>
      <c r="AY213" s="19" t="s">
        <v>157</v>
      </c>
      <c r="BE213" s="106">
        <f>IF(U213="základní",N213,0)</f>
        <v>0</v>
      </c>
      <c r="BF213" s="106">
        <f>IF(U213="snížená",N213,0)</f>
        <v>0</v>
      </c>
      <c r="BG213" s="106">
        <f>IF(U213="zákl. přenesená",N213,0)</f>
        <v>0</v>
      </c>
      <c r="BH213" s="106">
        <f>IF(U213="sníž. přenesená",N213,0)</f>
        <v>0</v>
      </c>
      <c r="BI213" s="106">
        <f>IF(U213="nulová",N213,0)</f>
        <v>0</v>
      </c>
      <c r="BJ213" s="19" t="s">
        <v>83</v>
      </c>
      <c r="BK213" s="106">
        <f>ROUND(L213*K213,2)</f>
        <v>0</v>
      </c>
      <c r="BL213" s="19" t="s">
        <v>162</v>
      </c>
      <c r="BM213" s="19" t="s">
        <v>449</v>
      </c>
    </row>
    <row r="214" spans="2:65" s="9" customFormat="1" ht="25.5" customHeight="1">
      <c r="B214" s="171"/>
      <c r="C214" s="172"/>
      <c r="D214" s="172"/>
      <c r="E214" s="173" t="s">
        <v>450</v>
      </c>
      <c r="F214" s="345" t="s">
        <v>360</v>
      </c>
      <c r="G214" s="346"/>
      <c r="H214" s="346"/>
      <c r="I214" s="346"/>
      <c r="J214" s="172"/>
      <c r="K214" s="174">
        <v>1410</v>
      </c>
      <c r="L214" s="172"/>
      <c r="M214" s="172"/>
      <c r="N214" s="172"/>
      <c r="O214" s="172"/>
      <c r="P214" s="172"/>
      <c r="Q214" s="172"/>
      <c r="R214" s="175"/>
      <c r="T214" s="176"/>
      <c r="U214" s="172"/>
      <c r="V214" s="172"/>
      <c r="W214" s="172"/>
      <c r="X214" s="172"/>
      <c r="Y214" s="172"/>
      <c r="Z214" s="172"/>
      <c r="AA214" s="177"/>
      <c r="AT214" s="178" t="s">
        <v>256</v>
      </c>
      <c r="AU214" s="178" t="s">
        <v>83</v>
      </c>
      <c r="AV214" s="9" t="s">
        <v>136</v>
      </c>
      <c r="AW214" s="9" t="s">
        <v>33</v>
      </c>
      <c r="AX214" s="9" t="s">
        <v>75</v>
      </c>
      <c r="AY214" s="178" t="s">
        <v>157</v>
      </c>
    </row>
    <row r="215" spans="2:65" s="9" customFormat="1" ht="16.5" customHeight="1">
      <c r="B215" s="171"/>
      <c r="C215" s="172"/>
      <c r="D215" s="172"/>
      <c r="E215" s="173" t="s">
        <v>226</v>
      </c>
      <c r="F215" s="343" t="s">
        <v>451</v>
      </c>
      <c r="G215" s="344"/>
      <c r="H215" s="344"/>
      <c r="I215" s="344"/>
      <c r="J215" s="172"/>
      <c r="K215" s="174">
        <v>160</v>
      </c>
      <c r="L215" s="172"/>
      <c r="M215" s="172"/>
      <c r="N215" s="172"/>
      <c r="O215" s="172"/>
      <c r="P215" s="172"/>
      <c r="Q215" s="172"/>
      <c r="R215" s="175"/>
      <c r="T215" s="176"/>
      <c r="U215" s="172"/>
      <c r="V215" s="172"/>
      <c r="W215" s="172"/>
      <c r="X215" s="172"/>
      <c r="Y215" s="172"/>
      <c r="Z215" s="172"/>
      <c r="AA215" s="177"/>
      <c r="AT215" s="178" t="s">
        <v>256</v>
      </c>
      <c r="AU215" s="178" t="s">
        <v>83</v>
      </c>
      <c r="AV215" s="9" t="s">
        <v>136</v>
      </c>
      <c r="AW215" s="9" t="s">
        <v>33</v>
      </c>
      <c r="AX215" s="9" t="s">
        <v>75</v>
      </c>
      <c r="AY215" s="178" t="s">
        <v>157</v>
      </c>
    </row>
    <row r="216" spans="2:65" s="9" customFormat="1" ht="16.5" customHeight="1">
      <c r="B216" s="171"/>
      <c r="C216" s="172"/>
      <c r="D216" s="172"/>
      <c r="E216" s="173" t="s">
        <v>228</v>
      </c>
      <c r="F216" s="343" t="s">
        <v>452</v>
      </c>
      <c r="G216" s="344"/>
      <c r="H216" s="344"/>
      <c r="I216" s="344"/>
      <c r="J216" s="172"/>
      <c r="K216" s="174">
        <v>40</v>
      </c>
      <c r="L216" s="172"/>
      <c r="M216" s="172"/>
      <c r="N216" s="172"/>
      <c r="O216" s="172"/>
      <c r="P216" s="172"/>
      <c r="Q216" s="172"/>
      <c r="R216" s="175"/>
      <c r="T216" s="176"/>
      <c r="U216" s="172"/>
      <c r="V216" s="172"/>
      <c r="W216" s="172"/>
      <c r="X216" s="172"/>
      <c r="Y216" s="172"/>
      <c r="Z216" s="172"/>
      <c r="AA216" s="177"/>
      <c r="AT216" s="178" t="s">
        <v>256</v>
      </c>
      <c r="AU216" s="178" t="s">
        <v>83</v>
      </c>
      <c r="AV216" s="9" t="s">
        <v>136</v>
      </c>
      <c r="AW216" s="9" t="s">
        <v>33</v>
      </c>
      <c r="AX216" s="9" t="s">
        <v>75</v>
      </c>
      <c r="AY216" s="178" t="s">
        <v>157</v>
      </c>
    </row>
    <row r="217" spans="2:65" s="9" customFormat="1" ht="16.5" customHeight="1">
      <c r="B217" s="171"/>
      <c r="C217" s="172"/>
      <c r="D217" s="172"/>
      <c r="E217" s="173" t="s">
        <v>230</v>
      </c>
      <c r="F217" s="343" t="s">
        <v>361</v>
      </c>
      <c r="G217" s="344"/>
      <c r="H217" s="344"/>
      <c r="I217" s="344"/>
      <c r="J217" s="172"/>
      <c r="K217" s="174">
        <v>300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256</v>
      </c>
      <c r="AU217" s="178" t="s">
        <v>83</v>
      </c>
      <c r="AV217" s="9" t="s">
        <v>136</v>
      </c>
      <c r="AW217" s="9" t="s">
        <v>33</v>
      </c>
      <c r="AX217" s="9" t="s">
        <v>75</v>
      </c>
      <c r="AY217" s="178" t="s">
        <v>157</v>
      </c>
    </row>
    <row r="218" spans="2:65" s="9" customFormat="1" ht="25.5" customHeight="1">
      <c r="B218" s="171"/>
      <c r="C218" s="172"/>
      <c r="D218" s="172"/>
      <c r="E218" s="173" t="s">
        <v>231</v>
      </c>
      <c r="F218" s="343" t="s">
        <v>453</v>
      </c>
      <c r="G218" s="344"/>
      <c r="H218" s="344"/>
      <c r="I218" s="344"/>
      <c r="J218" s="172"/>
      <c r="K218" s="174">
        <v>2</v>
      </c>
      <c r="L218" s="172"/>
      <c r="M218" s="172"/>
      <c r="N218" s="172"/>
      <c r="O218" s="172"/>
      <c r="P218" s="172"/>
      <c r="Q218" s="172"/>
      <c r="R218" s="175"/>
      <c r="T218" s="176"/>
      <c r="U218" s="172"/>
      <c r="V218" s="172"/>
      <c r="W218" s="172"/>
      <c r="X218" s="172"/>
      <c r="Y218" s="172"/>
      <c r="Z218" s="172"/>
      <c r="AA218" s="177"/>
      <c r="AT218" s="178" t="s">
        <v>256</v>
      </c>
      <c r="AU218" s="178" t="s">
        <v>83</v>
      </c>
      <c r="AV218" s="9" t="s">
        <v>136</v>
      </c>
      <c r="AW218" s="9" t="s">
        <v>33</v>
      </c>
      <c r="AX218" s="9" t="s">
        <v>75</v>
      </c>
      <c r="AY218" s="178" t="s">
        <v>157</v>
      </c>
    </row>
    <row r="219" spans="2:65" s="9" customFormat="1" ht="16.5" customHeight="1">
      <c r="B219" s="171"/>
      <c r="C219" s="172"/>
      <c r="D219" s="172"/>
      <c r="E219" s="173" t="s">
        <v>454</v>
      </c>
      <c r="F219" s="343" t="s">
        <v>455</v>
      </c>
      <c r="G219" s="344"/>
      <c r="H219" s="344"/>
      <c r="I219" s="344"/>
      <c r="J219" s="172"/>
      <c r="K219" s="174">
        <v>1912</v>
      </c>
      <c r="L219" s="172"/>
      <c r="M219" s="172"/>
      <c r="N219" s="172"/>
      <c r="O219" s="172"/>
      <c r="P219" s="172"/>
      <c r="Q219" s="172"/>
      <c r="R219" s="175"/>
      <c r="T219" s="176"/>
      <c r="U219" s="172"/>
      <c r="V219" s="172"/>
      <c r="W219" s="172"/>
      <c r="X219" s="172"/>
      <c r="Y219" s="172"/>
      <c r="Z219" s="172"/>
      <c r="AA219" s="177"/>
      <c r="AT219" s="178" t="s">
        <v>256</v>
      </c>
      <c r="AU219" s="178" t="s">
        <v>83</v>
      </c>
      <c r="AV219" s="9" t="s">
        <v>136</v>
      </c>
      <c r="AW219" s="9" t="s">
        <v>33</v>
      </c>
      <c r="AX219" s="9" t="s">
        <v>83</v>
      </c>
      <c r="AY219" s="178" t="s">
        <v>157</v>
      </c>
    </row>
    <row r="220" spans="2:65" s="1" customFormat="1" ht="25.5" customHeight="1">
      <c r="B220" s="129"/>
      <c r="C220" s="157" t="s">
        <v>194</v>
      </c>
      <c r="D220" s="157" t="s">
        <v>158</v>
      </c>
      <c r="E220" s="158" t="s">
        <v>456</v>
      </c>
      <c r="F220" s="313" t="s">
        <v>457</v>
      </c>
      <c r="G220" s="313"/>
      <c r="H220" s="313"/>
      <c r="I220" s="313"/>
      <c r="J220" s="159" t="s">
        <v>275</v>
      </c>
      <c r="K220" s="160">
        <v>85</v>
      </c>
      <c r="L220" s="311">
        <v>0</v>
      </c>
      <c r="M220" s="311"/>
      <c r="N220" s="314">
        <f>ROUND(L220*K220,2)</f>
        <v>0</v>
      </c>
      <c r="O220" s="314"/>
      <c r="P220" s="314"/>
      <c r="Q220" s="314"/>
      <c r="R220" s="132"/>
      <c r="T220" s="161" t="s">
        <v>5</v>
      </c>
      <c r="U220" s="44" t="s">
        <v>40</v>
      </c>
      <c r="V220" s="36"/>
      <c r="W220" s="162">
        <f>V220*K220</f>
        <v>0</v>
      </c>
      <c r="X220" s="162">
        <v>0</v>
      </c>
      <c r="Y220" s="162">
        <f>X220*K220</f>
        <v>0</v>
      </c>
      <c r="Z220" s="162">
        <v>0</v>
      </c>
      <c r="AA220" s="163">
        <f>Z220*K220</f>
        <v>0</v>
      </c>
      <c r="AR220" s="19" t="s">
        <v>162</v>
      </c>
      <c r="AT220" s="19" t="s">
        <v>158</v>
      </c>
      <c r="AU220" s="19" t="s">
        <v>83</v>
      </c>
      <c r="AY220" s="19" t="s">
        <v>157</v>
      </c>
      <c r="BE220" s="106">
        <f>IF(U220="základní",N220,0)</f>
        <v>0</v>
      </c>
      <c r="BF220" s="106">
        <f>IF(U220="snížená",N220,0)</f>
        <v>0</v>
      </c>
      <c r="BG220" s="106">
        <f>IF(U220="zákl. přenesená",N220,0)</f>
        <v>0</v>
      </c>
      <c r="BH220" s="106">
        <f>IF(U220="sníž. přenesená",N220,0)</f>
        <v>0</v>
      </c>
      <c r="BI220" s="106">
        <f>IF(U220="nulová",N220,0)</f>
        <v>0</v>
      </c>
      <c r="BJ220" s="19" t="s">
        <v>83</v>
      </c>
      <c r="BK220" s="106">
        <f>ROUND(L220*K220,2)</f>
        <v>0</v>
      </c>
      <c r="BL220" s="19" t="s">
        <v>162</v>
      </c>
      <c r="BM220" s="19" t="s">
        <v>458</v>
      </c>
    </row>
    <row r="221" spans="2:65" s="1" customFormat="1" ht="25.5" customHeight="1">
      <c r="B221" s="129"/>
      <c r="C221" s="157" t="s">
        <v>459</v>
      </c>
      <c r="D221" s="157" t="s">
        <v>158</v>
      </c>
      <c r="E221" s="158" t="s">
        <v>460</v>
      </c>
      <c r="F221" s="313" t="s">
        <v>461</v>
      </c>
      <c r="G221" s="313"/>
      <c r="H221" s="313"/>
      <c r="I221" s="313"/>
      <c r="J221" s="159" t="s">
        <v>275</v>
      </c>
      <c r="K221" s="160">
        <v>1815</v>
      </c>
      <c r="L221" s="311">
        <v>0</v>
      </c>
      <c r="M221" s="311"/>
      <c r="N221" s="314">
        <f>ROUND(L221*K221,2)</f>
        <v>0</v>
      </c>
      <c r="O221" s="314"/>
      <c r="P221" s="314"/>
      <c r="Q221" s="314"/>
      <c r="R221" s="132"/>
      <c r="T221" s="161" t="s">
        <v>5</v>
      </c>
      <c r="U221" s="44" t="s">
        <v>40</v>
      </c>
      <c r="V221" s="36"/>
      <c r="W221" s="162">
        <f>V221*K221</f>
        <v>0</v>
      </c>
      <c r="X221" s="162">
        <v>0</v>
      </c>
      <c r="Y221" s="162">
        <f>X221*K221</f>
        <v>0</v>
      </c>
      <c r="Z221" s="162">
        <v>0</v>
      </c>
      <c r="AA221" s="163">
        <f>Z221*K221</f>
        <v>0</v>
      </c>
      <c r="AR221" s="19" t="s">
        <v>162</v>
      </c>
      <c r="AT221" s="19" t="s">
        <v>158</v>
      </c>
      <c r="AU221" s="19" t="s">
        <v>83</v>
      </c>
      <c r="AY221" s="19" t="s">
        <v>157</v>
      </c>
      <c r="BE221" s="106">
        <f>IF(U221="základní",N221,0)</f>
        <v>0</v>
      </c>
      <c r="BF221" s="106">
        <f>IF(U221="snížená",N221,0)</f>
        <v>0</v>
      </c>
      <c r="BG221" s="106">
        <f>IF(U221="zákl. přenesená",N221,0)</f>
        <v>0</v>
      </c>
      <c r="BH221" s="106">
        <f>IF(U221="sníž. přenesená",N221,0)</f>
        <v>0</v>
      </c>
      <c r="BI221" s="106">
        <f>IF(U221="nulová",N221,0)</f>
        <v>0</v>
      </c>
      <c r="BJ221" s="19" t="s">
        <v>83</v>
      </c>
      <c r="BK221" s="106">
        <f>ROUND(L221*K221,2)</f>
        <v>0</v>
      </c>
      <c r="BL221" s="19" t="s">
        <v>162</v>
      </c>
      <c r="BM221" s="19" t="s">
        <v>462</v>
      </c>
    </row>
    <row r="222" spans="2:65" s="9" customFormat="1" ht="25.5" customHeight="1">
      <c r="B222" s="171"/>
      <c r="C222" s="172"/>
      <c r="D222" s="172"/>
      <c r="E222" s="173" t="s">
        <v>463</v>
      </c>
      <c r="F222" s="345" t="s">
        <v>464</v>
      </c>
      <c r="G222" s="346"/>
      <c r="H222" s="346"/>
      <c r="I222" s="346"/>
      <c r="J222" s="172"/>
      <c r="K222" s="174">
        <v>1220</v>
      </c>
      <c r="L222" s="172"/>
      <c r="M222" s="172"/>
      <c r="N222" s="172"/>
      <c r="O222" s="172"/>
      <c r="P222" s="172"/>
      <c r="Q222" s="172"/>
      <c r="R222" s="175"/>
      <c r="T222" s="176"/>
      <c r="U222" s="172"/>
      <c r="V222" s="172"/>
      <c r="W222" s="172"/>
      <c r="X222" s="172"/>
      <c r="Y222" s="172"/>
      <c r="Z222" s="172"/>
      <c r="AA222" s="177"/>
      <c r="AT222" s="178" t="s">
        <v>256</v>
      </c>
      <c r="AU222" s="178" t="s">
        <v>83</v>
      </c>
      <c r="AV222" s="9" t="s">
        <v>136</v>
      </c>
      <c r="AW222" s="9" t="s">
        <v>33</v>
      </c>
      <c r="AX222" s="9" t="s">
        <v>75</v>
      </c>
      <c r="AY222" s="178" t="s">
        <v>157</v>
      </c>
    </row>
    <row r="223" spans="2:65" s="9" customFormat="1" ht="16.5" customHeight="1">
      <c r="B223" s="171"/>
      <c r="C223" s="172"/>
      <c r="D223" s="172"/>
      <c r="E223" s="173" t="s">
        <v>220</v>
      </c>
      <c r="F223" s="343" t="s">
        <v>465</v>
      </c>
      <c r="G223" s="344"/>
      <c r="H223" s="344"/>
      <c r="I223" s="344"/>
      <c r="J223" s="172"/>
      <c r="K223" s="174">
        <v>350</v>
      </c>
      <c r="L223" s="172"/>
      <c r="M223" s="172"/>
      <c r="N223" s="172"/>
      <c r="O223" s="172"/>
      <c r="P223" s="172"/>
      <c r="Q223" s="172"/>
      <c r="R223" s="175"/>
      <c r="T223" s="176"/>
      <c r="U223" s="172"/>
      <c r="V223" s="172"/>
      <c r="W223" s="172"/>
      <c r="X223" s="172"/>
      <c r="Y223" s="172"/>
      <c r="Z223" s="172"/>
      <c r="AA223" s="177"/>
      <c r="AT223" s="178" t="s">
        <v>256</v>
      </c>
      <c r="AU223" s="178" t="s">
        <v>83</v>
      </c>
      <c r="AV223" s="9" t="s">
        <v>136</v>
      </c>
      <c r="AW223" s="9" t="s">
        <v>33</v>
      </c>
      <c r="AX223" s="9" t="s">
        <v>75</v>
      </c>
      <c r="AY223" s="178" t="s">
        <v>157</v>
      </c>
    </row>
    <row r="224" spans="2:65" s="9" customFormat="1" ht="16.5" customHeight="1">
      <c r="B224" s="171"/>
      <c r="C224" s="172"/>
      <c r="D224" s="172"/>
      <c r="E224" s="173" t="s">
        <v>221</v>
      </c>
      <c r="F224" s="343" t="s">
        <v>419</v>
      </c>
      <c r="G224" s="344"/>
      <c r="H224" s="344"/>
      <c r="I224" s="344"/>
      <c r="J224" s="172"/>
      <c r="K224" s="174">
        <v>245</v>
      </c>
      <c r="L224" s="172"/>
      <c r="M224" s="172"/>
      <c r="N224" s="172"/>
      <c r="O224" s="172"/>
      <c r="P224" s="172"/>
      <c r="Q224" s="172"/>
      <c r="R224" s="175"/>
      <c r="T224" s="176"/>
      <c r="U224" s="172"/>
      <c r="V224" s="172"/>
      <c r="W224" s="172"/>
      <c r="X224" s="172"/>
      <c r="Y224" s="172"/>
      <c r="Z224" s="172"/>
      <c r="AA224" s="177"/>
      <c r="AT224" s="178" t="s">
        <v>256</v>
      </c>
      <c r="AU224" s="178" t="s">
        <v>83</v>
      </c>
      <c r="AV224" s="9" t="s">
        <v>136</v>
      </c>
      <c r="AW224" s="9" t="s">
        <v>33</v>
      </c>
      <c r="AX224" s="9" t="s">
        <v>75</v>
      </c>
      <c r="AY224" s="178" t="s">
        <v>157</v>
      </c>
    </row>
    <row r="225" spans="2:65" s="9" customFormat="1" ht="16.5" customHeight="1">
      <c r="B225" s="171"/>
      <c r="C225" s="172"/>
      <c r="D225" s="172"/>
      <c r="E225" s="173" t="s">
        <v>466</v>
      </c>
      <c r="F225" s="343" t="s">
        <v>467</v>
      </c>
      <c r="G225" s="344"/>
      <c r="H225" s="344"/>
      <c r="I225" s="344"/>
      <c r="J225" s="172"/>
      <c r="K225" s="174">
        <v>1815</v>
      </c>
      <c r="L225" s="172"/>
      <c r="M225" s="172"/>
      <c r="N225" s="172"/>
      <c r="O225" s="172"/>
      <c r="P225" s="172"/>
      <c r="Q225" s="172"/>
      <c r="R225" s="175"/>
      <c r="T225" s="176"/>
      <c r="U225" s="172"/>
      <c r="V225" s="172"/>
      <c r="W225" s="172"/>
      <c r="X225" s="172"/>
      <c r="Y225" s="172"/>
      <c r="Z225" s="172"/>
      <c r="AA225" s="177"/>
      <c r="AT225" s="178" t="s">
        <v>256</v>
      </c>
      <c r="AU225" s="178" t="s">
        <v>83</v>
      </c>
      <c r="AV225" s="9" t="s">
        <v>136</v>
      </c>
      <c r="AW225" s="9" t="s">
        <v>33</v>
      </c>
      <c r="AX225" s="9" t="s">
        <v>83</v>
      </c>
      <c r="AY225" s="178" t="s">
        <v>157</v>
      </c>
    </row>
    <row r="226" spans="2:65" s="1" customFormat="1" ht="25.5" customHeight="1">
      <c r="B226" s="129"/>
      <c r="C226" s="157" t="s">
        <v>206</v>
      </c>
      <c r="D226" s="157" t="s">
        <v>158</v>
      </c>
      <c r="E226" s="158" t="s">
        <v>468</v>
      </c>
      <c r="F226" s="313" t="s">
        <v>469</v>
      </c>
      <c r="G226" s="313"/>
      <c r="H226" s="313"/>
      <c r="I226" s="313"/>
      <c r="J226" s="159" t="s">
        <v>275</v>
      </c>
      <c r="K226" s="160">
        <v>1485</v>
      </c>
      <c r="L226" s="311">
        <v>0</v>
      </c>
      <c r="M226" s="311"/>
      <c r="N226" s="314">
        <f>ROUND(L226*K226,2)</f>
        <v>0</v>
      </c>
      <c r="O226" s="314"/>
      <c r="P226" s="314"/>
      <c r="Q226" s="314"/>
      <c r="R226" s="132"/>
      <c r="T226" s="161" t="s">
        <v>5</v>
      </c>
      <c r="U226" s="44" t="s">
        <v>40</v>
      </c>
      <c r="V226" s="36"/>
      <c r="W226" s="162">
        <f>V226*K226</f>
        <v>0</v>
      </c>
      <c r="X226" s="162">
        <v>0</v>
      </c>
      <c r="Y226" s="162">
        <f>X226*K226</f>
        <v>0</v>
      </c>
      <c r="Z226" s="162">
        <v>0</v>
      </c>
      <c r="AA226" s="163">
        <f>Z226*K226</f>
        <v>0</v>
      </c>
      <c r="AR226" s="19" t="s">
        <v>162</v>
      </c>
      <c r="AT226" s="19" t="s">
        <v>158</v>
      </c>
      <c r="AU226" s="19" t="s">
        <v>83</v>
      </c>
      <c r="AY226" s="19" t="s">
        <v>157</v>
      </c>
      <c r="BE226" s="106">
        <f>IF(U226="základní",N226,0)</f>
        <v>0</v>
      </c>
      <c r="BF226" s="106">
        <f>IF(U226="snížená",N226,0)</f>
        <v>0</v>
      </c>
      <c r="BG226" s="106">
        <f>IF(U226="zákl. přenesená",N226,0)</f>
        <v>0</v>
      </c>
      <c r="BH226" s="106">
        <f>IF(U226="sníž. přenesená",N226,0)</f>
        <v>0</v>
      </c>
      <c r="BI226" s="106">
        <f>IF(U226="nulová",N226,0)</f>
        <v>0</v>
      </c>
      <c r="BJ226" s="19" t="s">
        <v>83</v>
      </c>
      <c r="BK226" s="106">
        <f>ROUND(L226*K226,2)</f>
        <v>0</v>
      </c>
      <c r="BL226" s="19" t="s">
        <v>162</v>
      </c>
      <c r="BM226" s="19" t="s">
        <v>470</v>
      </c>
    </row>
    <row r="227" spans="2:65" s="9" customFormat="1" ht="25.5" customHeight="1">
      <c r="B227" s="171"/>
      <c r="C227" s="172"/>
      <c r="D227" s="172"/>
      <c r="E227" s="173" t="s">
        <v>471</v>
      </c>
      <c r="F227" s="345" t="s">
        <v>472</v>
      </c>
      <c r="G227" s="346"/>
      <c r="H227" s="346"/>
      <c r="I227" s="346"/>
      <c r="J227" s="172"/>
      <c r="K227" s="174">
        <v>1240</v>
      </c>
      <c r="L227" s="172"/>
      <c r="M227" s="172"/>
      <c r="N227" s="172"/>
      <c r="O227" s="172"/>
      <c r="P227" s="172"/>
      <c r="Q227" s="172"/>
      <c r="R227" s="175"/>
      <c r="T227" s="176"/>
      <c r="U227" s="172"/>
      <c r="V227" s="172"/>
      <c r="W227" s="172"/>
      <c r="X227" s="172"/>
      <c r="Y227" s="172"/>
      <c r="Z227" s="172"/>
      <c r="AA227" s="177"/>
      <c r="AT227" s="178" t="s">
        <v>256</v>
      </c>
      <c r="AU227" s="178" t="s">
        <v>83</v>
      </c>
      <c r="AV227" s="9" t="s">
        <v>136</v>
      </c>
      <c r="AW227" s="9" t="s">
        <v>33</v>
      </c>
      <c r="AX227" s="9" t="s">
        <v>75</v>
      </c>
      <c r="AY227" s="178" t="s">
        <v>157</v>
      </c>
    </row>
    <row r="228" spans="2:65" s="9" customFormat="1" ht="16.5" customHeight="1">
      <c r="B228" s="171"/>
      <c r="C228" s="172"/>
      <c r="D228" s="172"/>
      <c r="E228" s="173" t="s">
        <v>223</v>
      </c>
      <c r="F228" s="343" t="s">
        <v>419</v>
      </c>
      <c r="G228" s="344"/>
      <c r="H228" s="344"/>
      <c r="I228" s="344"/>
      <c r="J228" s="172"/>
      <c r="K228" s="174">
        <v>245</v>
      </c>
      <c r="L228" s="172"/>
      <c r="M228" s="172"/>
      <c r="N228" s="172"/>
      <c r="O228" s="172"/>
      <c r="P228" s="172"/>
      <c r="Q228" s="172"/>
      <c r="R228" s="175"/>
      <c r="T228" s="176"/>
      <c r="U228" s="172"/>
      <c r="V228" s="172"/>
      <c r="W228" s="172"/>
      <c r="X228" s="172"/>
      <c r="Y228" s="172"/>
      <c r="Z228" s="172"/>
      <c r="AA228" s="177"/>
      <c r="AT228" s="178" t="s">
        <v>256</v>
      </c>
      <c r="AU228" s="178" t="s">
        <v>83</v>
      </c>
      <c r="AV228" s="9" t="s">
        <v>136</v>
      </c>
      <c r="AW228" s="9" t="s">
        <v>33</v>
      </c>
      <c r="AX228" s="9" t="s">
        <v>75</v>
      </c>
      <c r="AY228" s="178" t="s">
        <v>157</v>
      </c>
    </row>
    <row r="229" spans="2:65" s="9" customFormat="1" ht="16.5" customHeight="1">
      <c r="B229" s="171"/>
      <c r="C229" s="172"/>
      <c r="D229" s="172"/>
      <c r="E229" s="173" t="s">
        <v>473</v>
      </c>
      <c r="F229" s="343" t="s">
        <v>474</v>
      </c>
      <c r="G229" s="344"/>
      <c r="H229" s="344"/>
      <c r="I229" s="344"/>
      <c r="J229" s="172"/>
      <c r="K229" s="174">
        <v>1485</v>
      </c>
      <c r="L229" s="172"/>
      <c r="M229" s="172"/>
      <c r="N229" s="172"/>
      <c r="O229" s="172"/>
      <c r="P229" s="172"/>
      <c r="Q229" s="172"/>
      <c r="R229" s="175"/>
      <c r="T229" s="176"/>
      <c r="U229" s="172"/>
      <c r="V229" s="172"/>
      <c r="W229" s="172"/>
      <c r="X229" s="172"/>
      <c r="Y229" s="172"/>
      <c r="Z229" s="172"/>
      <c r="AA229" s="177"/>
      <c r="AT229" s="178" t="s">
        <v>256</v>
      </c>
      <c r="AU229" s="178" t="s">
        <v>83</v>
      </c>
      <c r="AV229" s="9" t="s">
        <v>136</v>
      </c>
      <c r="AW229" s="9" t="s">
        <v>33</v>
      </c>
      <c r="AX229" s="9" t="s">
        <v>83</v>
      </c>
      <c r="AY229" s="178" t="s">
        <v>157</v>
      </c>
    </row>
    <row r="230" spans="2:65" s="1" customFormat="1" ht="25.5" customHeight="1">
      <c r="B230" s="129"/>
      <c r="C230" s="157" t="s">
        <v>475</v>
      </c>
      <c r="D230" s="157" t="s">
        <v>158</v>
      </c>
      <c r="E230" s="158" t="s">
        <v>476</v>
      </c>
      <c r="F230" s="313" t="s">
        <v>477</v>
      </c>
      <c r="G230" s="313"/>
      <c r="H230" s="313"/>
      <c r="I230" s="313"/>
      <c r="J230" s="159" t="s">
        <v>275</v>
      </c>
      <c r="K230" s="160">
        <v>1540</v>
      </c>
      <c r="L230" s="311">
        <v>0</v>
      </c>
      <c r="M230" s="311"/>
      <c r="N230" s="314">
        <f>ROUND(L230*K230,2)</f>
        <v>0</v>
      </c>
      <c r="O230" s="314"/>
      <c r="P230" s="314"/>
      <c r="Q230" s="314"/>
      <c r="R230" s="132"/>
      <c r="T230" s="161" t="s">
        <v>5</v>
      </c>
      <c r="U230" s="44" t="s">
        <v>40</v>
      </c>
      <c r="V230" s="36"/>
      <c r="W230" s="162">
        <f>V230*K230</f>
        <v>0</v>
      </c>
      <c r="X230" s="162">
        <v>0</v>
      </c>
      <c r="Y230" s="162">
        <f>X230*K230</f>
        <v>0</v>
      </c>
      <c r="Z230" s="162">
        <v>0</v>
      </c>
      <c r="AA230" s="163">
        <f>Z230*K230</f>
        <v>0</v>
      </c>
      <c r="AR230" s="19" t="s">
        <v>162</v>
      </c>
      <c r="AT230" s="19" t="s">
        <v>158</v>
      </c>
      <c r="AU230" s="19" t="s">
        <v>83</v>
      </c>
      <c r="AY230" s="19" t="s">
        <v>157</v>
      </c>
      <c r="BE230" s="106">
        <f>IF(U230="základní",N230,0)</f>
        <v>0</v>
      </c>
      <c r="BF230" s="106">
        <f>IF(U230="snížená",N230,0)</f>
        <v>0</v>
      </c>
      <c r="BG230" s="106">
        <f>IF(U230="zákl. přenesená",N230,0)</f>
        <v>0</v>
      </c>
      <c r="BH230" s="106">
        <f>IF(U230="sníž. přenesená",N230,0)</f>
        <v>0</v>
      </c>
      <c r="BI230" s="106">
        <f>IF(U230="nulová",N230,0)</f>
        <v>0</v>
      </c>
      <c r="BJ230" s="19" t="s">
        <v>83</v>
      </c>
      <c r="BK230" s="106">
        <f>ROUND(L230*K230,2)</f>
        <v>0</v>
      </c>
      <c r="BL230" s="19" t="s">
        <v>162</v>
      </c>
      <c r="BM230" s="19" t="s">
        <v>478</v>
      </c>
    </row>
    <row r="231" spans="2:65" s="9" customFormat="1" ht="25.5" customHeight="1">
      <c r="B231" s="171"/>
      <c r="C231" s="172"/>
      <c r="D231" s="172"/>
      <c r="E231" s="173" t="s">
        <v>479</v>
      </c>
      <c r="F231" s="345" t="s">
        <v>480</v>
      </c>
      <c r="G231" s="346"/>
      <c r="H231" s="346"/>
      <c r="I231" s="346"/>
      <c r="J231" s="172"/>
      <c r="K231" s="174">
        <v>1190</v>
      </c>
      <c r="L231" s="172"/>
      <c r="M231" s="172"/>
      <c r="N231" s="172"/>
      <c r="O231" s="172"/>
      <c r="P231" s="172"/>
      <c r="Q231" s="172"/>
      <c r="R231" s="175"/>
      <c r="T231" s="176"/>
      <c r="U231" s="172"/>
      <c r="V231" s="172"/>
      <c r="W231" s="172"/>
      <c r="X231" s="172"/>
      <c r="Y231" s="172"/>
      <c r="Z231" s="172"/>
      <c r="AA231" s="177"/>
      <c r="AT231" s="178" t="s">
        <v>256</v>
      </c>
      <c r="AU231" s="178" t="s">
        <v>83</v>
      </c>
      <c r="AV231" s="9" t="s">
        <v>136</v>
      </c>
      <c r="AW231" s="9" t="s">
        <v>33</v>
      </c>
      <c r="AX231" s="9" t="s">
        <v>75</v>
      </c>
      <c r="AY231" s="178" t="s">
        <v>157</v>
      </c>
    </row>
    <row r="232" spans="2:65" s="9" customFormat="1" ht="16.5" customHeight="1">
      <c r="B232" s="171"/>
      <c r="C232" s="172"/>
      <c r="D232" s="172"/>
      <c r="E232" s="173" t="s">
        <v>219</v>
      </c>
      <c r="F232" s="343" t="s">
        <v>465</v>
      </c>
      <c r="G232" s="344"/>
      <c r="H232" s="344"/>
      <c r="I232" s="344"/>
      <c r="J232" s="172"/>
      <c r="K232" s="174">
        <v>350</v>
      </c>
      <c r="L232" s="172"/>
      <c r="M232" s="172"/>
      <c r="N232" s="172"/>
      <c r="O232" s="172"/>
      <c r="P232" s="172"/>
      <c r="Q232" s="172"/>
      <c r="R232" s="175"/>
      <c r="T232" s="176"/>
      <c r="U232" s="172"/>
      <c r="V232" s="172"/>
      <c r="W232" s="172"/>
      <c r="X232" s="172"/>
      <c r="Y232" s="172"/>
      <c r="Z232" s="172"/>
      <c r="AA232" s="177"/>
      <c r="AT232" s="178" t="s">
        <v>256</v>
      </c>
      <c r="AU232" s="178" t="s">
        <v>83</v>
      </c>
      <c r="AV232" s="9" t="s">
        <v>136</v>
      </c>
      <c r="AW232" s="9" t="s">
        <v>33</v>
      </c>
      <c r="AX232" s="9" t="s">
        <v>75</v>
      </c>
      <c r="AY232" s="178" t="s">
        <v>157</v>
      </c>
    </row>
    <row r="233" spans="2:65" s="9" customFormat="1" ht="16.5" customHeight="1">
      <c r="B233" s="171"/>
      <c r="C233" s="172"/>
      <c r="D233" s="172"/>
      <c r="E233" s="173" t="s">
        <v>481</v>
      </c>
      <c r="F233" s="343" t="s">
        <v>482</v>
      </c>
      <c r="G233" s="344"/>
      <c r="H233" s="344"/>
      <c r="I233" s="344"/>
      <c r="J233" s="172"/>
      <c r="K233" s="174">
        <v>1540</v>
      </c>
      <c r="L233" s="172"/>
      <c r="M233" s="172"/>
      <c r="N233" s="172"/>
      <c r="O233" s="172"/>
      <c r="P233" s="172"/>
      <c r="Q233" s="172"/>
      <c r="R233" s="175"/>
      <c r="T233" s="176"/>
      <c r="U233" s="172"/>
      <c r="V233" s="172"/>
      <c r="W233" s="172"/>
      <c r="X233" s="172"/>
      <c r="Y233" s="172"/>
      <c r="Z233" s="172"/>
      <c r="AA233" s="177"/>
      <c r="AT233" s="178" t="s">
        <v>256</v>
      </c>
      <c r="AU233" s="178" t="s">
        <v>83</v>
      </c>
      <c r="AV233" s="9" t="s">
        <v>136</v>
      </c>
      <c r="AW233" s="9" t="s">
        <v>33</v>
      </c>
      <c r="AX233" s="9" t="s">
        <v>83</v>
      </c>
      <c r="AY233" s="178" t="s">
        <v>157</v>
      </c>
    </row>
    <row r="234" spans="2:65" s="1" customFormat="1" ht="25.5" customHeight="1">
      <c r="B234" s="129"/>
      <c r="C234" s="157" t="s">
        <v>483</v>
      </c>
      <c r="D234" s="157" t="s">
        <v>158</v>
      </c>
      <c r="E234" s="158" t="s">
        <v>484</v>
      </c>
      <c r="F234" s="313" t="s">
        <v>485</v>
      </c>
      <c r="G234" s="313"/>
      <c r="H234" s="313"/>
      <c r="I234" s="313"/>
      <c r="J234" s="159" t="s">
        <v>275</v>
      </c>
      <c r="K234" s="160">
        <v>1</v>
      </c>
      <c r="L234" s="311">
        <v>0</v>
      </c>
      <c r="M234" s="311"/>
      <c r="N234" s="314">
        <f>ROUND(L234*K234,2)</f>
        <v>0</v>
      </c>
      <c r="O234" s="314"/>
      <c r="P234" s="314"/>
      <c r="Q234" s="314"/>
      <c r="R234" s="132"/>
      <c r="T234" s="161" t="s">
        <v>5</v>
      </c>
      <c r="U234" s="44" t="s">
        <v>40</v>
      </c>
      <c r="V234" s="36"/>
      <c r="W234" s="162">
        <f>V234*K234</f>
        <v>0</v>
      </c>
      <c r="X234" s="162">
        <v>0</v>
      </c>
      <c r="Y234" s="162">
        <f>X234*K234</f>
        <v>0</v>
      </c>
      <c r="Z234" s="162">
        <v>0</v>
      </c>
      <c r="AA234" s="163">
        <f>Z234*K234</f>
        <v>0</v>
      </c>
      <c r="AR234" s="19" t="s">
        <v>162</v>
      </c>
      <c r="AT234" s="19" t="s">
        <v>158</v>
      </c>
      <c r="AU234" s="19" t="s">
        <v>83</v>
      </c>
      <c r="AY234" s="19" t="s">
        <v>157</v>
      </c>
      <c r="BE234" s="106">
        <f>IF(U234="základní",N234,0)</f>
        <v>0</v>
      </c>
      <c r="BF234" s="106">
        <f>IF(U234="snížená",N234,0)</f>
        <v>0</v>
      </c>
      <c r="BG234" s="106">
        <f>IF(U234="zákl. přenesená",N234,0)</f>
        <v>0</v>
      </c>
      <c r="BH234" s="106">
        <f>IF(U234="sníž. přenesená",N234,0)</f>
        <v>0</v>
      </c>
      <c r="BI234" s="106">
        <f>IF(U234="nulová",N234,0)</f>
        <v>0</v>
      </c>
      <c r="BJ234" s="19" t="s">
        <v>83</v>
      </c>
      <c r="BK234" s="106">
        <f>ROUND(L234*K234,2)</f>
        <v>0</v>
      </c>
      <c r="BL234" s="19" t="s">
        <v>162</v>
      </c>
      <c r="BM234" s="19" t="s">
        <v>486</v>
      </c>
    </row>
    <row r="235" spans="2:65" s="9" customFormat="1" ht="25.5" customHeight="1">
      <c r="B235" s="171"/>
      <c r="C235" s="172"/>
      <c r="D235" s="172"/>
      <c r="E235" s="173" t="s">
        <v>487</v>
      </c>
      <c r="F235" s="345" t="s">
        <v>420</v>
      </c>
      <c r="G235" s="346"/>
      <c r="H235" s="346"/>
      <c r="I235" s="346"/>
      <c r="J235" s="172"/>
      <c r="K235" s="174">
        <v>1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256</v>
      </c>
      <c r="AU235" s="178" t="s">
        <v>83</v>
      </c>
      <c r="AV235" s="9" t="s">
        <v>136</v>
      </c>
      <c r="AW235" s="9" t="s">
        <v>33</v>
      </c>
      <c r="AX235" s="9" t="s">
        <v>83</v>
      </c>
      <c r="AY235" s="178" t="s">
        <v>157</v>
      </c>
    </row>
    <row r="236" spans="2:65" s="1" customFormat="1" ht="25.5" customHeight="1">
      <c r="B236" s="129"/>
      <c r="C236" s="157" t="s">
        <v>488</v>
      </c>
      <c r="D236" s="157" t="s">
        <v>158</v>
      </c>
      <c r="E236" s="158" t="s">
        <v>489</v>
      </c>
      <c r="F236" s="313" t="s">
        <v>490</v>
      </c>
      <c r="G236" s="313"/>
      <c r="H236" s="313"/>
      <c r="I236" s="313"/>
      <c r="J236" s="159" t="s">
        <v>275</v>
      </c>
      <c r="K236" s="160">
        <v>1465</v>
      </c>
      <c r="L236" s="311">
        <v>0</v>
      </c>
      <c r="M236" s="311"/>
      <c r="N236" s="314">
        <f>ROUND(L236*K236,2)</f>
        <v>0</v>
      </c>
      <c r="O236" s="314"/>
      <c r="P236" s="314"/>
      <c r="Q236" s="314"/>
      <c r="R236" s="132"/>
      <c r="T236" s="161" t="s">
        <v>5</v>
      </c>
      <c r="U236" s="44" t="s">
        <v>40</v>
      </c>
      <c r="V236" s="36"/>
      <c r="W236" s="162">
        <f>V236*K236</f>
        <v>0</v>
      </c>
      <c r="X236" s="162">
        <v>0</v>
      </c>
      <c r="Y236" s="162">
        <f>X236*K236</f>
        <v>0</v>
      </c>
      <c r="Z236" s="162">
        <v>0</v>
      </c>
      <c r="AA236" s="163">
        <f>Z236*K236</f>
        <v>0</v>
      </c>
      <c r="AR236" s="19" t="s">
        <v>162</v>
      </c>
      <c r="AT236" s="19" t="s">
        <v>158</v>
      </c>
      <c r="AU236" s="19" t="s">
        <v>83</v>
      </c>
      <c r="AY236" s="19" t="s">
        <v>157</v>
      </c>
      <c r="BE236" s="106">
        <f>IF(U236="základní",N236,0)</f>
        <v>0</v>
      </c>
      <c r="BF236" s="106">
        <f>IF(U236="snížená",N236,0)</f>
        <v>0</v>
      </c>
      <c r="BG236" s="106">
        <f>IF(U236="zákl. přenesená",N236,0)</f>
        <v>0</v>
      </c>
      <c r="BH236" s="106">
        <f>IF(U236="sníž. přenesená",N236,0)</f>
        <v>0</v>
      </c>
      <c r="BI236" s="106">
        <f>IF(U236="nulová",N236,0)</f>
        <v>0</v>
      </c>
      <c r="BJ236" s="19" t="s">
        <v>83</v>
      </c>
      <c r="BK236" s="106">
        <f>ROUND(L236*K236,2)</f>
        <v>0</v>
      </c>
      <c r="BL236" s="19" t="s">
        <v>162</v>
      </c>
      <c r="BM236" s="19" t="s">
        <v>491</v>
      </c>
    </row>
    <row r="237" spans="2:65" s="9" customFormat="1" ht="25.5" customHeight="1">
      <c r="B237" s="171"/>
      <c r="C237" s="172"/>
      <c r="D237" s="172"/>
      <c r="E237" s="173" t="s">
        <v>492</v>
      </c>
      <c r="F237" s="345" t="s">
        <v>464</v>
      </c>
      <c r="G237" s="346"/>
      <c r="H237" s="346"/>
      <c r="I237" s="346"/>
      <c r="J237" s="172"/>
      <c r="K237" s="174">
        <v>1220</v>
      </c>
      <c r="L237" s="172"/>
      <c r="M237" s="172"/>
      <c r="N237" s="172"/>
      <c r="O237" s="172"/>
      <c r="P237" s="172"/>
      <c r="Q237" s="172"/>
      <c r="R237" s="175"/>
      <c r="T237" s="176"/>
      <c r="U237" s="172"/>
      <c r="V237" s="172"/>
      <c r="W237" s="172"/>
      <c r="X237" s="172"/>
      <c r="Y237" s="172"/>
      <c r="Z237" s="172"/>
      <c r="AA237" s="177"/>
      <c r="AT237" s="178" t="s">
        <v>256</v>
      </c>
      <c r="AU237" s="178" t="s">
        <v>83</v>
      </c>
      <c r="AV237" s="9" t="s">
        <v>136</v>
      </c>
      <c r="AW237" s="9" t="s">
        <v>33</v>
      </c>
      <c r="AX237" s="9" t="s">
        <v>75</v>
      </c>
      <c r="AY237" s="178" t="s">
        <v>157</v>
      </c>
    </row>
    <row r="238" spans="2:65" s="9" customFormat="1" ht="16.5" customHeight="1">
      <c r="B238" s="171"/>
      <c r="C238" s="172"/>
      <c r="D238" s="172"/>
      <c r="E238" s="173" t="s">
        <v>222</v>
      </c>
      <c r="F238" s="343" t="s">
        <v>419</v>
      </c>
      <c r="G238" s="344"/>
      <c r="H238" s="344"/>
      <c r="I238" s="344"/>
      <c r="J238" s="172"/>
      <c r="K238" s="174">
        <v>245</v>
      </c>
      <c r="L238" s="172"/>
      <c r="M238" s="172"/>
      <c r="N238" s="172"/>
      <c r="O238" s="172"/>
      <c r="P238" s="172"/>
      <c r="Q238" s="172"/>
      <c r="R238" s="175"/>
      <c r="T238" s="176"/>
      <c r="U238" s="172"/>
      <c r="V238" s="172"/>
      <c r="W238" s="172"/>
      <c r="X238" s="172"/>
      <c r="Y238" s="172"/>
      <c r="Z238" s="172"/>
      <c r="AA238" s="177"/>
      <c r="AT238" s="178" t="s">
        <v>256</v>
      </c>
      <c r="AU238" s="178" t="s">
        <v>83</v>
      </c>
      <c r="AV238" s="9" t="s">
        <v>136</v>
      </c>
      <c r="AW238" s="9" t="s">
        <v>33</v>
      </c>
      <c r="AX238" s="9" t="s">
        <v>75</v>
      </c>
      <c r="AY238" s="178" t="s">
        <v>157</v>
      </c>
    </row>
    <row r="239" spans="2:65" s="9" customFormat="1" ht="16.5" customHeight="1">
      <c r="B239" s="171"/>
      <c r="C239" s="172"/>
      <c r="D239" s="172"/>
      <c r="E239" s="173" t="s">
        <v>493</v>
      </c>
      <c r="F239" s="343" t="s">
        <v>494</v>
      </c>
      <c r="G239" s="344"/>
      <c r="H239" s="344"/>
      <c r="I239" s="344"/>
      <c r="J239" s="172"/>
      <c r="K239" s="174">
        <v>1465</v>
      </c>
      <c r="L239" s="172"/>
      <c r="M239" s="172"/>
      <c r="N239" s="172"/>
      <c r="O239" s="172"/>
      <c r="P239" s="172"/>
      <c r="Q239" s="172"/>
      <c r="R239" s="175"/>
      <c r="T239" s="176"/>
      <c r="U239" s="172"/>
      <c r="V239" s="172"/>
      <c r="W239" s="172"/>
      <c r="X239" s="172"/>
      <c r="Y239" s="172"/>
      <c r="Z239" s="172"/>
      <c r="AA239" s="177"/>
      <c r="AT239" s="178" t="s">
        <v>256</v>
      </c>
      <c r="AU239" s="178" t="s">
        <v>83</v>
      </c>
      <c r="AV239" s="9" t="s">
        <v>136</v>
      </c>
      <c r="AW239" s="9" t="s">
        <v>33</v>
      </c>
      <c r="AX239" s="9" t="s">
        <v>83</v>
      </c>
      <c r="AY239" s="178" t="s">
        <v>157</v>
      </c>
    </row>
    <row r="240" spans="2:65" s="1" customFormat="1" ht="16.5" customHeight="1">
      <c r="B240" s="129"/>
      <c r="C240" s="157" t="s">
        <v>495</v>
      </c>
      <c r="D240" s="157" t="s">
        <v>158</v>
      </c>
      <c r="E240" s="158" t="s">
        <v>496</v>
      </c>
      <c r="F240" s="313" t="s">
        <v>497</v>
      </c>
      <c r="G240" s="313"/>
      <c r="H240" s="313"/>
      <c r="I240" s="313"/>
      <c r="J240" s="159" t="s">
        <v>275</v>
      </c>
      <c r="K240" s="160">
        <v>1785</v>
      </c>
      <c r="L240" s="311">
        <v>0</v>
      </c>
      <c r="M240" s="311"/>
      <c r="N240" s="314">
        <f>ROUND(L240*K240,2)</f>
        <v>0</v>
      </c>
      <c r="O240" s="314"/>
      <c r="P240" s="314"/>
      <c r="Q240" s="314"/>
      <c r="R240" s="132"/>
      <c r="T240" s="161" t="s">
        <v>5</v>
      </c>
      <c r="U240" s="44" t="s">
        <v>40</v>
      </c>
      <c r="V240" s="36"/>
      <c r="W240" s="162">
        <f>V240*K240</f>
        <v>0</v>
      </c>
      <c r="X240" s="162">
        <v>0</v>
      </c>
      <c r="Y240" s="162">
        <f>X240*K240</f>
        <v>0</v>
      </c>
      <c r="Z240" s="162">
        <v>0</v>
      </c>
      <c r="AA240" s="163">
        <f>Z240*K240</f>
        <v>0</v>
      </c>
      <c r="AR240" s="19" t="s">
        <v>162</v>
      </c>
      <c r="AT240" s="19" t="s">
        <v>158</v>
      </c>
      <c r="AU240" s="19" t="s">
        <v>83</v>
      </c>
      <c r="AY240" s="19" t="s">
        <v>157</v>
      </c>
      <c r="BE240" s="106">
        <f>IF(U240="základní",N240,0)</f>
        <v>0</v>
      </c>
      <c r="BF240" s="106">
        <f>IF(U240="snížená",N240,0)</f>
        <v>0</v>
      </c>
      <c r="BG240" s="106">
        <f>IF(U240="zákl. přenesená",N240,0)</f>
        <v>0</v>
      </c>
      <c r="BH240" s="106">
        <f>IF(U240="sníž. přenesená",N240,0)</f>
        <v>0</v>
      </c>
      <c r="BI240" s="106">
        <f>IF(U240="nulová",N240,0)</f>
        <v>0</v>
      </c>
      <c r="BJ240" s="19" t="s">
        <v>83</v>
      </c>
      <c r="BK240" s="106">
        <f>ROUND(L240*K240,2)</f>
        <v>0</v>
      </c>
      <c r="BL240" s="19" t="s">
        <v>162</v>
      </c>
      <c r="BM240" s="19" t="s">
        <v>498</v>
      </c>
    </row>
    <row r="241" spans="2:65" s="9" customFormat="1" ht="25.5" customHeight="1">
      <c r="B241" s="171"/>
      <c r="C241" s="172"/>
      <c r="D241" s="172"/>
      <c r="E241" s="173" t="s">
        <v>499</v>
      </c>
      <c r="F241" s="345" t="s">
        <v>480</v>
      </c>
      <c r="G241" s="346"/>
      <c r="H241" s="346"/>
      <c r="I241" s="346"/>
      <c r="J241" s="172"/>
      <c r="K241" s="174">
        <v>1190</v>
      </c>
      <c r="L241" s="172"/>
      <c r="M241" s="172"/>
      <c r="N241" s="172"/>
      <c r="O241" s="172"/>
      <c r="P241" s="172"/>
      <c r="Q241" s="172"/>
      <c r="R241" s="175"/>
      <c r="T241" s="176"/>
      <c r="U241" s="172"/>
      <c r="V241" s="172"/>
      <c r="W241" s="172"/>
      <c r="X241" s="172"/>
      <c r="Y241" s="172"/>
      <c r="Z241" s="172"/>
      <c r="AA241" s="177"/>
      <c r="AT241" s="178" t="s">
        <v>256</v>
      </c>
      <c r="AU241" s="178" t="s">
        <v>83</v>
      </c>
      <c r="AV241" s="9" t="s">
        <v>136</v>
      </c>
      <c r="AW241" s="9" t="s">
        <v>33</v>
      </c>
      <c r="AX241" s="9" t="s">
        <v>75</v>
      </c>
      <c r="AY241" s="178" t="s">
        <v>157</v>
      </c>
    </row>
    <row r="242" spans="2:65" s="9" customFormat="1" ht="16.5" customHeight="1">
      <c r="B242" s="171"/>
      <c r="C242" s="172"/>
      <c r="D242" s="172"/>
      <c r="E242" s="173" t="s">
        <v>217</v>
      </c>
      <c r="F242" s="343" t="s">
        <v>465</v>
      </c>
      <c r="G242" s="344"/>
      <c r="H242" s="344"/>
      <c r="I242" s="344"/>
      <c r="J242" s="172"/>
      <c r="K242" s="174">
        <v>350</v>
      </c>
      <c r="L242" s="172"/>
      <c r="M242" s="172"/>
      <c r="N242" s="172"/>
      <c r="O242" s="172"/>
      <c r="P242" s="172"/>
      <c r="Q242" s="172"/>
      <c r="R242" s="175"/>
      <c r="T242" s="176"/>
      <c r="U242" s="172"/>
      <c r="V242" s="172"/>
      <c r="W242" s="172"/>
      <c r="X242" s="172"/>
      <c r="Y242" s="172"/>
      <c r="Z242" s="172"/>
      <c r="AA242" s="177"/>
      <c r="AT242" s="178" t="s">
        <v>256</v>
      </c>
      <c r="AU242" s="178" t="s">
        <v>83</v>
      </c>
      <c r="AV242" s="9" t="s">
        <v>136</v>
      </c>
      <c r="AW242" s="9" t="s">
        <v>33</v>
      </c>
      <c r="AX242" s="9" t="s">
        <v>75</v>
      </c>
      <c r="AY242" s="178" t="s">
        <v>157</v>
      </c>
    </row>
    <row r="243" spans="2:65" s="9" customFormat="1" ht="16.5" customHeight="1">
      <c r="B243" s="171"/>
      <c r="C243" s="172"/>
      <c r="D243" s="172"/>
      <c r="E243" s="173" t="s">
        <v>218</v>
      </c>
      <c r="F243" s="343" t="s">
        <v>419</v>
      </c>
      <c r="G243" s="344"/>
      <c r="H243" s="344"/>
      <c r="I243" s="344"/>
      <c r="J243" s="172"/>
      <c r="K243" s="174">
        <v>245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256</v>
      </c>
      <c r="AU243" s="178" t="s">
        <v>83</v>
      </c>
      <c r="AV243" s="9" t="s">
        <v>136</v>
      </c>
      <c r="AW243" s="9" t="s">
        <v>33</v>
      </c>
      <c r="AX243" s="9" t="s">
        <v>75</v>
      </c>
      <c r="AY243" s="178" t="s">
        <v>157</v>
      </c>
    </row>
    <row r="244" spans="2:65" s="9" customFormat="1" ht="16.5" customHeight="1">
      <c r="B244" s="171"/>
      <c r="C244" s="172"/>
      <c r="D244" s="172"/>
      <c r="E244" s="173" t="s">
        <v>500</v>
      </c>
      <c r="F244" s="343" t="s">
        <v>501</v>
      </c>
      <c r="G244" s="344"/>
      <c r="H244" s="344"/>
      <c r="I244" s="344"/>
      <c r="J244" s="172"/>
      <c r="K244" s="174">
        <v>1785</v>
      </c>
      <c r="L244" s="172"/>
      <c r="M244" s="172"/>
      <c r="N244" s="172"/>
      <c r="O244" s="172"/>
      <c r="P244" s="172"/>
      <c r="Q244" s="172"/>
      <c r="R244" s="175"/>
      <c r="T244" s="176"/>
      <c r="U244" s="172"/>
      <c r="V244" s="172"/>
      <c r="W244" s="172"/>
      <c r="X244" s="172"/>
      <c r="Y244" s="172"/>
      <c r="Z244" s="172"/>
      <c r="AA244" s="177"/>
      <c r="AT244" s="178" t="s">
        <v>256</v>
      </c>
      <c r="AU244" s="178" t="s">
        <v>83</v>
      </c>
      <c r="AV244" s="9" t="s">
        <v>136</v>
      </c>
      <c r="AW244" s="9" t="s">
        <v>33</v>
      </c>
      <c r="AX244" s="9" t="s">
        <v>83</v>
      </c>
      <c r="AY244" s="178" t="s">
        <v>157</v>
      </c>
    </row>
    <row r="245" spans="2:65" s="1" customFormat="1" ht="25.5" customHeight="1">
      <c r="B245" s="129"/>
      <c r="C245" s="157" t="s">
        <v>229</v>
      </c>
      <c r="D245" s="157" t="s">
        <v>158</v>
      </c>
      <c r="E245" s="158" t="s">
        <v>502</v>
      </c>
      <c r="F245" s="313" t="s">
        <v>503</v>
      </c>
      <c r="G245" s="313"/>
      <c r="H245" s="313"/>
      <c r="I245" s="313"/>
      <c r="J245" s="159" t="s">
        <v>275</v>
      </c>
      <c r="K245" s="160">
        <v>1785</v>
      </c>
      <c r="L245" s="311">
        <v>0</v>
      </c>
      <c r="M245" s="311"/>
      <c r="N245" s="314">
        <f>ROUND(L245*K245,2)</f>
        <v>0</v>
      </c>
      <c r="O245" s="314"/>
      <c r="P245" s="314"/>
      <c r="Q245" s="314"/>
      <c r="R245" s="132"/>
      <c r="T245" s="161" t="s">
        <v>5</v>
      </c>
      <c r="U245" s="44" t="s">
        <v>40</v>
      </c>
      <c r="V245" s="36"/>
      <c r="W245" s="162">
        <f>V245*K245</f>
        <v>0</v>
      </c>
      <c r="X245" s="162">
        <v>0</v>
      </c>
      <c r="Y245" s="162">
        <f>X245*K245</f>
        <v>0</v>
      </c>
      <c r="Z245" s="162">
        <v>0</v>
      </c>
      <c r="AA245" s="163">
        <f>Z245*K245</f>
        <v>0</v>
      </c>
      <c r="AR245" s="19" t="s">
        <v>162</v>
      </c>
      <c r="AT245" s="19" t="s">
        <v>158</v>
      </c>
      <c r="AU245" s="19" t="s">
        <v>83</v>
      </c>
      <c r="AY245" s="19" t="s">
        <v>157</v>
      </c>
      <c r="BE245" s="106">
        <f>IF(U245="základní",N245,0)</f>
        <v>0</v>
      </c>
      <c r="BF245" s="106">
        <f>IF(U245="snížená",N245,0)</f>
        <v>0</v>
      </c>
      <c r="BG245" s="106">
        <f>IF(U245="zákl. přenesená",N245,0)</f>
        <v>0</v>
      </c>
      <c r="BH245" s="106">
        <f>IF(U245="sníž. přenesená",N245,0)</f>
        <v>0</v>
      </c>
      <c r="BI245" s="106">
        <f>IF(U245="nulová",N245,0)</f>
        <v>0</v>
      </c>
      <c r="BJ245" s="19" t="s">
        <v>83</v>
      </c>
      <c r="BK245" s="106">
        <f>ROUND(L245*K245,2)</f>
        <v>0</v>
      </c>
      <c r="BL245" s="19" t="s">
        <v>162</v>
      </c>
      <c r="BM245" s="19" t="s">
        <v>504</v>
      </c>
    </row>
    <row r="246" spans="2:65" s="9" customFormat="1" ht="25.5" customHeight="1">
      <c r="B246" s="171"/>
      <c r="C246" s="172"/>
      <c r="D246" s="172"/>
      <c r="E246" s="173" t="s">
        <v>505</v>
      </c>
      <c r="F246" s="345" t="s">
        <v>480</v>
      </c>
      <c r="G246" s="346"/>
      <c r="H246" s="346"/>
      <c r="I246" s="346"/>
      <c r="J246" s="172"/>
      <c r="K246" s="174">
        <v>1190</v>
      </c>
      <c r="L246" s="172"/>
      <c r="M246" s="172"/>
      <c r="N246" s="172"/>
      <c r="O246" s="172"/>
      <c r="P246" s="172"/>
      <c r="Q246" s="172"/>
      <c r="R246" s="175"/>
      <c r="T246" s="176"/>
      <c r="U246" s="172"/>
      <c r="V246" s="172"/>
      <c r="W246" s="172"/>
      <c r="X246" s="172"/>
      <c r="Y246" s="172"/>
      <c r="Z246" s="172"/>
      <c r="AA246" s="177"/>
      <c r="AT246" s="178" t="s">
        <v>256</v>
      </c>
      <c r="AU246" s="178" t="s">
        <v>83</v>
      </c>
      <c r="AV246" s="9" t="s">
        <v>136</v>
      </c>
      <c r="AW246" s="9" t="s">
        <v>33</v>
      </c>
      <c r="AX246" s="9" t="s">
        <v>75</v>
      </c>
      <c r="AY246" s="178" t="s">
        <v>157</v>
      </c>
    </row>
    <row r="247" spans="2:65" s="9" customFormat="1" ht="16.5" customHeight="1">
      <c r="B247" s="171"/>
      <c r="C247" s="172"/>
      <c r="D247" s="172"/>
      <c r="E247" s="173" t="s">
        <v>213</v>
      </c>
      <c r="F247" s="343" t="s">
        <v>465</v>
      </c>
      <c r="G247" s="344"/>
      <c r="H247" s="344"/>
      <c r="I247" s="344"/>
      <c r="J247" s="172"/>
      <c r="K247" s="174">
        <v>350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256</v>
      </c>
      <c r="AU247" s="178" t="s">
        <v>83</v>
      </c>
      <c r="AV247" s="9" t="s">
        <v>136</v>
      </c>
      <c r="AW247" s="9" t="s">
        <v>33</v>
      </c>
      <c r="AX247" s="9" t="s">
        <v>75</v>
      </c>
      <c r="AY247" s="178" t="s">
        <v>157</v>
      </c>
    </row>
    <row r="248" spans="2:65" s="9" customFormat="1" ht="16.5" customHeight="1">
      <c r="B248" s="171"/>
      <c r="C248" s="172"/>
      <c r="D248" s="172"/>
      <c r="E248" s="173" t="s">
        <v>215</v>
      </c>
      <c r="F248" s="343" t="s">
        <v>419</v>
      </c>
      <c r="G248" s="344"/>
      <c r="H248" s="344"/>
      <c r="I248" s="344"/>
      <c r="J248" s="172"/>
      <c r="K248" s="174">
        <v>245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256</v>
      </c>
      <c r="AU248" s="178" t="s">
        <v>83</v>
      </c>
      <c r="AV248" s="9" t="s">
        <v>136</v>
      </c>
      <c r="AW248" s="9" t="s">
        <v>33</v>
      </c>
      <c r="AX248" s="9" t="s">
        <v>75</v>
      </c>
      <c r="AY248" s="178" t="s">
        <v>157</v>
      </c>
    </row>
    <row r="249" spans="2:65" s="9" customFormat="1" ht="16.5" customHeight="1">
      <c r="B249" s="171"/>
      <c r="C249" s="172"/>
      <c r="D249" s="172"/>
      <c r="E249" s="173" t="s">
        <v>506</v>
      </c>
      <c r="F249" s="343" t="s">
        <v>507</v>
      </c>
      <c r="G249" s="344"/>
      <c r="H249" s="344"/>
      <c r="I249" s="344"/>
      <c r="J249" s="172"/>
      <c r="K249" s="174">
        <v>1785</v>
      </c>
      <c r="L249" s="172"/>
      <c r="M249" s="172"/>
      <c r="N249" s="172"/>
      <c r="O249" s="172"/>
      <c r="P249" s="172"/>
      <c r="Q249" s="172"/>
      <c r="R249" s="175"/>
      <c r="T249" s="176"/>
      <c r="U249" s="172"/>
      <c r="V249" s="172"/>
      <c r="W249" s="172"/>
      <c r="X249" s="172"/>
      <c r="Y249" s="172"/>
      <c r="Z249" s="172"/>
      <c r="AA249" s="177"/>
      <c r="AT249" s="178" t="s">
        <v>256</v>
      </c>
      <c r="AU249" s="178" t="s">
        <v>83</v>
      </c>
      <c r="AV249" s="9" t="s">
        <v>136</v>
      </c>
      <c r="AW249" s="9" t="s">
        <v>33</v>
      </c>
      <c r="AX249" s="9" t="s">
        <v>83</v>
      </c>
      <c r="AY249" s="178" t="s">
        <v>157</v>
      </c>
    </row>
    <row r="250" spans="2:65" s="1" customFormat="1" ht="25.5" customHeight="1">
      <c r="B250" s="129"/>
      <c r="C250" s="157" t="s">
        <v>508</v>
      </c>
      <c r="D250" s="157" t="s">
        <v>158</v>
      </c>
      <c r="E250" s="158" t="s">
        <v>509</v>
      </c>
      <c r="F250" s="313" t="s">
        <v>510</v>
      </c>
      <c r="G250" s="313"/>
      <c r="H250" s="313"/>
      <c r="I250" s="313"/>
      <c r="J250" s="159" t="s">
        <v>275</v>
      </c>
      <c r="K250" s="160">
        <v>245</v>
      </c>
      <c r="L250" s="311">
        <v>0</v>
      </c>
      <c r="M250" s="311"/>
      <c r="N250" s="314">
        <f>ROUND(L250*K250,2)</f>
        <v>0</v>
      </c>
      <c r="O250" s="314"/>
      <c r="P250" s="314"/>
      <c r="Q250" s="314"/>
      <c r="R250" s="132"/>
      <c r="T250" s="161" t="s">
        <v>5</v>
      </c>
      <c r="U250" s="44" t="s">
        <v>40</v>
      </c>
      <c r="V250" s="36"/>
      <c r="W250" s="162">
        <f>V250*K250</f>
        <v>0</v>
      </c>
      <c r="X250" s="162">
        <v>0</v>
      </c>
      <c r="Y250" s="162">
        <f>X250*K250</f>
        <v>0</v>
      </c>
      <c r="Z250" s="162">
        <v>0</v>
      </c>
      <c r="AA250" s="163">
        <f>Z250*K250</f>
        <v>0</v>
      </c>
      <c r="AR250" s="19" t="s">
        <v>162</v>
      </c>
      <c r="AT250" s="19" t="s">
        <v>158</v>
      </c>
      <c r="AU250" s="19" t="s">
        <v>83</v>
      </c>
      <c r="AY250" s="19" t="s">
        <v>157</v>
      </c>
      <c r="BE250" s="106">
        <f>IF(U250="základní",N250,0)</f>
        <v>0</v>
      </c>
      <c r="BF250" s="106">
        <f>IF(U250="snížená",N250,0)</f>
        <v>0</v>
      </c>
      <c r="BG250" s="106">
        <f>IF(U250="zákl. přenesená",N250,0)</f>
        <v>0</v>
      </c>
      <c r="BH250" s="106">
        <f>IF(U250="sníž. přenesená",N250,0)</f>
        <v>0</v>
      </c>
      <c r="BI250" s="106">
        <f>IF(U250="nulová",N250,0)</f>
        <v>0</v>
      </c>
      <c r="BJ250" s="19" t="s">
        <v>83</v>
      </c>
      <c r="BK250" s="106">
        <f>ROUND(L250*K250,2)</f>
        <v>0</v>
      </c>
      <c r="BL250" s="19" t="s">
        <v>162</v>
      </c>
      <c r="BM250" s="19" t="s">
        <v>511</v>
      </c>
    </row>
    <row r="251" spans="2:65" s="9" customFormat="1" ht="16.5" customHeight="1">
      <c r="B251" s="171"/>
      <c r="C251" s="172"/>
      <c r="D251" s="172"/>
      <c r="E251" s="173" t="s">
        <v>512</v>
      </c>
      <c r="F251" s="345" t="s">
        <v>419</v>
      </c>
      <c r="G251" s="346"/>
      <c r="H251" s="346"/>
      <c r="I251" s="346"/>
      <c r="J251" s="172"/>
      <c r="K251" s="174">
        <v>245</v>
      </c>
      <c r="L251" s="172"/>
      <c r="M251" s="172"/>
      <c r="N251" s="172"/>
      <c r="O251" s="172"/>
      <c r="P251" s="172"/>
      <c r="Q251" s="172"/>
      <c r="R251" s="175"/>
      <c r="T251" s="176"/>
      <c r="U251" s="172"/>
      <c r="V251" s="172"/>
      <c r="W251" s="172"/>
      <c r="X251" s="172"/>
      <c r="Y251" s="172"/>
      <c r="Z251" s="172"/>
      <c r="AA251" s="177"/>
      <c r="AT251" s="178" t="s">
        <v>256</v>
      </c>
      <c r="AU251" s="178" t="s">
        <v>83</v>
      </c>
      <c r="AV251" s="9" t="s">
        <v>136</v>
      </c>
      <c r="AW251" s="9" t="s">
        <v>33</v>
      </c>
      <c r="AX251" s="9" t="s">
        <v>83</v>
      </c>
      <c r="AY251" s="178" t="s">
        <v>157</v>
      </c>
    </row>
    <row r="252" spans="2:65" s="1" customFormat="1" ht="25.5" customHeight="1">
      <c r="B252" s="129"/>
      <c r="C252" s="157" t="s">
        <v>513</v>
      </c>
      <c r="D252" s="157" t="s">
        <v>158</v>
      </c>
      <c r="E252" s="158" t="s">
        <v>514</v>
      </c>
      <c r="F252" s="313" t="s">
        <v>515</v>
      </c>
      <c r="G252" s="313"/>
      <c r="H252" s="313"/>
      <c r="I252" s="313"/>
      <c r="J252" s="159" t="s">
        <v>275</v>
      </c>
      <c r="K252" s="160">
        <v>1220</v>
      </c>
      <c r="L252" s="311">
        <v>0</v>
      </c>
      <c r="M252" s="311"/>
      <c r="N252" s="314">
        <f>ROUND(L252*K252,2)</f>
        <v>0</v>
      </c>
      <c r="O252" s="314"/>
      <c r="P252" s="314"/>
      <c r="Q252" s="314"/>
      <c r="R252" s="132"/>
      <c r="T252" s="161" t="s">
        <v>5</v>
      </c>
      <c r="U252" s="44" t="s">
        <v>40</v>
      </c>
      <c r="V252" s="36"/>
      <c r="W252" s="162">
        <f>V252*K252</f>
        <v>0</v>
      </c>
      <c r="X252" s="162">
        <v>0</v>
      </c>
      <c r="Y252" s="162">
        <f>X252*K252</f>
        <v>0</v>
      </c>
      <c r="Z252" s="162">
        <v>0</v>
      </c>
      <c r="AA252" s="163">
        <f>Z252*K252</f>
        <v>0</v>
      </c>
      <c r="AR252" s="19" t="s">
        <v>162</v>
      </c>
      <c r="AT252" s="19" t="s">
        <v>158</v>
      </c>
      <c r="AU252" s="19" t="s">
        <v>83</v>
      </c>
      <c r="AY252" s="19" t="s">
        <v>157</v>
      </c>
      <c r="BE252" s="106">
        <f>IF(U252="základní",N252,0)</f>
        <v>0</v>
      </c>
      <c r="BF252" s="106">
        <f>IF(U252="snížená",N252,0)</f>
        <v>0</v>
      </c>
      <c r="BG252" s="106">
        <f>IF(U252="zákl. přenesená",N252,0)</f>
        <v>0</v>
      </c>
      <c r="BH252" s="106">
        <f>IF(U252="sníž. přenesená",N252,0)</f>
        <v>0</v>
      </c>
      <c r="BI252" s="106">
        <f>IF(U252="nulová",N252,0)</f>
        <v>0</v>
      </c>
      <c r="BJ252" s="19" t="s">
        <v>83</v>
      </c>
      <c r="BK252" s="106">
        <f>ROUND(L252*K252,2)</f>
        <v>0</v>
      </c>
      <c r="BL252" s="19" t="s">
        <v>162</v>
      </c>
      <c r="BM252" s="19" t="s">
        <v>516</v>
      </c>
    </row>
    <row r="253" spans="2:65" s="9" customFormat="1" ht="25.5" customHeight="1">
      <c r="B253" s="171"/>
      <c r="C253" s="172"/>
      <c r="D253" s="172"/>
      <c r="E253" s="173" t="s">
        <v>517</v>
      </c>
      <c r="F253" s="345" t="s">
        <v>464</v>
      </c>
      <c r="G253" s="346"/>
      <c r="H253" s="346"/>
      <c r="I253" s="346"/>
      <c r="J253" s="172"/>
      <c r="K253" s="174">
        <v>1220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256</v>
      </c>
      <c r="AU253" s="178" t="s">
        <v>83</v>
      </c>
      <c r="AV253" s="9" t="s">
        <v>136</v>
      </c>
      <c r="AW253" s="9" t="s">
        <v>33</v>
      </c>
      <c r="AX253" s="9" t="s">
        <v>83</v>
      </c>
      <c r="AY253" s="178" t="s">
        <v>157</v>
      </c>
    </row>
    <row r="254" spans="2:65" s="1" customFormat="1" ht="25.5" customHeight="1">
      <c r="B254" s="129"/>
      <c r="C254" s="157" t="s">
        <v>518</v>
      </c>
      <c r="D254" s="157" t="s">
        <v>158</v>
      </c>
      <c r="E254" s="158" t="s">
        <v>519</v>
      </c>
      <c r="F254" s="313" t="s">
        <v>520</v>
      </c>
      <c r="G254" s="313"/>
      <c r="H254" s="313"/>
      <c r="I254" s="313"/>
      <c r="J254" s="159" t="s">
        <v>275</v>
      </c>
      <c r="K254" s="160">
        <v>350</v>
      </c>
      <c r="L254" s="311">
        <v>0</v>
      </c>
      <c r="M254" s="311"/>
      <c r="N254" s="314">
        <f>ROUND(L254*K254,2)</f>
        <v>0</v>
      </c>
      <c r="O254" s="314"/>
      <c r="P254" s="314"/>
      <c r="Q254" s="314"/>
      <c r="R254" s="132"/>
      <c r="T254" s="161" t="s">
        <v>5</v>
      </c>
      <c r="U254" s="44" t="s">
        <v>40</v>
      </c>
      <c r="V254" s="36"/>
      <c r="W254" s="162">
        <f>V254*K254</f>
        <v>0</v>
      </c>
      <c r="X254" s="162">
        <v>0</v>
      </c>
      <c r="Y254" s="162">
        <f>X254*K254</f>
        <v>0</v>
      </c>
      <c r="Z254" s="162">
        <v>0</v>
      </c>
      <c r="AA254" s="163">
        <f>Z254*K254</f>
        <v>0</v>
      </c>
      <c r="AR254" s="19" t="s">
        <v>162</v>
      </c>
      <c r="AT254" s="19" t="s">
        <v>158</v>
      </c>
      <c r="AU254" s="19" t="s">
        <v>83</v>
      </c>
      <c r="AY254" s="19" t="s">
        <v>157</v>
      </c>
      <c r="BE254" s="106">
        <f>IF(U254="základní",N254,0)</f>
        <v>0</v>
      </c>
      <c r="BF254" s="106">
        <f>IF(U254="snížená",N254,0)</f>
        <v>0</v>
      </c>
      <c r="BG254" s="106">
        <f>IF(U254="zákl. přenesená",N254,0)</f>
        <v>0</v>
      </c>
      <c r="BH254" s="106">
        <f>IF(U254="sníž. přenesená",N254,0)</f>
        <v>0</v>
      </c>
      <c r="BI254" s="106">
        <f>IF(U254="nulová",N254,0)</f>
        <v>0</v>
      </c>
      <c r="BJ254" s="19" t="s">
        <v>83</v>
      </c>
      <c r="BK254" s="106">
        <f>ROUND(L254*K254,2)</f>
        <v>0</v>
      </c>
      <c r="BL254" s="19" t="s">
        <v>162</v>
      </c>
      <c r="BM254" s="19" t="s">
        <v>521</v>
      </c>
    </row>
    <row r="255" spans="2:65" s="9" customFormat="1" ht="16.5" customHeight="1">
      <c r="B255" s="171"/>
      <c r="C255" s="172"/>
      <c r="D255" s="172"/>
      <c r="E255" s="173" t="s">
        <v>522</v>
      </c>
      <c r="F255" s="345" t="s">
        <v>465</v>
      </c>
      <c r="G255" s="346"/>
      <c r="H255" s="346"/>
      <c r="I255" s="346"/>
      <c r="J255" s="172"/>
      <c r="K255" s="174">
        <v>350</v>
      </c>
      <c r="L255" s="172"/>
      <c r="M255" s="172"/>
      <c r="N255" s="172"/>
      <c r="O255" s="172"/>
      <c r="P255" s="172"/>
      <c r="Q255" s="172"/>
      <c r="R255" s="175"/>
      <c r="T255" s="176"/>
      <c r="U255" s="172"/>
      <c r="V255" s="172"/>
      <c r="W255" s="172"/>
      <c r="X255" s="172"/>
      <c r="Y255" s="172"/>
      <c r="Z255" s="172"/>
      <c r="AA255" s="177"/>
      <c r="AT255" s="178" t="s">
        <v>256</v>
      </c>
      <c r="AU255" s="178" t="s">
        <v>83</v>
      </c>
      <c r="AV255" s="9" t="s">
        <v>136</v>
      </c>
      <c r="AW255" s="9" t="s">
        <v>33</v>
      </c>
      <c r="AX255" s="9" t="s">
        <v>83</v>
      </c>
      <c r="AY255" s="178" t="s">
        <v>157</v>
      </c>
    </row>
    <row r="256" spans="2:65" s="1" customFormat="1" ht="25.5" customHeight="1">
      <c r="B256" s="129"/>
      <c r="C256" s="157" t="s">
        <v>523</v>
      </c>
      <c r="D256" s="157" t="s">
        <v>158</v>
      </c>
      <c r="E256" s="158" t="s">
        <v>524</v>
      </c>
      <c r="F256" s="313" t="s">
        <v>525</v>
      </c>
      <c r="G256" s="313"/>
      <c r="H256" s="313"/>
      <c r="I256" s="313"/>
      <c r="J256" s="159" t="s">
        <v>275</v>
      </c>
      <c r="K256" s="160">
        <v>245</v>
      </c>
      <c r="L256" s="311">
        <v>0</v>
      </c>
      <c r="M256" s="311"/>
      <c r="N256" s="314">
        <f>ROUND(L256*K256,2)</f>
        <v>0</v>
      </c>
      <c r="O256" s="314"/>
      <c r="P256" s="314"/>
      <c r="Q256" s="314"/>
      <c r="R256" s="132"/>
      <c r="T256" s="161" t="s">
        <v>5</v>
      </c>
      <c r="U256" s="44" t="s">
        <v>40</v>
      </c>
      <c r="V256" s="36"/>
      <c r="W256" s="162">
        <f>V256*K256</f>
        <v>0</v>
      </c>
      <c r="X256" s="162">
        <v>0</v>
      </c>
      <c r="Y256" s="162">
        <f>X256*K256</f>
        <v>0</v>
      </c>
      <c r="Z256" s="162">
        <v>0</v>
      </c>
      <c r="AA256" s="163">
        <f>Z256*K256</f>
        <v>0</v>
      </c>
      <c r="AR256" s="19" t="s">
        <v>162</v>
      </c>
      <c r="AT256" s="19" t="s">
        <v>158</v>
      </c>
      <c r="AU256" s="19" t="s">
        <v>83</v>
      </c>
      <c r="AY256" s="19" t="s">
        <v>157</v>
      </c>
      <c r="BE256" s="106">
        <f>IF(U256="základní",N256,0)</f>
        <v>0</v>
      </c>
      <c r="BF256" s="106">
        <f>IF(U256="snížená",N256,0)</f>
        <v>0</v>
      </c>
      <c r="BG256" s="106">
        <f>IF(U256="zákl. přenesená",N256,0)</f>
        <v>0</v>
      </c>
      <c r="BH256" s="106">
        <f>IF(U256="sníž. přenesená",N256,0)</f>
        <v>0</v>
      </c>
      <c r="BI256" s="106">
        <f>IF(U256="nulová",N256,0)</f>
        <v>0</v>
      </c>
      <c r="BJ256" s="19" t="s">
        <v>83</v>
      </c>
      <c r="BK256" s="106">
        <f>ROUND(L256*K256,2)</f>
        <v>0</v>
      </c>
      <c r="BL256" s="19" t="s">
        <v>162</v>
      </c>
      <c r="BM256" s="19" t="s">
        <v>526</v>
      </c>
    </row>
    <row r="257" spans="2:65" s="9" customFormat="1" ht="16.5" customHeight="1">
      <c r="B257" s="171"/>
      <c r="C257" s="172"/>
      <c r="D257" s="172"/>
      <c r="E257" s="173" t="s">
        <v>527</v>
      </c>
      <c r="F257" s="345" t="s">
        <v>419</v>
      </c>
      <c r="G257" s="346"/>
      <c r="H257" s="346"/>
      <c r="I257" s="346"/>
      <c r="J257" s="172"/>
      <c r="K257" s="174">
        <v>245</v>
      </c>
      <c r="L257" s="172"/>
      <c r="M257" s="172"/>
      <c r="N257" s="172"/>
      <c r="O257" s="172"/>
      <c r="P257" s="172"/>
      <c r="Q257" s="172"/>
      <c r="R257" s="175"/>
      <c r="T257" s="176"/>
      <c r="U257" s="172"/>
      <c r="V257" s="172"/>
      <c r="W257" s="172"/>
      <c r="X257" s="172"/>
      <c r="Y257" s="172"/>
      <c r="Z257" s="172"/>
      <c r="AA257" s="177"/>
      <c r="AT257" s="178" t="s">
        <v>256</v>
      </c>
      <c r="AU257" s="178" t="s">
        <v>83</v>
      </c>
      <c r="AV257" s="9" t="s">
        <v>136</v>
      </c>
      <c r="AW257" s="9" t="s">
        <v>33</v>
      </c>
      <c r="AX257" s="9" t="s">
        <v>83</v>
      </c>
      <c r="AY257" s="178" t="s">
        <v>157</v>
      </c>
    </row>
    <row r="258" spans="2:65" s="1" customFormat="1" ht="25.5" customHeight="1">
      <c r="B258" s="129"/>
      <c r="C258" s="157" t="s">
        <v>528</v>
      </c>
      <c r="D258" s="157" t="s">
        <v>158</v>
      </c>
      <c r="E258" s="158" t="s">
        <v>529</v>
      </c>
      <c r="F258" s="313" t="s">
        <v>530</v>
      </c>
      <c r="G258" s="313"/>
      <c r="H258" s="313"/>
      <c r="I258" s="313"/>
      <c r="J258" s="159" t="s">
        <v>275</v>
      </c>
      <c r="K258" s="160">
        <v>70</v>
      </c>
      <c r="L258" s="311">
        <v>0</v>
      </c>
      <c r="M258" s="311"/>
      <c r="N258" s="314">
        <f>ROUND(L258*K258,2)</f>
        <v>0</v>
      </c>
      <c r="O258" s="314"/>
      <c r="P258" s="314"/>
      <c r="Q258" s="314"/>
      <c r="R258" s="132"/>
      <c r="T258" s="161" t="s">
        <v>5</v>
      </c>
      <c r="U258" s="44" t="s">
        <v>40</v>
      </c>
      <c r="V258" s="36"/>
      <c r="W258" s="162">
        <f>V258*K258</f>
        <v>0</v>
      </c>
      <c r="X258" s="162">
        <v>0</v>
      </c>
      <c r="Y258" s="162">
        <f>X258*K258</f>
        <v>0</v>
      </c>
      <c r="Z258" s="162">
        <v>0</v>
      </c>
      <c r="AA258" s="163">
        <f>Z258*K258</f>
        <v>0</v>
      </c>
      <c r="AR258" s="19" t="s">
        <v>162</v>
      </c>
      <c r="AT258" s="19" t="s">
        <v>158</v>
      </c>
      <c r="AU258" s="19" t="s">
        <v>83</v>
      </c>
      <c r="AY258" s="19" t="s">
        <v>157</v>
      </c>
      <c r="BE258" s="106">
        <f>IF(U258="základní",N258,0)</f>
        <v>0</v>
      </c>
      <c r="BF258" s="106">
        <f>IF(U258="snížená",N258,0)</f>
        <v>0</v>
      </c>
      <c r="BG258" s="106">
        <f>IF(U258="zákl. přenesená",N258,0)</f>
        <v>0</v>
      </c>
      <c r="BH258" s="106">
        <f>IF(U258="sníž. přenesená",N258,0)</f>
        <v>0</v>
      </c>
      <c r="BI258" s="106">
        <f>IF(U258="nulová",N258,0)</f>
        <v>0</v>
      </c>
      <c r="BJ258" s="19" t="s">
        <v>83</v>
      </c>
      <c r="BK258" s="106">
        <f>ROUND(L258*K258,2)</f>
        <v>0</v>
      </c>
      <c r="BL258" s="19" t="s">
        <v>162</v>
      </c>
      <c r="BM258" s="19" t="s">
        <v>531</v>
      </c>
    </row>
    <row r="259" spans="2:65" s="9" customFormat="1" ht="16.5" customHeight="1">
      <c r="B259" s="171"/>
      <c r="C259" s="172"/>
      <c r="D259" s="172"/>
      <c r="E259" s="173" t="s">
        <v>532</v>
      </c>
      <c r="F259" s="345" t="s">
        <v>533</v>
      </c>
      <c r="G259" s="346"/>
      <c r="H259" s="346"/>
      <c r="I259" s="346"/>
      <c r="J259" s="172"/>
      <c r="K259" s="174">
        <v>70</v>
      </c>
      <c r="L259" s="172"/>
      <c r="M259" s="172"/>
      <c r="N259" s="172"/>
      <c r="O259" s="172"/>
      <c r="P259" s="172"/>
      <c r="Q259" s="172"/>
      <c r="R259" s="175"/>
      <c r="T259" s="176"/>
      <c r="U259" s="172"/>
      <c r="V259" s="172"/>
      <c r="W259" s="172"/>
      <c r="X259" s="172"/>
      <c r="Y259" s="172"/>
      <c r="Z259" s="172"/>
      <c r="AA259" s="177"/>
      <c r="AT259" s="178" t="s">
        <v>256</v>
      </c>
      <c r="AU259" s="178" t="s">
        <v>83</v>
      </c>
      <c r="AV259" s="9" t="s">
        <v>136</v>
      </c>
      <c r="AW259" s="9" t="s">
        <v>33</v>
      </c>
      <c r="AX259" s="9" t="s">
        <v>83</v>
      </c>
      <c r="AY259" s="178" t="s">
        <v>157</v>
      </c>
    </row>
    <row r="260" spans="2:65" s="1" customFormat="1" ht="25.5" customHeight="1">
      <c r="B260" s="129"/>
      <c r="C260" s="157" t="s">
        <v>534</v>
      </c>
      <c r="D260" s="157" t="s">
        <v>158</v>
      </c>
      <c r="E260" s="158" t="s">
        <v>535</v>
      </c>
      <c r="F260" s="313" t="s">
        <v>536</v>
      </c>
      <c r="G260" s="313"/>
      <c r="H260" s="313"/>
      <c r="I260" s="313"/>
      <c r="J260" s="159" t="s">
        <v>275</v>
      </c>
      <c r="K260" s="160">
        <v>1240</v>
      </c>
      <c r="L260" s="311">
        <v>0</v>
      </c>
      <c r="M260" s="311"/>
      <c r="N260" s="314">
        <f>ROUND(L260*K260,2)</f>
        <v>0</v>
      </c>
      <c r="O260" s="314"/>
      <c r="P260" s="314"/>
      <c r="Q260" s="314"/>
      <c r="R260" s="132"/>
      <c r="T260" s="161" t="s">
        <v>5</v>
      </c>
      <c r="U260" s="44" t="s">
        <v>40</v>
      </c>
      <c r="V260" s="36"/>
      <c r="W260" s="162">
        <f>V260*K260</f>
        <v>0</v>
      </c>
      <c r="X260" s="162">
        <v>0</v>
      </c>
      <c r="Y260" s="162">
        <f>X260*K260</f>
        <v>0</v>
      </c>
      <c r="Z260" s="162">
        <v>0</v>
      </c>
      <c r="AA260" s="163">
        <f>Z260*K260</f>
        <v>0</v>
      </c>
      <c r="AR260" s="19" t="s">
        <v>162</v>
      </c>
      <c r="AT260" s="19" t="s">
        <v>158</v>
      </c>
      <c r="AU260" s="19" t="s">
        <v>83</v>
      </c>
      <c r="AY260" s="19" t="s">
        <v>157</v>
      </c>
      <c r="BE260" s="106">
        <f>IF(U260="základní",N260,0)</f>
        <v>0</v>
      </c>
      <c r="BF260" s="106">
        <f>IF(U260="snížená",N260,0)</f>
        <v>0</v>
      </c>
      <c r="BG260" s="106">
        <f>IF(U260="zákl. přenesená",N260,0)</f>
        <v>0</v>
      </c>
      <c r="BH260" s="106">
        <f>IF(U260="sníž. přenesená",N260,0)</f>
        <v>0</v>
      </c>
      <c r="BI260" s="106">
        <f>IF(U260="nulová",N260,0)</f>
        <v>0</v>
      </c>
      <c r="BJ260" s="19" t="s">
        <v>83</v>
      </c>
      <c r="BK260" s="106">
        <f>ROUND(L260*K260,2)</f>
        <v>0</v>
      </c>
      <c r="BL260" s="19" t="s">
        <v>162</v>
      </c>
      <c r="BM260" s="19" t="s">
        <v>537</v>
      </c>
    </row>
    <row r="261" spans="2:65" s="9" customFormat="1" ht="25.5" customHeight="1">
      <c r="B261" s="171"/>
      <c r="C261" s="172"/>
      <c r="D261" s="172"/>
      <c r="E261" s="173" t="s">
        <v>538</v>
      </c>
      <c r="F261" s="345" t="s">
        <v>472</v>
      </c>
      <c r="G261" s="346"/>
      <c r="H261" s="346"/>
      <c r="I261" s="346"/>
      <c r="J261" s="172"/>
      <c r="K261" s="174">
        <v>1240</v>
      </c>
      <c r="L261" s="172"/>
      <c r="M261" s="172"/>
      <c r="N261" s="172"/>
      <c r="O261" s="172"/>
      <c r="P261" s="172"/>
      <c r="Q261" s="172"/>
      <c r="R261" s="175"/>
      <c r="T261" s="176"/>
      <c r="U261" s="172"/>
      <c r="V261" s="172"/>
      <c r="W261" s="172"/>
      <c r="X261" s="172"/>
      <c r="Y261" s="172"/>
      <c r="Z261" s="172"/>
      <c r="AA261" s="177"/>
      <c r="AT261" s="178" t="s">
        <v>256</v>
      </c>
      <c r="AU261" s="178" t="s">
        <v>83</v>
      </c>
      <c r="AV261" s="9" t="s">
        <v>136</v>
      </c>
      <c r="AW261" s="9" t="s">
        <v>33</v>
      </c>
      <c r="AX261" s="9" t="s">
        <v>83</v>
      </c>
      <c r="AY261" s="178" t="s">
        <v>157</v>
      </c>
    </row>
    <row r="262" spans="2:65" s="1" customFormat="1" ht="25.5" customHeight="1">
      <c r="B262" s="129"/>
      <c r="C262" s="157" t="s">
        <v>539</v>
      </c>
      <c r="D262" s="157" t="s">
        <v>158</v>
      </c>
      <c r="E262" s="158" t="s">
        <v>540</v>
      </c>
      <c r="F262" s="313" t="s">
        <v>541</v>
      </c>
      <c r="G262" s="313"/>
      <c r="H262" s="313"/>
      <c r="I262" s="313"/>
      <c r="J262" s="159" t="s">
        <v>275</v>
      </c>
      <c r="K262" s="160">
        <v>1</v>
      </c>
      <c r="L262" s="311">
        <v>0</v>
      </c>
      <c r="M262" s="311"/>
      <c r="N262" s="314">
        <f>ROUND(L262*K262,2)</f>
        <v>0</v>
      </c>
      <c r="O262" s="314"/>
      <c r="P262" s="314"/>
      <c r="Q262" s="314"/>
      <c r="R262" s="132"/>
      <c r="T262" s="161" t="s">
        <v>5</v>
      </c>
      <c r="U262" s="44" t="s">
        <v>40</v>
      </c>
      <c r="V262" s="36"/>
      <c r="W262" s="162">
        <f>V262*K262</f>
        <v>0</v>
      </c>
      <c r="X262" s="162">
        <v>0</v>
      </c>
      <c r="Y262" s="162">
        <f>X262*K262</f>
        <v>0</v>
      </c>
      <c r="Z262" s="162">
        <v>0</v>
      </c>
      <c r="AA262" s="163">
        <f>Z262*K262</f>
        <v>0</v>
      </c>
      <c r="AR262" s="19" t="s">
        <v>162</v>
      </c>
      <c r="AT262" s="19" t="s">
        <v>158</v>
      </c>
      <c r="AU262" s="19" t="s">
        <v>83</v>
      </c>
      <c r="AY262" s="19" t="s">
        <v>157</v>
      </c>
      <c r="BE262" s="106">
        <f>IF(U262="základní",N262,0)</f>
        <v>0</v>
      </c>
      <c r="BF262" s="106">
        <f>IF(U262="snížená",N262,0)</f>
        <v>0</v>
      </c>
      <c r="BG262" s="106">
        <f>IF(U262="zákl. přenesená",N262,0)</f>
        <v>0</v>
      </c>
      <c r="BH262" s="106">
        <f>IF(U262="sníž. přenesená",N262,0)</f>
        <v>0</v>
      </c>
      <c r="BI262" s="106">
        <f>IF(U262="nulová",N262,0)</f>
        <v>0</v>
      </c>
      <c r="BJ262" s="19" t="s">
        <v>83</v>
      </c>
      <c r="BK262" s="106">
        <f>ROUND(L262*K262,2)</f>
        <v>0</v>
      </c>
      <c r="BL262" s="19" t="s">
        <v>162</v>
      </c>
      <c r="BM262" s="19" t="s">
        <v>542</v>
      </c>
    </row>
    <row r="263" spans="2:65" s="9" customFormat="1" ht="25.5" customHeight="1">
      <c r="B263" s="171"/>
      <c r="C263" s="172"/>
      <c r="D263" s="172"/>
      <c r="E263" s="173" t="s">
        <v>543</v>
      </c>
      <c r="F263" s="345" t="s">
        <v>420</v>
      </c>
      <c r="G263" s="346"/>
      <c r="H263" s="346"/>
      <c r="I263" s="346"/>
      <c r="J263" s="172"/>
      <c r="K263" s="174">
        <v>1</v>
      </c>
      <c r="L263" s="172"/>
      <c r="M263" s="172"/>
      <c r="N263" s="172"/>
      <c r="O263" s="172"/>
      <c r="P263" s="172"/>
      <c r="Q263" s="172"/>
      <c r="R263" s="175"/>
      <c r="T263" s="176"/>
      <c r="U263" s="172"/>
      <c r="V263" s="172"/>
      <c r="W263" s="172"/>
      <c r="X263" s="172"/>
      <c r="Y263" s="172"/>
      <c r="Z263" s="172"/>
      <c r="AA263" s="177"/>
      <c r="AT263" s="178" t="s">
        <v>256</v>
      </c>
      <c r="AU263" s="178" t="s">
        <v>83</v>
      </c>
      <c r="AV263" s="9" t="s">
        <v>136</v>
      </c>
      <c r="AW263" s="9" t="s">
        <v>33</v>
      </c>
      <c r="AX263" s="9" t="s">
        <v>83</v>
      </c>
      <c r="AY263" s="178" t="s">
        <v>157</v>
      </c>
    </row>
    <row r="264" spans="2:65" s="1" customFormat="1" ht="25.5" customHeight="1">
      <c r="B264" s="129"/>
      <c r="C264" s="157" t="s">
        <v>544</v>
      </c>
      <c r="D264" s="157" t="s">
        <v>158</v>
      </c>
      <c r="E264" s="158" t="s">
        <v>545</v>
      </c>
      <c r="F264" s="313" t="s">
        <v>546</v>
      </c>
      <c r="G264" s="313"/>
      <c r="H264" s="313"/>
      <c r="I264" s="313"/>
      <c r="J264" s="159" t="s">
        <v>275</v>
      </c>
      <c r="K264" s="160">
        <v>191.92</v>
      </c>
      <c r="L264" s="311">
        <v>0</v>
      </c>
      <c r="M264" s="311"/>
      <c r="N264" s="314">
        <f>ROUND(L264*K264,2)</f>
        <v>0</v>
      </c>
      <c r="O264" s="314"/>
      <c r="P264" s="314"/>
      <c r="Q264" s="314"/>
      <c r="R264" s="132"/>
      <c r="T264" s="161" t="s">
        <v>5</v>
      </c>
      <c r="U264" s="44" t="s">
        <v>40</v>
      </c>
      <c r="V264" s="36"/>
      <c r="W264" s="162">
        <f>V264*K264</f>
        <v>0</v>
      </c>
      <c r="X264" s="162">
        <v>0</v>
      </c>
      <c r="Y264" s="162">
        <f>X264*K264</f>
        <v>0</v>
      </c>
      <c r="Z264" s="162">
        <v>0</v>
      </c>
      <c r="AA264" s="163">
        <f>Z264*K264</f>
        <v>0</v>
      </c>
      <c r="AR264" s="19" t="s">
        <v>162</v>
      </c>
      <c r="AT264" s="19" t="s">
        <v>158</v>
      </c>
      <c r="AU264" s="19" t="s">
        <v>83</v>
      </c>
      <c r="AY264" s="19" t="s">
        <v>157</v>
      </c>
      <c r="BE264" s="106">
        <f>IF(U264="základní",N264,0)</f>
        <v>0</v>
      </c>
      <c r="BF264" s="106">
        <f>IF(U264="snížená",N264,0)</f>
        <v>0</v>
      </c>
      <c r="BG264" s="106">
        <f>IF(U264="zákl. přenesená",N264,0)</f>
        <v>0</v>
      </c>
      <c r="BH264" s="106">
        <f>IF(U264="sníž. přenesená",N264,0)</f>
        <v>0</v>
      </c>
      <c r="BI264" s="106">
        <f>IF(U264="nulová",N264,0)</f>
        <v>0</v>
      </c>
      <c r="BJ264" s="19" t="s">
        <v>83</v>
      </c>
      <c r="BK264" s="106">
        <f>ROUND(L264*K264,2)</f>
        <v>0</v>
      </c>
      <c r="BL264" s="19" t="s">
        <v>162</v>
      </c>
      <c r="BM264" s="19" t="s">
        <v>547</v>
      </c>
    </row>
    <row r="265" spans="2:65" s="9" customFormat="1" ht="16.5" customHeight="1">
      <c r="B265" s="171"/>
      <c r="C265" s="172"/>
      <c r="D265" s="172"/>
      <c r="E265" s="173" t="s">
        <v>548</v>
      </c>
      <c r="F265" s="345" t="s">
        <v>428</v>
      </c>
      <c r="G265" s="346"/>
      <c r="H265" s="346"/>
      <c r="I265" s="346"/>
      <c r="J265" s="172"/>
      <c r="K265" s="174">
        <v>151</v>
      </c>
      <c r="L265" s="172"/>
      <c r="M265" s="172"/>
      <c r="N265" s="172"/>
      <c r="O265" s="172"/>
      <c r="P265" s="172"/>
      <c r="Q265" s="172"/>
      <c r="R265" s="175"/>
      <c r="T265" s="176"/>
      <c r="U265" s="172"/>
      <c r="V265" s="172"/>
      <c r="W265" s="172"/>
      <c r="X265" s="172"/>
      <c r="Y265" s="172"/>
      <c r="Z265" s="172"/>
      <c r="AA265" s="177"/>
      <c r="AT265" s="178" t="s">
        <v>256</v>
      </c>
      <c r="AU265" s="178" t="s">
        <v>83</v>
      </c>
      <c r="AV265" s="9" t="s">
        <v>136</v>
      </c>
      <c r="AW265" s="9" t="s">
        <v>33</v>
      </c>
      <c r="AX265" s="9" t="s">
        <v>75</v>
      </c>
      <c r="AY265" s="178" t="s">
        <v>157</v>
      </c>
    </row>
    <row r="266" spans="2:65" s="9" customFormat="1" ht="16.5" customHeight="1">
      <c r="B266" s="171"/>
      <c r="C266" s="172"/>
      <c r="D266" s="172"/>
      <c r="E266" s="173" t="s">
        <v>232</v>
      </c>
      <c r="F266" s="343" t="s">
        <v>429</v>
      </c>
      <c r="G266" s="344"/>
      <c r="H266" s="344"/>
      <c r="I266" s="344"/>
      <c r="J266" s="172"/>
      <c r="K266" s="174">
        <v>35</v>
      </c>
      <c r="L266" s="172"/>
      <c r="M266" s="172"/>
      <c r="N266" s="172"/>
      <c r="O266" s="172"/>
      <c r="P266" s="172"/>
      <c r="Q266" s="172"/>
      <c r="R266" s="175"/>
      <c r="T266" s="176"/>
      <c r="U266" s="172"/>
      <c r="V266" s="172"/>
      <c r="W266" s="172"/>
      <c r="X266" s="172"/>
      <c r="Y266" s="172"/>
      <c r="Z266" s="172"/>
      <c r="AA266" s="177"/>
      <c r="AT266" s="178" t="s">
        <v>256</v>
      </c>
      <c r="AU266" s="178" t="s">
        <v>83</v>
      </c>
      <c r="AV266" s="9" t="s">
        <v>136</v>
      </c>
      <c r="AW266" s="9" t="s">
        <v>33</v>
      </c>
      <c r="AX266" s="9" t="s">
        <v>75</v>
      </c>
      <c r="AY266" s="178" t="s">
        <v>157</v>
      </c>
    </row>
    <row r="267" spans="2:65" s="9" customFormat="1" ht="16.5" customHeight="1">
      <c r="B267" s="171"/>
      <c r="C267" s="172"/>
      <c r="D267" s="172"/>
      <c r="E267" s="173" t="s">
        <v>233</v>
      </c>
      <c r="F267" s="343" t="s">
        <v>549</v>
      </c>
      <c r="G267" s="344"/>
      <c r="H267" s="344"/>
      <c r="I267" s="344"/>
      <c r="J267" s="172"/>
      <c r="K267" s="174">
        <v>5.92</v>
      </c>
      <c r="L267" s="172"/>
      <c r="M267" s="172"/>
      <c r="N267" s="172"/>
      <c r="O267" s="172"/>
      <c r="P267" s="172"/>
      <c r="Q267" s="172"/>
      <c r="R267" s="175"/>
      <c r="T267" s="176"/>
      <c r="U267" s="172"/>
      <c r="V267" s="172"/>
      <c r="W267" s="172"/>
      <c r="X267" s="172"/>
      <c r="Y267" s="172"/>
      <c r="Z267" s="172"/>
      <c r="AA267" s="177"/>
      <c r="AT267" s="178" t="s">
        <v>256</v>
      </c>
      <c r="AU267" s="178" t="s">
        <v>83</v>
      </c>
      <c r="AV267" s="9" t="s">
        <v>136</v>
      </c>
      <c r="AW267" s="9" t="s">
        <v>33</v>
      </c>
      <c r="AX267" s="9" t="s">
        <v>75</v>
      </c>
      <c r="AY267" s="178" t="s">
        <v>157</v>
      </c>
    </row>
    <row r="268" spans="2:65" s="9" customFormat="1" ht="16.5" customHeight="1">
      <c r="B268" s="171"/>
      <c r="C268" s="172"/>
      <c r="D268" s="172"/>
      <c r="E268" s="173" t="s">
        <v>550</v>
      </c>
      <c r="F268" s="343" t="s">
        <v>551</v>
      </c>
      <c r="G268" s="344"/>
      <c r="H268" s="344"/>
      <c r="I268" s="344"/>
      <c r="J268" s="172"/>
      <c r="K268" s="174">
        <v>191.92</v>
      </c>
      <c r="L268" s="172"/>
      <c r="M268" s="172"/>
      <c r="N268" s="172"/>
      <c r="O268" s="172"/>
      <c r="P268" s="172"/>
      <c r="Q268" s="172"/>
      <c r="R268" s="175"/>
      <c r="T268" s="176"/>
      <c r="U268" s="172"/>
      <c r="V268" s="172"/>
      <c r="W268" s="172"/>
      <c r="X268" s="172"/>
      <c r="Y268" s="172"/>
      <c r="Z268" s="172"/>
      <c r="AA268" s="177"/>
      <c r="AT268" s="178" t="s">
        <v>256</v>
      </c>
      <c r="AU268" s="178" t="s">
        <v>83</v>
      </c>
      <c r="AV268" s="9" t="s">
        <v>136</v>
      </c>
      <c r="AW268" s="9" t="s">
        <v>33</v>
      </c>
      <c r="AX268" s="9" t="s">
        <v>83</v>
      </c>
      <c r="AY268" s="178" t="s">
        <v>157</v>
      </c>
    </row>
    <row r="269" spans="2:65" s="1" customFormat="1" ht="25.5" customHeight="1">
      <c r="B269" s="129"/>
      <c r="C269" s="157" t="s">
        <v>552</v>
      </c>
      <c r="D269" s="157" t="s">
        <v>158</v>
      </c>
      <c r="E269" s="158" t="s">
        <v>553</v>
      </c>
      <c r="F269" s="313" t="s">
        <v>554</v>
      </c>
      <c r="G269" s="313"/>
      <c r="H269" s="313"/>
      <c r="I269" s="313"/>
      <c r="J269" s="159" t="s">
        <v>275</v>
      </c>
      <c r="K269" s="160">
        <v>61</v>
      </c>
      <c r="L269" s="311">
        <v>0</v>
      </c>
      <c r="M269" s="311"/>
      <c r="N269" s="314">
        <f>ROUND(L269*K269,2)</f>
        <v>0</v>
      </c>
      <c r="O269" s="314"/>
      <c r="P269" s="314"/>
      <c r="Q269" s="314"/>
      <c r="R269" s="132"/>
      <c r="T269" s="161" t="s">
        <v>5</v>
      </c>
      <c r="U269" s="44" t="s">
        <v>40</v>
      </c>
      <c r="V269" s="36"/>
      <c r="W269" s="162">
        <f>V269*K269</f>
        <v>0</v>
      </c>
      <c r="X269" s="162">
        <v>0</v>
      </c>
      <c r="Y269" s="162">
        <f>X269*K269</f>
        <v>0</v>
      </c>
      <c r="Z269" s="162">
        <v>0</v>
      </c>
      <c r="AA269" s="163">
        <f>Z269*K269</f>
        <v>0</v>
      </c>
      <c r="AR269" s="19" t="s">
        <v>162</v>
      </c>
      <c r="AT269" s="19" t="s">
        <v>158</v>
      </c>
      <c r="AU269" s="19" t="s">
        <v>83</v>
      </c>
      <c r="AY269" s="19" t="s">
        <v>157</v>
      </c>
      <c r="BE269" s="106">
        <f>IF(U269="základní",N269,0)</f>
        <v>0</v>
      </c>
      <c r="BF269" s="106">
        <f>IF(U269="snížená",N269,0)</f>
        <v>0</v>
      </c>
      <c r="BG269" s="106">
        <f>IF(U269="zákl. přenesená",N269,0)</f>
        <v>0</v>
      </c>
      <c r="BH269" s="106">
        <f>IF(U269="sníž. přenesená",N269,0)</f>
        <v>0</v>
      </c>
      <c r="BI269" s="106">
        <f>IF(U269="nulová",N269,0)</f>
        <v>0</v>
      </c>
      <c r="BJ269" s="19" t="s">
        <v>83</v>
      </c>
      <c r="BK269" s="106">
        <f>ROUND(L269*K269,2)</f>
        <v>0</v>
      </c>
      <c r="BL269" s="19" t="s">
        <v>162</v>
      </c>
      <c r="BM269" s="19" t="s">
        <v>555</v>
      </c>
    </row>
    <row r="270" spans="2:65" s="9" customFormat="1" ht="16.5" customHeight="1">
      <c r="B270" s="171"/>
      <c r="C270" s="172"/>
      <c r="D270" s="172"/>
      <c r="E270" s="173" t="s">
        <v>556</v>
      </c>
      <c r="F270" s="345" t="s">
        <v>557</v>
      </c>
      <c r="G270" s="346"/>
      <c r="H270" s="346"/>
      <c r="I270" s="346"/>
      <c r="J270" s="172"/>
      <c r="K270" s="174">
        <v>61</v>
      </c>
      <c r="L270" s="172"/>
      <c r="M270" s="172"/>
      <c r="N270" s="172"/>
      <c r="O270" s="172"/>
      <c r="P270" s="172"/>
      <c r="Q270" s="172"/>
      <c r="R270" s="175"/>
      <c r="T270" s="176"/>
      <c r="U270" s="172"/>
      <c r="V270" s="172"/>
      <c r="W270" s="172"/>
      <c r="X270" s="172"/>
      <c r="Y270" s="172"/>
      <c r="Z270" s="172"/>
      <c r="AA270" s="177"/>
      <c r="AT270" s="178" t="s">
        <v>256</v>
      </c>
      <c r="AU270" s="178" t="s">
        <v>83</v>
      </c>
      <c r="AV270" s="9" t="s">
        <v>136</v>
      </c>
      <c r="AW270" s="9" t="s">
        <v>33</v>
      </c>
      <c r="AX270" s="9" t="s">
        <v>83</v>
      </c>
      <c r="AY270" s="178" t="s">
        <v>157</v>
      </c>
    </row>
    <row r="271" spans="2:65" s="1" customFormat="1" ht="25.5" customHeight="1">
      <c r="B271" s="129"/>
      <c r="C271" s="157" t="s">
        <v>196</v>
      </c>
      <c r="D271" s="157" t="s">
        <v>158</v>
      </c>
      <c r="E271" s="158" t="s">
        <v>558</v>
      </c>
      <c r="F271" s="313" t="s">
        <v>559</v>
      </c>
      <c r="G271" s="313"/>
      <c r="H271" s="313"/>
      <c r="I271" s="313"/>
      <c r="J271" s="159" t="s">
        <v>275</v>
      </c>
      <c r="K271" s="160">
        <v>10</v>
      </c>
      <c r="L271" s="311">
        <v>0</v>
      </c>
      <c r="M271" s="311"/>
      <c r="N271" s="314">
        <f>ROUND(L271*K271,2)</f>
        <v>0</v>
      </c>
      <c r="O271" s="314"/>
      <c r="P271" s="314"/>
      <c r="Q271" s="314"/>
      <c r="R271" s="132"/>
      <c r="T271" s="161" t="s">
        <v>5</v>
      </c>
      <c r="U271" s="44" t="s">
        <v>40</v>
      </c>
      <c r="V271" s="36"/>
      <c r="W271" s="162">
        <f>V271*K271</f>
        <v>0</v>
      </c>
      <c r="X271" s="162">
        <v>0</v>
      </c>
      <c r="Y271" s="162">
        <f>X271*K271</f>
        <v>0</v>
      </c>
      <c r="Z271" s="162">
        <v>0</v>
      </c>
      <c r="AA271" s="163">
        <f>Z271*K271</f>
        <v>0</v>
      </c>
      <c r="AR271" s="19" t="s">
        <v>162</v>
      </c>
      <c r="AT271" s="19" t="s">
        <v>158</v>
      </c>
      <c r="AU271" s="19" t="s">
        <v>83</v>
      </c>
      <c r="AY271" s="19" t="s">
        <v>157</v>
      </c>
      <c r="BE271" s="106">
        <f>IF(U271="základní",N271,0)</f>
        <v>0</v>
      </c>
      <c r="BF271" s="106">
        <f>IF(U271="snížená",N271,0)</f>
        <v>0</v>
      </c>
      <c r="BG271" s="106">
        <f>IF(U271="zákl. přenesená",N271,0)</f>
        <v>0</v>
      </c>
      <c r="BH271" s="106">
        <f>IF(U271="sníž. přenesená",N271,0)</f>
        <v>0</v>
      </c>
      <c r="BI271" s="106">
        <f>IF(U271="nulová",N271,0)</f>
        <v>0</v>
      </c>
      <c r="BJ271" s="19" t="s">
        <v>83</v>
      </c>
      <c r="BK271" s="106">
        <f>ROUND(L271*K271,2)</f>
        <v>0</v>
      </c>
      <c r="BL271" s="19" t="s">
        <v>162</v>
      </c>
      <c r="BM271" s="19" t="s">
        <v>560</v>
      </c>
    </row>
    <row r="272" spans="2:65" s="9" customFormat="1" ht="16.5" customHeight="1">
      <c r="B272" s="171"/>
      <c r="C272" s="172"/>
      <c r="D272" s="172"/>
      <c r="E272" s="173" t="s">
        <v>561</v>
      </c>
      <c r="F272" s="345" t="s">
        <v>562</v>
      </c>
      <c r="G272" s="346"/>
      <c r="H272" s="346"/>
      <c r="I272" s="346"/>
      <c r="J272" s="172"/>
      <c r="K272" s="174">
        <v>10</v>
      </c>
      <c r="L272" s="172"/>
      <c r="M272" s="172"/>
      <c r="N272" s="172"/>
      <c r="O272" s="172"/>
      <c r="P272" s="172"/>
      <c r="Q272" s="172"/>
      <c r="R272" s="175"/>
      <c r="T272" s="176"/>
      <c r="U272" s="172"/>
      <c r="V272" s="172"/>
      <c r="W272" s="172"/>
      <c r="X272" s="172"/>
      <c r="Y272" s="172"/>
      <c r="Z272" s="172"/>
      <c r="AA272" s="177"/>
      <c r="AT272" s="178" t="s">
        <v>256</v>
      </c>
      <c r="AU272" s="178" t="s">
        <v>83</v>
      </c>
      <c r="AV272" s="9" t="s">
        <v>136</v>
      </c>
      <c r="AW272" s="9" t="s">
        <v>33</v>
      </c>
      <c r="AX272" s="9" t="s">
        <v>83</v>
      </c>
      <c r="AY272" s="178" t="s">
        <v>157</v>
      </c>
    </row>
    <row r="273" spans="2:65" s="1" customFormat="1" ht="38.25" customHeight="1">
      <c r="B273" s="129"/>
      <c r="C273" s="157" t="s">
        <v>563</v>
      </c>
      <c r="D273" s="157" t="s">
        <v>158</v>
      </c>
      <c r="E273" s="158" t="s">
        <v>564</v>
      </c>
      <c r="F273" s="313" t="s">
        <v>565</v>
      </c>
      <c r="G273" s="313"/>
      <c r="H273" s="313"/>
      <c r="I273" s="313"/>
      <c r="J273" s="159" t="s">
        <v>275</v>
      </c>
      <c r="K273" s="160">
        <v>9</v>
      </c>
      <c r="L273" s="311">
        <v>0</v>
      </c>
      <c r="M273" s="311"/>
      <c r="N273" s="314">
        <f>ROUND(L273*K273,2)</f>
        <v>0</v>
      </c>
      <c r="O273" s="314"/>
      <c r="P273" s="314"/>
      <c r="Q273" s="314"/>
      <c r="R273" s="132"/>
      <c r="T273" s="161" t="s">
        <v>5</v>
      </c>
      <c r="U273" s="44" t="s">
        <v>40</v>
      </c>
      <c r="V273" s="36"/>
      <c r="W273" s="162">
        <f>V273*K273</f>
        <v>0</v>
      </c>
      <c r="X273" s="162">
        <v>0</v>
      </c>
      <c r="Y273" s="162">
        <f>X273*K273</f>
        <v>0</v>
      </c>
      <c r="Z273" s="162">
        <v>0</v>
      </c>
      <c r="AA273" s="163">
        <f>Z273*K273</f>
        <v>0</v>
      </c>
      <c r="AR273" s="19" t="s">
        <v>162</v>
      </c>
      <c r="AT273" s="19" t="s">
        <v>158</v>
      </c>
      <c r="AU273" s="19" t="s">
        <v>83</v>
      </c>
      <c r="AY273" s="19" t="s">
        <v>157</v>
      </c>
      <c r="BE273" s="106">
        <f>IF(U273="základní",N273,0)</f>
        <v>0</v>
      </c>
      <c r="BF273" s="106">
        <f>IF(U273="snížená",N273,0)</f>
        <v>0</v>
      </c>
      <c r="BG273" s="106">
        <f>IF(U273="zákl. přenesená",N273,0)</f>
        <v>0</v>
      </c>
      <c r="BH273" s="106">
        <f>IF(U273="sníž. přenesená",N273,0)</f>
        <v>0</v>
      </c>
      <c r="BI273" s="106">
        <f>IF(U273="nulová",N273,0)</f>
        <v>0</v>
      </c>
      <c r="BJ273" s="19" t="s">
        <v>83</v>
      </c>
      <c r="BK273" s="106">
        <f>ROUND(L273*K273,2)</f>
        <v>0</v>
      </c>
      <c r="BL273" s="19" t="s">
        <v>162</v>
      </c>
      <c r="BM273" s="19" t="s">
        <v>566</v>
      </c>
    </row>
    <row r="274" spans="2:65" s="9" customFormat="1" ht="16.5" customHeight="1">
      <c r="B274" s="171"/>
      <c r="C274" s="172"/>
      <c r="D274" s="172"/>
      <c r="E274" s="173" t="s">
        <v>211</v>
      </c>
      <c r="F274" s="345" t="s">
        <v>567</v>
      </c>
      <c r="G274" s="346"/>
      <c r="H274" s="346"/>
      <c r="I274" s="346"/>
      <c r="J274" s="172"/>
      <c r="K274" s="174">
        <v>9</v>
      </c>
      <c r="L274" s="172"/>
      <c r="M274" s="172"/>
      <c r="N274" s="172"/>
      <c r="O274" s="172"/>
      <c r="P274" s="172"/>
      <c r="Q274" s="172"/>
      <c r="R274" s="175"/>
      <c r="T274" s="176"/>
      <c r="U274" s="172"/>
      <c r="V274" s="172"/>
      <c r="W274" s="172"/>
      <c r="X274" s="172"/>
      <c r="Y274" s="172"/>
      <c r="Z274" s="172"/>
      <c r="AA274" s="177"/>
      <c r="AT274" s="178" t="s">
        <v>256</v>
      </c>
      <c r="AU274" s="178" t="s">
        <v>83</v>
      </c>
      <c r="AV274" s="9" t="s">
        <v>136</v>
      </c>
      <c r="AW274" s="9" t="s">
        <v>33</v>
      </c>
      <c r="AX274" s="9" t="s">
        <v>83</v>
      </c>
      <c r="AY274" s="178" t="s">
        <v>157</v>
      </c>
    </row>
    <row r="275" spans="2:65" s="8" customFormat="1" ht="37.35" customHeight="1">
      <c r="B275" s="147"/>
      <c r="C275" s="148"/>
      <c r="D275" s="149" t="s">
        <v>248</v>
      </c>
      <c r="E275" s="149"/>
      <c r="F275" s="149"/>
      <c r="G275" s="149"/>
      <c r="H275" s="149"/>
      <c r="I275" s="149"/>
      <c r="J275" s="149"/>
      <c r="K275" s="149"/>
      <c r="L275" s="149"/>
      <c r="M275" s="149"/>
      <c r="N275" s="322">
        <f>BK275</f>
        <v>0</v>
      </c>
      <c r="O275" s="323"/>
      <c r="P275" s="323"/>
      <c r="Q275" s="323"/>
      <c r="R275" s="150"/>
      <c r="T275" s="151"/>
      <c r="U275" s="148"/>
      <c r="V275" s="148"/>
      <c r="W275" s="152">
        <f>SUM(W276:W277)</f>
        <v>0</v>
      </c>
      <c r="X275" s="148"/>
      <c r="Y275" s="152">
        <f>SUM(Y276:Y277)</f>
        <v>0</v>
      </c>
      <c r="Z275" s="148"/>
      <c r="AA275" s="153">
        <f>SUM(AA276:AA277)</f>
        <v>0</v>
      </c>
      <c r="AR275" s="154" t="s">
        <v>83</v>
      </c>
      <c r="AT275" s="155" t="s">
        <v>74</v>
      </c>
      <c r="AU275" s="155" t="s">
        <v>75</v>
      </c>
      <c r="AY275" s="154" t="s">
        <v>157</v>
      </c>
      <c r="BK275" s="156">
        <f>SUM(BK276:BK277)</f>
        <v>0</v>
      </c>
    </row>
    <row r="276" spans="2:65" s="1" customFormat="1" ht="25.5" customHeight="1">
      <c r="B276" s="129"/>
      <c r="C276" s="157" t="s">
        <v>568</v>
      </c>
      <c r="D276" s="157" t="s">
        <v>158</v>
      </c>
      <c r="E276" s="158" t="s">
        <v>569</v>
      </c>
      <c r="F276" s="313" t="s">
        <v>570</v>
      </c>
      <c r="G276" s="313"/>
      <c r="H276" s="313"/>
      <c r="I276" s="313"/>
      <c r="J276" s="159" t="s">
        <v>571</v>
      </c>
      <c r="K276" s="160">
        <v>5</v>
      </c>
      <c r="L276" s="311">
        <v>0</v>
      </c>
      <c r="M276" s="311"/>
      <c r="N276" s="314">
        <f>ROUND(L276*K276,2)</f>
        <v>0</v>
      </c>
      <c r="O276" s="314"/>
      <c r="P276" s="314"/>
      <c r="Q276" s="314"/>
      <c r="R276" s="132"/>
      <c r="T276" s="161" t="s">
        <v>5</v>
      </c>
      <c r="U276" s="44" t="s">
        <v>40</v>
      </c>
      <c r="V276" s="36"/>
      <c r="W276" s="162">
        <f>V276*K276</f>
        <v>0</v>
      </c>
      <c r="X276" s="162">
        <v>0</v>
      </c>
      <c r="Y276" s="162">
        <f>X276*K276</f>
        <v>0</v>
      </c>
      <c r="Z276" s="162">
        <v>0</v>
      </c>
      <c r="AA276" s="163">
        <f>Z276*K276</f>
        <v>0</v>
      </c>
      <c r="AR276" s="19" t="s">
        <v>162</v>
      </c>
      <c r="AT276" s="19" t="s">
        <v>158</v>
      </c>
      <c r="AU276" s="19" t="s">
        <v>83</v>
      </c>
      <c r="AY276" s="19" t="s">
        <v>157</v>
      </c>
      <c r="BE276" s="106">
        <f>IF(U276="základní",N276,0)</f>
        <v>0</v>
      </c>
      <c r="BF276" s="106">
        <f>IF(U276="snížená",N276,0)</f>
        <v>0</v>
      </c>
      <c r="BG276" s="106">
        <f>IF(U276="zákl. přenesená",N276,0)</f>
        <v>0</v>
      </c>
      <c r="BH276" s="106">
        <f>IF(U276="sníž. přenesená",N276,0)</f>
        <v>0</v>
      </c>
      <c r="BI276" s="106">
        <f>IF(U276="nulová",N276,0)</f>
        <v>0</v>
      </c>
      <c r="BJ276" s="19" t="s">
        <v>83</v>
      </c>
      <c r="BK276" s="106">
        <f>ROUND(L276*K276,2)</f>
        <v>0</v>
      </c>
      <c r="BL276" s="19" t="s">
        <v>162</v>
      </c>
      <c r="BM276" s="19" t="s">
        <v>572</v>
      </c>
    </row>
    <row r="277" spans="2:65" s="1" customFormat="1" ht="25.5" customHeight="1">
      <c r="B277" s="129"/>
      <c r="C277" s="157" t="s">
        <v>573</v>
      </c>
      <c r="D277" s="157" t="s">
        <v>158</v>
      </c>
      <c r="E277" s="158" t="s">
        <v>574</v>
      </c>
      <c r="F277" s="313" t="s">
        <v>575</v>
      </c>
      <c r="G277" s="313"/>
      <c r="H277" s="313"/>
      <c r="I277" s="313"/>
      <c r="J277" s="159" t="s">
        <v>571</v>
      </c>
      <c r="K277" s="160">
        <v>2</v>
      </c>
      <c r="L277" s="311">
        <v>0</v>
      </c>
      <c r="M277" s="311"/>
      <c r="N277" s="314">
        <f>ROUND(L277*K277,2)</f>
        <v>0</v>
      </c>
      <c r="O277" s="314"/>
      <c r="P277" s="314"/>
      <c r="Q277" s="314"/>
      <c r="R277" s="132"/>
      <c r="T277" s="161" t="s">
        <v>5</v>
      </c>
      <c r="U277" s="44" t="s">
        <v>40</v>
      </c>
      <c r="V277" s="36"/>
      <c r="W277" s="162">
        <f>V277*K277</f>
        <v>0</v>
      </c>
      <c r="X277" s="162">
        <v>0</v>
      </c>
      <c r="Y277" s="162">
        <f>X277*K277</f>
        <v>0</v>
      </c>
      <c r="Z277" s="162">
        <v>0</v>
      </c>
      <c r="AA277" s="163">
        <f>Z277*K277</f>
        <v>0</v>
      </c>
      <c r="AR277" s="19" t="s">
        <v>162</v>
      </c>
      <c r="AT277" s="19" t="s">
        <v>158</v>
      </c>
      <c r="AU277" s="19" t="s">
        <v>83</v>
      </c>
      <c r="AY277" s="19" t="s">
        <v>157</v>
      </c>
      <c r="BE277" s="106">
        <f>IF(U277="základní",N277,0)</f>
        <v>0</v>
      </c>
      <c r="BF277" s="106">
        <f>IF(U277="snížená",N277,0)</f>
        <v>0</v>
      </c>
      <c r="BG277" s="106">
        <f>IF(U277="zákl. přenesená",N277,0)</f>
        <v>0</v>
      </c>
      <c r="BH277" s="106">
        <f>IF(U277="sníž. přenesená",N277,0)</f>
        <v>0</v>
      </c>
      <c r="BI277" s="106">
        <f>IF(U277="nulová",N277,0)</f>
        <v>0</v>
      </c>
      <c r="BJ277" s="19" t="s">
        <v>83</v>
      </c>
      <c r="BK277" s="106">
        <f>ROUND(L277*K277,2)</f>
        <v>0</v>
      </c>
      <c r="BL277" s="19" t="s">
        <v>162</v>
      </c>
      <c r="BM277" s="19" t="s">
        <v>576</v>
      </c>
    </row>
    <row r="278" spans="2:65" s="8" customFormat="1" ht="37.35" customHeight="1">
      <c r="B278" s="147"/>
      <c r="C278" s="148"/>
      <c r="D278" s="149" t="s">
        <v>249</v>
      </c>
      <c r="E278" s="149"/>
      <c r="F278" s="149"/>
      <c r="G278" s="149"/>
      <c r="H278" s="149"/>
      <c r="I278" s="149"/>
      <c r="J278" s="149"/>
      <c r="K278" s="149"/>
      <c r="L278" s="149"/>
      <c r="M278" s="149"/>
      <c r="N278" s="315">
        <f>BK278</f>
        <v>0</v>
      </c>
      <c r="O278" s="316"/>
      <c r="P278" s="316"/>
      <c r="Q278" s="316"/>
      <c r="R278" s="150"/>
      <c r="T278" s="151"/>
      <c r="U278" s="148"/>
      <c r="V278" s="148"/>
      <c r="W278" s="152">
        <f>SUM(W279:W309)</f>
        <v>0</v>
      </c>
      <c r="X278" s="148"/>
      <c r="Y278" s="152">
        <f>SUM(Y279:Y309)</f>
        <v>0</v>
      </c>
      <c r="Z278" s="148"/>
      <c r="AA278" s="153">
        <f>SUM(AA279:AA309)</f>
        <v>0</v>
      </c>
      <c r="AR278" s="154" t="s">
        <v>83</v>
      </c>
      <c r="AT278" s="155" t="s">
        <v>74</v>
      </c>
      <c r="AU278" s="155" t="s">
        <v>75</v>
      </c>
      <c r="AY278" s="154" t="s">
        <v>157</v>
      </c>
      <c r="BK278" s="156">
        <f>SUM(BK279:BK309)</f>
        <v>0</v>
      </c>
    </row>
    <row r="279" spans="2:65" s="1" customFormat="1" ht="25.5" customHeight="1">
      <c r="B279" s="129"/>
      <c r="C279" s="157" t="s">
        <v>577</v>
      </c>
      <c r="D279" s="157" t="s">
        <v>158</v>
      </c>
      <c r="E279" s="158" t="s">
        <v>578</v>
      </c>
      <c r="F279" s="313" t="s">
        <v>579</v>
      </c>
      <c r="G279" s="313"/>
      <c r="H279" s="313"/>
      <c r="I279" s="313"/>
      <c r="J279" s="159" t="s">
        <v>297</v>
      </c>
      <c r="K279" s="160">
        <v>11</v>
      </c>
      <c r="L279" s="311">
        <v>0</v>
      </c>
      <c r="M279" s="311"/>
      <c r="N279" s="314">
        <f>ROUND(L279*K279,2)</f>
        <v>0</v>
      </c>
      <c r="O279" s="314"/>
      <c r="P279" s="314"/>
      <c r="Q279" s="314"/>
      <c r="R279" s="132"/>
      <c r="T279" s="161" t="s">
        <v>5</v>
      </c>
      <c r="U279" s="44" t="s">
        <v>40</v>
      </c>
      <c r="V279" s="36"/>
      <c r="W279" s="162">
        <f>V279*K279</f>
        <v>0</v>
      </c>
      <c r="X279" s="162">
        <v>0</v>
      </c>
      <c r="Y279" s="162">
        <f>X279*K279</f>
        <v>0</v>
      </c>
      <c r="Z279" s="162">
        <v>0</v>
      </c>
      <c r="AA279" s="163">
        <f>Z279*K279</f>
        <v>0</v>
      </c>
      <c r="AR279" s="19" t="s">
        <v>162</v>
      </c>
      <c r="AT279" s="19" t="s">
        <v>158</v>
      </c>
      <c r="AU279" s="19" t="s">
        <v>83</v>
      </c>
      <c r="AY279" s="19" t="s">
        <v>157</v>
      </c>
      <c r="BE279" s="106">
        <f>IF(U279="základní",N279,0)</f>
        <v>0</v>
      </c>
      <c r="BF279" s="106">
        <f>IF(U279="snížená",N279,0)</f>
        <v>0</v>
      </c>
      <c r="BG279" s="106">
        <f>IF(U279="zákl. přenesená",N279,0)</f>
        <v>0</v>
      </c>
      <c r="BH279" s="106">
        <f>IF(U279="sníž. přenesená",N279,0)</f>
        <v>0</v>
      </c>
      <c r="BI279" s="106">
        <f>IF(U279="nulová",N279,0)</f>
        <v>0</v>
      </c>
      <c r="BJ279" s="19" t="s">
        <v>83</v>
      </c>
      <c r="BK279" s="106">
        <f>ROUND(L279*K279,2)</f>
        <v>0</v>
      </c>
      <c r="BL279" s="19" t="s">
        <v>162</v>
      </c>
      <c r="BM279" s="19" t="s">
        <v>580</v>
      </c>
    </row>
    <row r="280" spans="2:65" s="1" customFormat="1" ht="25.5" customHeight="1">
      <c r="B280" s="129"/>
      <c r="C280" s="157" t="s">
        <v>581</v>
      </c>
      <c r="D280" s="157" t="s">
        <v>158</v>
      </c>
      <c r="E280" s="158" t="s">
        <v>582</v>
      </c>
      <c r="F280" s="313" t="s">
        <v>583</v>
      </c>
      <c r="G280" s="313"/>
      <c r="H280" s="313"/>
      <c r="I280" s="313"/>
      <c r="J280" s="159" t="s">
        <v>297</v>
      </c>
      <c r="K280" s="160">
        <v>15.6</v>
      </c>
      <c r="L280" s="311">
        <v>0</v>
      </c>
      <c r="M280" s="311"/>
      <c r="N280" s="314">
        <f>ROUND(L280*K280,2)</f>
        <v>0</v>
      </c>
      <c r="O280" s="314"/>
      <c r="P280" s="314"/>
      <c r="Q280" s="314"/>
      <c r="R280" s="132"/>
      <c r="T280" s="161" t="s">
        <v>5</v>
      </c>
      <c r="U280" s="44" t="s">
        <v>40</v>
      </c>
      <c r="V280" s="36"/>
      <c r="W280" s="162">
        <f>V280*K280</f>
        <v>0</v>
      </c>
      <c r="X280" s="162">
        <v>0</v>
      </c>
      <c r="Y280" s="162">
        <f>X280*K280</f>
        <v>0</v>
      </c>
      <c r="Z280" s="162">
        <v>0</v>
      </c>
      <c r="AA280" s="163">
        <f>Z280*K280</f>
        <v>0</v>
      </c>
      <c r="AR280" s="19" t="s">
        <v>162</v>
      </c>
      <c r="AT280" s="19" t="s">
        <v>158</v>
      </c>
      <c r="AU280" s="19" t="s">
        <v>83</v>
      </c>
      <c r="AY280" s="19" t="s">
        <v>157</v>
      </c>
      <c r="BE280" s="106">
        <f>IF(U280="základní",N280,0)</f>
        <v>0</v>
      </c>
      <c r="BF280" s="106">
        <f>IF(U280="snížená",N280,0)</f>
        <v>0</v>
      </c>
      <c r="BG280" s="106">
        <f>IF(U280="zákl. přenesená",N280,0)</f>
        <v>0</v>
      </c>
      <c r="BH280" s="106">
        <f>IF(U280="sníž. přenesená",N280,0)</f>
        <v>0</v>
      </c>
      <c r="BI280" s="106">
        <f>IF(U280="nulová",N280,0)</f>
        <v>0</v>
      </c>
      <c r="BJ280" s="19" t="s">
        <v>83</v>
      </c>
      <c r="BK280" s="106">
        <f>ROUND(L280*K280,2)</f>
        <v>0</v>
      </c>
      <c r="BL280" s="19" t="s">
        <v>162</v>
      </c>
      <c r="BM280" s="19" t="s">
        <v>584</v>
      </c>
    </row>
    <row r="281" spans="2:65" s="9" customFormat="1" ht="16.5" customHeight="1">
      <c r="B281" s="171"/>
      <c r="C281" s="172"/>
      <c r="D281" s="172"/>
      <c r="E281" s="173" t="s">
        <v>585</v>
      </c>
      <c r="F281" s="345" t="s">
        <v>586</v>
      </c>
      <c r="G281" s="346"/>
      <c r="H281" s="346"/>
      <c r="I281" s="346"/>
      <c r="J281" s="172"/>
      <c r="K281" s="174">
        <v>15.6</v>
      </c>
      <c r="L281" s="172"/>
      <c r="M281" s="172"/>
      <c r="N281" s="172"/>
      <c r="O281" s="172"/>
      <c r="P281" s="172"/>
      <c r="Q281" s="172"/>
      <c r="R281" s="175"/>
      <c r="T281" s="176"/>
      <c r="U281" s="172"/>
      <c r="V281" s="172"/>
      <c r="W281" s="172"/>
      <c r="X281" s="172"/>
      <c r="Y281" s="172"/>
      <c r="Z281" s="172"/>
      <c r="AA281" s="177"/>
      <c r="AT281" s="178" t="s">
        <v>256</v>
      </c>
      <c r="AU281" s="178" t="s">
        <v>83</v>
      </c>
      <c r="AV281" s="9" t="s">
        <v>136</v>
      </c>
      <c r="AW281" s="9" t="s">
        <v>33</v>
      </c>
      <c r="AX281" s="9" t="s">
        <v>83</v>
      </c>
      <c r="AY281" s="178" t="s">
        <v>157</v>
      </c>
    </row>
    <row r="282" spans="2:65" s="1" customFormat="1" ht="38.25" customHeight="1">
      <c r="B282" s="129"/>
      <c r="C282" s="157" t="s">
        <v>587</v>
      </c>
      <c r="D282" s="157" t="s">
        <v>158</v>
      </c>
      <c r="E282" s="158" t="s">
        <v>588</v>
      </c>
      <c r="F282" s="313" t="s">
        <v>589</v>
      </c>
      <c r="G282" s="313"/>
      <c r="H282" s="313"/>
      <c r="I282" s="313"/>
      <c r="J282" s="159" t="s">
        <v>297</v>
      </c>
      <c r="K282" s="160">
        <v>55</v>
      </c>
      <c r="L282" s="311">
        <v>0</v>
      </c>
      <c r="M282" s="311"/>
      <c r="N282" s="314">
        <f>ROUND(L282*K282,2)</f>
        <v>0</v>
      </c>
      <c r="O282" s="314"/>
      <c r="P282" s="314"/>
      <c r="Q282" s="314"/>
      <c r="R282" s="132"/>
      <c r="T282" s="161" t="s">
        <v>5</v>
      </c>
      <c r="U282" s="44" t="s">
        <v>40</v>
      </c>
      <c r="V282" s="36"/>
      <c r="W282" s="162">
        <f>V282*K282</f>
        <v>0</v>
      </c>
      <c r="X282" s="162">
        <v>0</v>
      </c>
      <c r="Y282" s="162">
        <f>X282*K282</f>
        <v>0</v>
      </c>
      <c r="Z282" s="162">
        <v>0</v>
      </c>
      <c r="AA282" s="163">
        <f>Z282*K282</f>
        <v>0</v>
      </c>
      <c r="AR282" s="19" t="s">
        <v>162</v>
      </c>
      <c r="AT282" s="19" t="s">
        <v>158</v>
      </c>
      <c r="AU282" s="19" t="s">
        <v>83</v>
      </c>
      <c r="AY282" s="19" t="s">
        <v>157</v>
      </c>
      <c r="BE282" s="106">
        <f>IF(U282="základní",N282,0)</f>
        <v>0</v>
      </c>
      <c r="BF282" s="106">
        <f>IF(U282="snížená",N282,0)</f>
        <v>0</v>
      </c>
      <c r="BG282" s="106">
        <f>IF(U282="zákl. přenesená",N282,0)</f>
        <v>0</v>
      </c>
      <c r="BH282" s="106">
        <f>IF(U282="sníž. přenesená",N282,0)</f>
        <v>0</v>
      </c>
      <c r="BI282" s="106">
        <f>IF(U282="nulová",N282,0)</f>
        <v>0</v>
      </c>
      <c r="BJ282" s="19" t="s">
        <v>83</v>
      </c>
      <c r="BK282" s="106">
        <f>ROUND(L282*K282,2)</f>
        <v>0</v>
      </c>
      <c r="BL282" s="19" t="s">
        <v>162</v>
      </c>
      <c r="BM282" s="19" t="s">
        <v>590</v>
      </c>
    </row>
    <row r="283" spans="2:65" s="1" customFormat="1" ht="38.25" customHeight="1">
      <c r="B283" s="129"/>
      <c r="C283" s="157" t="s">
        <v>591</v>
      </c>
      <c r="D283" s="157" t="s">
        <v>158</v>
      </c>
      <c r="E283" s="158" t="s">
        <v>592</v>
      </c>
      <c r="F283" s="313" t="s">
        <v>593</v>
      </c>
      <c r="G283" s="313"/>
      <c r="H283" s="313"/>
      <c r="I283" s="313"/>
      <c r="J283" s="159" t="s">
        <v>297</v>
      </c>
      <c r="K283" s="160">
        <v>33</v>
      </c>
      <c r="L283" s="311">
        <v>0</v>
      </c>
      <c r="M283" s="311"/>
      <c r="N283" s="314">
        <f>ROUND(L283*K283,2)</f>
        <v>0</v>
      </c>
      <c r="O283" s="314"/>
      <c r="P283" s="314"/>
      <c r="Q283" s="314"/>
      <c r="R283" s="132"/>
      <c r="T283" s="161" t="s">
        <v>5</v>
      </c>
      <c r="U283" s="44" t="s">
        <v>40</v>
      </c>
      <c r="V283" s="36"/>
      <c r="W283" s="162">
        <f>V283*K283</f>
        <v>0</v>
      </c>
      <c r="X283" s="162">
        <v>0</v>
      </c>
      <c r="Y283" s="162">
        <f>X283*K283</f>
        <v>0</v>
      </c>
      <c r="Z283" s="162">
        <v>0</v>
      </c>
      <c r="AA283" s="163">
        <f>Z283*K283</f>
        <v>0</v>
      </c>
      <c r="AR283" s="19" t="s">
        <v>162</v>
      </c>
      <c r="AT283" s="19" t="s">
        <v>158</v>
      </c>
      <c r="AU283" s="19" t="s">
        <v>83</v>
      </c>
      <c r="AY283" s="19" t="s">
        <v>157</v>
      </c>
      <c r="BE283" s="106">
        <f>IF(U283="základní",N283,0)</f>
        <v>0</v>
      </c>
      <c r="BF283" s="106">
        <f>IF(U283="snížená",N283,0)</f>
        <v>0</v>
      </c>
      <c r="BG283" s="106">
        <f>IF(U283="zákl. přenesená",N283,0)</f>
        <v>0</v>
      </c>
      <c r="BH283" s="106">
        <f>IF(U283="sníž. přenesená",N283,0)</f>
        <v>0</v>
      </c>
      <c r="BI283" s="106">
        <f>IF(U283="nulová",N283,0)</f>
        <v>0</v>
      </c>
      <c r="BJ283" s="19" t="s">
        <v>83</v>
      </c>
      <c r="BK283" s="106">
        <f>ROUND(L283*K283,2)</f>
        <v>0</v>
      </c>
      <c r="BL283" s="19" t="s">
        <v>162</v>
      </c>
      <c r="BM283" s="19" t="s">
        <v>594</v>
      </c>
    </row>
    <row r="284" spans="2:65" s="1" customFormat="1" ht="25.5" customHeight="1">
      <c r="B284" s="129"/>
      <c r="C284" s="157" t="s">
        <v>595</v>
      </c>
      <c r="D284" s="157" t="s">
        <v>158</v>
      </c>
      <c r="E284" s="158" t="s">
        <v>596</v>
      </c>
      <c r="F284" s="313" t="s">
        <v>597</v>
      </c>
      <c r="G284" s="313"/>
      <c r="H284" s="313"/>
      <c r="I284" s="313"/>
      <c r="J284" s="159" t="s">
        <v>571</v>
      </c>
      <c r="K284" s="160">
        <v>3</v>
      </c>
      <c r="L284" s="311">
        <v>0</v>
      </c>
      <c r="M284" s="311"/>
      <c r="N284" s="314">
        <f>ROUND(L284*K284,2)</f>
        <v>0</v>
      </c>
      <c r="O284" s="314"/>
      <c r="P284" s="314"/>
      <c r="Q284" s="314"/>
      <c r="R284" s="132"/>
      <c r="T284" s="161" t="s">
        <v>5</v>
      </c>
      <c r="U284" s="44" t="s">
        <v>40</v>
      </c>
      <c r="V284" s="36"/>
      <c r="W284" s="162">
        <f>V284*K284</f>
        <v>0</v>
      </c>
      <c r="X284" s="162">
        <v>0</v>
      </c>
      <c r="Y284" s="162">
        <f>X284*K284</f>
        <v>0</v>
      </c>
      <c r="Z284" s="162">
        <v>0</v>
      </c>
      <c r="AA284" s="163">
        <f>Z284*K284</f>
        <v>0</v>
      </c>
      <c r="AR284" s="19" t="s">
        <v>162</v>
      </c>
      <c r="AT284" s="19" t="s">
        <v>158</v>
      </c>
      <c r="AU284" s="19" t="s">
        <v>83</v>
      </c>
      <c r="AY284" s="19" t="s">
        <v>157</v>
      </c>
      <c r="BE284" s="106">
        <f>IF(U284="základní",N284,0)</f>
        <v>0</v>
      </c>
      <c r="BF284" s="106">
        <f>IF(U284="snížená",N284,0)</f>
        <v>0</v>
      </c>
      <c r="BG284" s="106">
        <f>IF(U284="zákl. přenesená",N284,0)</f>
        <v>0</v>
      </c>
      <c r="BH284" s="106">
        <f>IF(U284="sníž. přenesená",N284,0)</f>
        <v>0</v>
      </c>
      <c r="BI284" s="106">
        <f>IF(U284="nulová",N284,0)</f>
        <v>0</v>
      </c>
      <c r="BJ284" s="19" t="s">
        <v>83</v>
      </c>
      <c r="BK284" s="106">
        <f>ROUND(L284*K284,2)</f>
        <v>0</v>
      </c>
      <c r="BL284" s="19" t="s">
        <v>162</v>
      </c>
      <c r="BM284" s="19" t="s">
        <v>598</v>
      </c>
    </row>
    <row r="285" spans="2:65" s="1" customFormat="1" ht="38.25" customHeight="1">
      <c r="B285" s="129"/>
      <c r="C285" s="157" t="s">
        <v>599</v>
      </c>
      <c r="D285" s="157" t="s">
        <v>158</v>
      </c>
      <c r="E285" s="158" t="s">
        <v>600</v>
      </c>
      <c r="F285" s="313" t="s">
        <v>601</v>
      </c>
      <c r="G285" s="313"/>
      <c r="H285" s="313"/>
      <c r="I285" s="313"/>
      <c r="J285" s="159" t="s">
        <v>571</v>
      </c>
      <c r="K285" s="160">
        <v>17</v>
      </c>
      <c r="L285" s="311">
        <v>0</v>
      </c>
      <c r="M285" s="311"/>
      <c r="N285" s="314">
        <f>ROUND(L285*K285,2)</f>
        <v>0</v>
      </c>
      <c r="O285" s="314"/>
      <c r="P285" s="314"/>
      <c r="Q285" s="314"/>
      <c r="R285" s="132"/>
      <c r="T285" s="161" t="s">
        <v>5</v>
      </c>
      <c r="U285" s="44" t="s">
        <v>40</v>
      </c>
      <c r="V285" s="36"/>
      <c r="W285" s="162">
        <f>V285*K285</f>
        <v>0</v>
      </c>
      <c r="X285" s="162">
        <v>0</v>
      </c>
      <c r="Y285" s="162">
        <f>X285*K285</f>
        <v>0</v>
      </c>
      <c r="Z285" s="162">
        <v>0</v>
      </c>
      <c r="AA285" s="163">
        <f>Z285*K285</f>
        <v>0</v>
      </c>
      <c r="AR285" s="19" t="s">
        <v>162</v>
      </c>
      <c r="AT285" s="19" t="s">
        <v>158</v>
      </c>
      <c r="AU285" s="19" t="s">
        <v>83</v>
      </c>
      <c r="AY285" s="19" t="s">
        <v>157</v>
      </c>
      <c r="BE285" s="106">
        <f>IF(U285="základní",N285,0)</f>
        <v>0</v>
      </c>
      <c r="BF285" s="106">
        <f>IF(U285="snížená",N285,0)</f>
        <v>0</v>
      </c>
      <c r="BG285" s="106">
        <f>IF(U285="zákl. přenesená",N285,0)</f>
        <v>0</v>
      </c>
      <c r="BH285" s="106">
        <f>IF(U285="sníž. přenesená",N285,0)</f>
        <v>0</v>
      </c>
      <c r="BI285" s="106">
        <f>IF(U285="nulová",N285,0)</f>
        <v>0</v>
      </c>
      <c r="BJ285" s="19" t="s">
        <v>83</v>
      </c>
      <c r="BK285" s="106">
        <f>ROUND(L285*K285,2)</f>
        <v>0</v>
      </c>
      <c r="BL285" s="19" t="s">
        <v>162</v>
      </c>
      <c r="BM285" s="19" t="s">
        <v>602</v>
      </c>
    </row>
    <row r="286" spans="2:65" s="1" customFormat="1" ht="38.25" customHeight="1">
      <c r="B286" s="129"/>
      <c r="C286" s="157" t="s">
        <v>603</v>
      </c>
      <c r="D286" s="157" t="s">
        <v>158</v>
      </c>
      <c r="E286" s="158" t="s">
        <v>604</v>
      </c>
      <c r="F286" s="313" t="s">
        <v>605</v>
      </c>
      <c r="G286" s="313"/>
      <c r="H286" s="313"/>
      <c r="I286" s="313"/>
      <c r="J286" s="159" t="s">
        <v>571</v>
      </c>
      <c r="K286" s="160">
        <v>1</v>
      </c>
      <c r="L286" s="311">
        <v>0</v>
      </c>
      <c r="M286" s="311"/>
      <c r="N286" s="314">
        <f>ROUND(L286*K286,2)</f>
        <v>0</v>
      </c>
      <c r="O286" s="314"/>
      <c r="P286" s="314"/>
      <c r="Q286" s="314"/>
      <c r="R286" s="132"/>
      <c r="T286" s="161" t="s">
        <v>5</v>
      </c>
      <c r="U286" s="44" t="s">
        <v>40</v>
      </c>
      <c r="V286" s="36"/>
      <c r="W286" s="162">
        <f>V286*K286</f>
        <v>0</v>
      </c>
      <c r="X286" s="162">
        <v>0</v>
      </c>
      <c r="Y286" s="162">
        <f>X286*K286</f>
        <v>0</v>
      </c>
      <c r="Z286" s="162">
        <v>0</v>
      </c>
      <c r="AA286" s="163">
        <f>Z286*K286</f>
        <v>0</v>
      </c>
      <c r="AR286" s="19" t="s">
        <v>162</v>
      </c>
      <c r="AT286" s="19" t="s">
        <v>158</v>
      </c>
      <c r="AU286" s="19" t="s">
        <v>83</v>
      </c>
      <c r="AY286" s="19" t="s">
        <v>157</v>
      </c>
      <c r="BE286" s="106">
        <f>IF(U286="základní",N286,0)</f>
        <v>0</v>
      </c>
      <c r="BF286" s="106">
        <f>IF(U286="snížená",N286,0)</f>
        <v>0</v>
      </c>
      <c r="BG286" s="106">
        <f>IF(U286="zákl. přenesená",N286,0)</f>
        <v>0</v>
      </c>
      <c r="BH286" s="106">
        <f>IF(U286="sníž. přenesená",N286,0)</f>
        <v>0</v>
      </c>
      <c r="BI286" s="106">
        <f>IF(U286="nulová",N286,0)</f>
        <v>0</v>
      </c>
      <c r="BJ286" s="19" t="s">
        <v>83</v>
      </c>
      <c r="BK286" s="106">
        <f>ROUND(L286*K286,2)</f>
        <v>0</v>
      </c>
      <c r="BL286" s="19" t="s">
        <v>162</v>
      </c>
      <c r="BM286" s="19" t="s">
        <v>606</v>
      </c>
    </row>
    <row r="287" spans="2:65" s="9" customFormat="1" ht="16.5" customHeight="1">
      <c r="B287" s="171"/>
      <c r="C287" s="172"/>
      <c r="D287" s="172"/>
      <c r="E287" s="173" t="s">
        <v>607</v>
      </c>
      <c r="F287" s="345" t="s">
        <v>608</v>
      </c>
      <c r="G287" s="346"/>
      <c r="H287" s="346"/>
      <c r="I287" s="346"/>
      <c r="J287" s="172"/>
      <c r="K287" s="174">
        <v>1</v>
      </c>
      <c r="L287" s="172"/>
      <c r="M287" s="172"/>
      <c r="N287" s="172"/>
      <c r="O287" s="172"/>
      <c r="P287" s="172"/>
      <c r="Q287" s="172"/>
      <c r="R287" s="175"/>
      <c r="T287" s="176"/>
      <c r="U287" s="172"/>
      <c r="V287" s="172"/>
      <c r="W287" s="172"/>
      <c r="X287" s="172"/>
      <c r="Y287" s="172"/>
      <c r="Z287" s="172"/>
      <c r="AA287" s="177"/>
      <c r="AT287" s="178" t="s">
        <v>256</v>
      </c>
      <c r="AU287" s="178" t="s">
        <v>83</v>
      </c>
      <c r="AV287" s="9" t="s">
        <v>136</v>
      </c>
      <c r="AW287" s="9" t="s">
        <v>33</v>
      </c>
      <c r="AX287" s="9" t="s">
        <v>83</v>
      </c>
      <c r="AY287" s="178" t="s">
        <v>157</v>
      </c>
    </row>
    <row r="288" spans="2:65" s="1" customFormat="1" ht="25.5" customHeight="1">
      <c r="B288" s="129"/>
      <c r="C288" s="157" t="s">
        <v>609</v>
      </c>
      <c r="D288" s="157" t="s">
        <v>158</v>
      </c>
      <c r="E288" s="158" t="s">
        <v>610</v>
      </c>
      <c r="F288" s="313" t="s">
        <v>611</v>
      </c>
      <c r="G288" s="313"/>
      <c r="H288" s="313"/>
      <c r="I288" s="313"/>
      <c r="J288" s="159" t="s">
        <v>275</v>
      </c>
      <c r="K288" s="160">
        <v>21.28</v>
      </c>
      <c r="L288" s="311">
        <v>0</v>
      </c>
      <c r="M288" s="311"/>
      <c r="N288" s="314">
        <f>ROUND(L288*K288,2)</f>
        <v>0</v>
      </c>
      <c r="O288" s="314"/>
      <c r="P288" s="314"/>
      <c r="Q288" s="314"/>
      <c r="R288" s="132"/>
      <c r="T288" s="161" t="s">
        <v>5</v>
      </c>
      <c r="U288" s="44" t="s">
        <v>40</v>
      </c>
      <c r="V288" s="36"/>
      <c r="W288" s="162">
        <f>V288*K288</f>
        <v>0</v>
      </c>
      <c r="X288" s="162">
        <v>0</v>
      </c>
      <c r="Y288" s="162">
        <f>X288*K288</f>
        <v>0</v>
      </c>
      <c r="Z288" s="162">
        <v>0</v>
      </c>
      <c r="AA288" s="163">
        <f>Z288*K288</f>
        <v>0</v>
      </c>
      <c r="AR288" s="19" t="s">
        <v>162</v>
      </c>
      <c r="AT288" s="19" t="s">
        <v>158</v>
      </c>
      <c r="AU288" s="19" t="s">
        <v>83</v>
      </c>
      <c r="AY288" s="19" t="s">
        <v>157</v>
      </c>
      <c r="BE288" s="106">
        <f>IF(U288="základní",N288,0)</f>
        <v>0</v>
      </c>
      <c r="BF288" s="106">
        <f>IF(U288="snížená",N288,0)</f>
        <v>0</v>
      </c>
      <c r="BG288" s="106">
        <f>IF(U288="zákl. přenesená",N288,0)</f>
        <v>0</v>
      </c>
      <c r="BH288" s="106">
        <f>IF(U288="sníž. přenesená",N288,0)</f>
        <v>0</v>
      </c>
      <c r="BI288" s="106">
        <f>IF(U288="nulová",N288,0)</f>
        <v>0</v>
      </c>
      <c r="BJ288" s="19" t="s">
        <v>83</v>
      </c>
      <c r="BK288" s="106">
        <f>ROUND(L288*K288,2)</f>
        <v>0</v>
      </c>
      <c r="BL288" s="19" t="s">
        <v>162</v>
      </c>
      <c r="BM288" s="19" t="s">
        <v>612</v>
      </c>
    </row>
    <row r="289" spans="2:65" s="9" customFormat="1" ht="16.5" customHeight="1">
      <c r="B289" s="171"/>
      <c r="C289" s="172"/>
      <c r="D289" s="172"/>
      <c r="E289" s="173" t="s">
        <v>613</v>
      </c>
      <c r="F289" s="345" t="s">
        <v>614</v>
      </c>
      <c r="G289" s="346"/>
      <c r="H289" s="346"/>
      <c r="I289" s="346"/>
      <c r="J289" s="172"/>
      <c r="K289" s="174">
        <v>21.28</v>
      </c>
      <c r="L289" s="172"/>
      <c r="M289" s="172"/>
      <c r="N289" s="172"/>
      <c r="O289" s="172"/>
      <c r="P289" s="172"/>
      <c r="Q289" s="172"/>
      <c r="R289" s="175"/>
      <c r="T289" s="176"/>
      <c r="U289" s="172"/>
      <c r="V289" s="172"/>
      <c r="W289" s="172"/>
      <c r="X289" s="172"/>
      <c r="Y289" s="172"/>
      <c r="Z289" s="172"/>
      <c r="AA289" s="177"/>
      <c r="AT289" s="178" t="s">
        <v>256</v>
      </c>
      <c r="AU289" s="178" t="s">
        <v>83</v>
      </c>
      <c r="AV289" s="9" t="s">
        <v>136</v>
      </c>
      <c r="AW289" s="9" t="s">
        <v>33</v>
      </c>
      <c r="AX289" s="9" t="s">
        <v>83</v>
      </c>
      <c r="AY289" s="178" t="s">
        <v>157</v>
      </c>
    </row>
    <row r="290" spans="2:65" s="1" customFormat="1" ht="25.5" customHeight="1">
      <c r="B290" s="129"/>
      <c r="C290" s="157" t="s">
        <v>615</v>
      </c>
      <c r="D290" s="157" t="s">
        <v>158</v>
      </c>
      <c r="E290" s="158" t="s">
        <v>616</v>
      </c>
      <c r="F290" s="313" t="s">
        <v>617</v>
      </c>
      <c r="G290" s="313"/>
      <c r="H290" s="313"/>
      <c r="I290" s="313"/>
      <c r="J290" s="159" t="s">
        <v>571</v>
      </c>
      <c r="K290" s="160">
        <v>22</v>
      </c>
      <c r="L290" s="311">
        <v>0</v>
      </c>
      <c r="M290" s="311"/>
      <c r="N290" s="314">
        <f>ROUND(L290*K290,2)</f>
        <v>0</v>
      </c>
      <c r="O290" s="314"/>
      <c r="P290" s="314"/>
      <c r="Q290" s="314"/>
      <c r="R290" s="132"/>
      <c r="T290" s="161" t="s">
        <v>5</v>
      </c>
      <c r="U290" s="44" t="s">
        <v>40</v>
      </c>
      <c r="V290" s="36"/>
      <c r="W290" s="162">
        <f>V290*K290</f>
        <v>0</v>
      </c>
      <c r="X290" s="162">
        <v>0</v>
      </c>
      <c r="Y290" s="162">
        <f>X290*K290</f>
        <v>0</v>
      </c>
      <c r="Z290" s="162">
        <v>0</v>
      </c>
      <c r="AA290" s="163">
        <f>Z290*K290</f>
        <v>0</v>
      </c>
      <c r="AR290" s="19" t="s">
        <v>162</v>
      </c>
      <c r="AT290" s="19" t="s">
        <v>158</v>
      </c>
      <c r="AU290" s="19" t="s">
        <v>83</v>
      </c>
      <c r="AY290" s="19" t="s">
        <v>157</v>
      </c>
      <c r="BE290" s="106">
        <f>IF(U290="základní",N290,0)</f>
        <v>0</v>
      </c>
      <c r="BF290" s="106">
        <f>IF(U290="snížená",N290,0)</f>
        <v>0</v>
      </c>
      <c r="BG290" s="106">
        <f>IF(U290="zákl. přenesená",N290,0)</f>
        <v>0</v>
      </c>
      <c r="BH290" s="106">
        <f>IF(U290="sníž. přenesená",N290,0)</f>
        <v>0</v>
      </c>
      <c r="BI290" s="106">
        <f>IF(U290="nulová",N290,0)</f>
        <v>0</v>
      </c>
      <c r="BJ290" s="19" t="s">
        <v>83</v>
      </c>
      <c r="BK290" s="106">
        <f>ROUND(L290*K290,2)</f>
        <v>0</v>
      </c>
      <c r="BL290" s="19" t="s">
        <v>162</v>
      </c>
      <c r="BM290" s="19" t="s">
        <v>618</v>
      </c>
    </row>
    <row r="291" spans="2:65" s="9" customFormat="1" ht="16.5" customHeight="1">
      <c r="B291" s="171"/>
      <c r="C291" s="172"/>
      <c r="D291" s="172"/>
      <c r="E291" s="173" t="s">
        <v>619</v>
      </c>
      <c r="F291" s="345" t="s">
        <v>620</v>
      </c>
      <c r="G291" s="346"/>
      <c r="H291" s="346"/>
      <c r="I291" s="346"/>
      <c r="J291" s="172"/>
      <c r="K291" s="174">
        <v>22</v>
      </c>
      <c r="L291" s="172"/>
      <c r="M291" s="172"/>
      <c r="N291" s="172"/>
      <c r="O291" s="172"/>
      <c r="P291" s="172"/>
      <c r="Q291" s="172"/>
      <c r="R291" s="175"/>
      <c r="T291" s="176"/>
      <c r="U291" s="172"/>
      <c r="V291" s="172"/>
      <c r="W291" s="172"/>
      <c r="X291" s="172"/>
      <c r="Y291" s="172"/>
      <c r="Z291" s="172"/>
      <c r="AA291" s="177"/>
      <c r="AT291" s="178" t="s">
        <v>256</v>
      </c>
      <c r="AU291" s="178" t="s">
        <v>83</v>
      </c>
      <c r="AV291" s="9" t="s">
        <v>136</v>
      </c>
      <c r="AW291" s="9" t="s">
        <v>33</v>
      </c>
      <c r="AX291" s="9" t="s">
        <v>83</v>
      </c>
      <c r="AY291" s="178" t="s">
        <v>157</v>
      </c>
    </row>
    <row r="292" spans="2:65" s="1" customFormat="1" ht="38.25" customHeight="1">
      <c r="B292" s="129"/>
      <c r="C292" s="157" t="s">
        <v>621</v>
      </c>
      <c r="D292" s="157" t="s">
        <v>158</v>
      </c>
      <c r="E292" s="158" t="s">
        <v>622</v>
      </c>
      <c r="F292" s="313" t="s">
        <v>623</v>
      </c>
      <c r="G292" s="313"/>
      <c r="H292" s="313"/>
      <c r="I292" s="313"/>
      <c r="J292" s="159" t="s">
        <v>275</v>
      </c>
      <c r="K292" s="160">
        <v>320</v>
      </c>
      <c r="L292" s="311">
        <v>0</v>
      </c>
      <c r="M292" s="311"/>
      <c r="N292" s="314">
        <f>ROUND(L292*K292,2)</f>
        <v>0</v>
      </c>
      <c r="O292" s="314"/>
      <c r="P292" s="314"/>
      <c r="Q292" s="314"/>
      <c r="R292" s="132"/>
      <c r="T292" s="161" t="s">
        <v>5</v>
      </c>
      <c r="U292" s="44" t="s">
        <v>40</v>
      </c>
      <c r="V292" s="36"/>
      <c r="W292" s="162">
        <f>V292*K292</f>
        <v>0</v>
      </c>
      <c r="X292" s="162">
        <v>0</v>
      </c>
      <c r="Y292" s="162">
        <f>X292*K292</f>
        <v>0</v>
      </c>
      <c r="Z292" s="162">
        <v>0</v>
      </c>
      <c r="AA292" s="163">
        <f>Z292*K292</f>
        <v>0</v>
      </c>
      <c r="AR292" s="19" t="s">
        <v>162</v>
      </c>
      <c r="AT292" s="19" t="s">
        <v>158</v>
      </c>
      <c r="AU292" s="19" t="s">
        <v>83</v>
      </c>
      <c r="AY292" s="19" t="s">
        <v>157</v>
      </c>
      <c r="BE292" s="106">
        <f>IF(U292="základní",N292,0)</f>
        <v>0</v>
      </c>
      <c r="BF292" s="106">
        <f>IF(U292="snížená",N292,0)</f>
        <v>0</v>
      </c>
      <c r="BG292" s="106">
        <f>IF(U292="zákl. přenesená",N292,0)</f>
        <v>0</v>
      </c>
      <c r="BH292" s="106">
        <f>IF(U292="sníž. přenesená",N292,0)</f>
        <v>0</v>
      </c>
      <c r="BI292" s="106">
        <f>IF(U292="nulová",N292,0)</f>
        <v>0</v>
      </c>
      <c r="BJ292" s="19" t="s">
        <v>83</v>
      </c>
      <c r="BK292" s="106">
        <f>ROUND(L292*K292,2)</f>
        <v>0</v>
      </c>
      <c r="BL292" s="19" t="s">
        <v>162</v>
      </c>
      <c r="BM292" s="19" t="s">
        <v>624</v>
      </c>
    </row>
    <row r="293" spans="2:65" s="1" customFormat="1" ht="25.5" customHeight="1">
      <c r="B293" s="129"/>
      <c r="C293" s="157" t="s">
        <v>625</v>
      </c>
      <c r="D293" s="157" t="s">
        <v>158</v>
      </c>
      <c r="E293" s="158" t="s">
        <v>626</v>
      </c>
      <c r="F293" s="313" t="s">
        <v>627</v>
      </c>
      <c r="G293" s="313"/>
      <c r="H293" s="313"/>
      <c r="I293" s="313"/>
      <c r="J293" s="159" t="s">
        <v>297</v>
      </c>
      <c r="K293" s="160">
        <v>440</v>
      </c>
      <c r="L293" s="311">
        <v>0</v>
      </c>
      <c r="M293" s="311"/>
      <c r="N293" s="314">
        <f>ROUND(L293*K293,2)</f>
        <v>0</v>
      </c>
      <c r="O293" s="314"/>
      <c r="P293" s="314"/>
      <c r="Q293" s="314"/>
      <c r="R293" s="132"/>
      <c r="T293" s="161" t="s">
        <v>5</v>
      </c>
      <c r="U293" s="44" t="s">
        <v>40</v>
      </c>
      <c r="V293" s="36"/>
      <c r="W293" s="162">
        <f>V293*K293</f>
        <v>0</v>
      </c>
      <c r="X293" s="162">
        <v>0</v>
      </c>
      <c r="Y293" s="162">
        <f>X293*K293</f>
        <v>0</v>
      </c>
      <c r="Z293" s="162">
        <v>0</v>
      </c>
      <c r="AA293" s="163">
        <f>Z293*K293</f>
        <v>0</v>
      </c>
      <c r="AR293" s="19" t="s">
        <v>162</v>
      </c>
      <c r="AT293" s="19" t="s">
        <v>158</v>
      </c>
      <c r="AU293" s="19" t="s">
        <v>83</v>
      </c>
      <c r="AY293" s="19" t="s">
        <v>157</v>
      </c>
      <c r="BE293" s="106">
        <f>IF(U293="základní",N293,0)</f>
        <v>0</v>
      </c>
      <c r="BF293" s="106">
        <f>IF(U293="snížená",N293,0)</f>
        <v>0</v>
      </c>
      <c r="BG293" s="106">
        <f>IF(U293="zákl. přenesená",N293,0)</f>
        <v>0</v>
      </c>
      <c r="BH293" s="106">
        <f>IF(U293="sníž. přenesená",N293,0)</f>
        <v>0</v>
      </c>
      <c r="BI293" s="106">
        <f>IF(U293="nulová",N293,0)</f>
        <v>0</v>
      </c>
      <c r="BJ293" s="19" t="s">
        <v>83</v>
      </c>
      <c r="BK293" s="106">
        <f>ROUND(L293*K293,2)</f>
        <v>0</v>
      </c>
      <c r="BL293" s="19" t="s">
        <v>162</v>
      </c>
      <c r="BM293" s="19" t="s">
        <v>628</v>
      </c>
    </row>
    <row r="294" spans="2:65" s="1" customFormat="1" ht="25.5" customHeight="1">
      <c r="B294" s="129"/>
      <c r="C294" s="157" t="s">
        <v>629</v>
      </c>
      <c r="D294" s="157" t="s">
        <v>158</v>
      </c>
      <c r="E294" s="158" t="s">
        <v>630</v>
      </c>
      <c r="F294" s="313" t="s">
        <v>631</v>
      </c>
      <c r="G294" s="313"/>
      <c r="H294" s="313"/>
      <c r="I294" s="313"/>
      <c r="J294" s="159" t="s">
        <v>252</v>
      </c>
      <c r="K294" s="160">
        <v>26.777000000000001</v>
      </c>
      <c r="L294" s="311">
        <v>0</v>
      </c>
      <c r="M294" s="311"/>
      <c r="N294" s="314">
        <f>ROUND(L294*K294,2)</f>
        <v>0</v>
      </c>
      <c r="O294" s="314"/>
      <c r="P294" s="314"/>
      <c r="Q294" s="314"/>
      <c r="R294" s="132"/>
      <c r="T294" s="161" t="s">
        <v>5</v>
      </c>
      <c r="U294" s="44" t="s">
        <v>40</v>
      </c>
      <c r="V294" s="36"/>
      <c r="W294" s="162">
        <f>V294*K294</f>
        <v>0</v>
      </c>
      <c r="X294" s="162">
        <v>0</v>
      </c>
      <c r="Y294" s="162">
        <f>X294*K294</f>
        <v>0</v>
      </c>
      <c r="Z294" s="162">
        <v>0</v>
      </c>
      <c r="AA294" s="163">
        <f>Z294*K294</f>
        <v>0</v>
      </c>
      <c r="AR294" s="19" t="s">
        <v>162</v>
      </c>
      <c r="AT294" s="19" t="s">
        <v>158</v>
      </c>
      <c r="AU294" s="19" t="s">
        <v>83</v>
      </c>
      <c r="AY294" s="19" t="s">
        <v>157</v>
      </c>
      <c r="BE294" s="106">
        <f>IF(U294="základní",N294,0)</f>
        <v>0</v>
      </c>
      <c r="BF294" s="106">
        <f>IF(U294="snížená",N294,0)</f>
        <v>0</v>
      </c>
      <c r="BG294" s="106">
        <f>IF(U294="zákl. přenesená",N294,0)</f>
        <v>0</v>
      </c>
      <c r="BH294" s="106">
        <f>IF(U294="sníž. přenesená",N294,0)</f>
        <v>0</v>
      </c>
      <c r="BI294" s="106">
        <f>IF(U294="nulová",N294,0)</f>
        <v>0</v>
      </c>
      <c r="BJ294" s="19" t="s">
        <v>83</v>
      </c>
      <c r="BK294" s="106">
        <f>ROUND(L294*K294,2)</f>
        <v>0</v>
      </c>
      <c r="BL294" s="19" t="s">
        <v>162</v>
      </c>
      <c r="BM294" s="19" t="s">
        <v>632</v>
      </c>
    </row>
    <row r="295" spans="2:65" s="9" customFormat="1" ht="16.5" customHeight="1">
      <c r="B295" s="171"/>
      <c r="C295" s="172"/>
      <c r="D295" s="172"/>
      <c r="E295" s="173" t="s">
        <v>633</v>
      </c>
      <c r="F295" s="345" t="s">
        <v>634</v>
      </c>
      <c r="G295" s="346"/>
      <c r="H295" s="346"/>
      <c r="I295" s="346"/>
      <c r="J295" s="172"/>
      <c r="K295" s="174">
        <v>26.777000000000001</v>
      </c>
      <c r="L295" s="172"/>
      <c r="M295" s="172"/>
      <c r="N295" s="172"/>
      <c r="O295" s="172"/>
      <c r="P295" s="172"/>
      <c r="Q295" s="172"/>
      <c r="R295" s="175"/>
      <c r="T295" s="176"/>
      <c r="U295" s="172"/>
      <c r="V295" s="172"/>
      <c r="W295" s="172"/>
      <c r="X295" s="172"/>
      <c r="Y295" s="172"/>
      <c r="Z295" s="172"/>
      <c r="AA295" s="177"/>
      <c r="AT295" s="178" t="s">
        <v>256</v>
      </c>
      <c r="AU295" s="178" t="s">
        <v>83</v>
      </c>
      <c r="AV295" s="9" t="s">
        <v>136</v>
      </c>
      <c r="AW295" s="9" t="s">
        <v>33</v>
      </c>
      <c r="AX295" s="9" t="s">
        <v>83</v>
      </c>
      <c r="AY295" s="178" t="s">
        <v>157</v>
      </c>
    </row>
    <row r="296" spans="2:65" s="1" customFormat="1" ht="16.5" customHeight="1">
      <c r="B296" s="129"/>
      <c r="C296" s="157" t="s">
        <v>635</v>
      </c>
      <c r="D296" s="157" t="s">
        <v>158</v>
      </c>
      <c r="E296" s="158" t="s">
        <v>636</v>
      </c>
      <c r="F296" s="313" t="s">
        <v>637</v>
      </c>
      <c r="G296" s="313"/>
      <c r="H296" s="313"/>
      <c r="I296" s="313"/>
      <c r="J296" s="159" t="s">
        <v>297</v>
      </c>
      <c r="K296" s="160">
        <v>7.7</v>
      </c>
      <c r="L296" s="311">
        <v>0</v>
      </c>
      <c r="M296" s="311"/>
      <c r="N296" s="314">
        <f>ROUND(L296*K296,2)</f>
        <v>0</v>
      </c>
      <c r="O296" s="314"/>
      <c r="P296" s="314"/>
      <c r="Q296" s="314"/>
      <c r="R296" s="132"/>
      <c r="T296" s="161" t="s">
        <v>5</v>
      </c>
      <c r="U296" s="44" t="s">
        <v>40</v>
      </c>
      <c r="V296" s="36"/>
      <c r="W296" s="162">
        <f>V296*K296</f>
        <v>0</v>
      </c>
      <c r="X296" s="162">
        <v>0</v>
      </c>
      <c r="Y296" s="162">
        <f>X296*K296</f>
        <v>0</v>
      </c>
      <c r="Z296" s="162">
        <v>0</v>
      </c>
      <c r="AA296" s="163">
        <f>Z296*K296</f>
        <v>0</v>
      </c>
      <c r="AR296" s="19" t="s">
        <v>162</v>
      </c>
      <c r="AT296" s="19" t="s">
        <v>158</v>
      </c>
      <c r="AU296" s="19" t="s">
        <v>83</v>
      </c>
      <c r="AY296" s="19" t="s">
        <v>157</v>
      </c>
      <c r="BE296" s="106">
        <f>IF(U296="základní",N296,0)</f>
        <v>0</v>
      </c>
      <c r="BF296" s="106">
        <f>IF(U296="snížená",N296,0)</f>
        <v>0</v>
      </c>
      <c r="BG296" s="106">
        <f>IF(U296="zákl. přenesená",N296,0)</f>
        <v>0</v>
      </c>
      <c r="BH296" s="106">
        <f>IF(U296="sníž. přenesená",N296,0)</f>
        <v>0</v>
      </c>
      <c r="BI296" s="106">
        <f>IF(U296="nulová",N296,0)</f>
        <v>0</v>
      </c>
      <c r="BJ296" s="19" t="s">
        <v>83</v>
      </c>
      <c r="BK296" s="106">
        <f>ROUND(L296*K296,2)</f>
        <v>0</v>
      </c>
      <c r="BL296" s="19" t="s">
        <v>162</v>
      </c>
      <c r="BM296" s="19" t="s">
        <v>638</v>
      </c>
    </row>
    <row r="297" spans="2:65" s="9" customFormat="1" ht="16.5" customHeight="1">
      <c r="B297" s="171"/>
      <c r="C297" s="172"/>
      <c r="D297" s="172"/>
      <c r="E297" s="173" t="s">
        <v>639</v>
      </c>
      <c r="F297" s="345" t="s">
        <v>640</v>
      </c>
      <c r="G297" s="346"/>
      <c r="H297" s="346"/>
      <c r="I297" s="346"/>
      <c r="J297" s="172"/>
      <c r="K297" s="174">
        <v>7.7</v>
      </c>
      <c r="L297" s="172"/>
      <c r="M297" s="172"/>
      <c r="N297" s="172"/>
      <c r="O297" s="172"/>
      <c r="P297" s="172"/>
      <c r="Q297" s="172"/>
      <c r="R297" s="175"/>
      <c r="T297" s="176"/>
      <c r="U297" s="172"/>
      <c r="V297" s="172"/>
      <c r="W297" s="172"/>
      <c r="X297" s="172"/>
      <c r="Y297" s="172"/>
      <c r="Z297" s="172"/>
      <c r="AA297" s="177"/>
      <c r="AT297" s="178" t="s">
        <v>256</v>
      </c>
      <c r="AU297" s="178" t="s">
        <v>83</v>
      </c>
      <c r="AV297" s="9" t="s">
        <v>136</v>
      </c>
      <c r="AW297" s="9" t="s">
        <v>33</v>
      </c>
      <c r="AX297" s="9" t="s">
        <v>83</v>
      </c>
      <c r="AY297" s="178" t="s">
        <v>157</v>
      </c>
    </row>
    <row r="298" spans="2:65" s="1" customFormat="1" ht="25.5" customHeight="1">
      <c r="B298" s="129"/>
      <c r="C298" s="157" t="s">
        <v>641</v>
      </c>
      <c r="D298" s="157" t="s">
        <v>158</v>
      </c>
      <c r="E298" s="158" t="s">
        <v>642</v>
      </c>
      <c r="F298" s="313" t="s">
        <v>643</v>
      </c>
      <c r="G298" s="313"/>
      <c r="H298" s="313"/>
      <c r="I298" s="313"/>
      <c r="J298" s="159" t="s">
        <v>297</v>
      </c>
      <c r="K298" s="160">
        <v>111</v>
      </c>
      <c r="L298" s="311">
        <v>0</v>
      </c>
      <c r="M298" s="311"/>
      <c r="N298" s="314">
        <f>ROUND(L298*K298,2)</f>
        <v>0</v>
      </c>
      <c r="O298" s="314"/>
      <c r="P298" s="314"/>
      <c r="Q298" s="314"/>
      <c r="R298" s="132"/>
      <c r="T298" s="161" t="s">
        <v>5</v>
      </c>
      <c r="U298" s="44" t="s">
        <v>40</v>
      </c>
      <c r="V298" s="36"/>
      <c r="W298" s="162">
        <f>V298*K298</f>
        <v>0</v>
      </c>
      <c r="X298" s="162">
        <v>0</v>
      </c>
      <c r="Y298" s="162">
        <f>X298*K298</f>
        <v>0</v>
      </c>
      <c r="Z298" s="162">
        <v>0</v>
      </c>
      <c r="AA298" s="163">
        <f>Z298*K298</f>
        <v>0</v>
      </c>
      <c r="AR298" s="19" t="s">
        <v>162</v>
      </c>
      <c r="AT298" s="19" t="s">
        <v>158</v>
      </c>
      <c r="AU298" s="19" t="s">
        <v>83</v>
      </c>
      <c r="AY298" s="19" t="s">
        <v>157</v>
      </c>
      <c r="BE298" s="106">
        <f>IF(U298="základní",N298,0)</f>
        <v>0</v>
      </c>
      <c r="BF298" s="106">
        <f>IF(U298="snížená",N298,0)</f>
        <v>0</v>
      </c>
      <c r="BG298" s="106">
        <f>IF(U298="zákl. přenesená",N298,0)</f>
        <v>0</v>
      </c>
      <c r="BH298" s="106">
        <f>IF(U298="sníž. přenesená",N298,0)</f>
        <v>0</v>
      </c>
      <c r="BI298" s="106">
        <f>IF(U298="nulová",N298,0)</f>
        <v>0</v>
      </c>
      <c r="BJ298" s="19" t="s">
        <v>83</v>
      </c>
      <c r="BK298" s="106">
        <f>ROUND(L298*K298,2)</f>
        <v>0</v>
      </c>
      <c r="BL298" s="19" t="s">
        <v>162</v>
      </c>
      <c r="BM298" s="19" t="s">
        <v>644</v>
      </c>
    </row>
    <row r="299" spans="2:65" s="1" customFormat="1" ht="25.5" customHeight="1">
      <c r="B299" s="129"/>
      <c r="C299" s="157" t="s">
        <v>645</v>
      </c>
      <c r="D299" s="157" t="s">
        <v>158</v>
      </c>
      <c r="E299" s="158" t="s">
        <v>646</v>
      </c>
      <c r="F299" s="313" t="s">
        <v>647</v>
      </c>
      <c r="G299" s="313"/>
      <c r="H299" s="313"/>
      <c r="I299" s="313"/>
      <c r="J299" s="159" t="s">
        <v>571</v>
      </c>
      <c r="K299" s="160">
        <v>2</v>
      </c>
      <c r="L299" s="311">
        <v>0</v>
      </c>
      <c r="M299" s="311"/>
      <c r="N299" s="314">
        <f>ROUND(L299*K299,2)</f>
        <v>0</v>
      </c>
      <c r="O299" s="314"/>
      <c r="P299" s="314"/>
      <c r="Q299" s="314"/>
      <c r="R299" s="132"/>
      <c r="T299" s="161" t="s">
        <v>5</v>
      </c>
      <c r="U299" s="44" t="s">
        <v>40</v>
      </c>
      <c r="V299" s="36"/>
      <c r="W299" s="162">
        <f>V299*K299</f>
        <v>0</v>
      </c>
      <c r="X299" s="162">
        <v>0</v>
      </c>
      <c r="Y299" s="162">
        <f>X299*K299</f>
        <v>0</v>
      </c>
      <c r="Z299" s="162">
        <v>0</v>
      </c>
      <c r="AA299" s="163">
        <f>Z299*K299</f>
        <v>0</v>
      </c>
      <c r="AR299" s="19" t="s">
        <v>162</v>
      </c>
      <c r="AT299" s="19" t="s">
        <v>158</v>
      </c>
      <c r="AU299" s="19" t="s">
        <v>83</v>
      </c>
      <c r="AY299" s="19" t="s">
        <v>157</v>
      </c>
      <c r="BE299" s="106">
        <f>IF(U299="základní",N299,0)</f>
        <v>0</v>
      </c>
      <c r="BF299" s="106">
        <f>IF(U299="snížená",N299,0)</f>
        <v>0</v>
      </c>
      <c r="BG299" s="106">
        <f>IF(U299="zákl. přenesená",N299,0)</f>
        <v>0</v>
      </c>
      <c r="BH299" s="106">
        <f>IF(U299="sníž. přenesená",N299,0)</f>
        <v>0</v>
      </c>
      <c r="BI299" s="106">
        <f>IF(U299="nulová",N299,0)</f>
        <v>0</v>
      </c>
      <c r="BJ299" s="19" t="s">
        <v>83</v>
      </c>
      <c r="BK299" s="106">
        <f>ROUND(L299*K299,2)</f>
        <v>0</v>
      </c>
      <c r="BL299" s="19" t="s">
        <v>162</v>
      </c>
      <c r="BM299" s="19" t="s">
        <v>648</v>
      </c>
    </row>
    <row r="300" spans="2:65" s="1" customFormat="1" ht="25.5" customHeight="1">
      <c r="B300" s="129"/>
      <c r="C300" s="157" t="s">
        <v>649</v>
      </c>
      <c r="D300" s="157" t="s">
        <v>158</v>
      </c>
      <c r="E300" s="158" t="s">
        <v>650</v>
      </c>
      <c r="F300" s="313" t="s">
        <v>651</v>
      </c>
      <c r="G300" s="313"/>
      <c r="H300" s="313"/>
      <c r="I300" s="313"/>
      <c r="J300" s="159" t="s">
        <v>297</v>
      </c>
      <c r="K300" s="160">
        <v>30</v>
      </c>
      <c r="L300" s="311">
        <v>0</v>
      </c>
      <c r="M300" s="311"/>
      <c r="N300" s="314">
        <f>ROUND(L300*K300,2)</f>
        <v>0</v>
      </c>
      <c r="O300" s="314"/>
      <c r="P300" s="314"/>
      <c r="Q300" s="314"/>
      <c r="R300" s="132"/>
      <c r="T300" s="161" t="s">
        <v>5</v>
      </c>
      <c r="U300" s="44" t="s">
        <v>40</v>
      </c>
      <c r="V300" s="36"/>
      <c r="W300" s="162">
        <f>V300*K300</f>
        <v>0</v>
      </c>
      <c r="X300" s="162">
        <v>0</v>
      </c>
      <c r="Y300" s="162">
        <f>X300*K300</f>
        <v>0</v>
      </c>
      <c r="Z300" s="162">
        <v>0</v>
      </c>
      <c r="AA300" s="163">
        <f>Z300*K300</f>
        <v>0</v>
      </c>
      <c r="AR300" s="19" t="s">
        <v>162</v>
      </c>
      <c r="AT300" s="19" t="s">
        <v>158</v>
      </c>
      <c r="AU300" s="19" t="s">
        <v>83</v>
      </c>
      <c r="AY300" s="19" t="s">
        <v>157</v>
      </c>
      <c r="BE300" s="106">
        <f>IF(U300="základní",N300,0)</f>
        <v>0</v>
      </c>
      <c r="BF300" s="106">
        <f>IF(U300="snížená",N300,0)</f>
        <v>0</v>
      </c>
      <c r="BG300" s="106">
        <f>IF(U300="zákl. přenesená",N300,0)</f>
        <v>0</v>
      </c>
      <c r="BH300" s="106">
        <f>IF(U300="sníž. přenesená",N300,0)</f>
        <v>0</v>
      </c>
      <c r="BI300" s="106">
        <f>IF(U300="nulová",N300,0)</f>
        <v>0</v>
      </c>
      <c r="BJ300" s="19" t="s">
        <v>83</v>
      </c>
      <c r="BK300" s="106">
        <f>ROUND(L300*K300,2)</f>
        <v>0</v>
      </c>
      <c r="BL300" s="19" t="s">
        <v>162</v>
      </c>
      <c r="BM300" s="19" t="s">
        <v>652</v>
      </c>
    </row>
    <row r="301" spans="2:65" s="9" customFormat="1" ht="16.5" customHeight="1">
      <c r="B301" s="171"/>
      <c r="C301" s="172"/>
      <c r="D301" s="172"/>
      <c r="E301" s="173" t="s">
        <v>653</v>
      </c>
      <c r="F301" s="345" t="s">
        <v>654</v>
      </c>
      <c r="G301" s="346"/>
      <c r="H301" s="346"/>
      <c r="I301" s="346"/>
      <c r="J301" s="172"/>
      <c r="K301" s="174">
        <v>30</v>
      </c>
      <c r="L301" s="172"/>
      <c r="M301" s="172"/>
      <c r="N301" s="172"/>
      <c r="O301" s="172"/>
      <c r="P301" s="172"/>
      <c r="Q301" s="172"/>
      <c r="R301" s="175"/>
      <c r="T301" s="176"/>
      <c r="U301" s="172"/>
      <c r="V301" s="172"/>
      <c r="W301" s="172"/>
      <c r="X301" s="172"/>
      <c r="Y301" s="172"/>
      <c r="Z301" s="172"/>
      <c r="AA301" s="177"/>
      <c r="AT301" s="178" t="s">
        <v>256</v>
      </c>
      <c r="AU301" s="178" t="s">
        <v>83</v>
      </c>
      <c r="AV301" s="9" t="s">
        <v>136</v>
      </c>
      <c r="AW301" s="9" t="s">
        <v>33</v>
      </c>
      <c r="AX301" s="9" t="s">
        <v>83</v>
      </c>
      <c r="AY301" s="178" t="s">
        <v>157</v>
      </c>
    </row>
    <row r="302" spans="2:65" s="1" customFormat="1" ht="25.5" customHeight="1">
      <c r="B302" s="129"/>
      <c r="C302" s="157" t="s">
        <v>655</v>
      </c>
      <c r="D302" s="157" t="s">
        <v>158</v>
      </c>
      <c r="E302" s="158" t="s">
        <v>656</v>
      </c>
      <c r="F302" s="313" t="s">
        <v>657</v>
      </c>
      <c r="G302" s="313"/>
      <c r="H302" s="313"/>
      <c r="I302" s="313"/>
      <c r="J302" s="159" t="s">
        <v>252</v>
      </c>
      <c r="K302" s="160">
        <v>33.92</v>
      </c>
      <c r="L302" s="311">
        <v>0</v>
      </c>
      <c r="M302" s="311"/>
      <c r="N302" s="314">
        <f>ROUND(L302*K302,2)</f>
        <v>0</v>
      </c>
      <c r="O302" s="314"/>
      <c r="P302" s="314"/>
      <c r="Q302" s="314"/>
      <c r="R302" s="132"/>
      <c r="T302" s="161" t="s">
        <v>5</v>
      </c>
      <c r="U302" s="44" t="s">
        <v>40</v>
      </c>
      <c r="V302" s="36"/>
      <c r="W302" s="162">
        <f>V302*K302</f>
        <v>0</v>
      </c>
      <c r="X302" s="162">
        <v>0</v>
      </c>
      <c r="Y302" s="162">
        <f>X302*K302</f>
        <v>0</v>
      </c>
      <c r="Z302" s="162">
        <v>0</v>
      </c>
      <c r="AA302" s="163">
        <f>Z302*K302</f>
        <v>0</v>
      </c>
      <c r="AR302" s="19" t="s">
        <v>162</v>
      </c>
      <c r="AT302" s="19" t="s">
        <v>158</v>
      </c>
      <c r="AU302" s="19" t="s">
        <v>83</v>
      </c>
      <c r="AY302" s="19" t="s">
        <v>157</v>
      </c>
      <c r="BE302" s="106">
        <f>IF(U302="základní",N302,0)</f>
        <v>0</v>
      </c>
      <c r="BF302" s="106">
        <f>IF(U302="snížená",N302,0)</f>
        <v>0</v>
      </c>
      <c r="BG302" s="106">
        <f>IF(U302="zákl. přenesená",N302,0)</f>
        <v>0</v>
      </c>
      <c r="BH302" s="106">
        <f>IF(U302="sníž. přenesená",N302,0)</f>
        <v>0</v>
      </c>
      <c r="BI302" s="106">
        <f>IF(U302="nulová",N302,0)</f>
        <v>0</v>
      </c>
      <c r="BJ302" s="19" t="s">
        <v>83</v>
      </c>
      <c r="BK302" s="106">
        <f>ROUND(L302*K302,2)</f>
        <v>0</v>
      </c>
      <c r="BL302" s="19" t="s">
        <v>162</v>
      </c>
      <c r="BM302" s="19" t="s">
        <v>658</v>
      </c>
    </row>
    <row r="303" spans="2:65" s="9" customFormat="1" ht="25.5" customHeight="1">
      <c r="B303" s="171"/>
      <c r="C303" s="172"/>
      <c r="D303" s="172"/>
      <c r="E303" s="173" t="s">
        <v>659</v>
      </c>
      <c r="F303" s="345" t="s">
        <v>660</v>
      </c>
      <c r="G303" s="346"/>
      <c r="H303" s="346"/>
      <c r="I303" s="346"/>
      <c r="J303" s="172"/>
      <c r="K303" s="174">
        <v>11.2</v>
      </c>
      <c r="L303" s="172"/>
      <c r="M303" s="172"/>
      <c r="N303" s="172"/>
      <c r="O303" s="172"/>
      <c r="P303" s="172"/>
      <c r="Q303" s="172"/>
      <c r="R303" s="175"/>
      <c r="T303" s="176"/>
      <c r="U303" s="172"/>
      <c r="V303" s="172"/>
      <c r="W303" s="172"/>
      <c r="X303" s="172"/>
      <c r="Y303" s="172"/>
      <c r="Z303" s="172"/>
      <c r="AA303" s="177"/>
      <c r="AT303" s="178" t="s">
        <v>256</v>
      </c>
      <c r="AU303" s="178" t="s">
        <v>83</v>
      </c>
      <c r="AV303" s="9" t="s">
        <v>136</v>
      </c>
      <c r="AW303" s="9" t="s">
        <v>33</v>
      </c>
      <c r="AX303" s="9" t="s">
        <v>75</v>
      </c>
      <c r="AY303" s="178" t="s">
        <v>157</v>
      </c>
    </row>
    <row r="304" spans="2:65" s="9" customFormat="1" ht="25.5" customHeight="1">
      <c r="B304" s="171"/>
      <c r="C304" s="172"/>
      <c r="D304" s="172"/>
      <c r="E304" s="173" t="s">
        <v>238</v>
      </c>
      <c r="F304" s="343" t="s">
        <v>661</v>
      </c>
      <c r="G304" s="344"/>
      <c r="H304" s="344"/>
      <c r="I304" s="344"/>
      <c r="J304" s="172"/>
      <c r="K304" s="174">
        <v>5.6</v>
      </c>
      <c r="L304" s="172"/>
      <c r="M304" s="172"/>
      <c r="N304" s="172"/>
      <c r="O304" s="172"/>
      <c r="P304" s="172"/>
      <c r="Q304" s="172"/>
      <c r="R304" s="175"/>
      <c r="T304" s="176"/>
      <c r="U304" s="172"/>
      <c r="V304" s="172"/>
      <c r="W304" s="172"/>
      <c r="X304" s="172"/>
      <c r="Y304" s="172"/>
      <c r="Z304" s="172"/>
      <c r="AA304" s="177"/>
      <c r="AT304" s="178" t="s">
        <v>256</v>
      </c>
      <c r="AU304" s="178" t="s">
        <v>83</v>
      </c>
      <c r="AV304" s="9" t="s">
        <v>136</v>
      </c>
      <c r="AW304" s="9" t="s">
        <v>33</v>
      </c>
      <c r="AX304" s="9" t="s">
        <v>75</v>
      </c>
      <c r="AY304" s="178" t="s">
        <v>157</v>
      </c>
    </row>
    <row r="305" spans="2:65" s="9" customFormat="1" ht="25.5" customHeight="1">
      <c r="B305" s="171"/>
      <c r="C305" s="172"/>
      <c r="D305" s="172"/>
      <c r="E305" s="173" t="s">
        <v>240</v>
      </c>
      <c r="F305" s="343" t="s">
        <v>662</v>
      </c>
      <c r="G305" s="344"/>
      <c r="H305" s="344"/>
      <c r="I305" s="344"/>
      <c r="J305" s="172"/>
      <c r="K305" s="174">
        <v>6.82</v>
      </c>
      <c r="L305" s="172"/>
      <c r="M305" s="172"/>
      <c r="N305" s="172"/>
      <c r="O305" s="172"/>
      <c r="P305" s="172"/>
      <c r="Q305" s="172"/>
      <c r="R305" s="175"/>
      <c r="T305" s="176"/>
      <c r="U305" s="172"/>
      <c r="V305" s="172"/>
      <c r="W305" s="172"/>
      <c r="X305" s="172"/>
      <c r="Y305" s="172"/>
      <c r="Z305" s="172"/>
      <c r="AA305" s="177"/>
      <c r="AT305" s="178" t="s">
        <v>256</v>
      </c>
      <c r="AU305" s="178" t="s">
        <v>83</v>
      </c>
      <c r="AV305" s="9" t="s">
        <v>136</v>
      </c>
      <c r="AW305" s="9" t="s">
        <v>33</v>
      </c>
      <c r="AX305" s="9" t="s">
        <v>75</v>
      </c>
      <c r="AY305" s="178" t="s">
        <v>157</v>
      </c>
    </row>
    <row r="306" spans="2:65" s="9" customFormat="1" ht="25.5" customHeight="1">
      <c r="B306" s="171"/>
      <c r="C306" s="172"/>
      <c r="D306" s="172"/>
      <c r="E306" s="173" t="s">
        <v>242</v>
      </c>
      <c r="F306" s="343" t="s">
        <v>663</v>
      </c>
      <c r="G306" s="344"/>
      <c r="H306" s="344"/>
      <c r="I306" s="344"/>
      <c r="J306" s="172"/>
      <c r="K306" s="174">
        <v>10.3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256</v>
      </c>
      <c r="AU306" s="178" t="s">
        <v>83</v>
      </c>
      <c r="AV306" s="9" t="s">
        <v>136</v>
      </c>
      <c r="AW306" s="9" t="s">
        <v>33</v>
      </c>
      <c r="AX306" s="9" t="s">
        <v>75</v>
      </c>
      <c r="AY306" s="178" t="s">
        <v>157</v>
      </c>
    </row>
    <row r="307" spans="2:65" s="9" customFormat="1" ht="16.5" customHeight="1">
      <c r="B307" s="171"/>
      <c r="C307" s="172"/>
      <c r="D307" s="172"/>
      <c r="E307" s="173" t="s">
        <v>664</v>
      </c>
      <c r="F307" s="343" t="s">
        <v>665</v>
      </c>
      <c r="G307" s="344"/>
      <c r="H307" s="344"/>
      <c r="I307" s="344"/>
      <c r="J307" s="172"/>
      <c r="K307" s="174">
        <v>33.92</v>
      </c>
      <c r="L307" s="172"/>
      <c r="M307" s="172"/>
      <c r="N307" s="172"/>
      <c r="O307" s="172"/>
      <c r="P307" s="172"/>
      <c r="Q307" s="172"/>
      <c r="R307" s="175"/>
      <c r="T307" s="176"/>
      <c r="U307" s="172"/>
      <c r="V307" s="172"/>
      <c r="W307" s="172"/>
      <c r="X307" s="172"/>
      <c r="Y307" s="172"/>
      <c r="Z307" s="172"/>
      <c r="AA307" s="177"/>
      <c r="AT307" s="178" t="s">
        <v>256</v>
      </c>
      <c r="AU307" s="178" t="s">
        <v>83</v>
      </c>
      <c r="AV307" s="9" t="s">
        <v>136</v>
      </c>
      <c r="AW307" s="9" t="s">
        <v>33</v>
      </c>
      <c r="AX307" s="9" t="s">
        <v>83</v>
      </c>
      <c r="AY307" s="178" t="s">
        <v>157</v>
      </c>
    </row>
    <row r="308" spans="2:65" s="1" customFormat="1" ht="25.5" customHeight="1">
      <c r="B308" s="129"/>
      <c r="C308" s="157" t="s">
        <v>666</v>
      </c>
      <c r="D308" s="157" t="s">
        <v>158</v>
      </c>
      <c r="E308" s="158" t="s">
        <v>667</v>
      </c>
      <c r="F308" s="313" t="s">
        <v>668</v>
      </c>
      <c r="G308" s="313"/>
      <c r="H308" s="313"/>
      <c r="I308" s="313"/>
      <c r="J308" s="159" t="s">
        <v>297</v>
      </c>
      <c r="K308" s="160">
        <v>5.86</v>
      </c>
      <c r="L308" s="311">
        <v>0</v>
      </c>
      <c r="M308" s="311"/>
      <c r="N308" s="314">
        <f>ROUND(L308*K308,2)</f>
        <v>0</v>
      </c>
      <c r="O308" s="314"/>
      <c r="P308" s="314"/>
      <c r="Q308" s="314"/>
      <c r="R308" s="132"/>
      <c r="T308" s="161" t="s">
        <v>5</v>
      </c>
      <c r="U308" s="44" t="s">
        <v>40</v>
      </c>
      <c r="V308" s="36"/>
      <c r="W308" s="162">
        <f>V308*K308</f>
        <v>0</v>
      </c>
      <c r="X308" s="162">
        <v>0</v>
      </c>
      <c r="Y308" s="162">
        <f>X308*K308</f>
        <v>0</v>
      </c>
      <c r="Z308" s="162">
        <v>0</v>
      </c>
      <c r="AA308" s="163">
        <f>Z308*K308</f>
        <v>0</v>
      </c>
      <c r="AR308" s="19" t="s">
        <v>162</v>
      </c>
      <c r="AT308" s="19" t="s">
        <v>158</v>
      </c>
      <c r="AU308" s="19" t="s">
        <v>83</v>
      </c>
      <c r="AY308" s="19" t="s">
        <v>157</v>
      </c>
      <c r="BE308" s="106">
        <f>IF(U308="základní",N308,0)</f>
        <v>0</v>
      </c>
      <c r="BF308" s="106">
        <f>IF(U308="snížená",N308,0)</f>
        <v>0</v>
      </c>
      <c r="BG308" s="106">
        <f>IF(U308="zákl. přenesená",N308,0)</f>
        <v>0</v>
      </c>
      <c r="BH308" s="106">
        <f>IF(U308="sníž. přenesená",N308,0)</f>
        <v>0</v>
      </c>
      <c r="BI308" s="106">
        <f>IF(U308="nulová",N308,0)</f>
        <v>0</v>
      </c>
      <c r="BJ308" s="19" t="s">
        <v>83</v>
      </c>
      <c r="BK308" s="106">
        <f>ROUND(L308*K308,2)</f>
        <v>0</v>
      </c>
      <c r="BL308" s="19" t="s">
        <v>162</v>
      </c>
      <c r="BM308" s="19" t="s">
        <v>669</v>
      </c>
    </row>
    <row r="309" spans="2:65" s="9" customFormat="1" ht="16.5" customHeight="1">
      <c r="B309" s="171"/>
      <c r="C309" s="172"/>
      <c r="D309" s="172"/>
      <c r="E309" s="173" t="s">
        <v>670</v>
      </c>
      <c r="F309" s="345" t="s">
        <v>671</v>
      </c>
      <c r="G309" s="346"/>
      <c r="H309" s="346"/>
      <c r="I309" s="346"/>
      <c r="J309" s="172"/>
      <c r="K309" s="174">
        <v>5.86</v>
      </c>
      <c r="L309" s="172"/>
      <c r="M309" s="172"/>
      <c r="N309" s="172"/>
      <c r="O309" s="172"/>
      <c r="P309" s="172"/>
      <c r="Q309" s="172"/>
      <c r="R309" s="175"/>
      <c r="T309" s="176"/>
      <c r="U309" s="172"/>
      <c r="V309" s="172"/>
      <c r="W309" s="172"/>
      <c r="X309" s="172"/>
      <c r="Y309" s="172"/>
      <c r="Z309" s="172"/>
      <c r="AA309" s="177"/>
      <c r="AT309" s="178" t="s">
        <v>256</v>
      </c>
      <c r="AU309" s="178" t="s">
        <v>83</v>
      </c>
      <c r="AV309" s="9" t="s">
        <v>136</v>
      </c>
      <c r="AW309" s="9" t="s">
        <v>33</v>
      </c>
      <c r="AX309" s="9" t="s">
        <v>83</v>
      </c>
      <c r="AY309" s="178" t="s">
        <v>157</v>
      </c>
    </row>
    <row r="310" spans="2:65" s="1" customFormat="1" ht="49.9" customHeight="1">
      <c r="B310" s="35"/>
      <c r="C310" s="36"/>
      <c r="D310" s="149" t="s">
        <v>189</v>
      </c>
      <c r="E310" s="36"/>
      <c r="F310" s="36"/>
      <c r="G310" s="36"/>
      <c r="H310" s="36"/>
      <c r="I310" s="36"/>
      <c r="J310" s="36"/>
      <c r="K310" s="36"/>
      <c r="L310" s="36"/>
      <c r="M310" s="36"/>
      <c r="N310" s="322">
        <f t="shared" ref="N310:N315" si="5">BK310</f>
        <v>0</v>
      </c>
      <c r="O310" s="323"/>
      <c r="P310" s="323"/>
      <c r="Q310" s="323"/>
      <c r="R310" s="37"/>
      <c r="T310" s="164"/>
      <c r="U310" s="36"/>
      <c r="V310" s="36"/>
      <c r="W310" s="36"/>
      <c r="X310" s="36"/>
      <c r="Y310" s="36"/>
      <c r="Z310" s="36"/>
      <c r="AA310" s="74"/>
      <c r="AT310" s="19" t="s">
        <v>74</v>
      </c>
      <c r="AU310" s="19" t="s">
        <v>75</v>
      </c>
      <c r="AY310" s="19" t="s">
        <v>190</v>
      </c>
      <c r="BK310" s="106">
        <f>SUM(BK311:BK315)</f>
        <v>0</v>
      </c>
    </row>
    <row r="311" spans="2:65" s="1" customFormat="1" ht="22.35" customHeight="1">
      <c r="B311" s="35"/>
      <c r="C311" s="165" t="s">
        <v>5</v>
      </c>
      <c r="D311" s="165" t="s">
        <v>158</v>
      </c>
      <c r="E311" s="166" t="s">
        <v>5</v>
      </c>
      <c r="F311" s="310" t="s">
        <v>5</v>
      </c>
      <c r="G311" s="310"/>
      <c r="H311" s="310"/>
      <c r="I311" s="310"/>
      <c r="J311" s="167" t="s">
        <v>5</v>
      </c>
      <c r="K311" s="168"/>
      <c r="L311" s="311"/>
      <c r="M311" s="312"/>
      <c r="N311" s="312">
        <f t="shared" si="5"/>
        <v>0</v>
      </c>
      <c r="O311" s="312"/>
      <c r="P311" s="312"/>
      <c r="Q311" s="312"/>
      <c r="R311" s="37"/>
      <c r="T311" s="161" t="s">
        <v>5</v>
      </c>
      <c r="U311" s="169" t="s">
        <v>40</v>
      </c>
      <c r="V311" s="36"/>
      <c r="W311" s="36"/>
      <c r="X311" s="36"/>
      <c r="Y311" s="36"/>
      <c r="Z311" s="36"/>
      <c r="AA311" s="74"/>
      <c r="AT311" s="19" t="s">
        <v>190</v>
      </c>
      <c r="AU311" s="19" t="s">
        <v>83</v>
      </c>
      <c r="AY311" s="19" t="s">
        <v>190</v>
      </c>
      <c r="BE311" s="106">
        <f>IF(U311="základní",N311,0)</f>
        <v>0</v>
      </c>
      <c r="BF311" s="106">
        <f>IF(U311="snížená",N311,0)</f>
        <v>0</v>
      </c>
      <c r="BG311" s="106">
        <f>IF(U311="zákl. přenesená",N311,0)</f>
        <v>0</v>
      </c>
      <c r="BH311" s="106">
        <f>IF(U311="sníž. přenesená",N311,0)</f>
        <v>0</v>
      </c>
      <c r="BI311" s="106">
        <f>IF(U311="nulová",N311,0)</f>
        <v>0</v>
      </c>
      <c r="BJ311" s="19" t="s">
        <v>83</v>
      </c>
      <c r="BK311" s="106">
        <f>L311*K311</f>
        <v>0</v>
      </c>
    </row>
    <row r="312" spans="2:65" s="1" customFormat="1" ht="22.35" customHeight="1">
      <c r="B312" s="35"/>
      <c r="C312" s="165" t="s">
        <v>5</v>
      </c>
      <c r="D312" s="165" t="s">
        <v>158</v>
      </c>
      <c r="E312" s="166" t="s">
        <v>5</v>
      </c>
      <c r="F312" s="310" t="s">
        <v>5</v>
      </c>
      <c r="G312" s="310"/>
      <c r="H312" s="310"/>
      <c r="I312" s="310"/>
      <c r="J312" s="167" t="s">
        <v>5</v>
      </c>
      <c r="K312" s="168"/>
      <c r="L312" s="311"/>
      <c r="M312" s="312"/>
      <c r="N312" s="312">
        <f t="shared" si="5"/>
        <v>0</v>
      </c>
      <c r="O312" s="312"/>
      <c r="P312" s="312"/>
      <c r="Q312" s="312"/>
      <c r="R312" s="37"/>
      <c r="T312" s="161" t="s">
        <v>5</v>
      </c>
      <c r="U312" s="169" t="s">
        <v>40</v>
      </c>
      <c r="V312" s="36"/>
      <c r="W312" s="36"/>
      <c r="X312" s="36"/>
      <c r="Y312" s="36"/>
      <c r="Z312" s="36"/>
      <c r="AA312" s="74"/>
      <c r="AT312" s="19" t="s">
        <v>190</v>
      </c>
      <c r="AU312" s="19" t="s">
        <v>83</v>
      </c>
      <c r="AY312" s="19" t="s">
        <v>190</v>
      </c>
      <c r="BE312" s="106">
        <f>IF(U312="základní",N312,0)</f>
        <v>0</v>
      </c>
      <c r="BF312" s="106">
        <f>IF(U312="snížená",N312,0)</f>
        <v>0</v>
      </c>
      <c r="BG312" s="106">
        <f>IF(U312="zákl. přenesená",N312,0)</f>
        <v>0</v>
      </c>
      <c r="BH312" s="106">
        <f>IF(U312="sníž. přenesená",N312,0)</f>
        <v>0</v>
      </c>
      <c r="BI312" s="106">
        <f>IF(U312="nulová",N312,0)</f>
        <v>0</v>
      </c>
      <c r="BJ312" s="19" t="s">
        <v>83</v>
      </c>
      <c r="BK312" s="106">
        <f>L312*K312</f>
        <v>0</v>
      </c>
    </row>
    <row r="313" spans="2:65" s="1" customFormat="1" ht="22.35" customHeight="1">
      <c r="B313" s="35"/>
      <c r="C313" s="165" t="s">
        <v>5</v>
      </c>
      <c r="D313" s="165" t="s">
        <v>158</v>
      </c>
      <c r="E313" s="166" t="s">
        <v>5</v>
      </c>
      <c r="F313" s="310" t="s">
        <v>5</v>
      </c>
      <c r="G313" s="310"/>
      <c r="H313" s="310"/>
      <c r="I313" s="310"/>
      <c r="J313" s="167" t="s">
        <v>5</v>
      </c>
      <c r="K313" s="168"/>
      <c r="L313" s="311"/>
      <c r="M313" s="312"/>
      <c r="N313" s="312">
        <f t="shared" si="5"/>
        <v>0</v>
      </c>
      <c r="O313" s="312"/>
      <c r="P313" s="312"/>
      <c r="Q313" s="312"/>
      <c r="R313" s="37"/>
      <c r="T313" s="161" t="s">
        <v>5</v>
      </c>
      <c r="U313" s="169" t="s">
        <v>40</v>
      </c>
      <c r="V313" s="36"/>
      <c r="W313" s="36"/>
      <c r="X313" s="36"/>
      <c r="Y313" s="36"/>
      <c r="Z313" s="36"/>
      <c r="AA313" s="74"/>
      <c r="AT313" s="19" t="s">
        <v>190</v>
      </c>
      <c r="AU313" s="19" t="s">
        <v>83</v>
      </c>
      <c r="AY313" s="19" t="s">
        <v>190</v>
      </c>
      <c r="BE313" s="106">
        <f>IF(U313="základní",N313,0)</f>
        <v>0</v>
      </c>
      <c r="BF313" s="106">
        <f>IF(U313="snížená",N313,0)</f>
        <v>0</v>
      </c>
      <c r="BG313" s="106">
        <f>IF(U313="zákl. přenesená",N313,0)</f>
        <v>0</v>
      </c>
      <c r="BH313" s="106">
        <f>IF(U313="sníž. přenesená",N313,0)</f>
        <v>0</v>
      </c>
      <c r="BI313" s="106">
        <f>IF(U313="nulová",N313,0)</f>
        <v>0</v>
      </c>
      <c r="BJ313" s="19" t="s">
        <v>83</v>
      </c>
      <c r="BK313" s="106">
        <f>L313*K313</f>
        <v>0</v>
      </c>
    </row>
    <row r="314" spans="2:65" s="1" customFormat="1" ht="22.35" customHeight="1">
      <c r="B314" s="35"/>
      <c r="C314" s="165" t="s">
        <v>5</v>
      </c>
      <c r="D314" s="165" t="s">
        <v>158</v>
      </c>
      <c r="E314" s="166" t="s">
        <v>5</v>
      </c>
      <c r="F314" s="310" t="s">
        <v>5</v>
      </c>
      <c r="G314" s="310"/>
      <c r="H314" s="310"/>
      <c r="I314" s="310"/>
      <c r="J314" s="167" t="s">
        <v>5</v>
      </c>
      <c r="K314" s="168"/>
      <c r="L314" s="311"/>
      <c r="M314" s="312"/>
      <c r="N314" s="312">
        <f t="shared" si="5"/>
        <v>0</v>
      </c>
      <c r="O314" s="312"/>
      <c r="P314" s="312"/>
      <c r="Q314" s="312"/>
      <c r="R314" s="37"/>
      <c r="T314" s="161" t="s">
        <v>5</v>
      </c>
      <c r="U314" s="169" t="s">
        <v>40</v>
      </c>
      <c r="V314" s="36"/>
      <c r="W314" s="36"/>
      <c r="X314" s="36"/>
      <c r="Y314" s="36"/>
      <c r="Z314" s="36"/>
      <c r="AA314" s="74"/>
      <c r="AT314" s="19" t="s">
        <v>190</v>
      </c>
      <c r="AU314" s="19" t="s">
        <v>83</v>
      </c>
      <c r="AY314" s="19" t="s">
        <v>190</v>
      </c>
      <c r="BE314" s="106">
        <f>IF(U314="základní",N314,0)</f>
        <v>0</v>
      </c>
      <c r="BF314" s="106">
        <f>IF(U314="snížená",N314,0)</f>
        <v>0</v>
      </c>
      <c r="BG314" s="106">
        <f>IF(U314="zákl. přenesená",N314,0)</f>
        <v>0</v>
      </c>
      <c r="BH314" s="106">
        <f>IF(U314="sníž. přenesená",N314,0)</f>
        <v>0</v>
      </c>
      <c r="BI314" s="106">
        <f>IF(U314="nulová",N314,0)</f>
        <v>0</v>
      </c>
      <c r="BJ314" s="19" t="s">
        <v>83</v>
      </c>
      <c r="BK314" s="106">
        <f>L314*K314</f>
        <v>0</v>
      </c>
    </row>
    <row r="315" spans="2:65" s="1" customFormat="1" ht="22.35" customHeight="1">
      <c r="B315" s="35"/>
      <c r="C315" s="165" t="s">
        <v>5</v>
      </c>
      <c r="D315" s="165" t="s">
        <v>158</v>
      </c>
      <c r="E315" s="166" t="s">
        <v>5</v>
      </c>
      <c r="F315" s="310" t="s">
        <v>5</v>
      </c>
      <c r="G315" s="310"/>
      <c r="H315" s="310"/>
      <c r="I315" s="310"/>
      <c r="J315" s="167" t="s">
        <v>5</v>
      </c>
      <c r="K315" s="168"/>
      <c r="L315" s="311"/>
      <c r="M315" s="312"/>
      <c r="N315" s="312">
        <f t="shared" si="5"/>
        <v>0</v>
      </c>
      <c r="O315" s="312"/>
      <c r="P315" s="312"/>
      <c r="Q315" s="312"/>
      <c r="R315" s="37"/>
      <c r="T315" s="161" t="s">
        <v>5</v>
      </c>
      <c r="U315" s="169" t="s">
        <v>40</v>
      </c>
      <c r="V315" s="56"/>
      <c r="W315" s="56"/>
      <c r="X315" s="56"/>
      <c r="Y315" s="56"/>
      <c r="Z315" s="56"/>
      <c r="AA315" s="58"/>
      <c r="AT315" s="19" t="s">
        <v>190</v>
      </c>
      <c r="AU315" s="19" t="s">
        <v>83</v>
      </c>
      <c r="AY315" s="19" t="s">
        <v>190</v>
      </c>
      <c r="BE315" s="106">
        <f>IF(U315="základní",N315,0)</f>
        <v>0</v>
      </c>
      <c r="BF315" s="106">
        <f>IF(U315="snížená",N315,0)</f>
        <v>0</v>
      </c>
      <c r="BG315" s="106">
        <f>IF(U315="zákl. přenesená",N315,0)</f>
        <v>0</v>
      </c>
      <c r="BH315" s="106">
        <f>IF(U315="sníž. přenesená",N315,0)</f>
        <v>0</v>
      </c>
      <c r="BI315" s="106">
        <f>IF(U315="nulová",N315,0)</f>
        <v>0</v>
      </c>
      <c r="BJ315" s="19" t="s">
        <v>83</v>
      </c>
      <c r="BK315" s="106">
        <f>L315*K315</f>
        <v>0</v>
      </c>
    </row>
    <row r="316" spans="2:65" s="1" customFormat="1" ht="6.95" customHeight="1">
      <c r="B316" s="59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1"/>
    </row>
  </sheetData>
  <mergeCells count="41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5:I125"/>
    <mergeCell ref="L125:M125"/>
    <mergeCell ref="N125:Q125"/>
    <mergeCell ref="F126:I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F133:I133"/>
    <mergeCell ref="L133:M133"/>
    <mergeCell ref="N133:Q133"/>
    <mergeCell ref="F134:I134"/>
    <mergeCell ref="F136:I136"/>
    <mergeCell ref="L136:M136"/>
    <mergeCell ref="N136:Q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L171:M171"/>
    <mergeCell ref="N171:Q171"/>
    <mergeCell ref="F172:I172"/>
    <mergeCell ref="F173:I173"/>
    <mergeCell ref="F174:I174"/>
    <mergeCell ref="F175:I175"/>
    <mergeCell ref="L175:M175"/>
    <mergeCell ref="N175:Q175"/>
    <mergeCell ref="F176:I176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F189:I189"/>
    <mergeCell ref="L189:M189"/>
    <mergeCell ref="N189:Q189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F198:I198"/>
    <mergeCell ref="L198:M198"/>
    <mergeCell ref="N198:Q198"/>
    <mergeCell ref="F199:I199"/>
    <mergeCell ref="F200:I200"/>
    <mergeCell ref="F201:I201"/>
    <mergeCell ref="F202:I202"/>
    <mergeCell ref="F203:I203"/>
    <mergeCell ref="L203:M203"/>
    <mergeCell ref="N203:Q203"/>
    <mergeCell ref="F204:I204"/>
    <mergeCell ref="F205:I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F212:I212"/>
    <mergeCell ref="F213:I213"/>
    <mergeCell ref="L213:M213"/>
    <mergeCell ref="N213:Q213"/>
    <mergeCell ref="F214:I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30:I230"/>
    <mergeCell ref="L230:M230"/>
    <mergeCell ref="N230:Q230"/>
    <mergeCell ref="F231:I231"/>
    <mergeCell ref="F232:I232"/>
    <mergeCell ref="F233:I233"/>
    <mergeCell ref="F234:I234"/>
    <mergeCell ref="L234:M234"/>
    <mergeCell ref="N234:Q234"/>
    <mergeCell ref="F235:I235"/>
    <mergeCell ref="F236:I236"/>
    <mergeCell ref="L236:M236"/>
    <mergeCell ref="N236:Q236"/>
    <mergeCell ref="F237:I237"/>
    <mergeCell ref="F238:I238"/>
    <mergeCell ref="F239:I239"/>
    <mergeCell ref="F240:I240"/>
    <mergeCell ref="L240:M240"/>
    <mergeCell ref="N240:Q240"/>
    <mergeCell ref="F241:I241"/>
    <mergeCell ref="F242:I242"/>
    <mergeCell ref="F243:I243"/>
    <mergeCell ref="F244:I244"/>
    <mergeCell ref="F245:I245"/>
    <mergeCell ref="L245:M245"/>
    <mergeCell ref="N245:Q245"/>
    <mergeCell ref="F246:I246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55:I255"/>
    <mergeCell ref="F256:I256"/>
    <mergeCell ref="L256:M256"/>
    <mergeCell ref="N256:Q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61:I261"/>
    <mergeCell ref="F262:I262"/>
    <mergeCell ref="L262:M262"/>
    <mergeCell ref="N262:Q262"/>
    <mergeCell ref="F263:I263"/>
    <mergeCell ref="F264:I264"/>
    <mergeCell ref="L264:M264"/>
    <mergeCell ref="N264:Q264"/>
    <mergeCell ref="F265:I265"/>
    <mergeCell ref="F266:I266"/>
    <mergeCell ref="F267:I267"/>
    <mergeCell ref="F268:I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L273:M273"/>
    <mergeCell ref="N273:Q273"/>
    <mergeCell ref="F274:I274"/>
    <mergeCell ref="F276:I276"/>
    <mergeCell ref="L276:M276"/>
    <mergeCell ref="N276:Q276"/>
    <mergeCell ref="F277:I277"/>
    <mergeCell ref="L277:M277"/>
    <mergeCell ref="N277:Q277"/>
    <mergeCell ref="F279:I279"/>
    <mergeCell ref="L279:M279"/>
    <mergeCell ref="N279:Q279"/>
    <mergeCell ref="F280:I280"/>
    <mergeCell ref="L280:M280"/>
    <mergeCell ref="N280:Q280"/>
    <mergeCell ref="F281:I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F288:I288"/>
    <mergeCell ref="L288:M288"/>
    <mergeCell ref="N288:Q288"/>
    <mergeCell ref="F289:I289"/>
    <mergeCell ref="F290:I290"/>
    <mergeCell ref="L290:M290"/>
    <mergeCell ref="N290:Q290"/>
    <mergeCell ref="F291:I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F296:I296"/>
    <mergeCell ref="L296:M296"/>
    <mergeCell ref="N296:Q296"/>
    <mergeCell ref="F297:I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F302:I302"/>
    <mergeCell ref="L302:M302"/>
    <mergeCell ref="N302:Q302"/>
    <mergeCell ref="F303:I303"/>
    <mergeCell ref="F304:I304"/>
    <mergeCell ref="F306:I306"/>
    <mergeCell ref="F307:I307"/>
    <mergeCell ref="F308:I308"/>
    <mergeCell ref="L308:M308"/>
    <mergeCell ref="N308:Q308"/>
    <mergeCell ref="F309:I309"/>
    <mergeCell ref="F311:I311"/>
    <mergeCell ref="L311:M311"/>
    <mergeCell ref="N311:Q311"/>
    <mergeCell ref="H1:K1"/>
    <mergeCell ref="S2:AC2"/>
    <mergeCell ref="F315:I315"/>
    <mergeCell ref="L315:M315"/>
    <mergeCell ref="N315:Q315"/>
    <mergeCell ref="N123:Q123"/>
    <mergeCell ref="N124:Q124"/>
    <mergeCell ref="N135:Q135"/>
    <mergeCell ref="N177:Q177"/>
    <mergeCell ref="N188:Q188"/>
    <mergeCell ref="N197:Q197"/>
    <mergeCell ref="N275:Q275"/>
    <mergeCell ref="N278:Q278"/>
    <mergeCell ref="N310:Q310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05:I305"/>
  </mergeCells>
  <dataValidations count="2">
    <dataValidation type="list" allowBlank="1" showInputMessage="1" showErrorMessage="1" error="Povoleny jsou hodnoty K, M." sqref="D311:D316">
      <formula1>"K, M"</formula1>
    </dataValidation>
    <dataValidation type="list" allowBlank="1" showInputMessage="1" showErrorMessage="1" error="Povoleny jsou hodnoty základní, snížená, zákl. přenesená, sníž. přenesená, nulová." sqref="U311:U31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5"/>
  <sheetViews>
    <sheetView showGridLines="0" workbookViewId="0">
      <pane ySplit="1" topLeftCell="A112" activePane="bottomLeft" state="frozen"/>
      <selection pane="bottomLeft" activeCell="C106" sqref="C106:Q10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117</v>
      </c>
      <c r="G1" s="14"/>
      <c r="H1" s="309" t="s">
        <v>118</v>
      </c>
      <c r="I1" s="309"/>
      <c r="J1" s="309"/>
      <c r="K1" s="309"/>
      <c r="L1" s="14" t="s">
        <v>119</v>
      </c>
      <c r="M1" s="12"/>
      <c r="N1" s="12"/>
      <c r="O1" s="13" t="s">
        <v>120</v>
      </c>
      <c r="P1" s="12"/>
      <c r="Q1" s="12"/>
      <c r="R1" s="12"/>
      <c r="S1" s="14" t="s">
        <v>121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9" t="s">
        <v>90</v>
      </c>
      <c r="AZ2" s="170" t="s">
        <v>191</v>
      </c>
      <c r="BA2" s="170" t="s">
        <v>191</v>
      </c>
      <c r="BB2" s="170" t="s">
        <v>5</v>
      </c>
      <c r="BC2" s="170" t="s">
        <v>210</v>
      </c>
      <c r="BD2" s="170" t="s">
        <v>136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122</v>
      </c>
      <c r="AZ3" s="170" t="s">
        <v>345</v>
      </c>
      <c r="BA3" s="170" t="s">
        <v>345</v>
      </c>
      <c r="BB3" s="170" t="s">
        <v>5</v>
      </c>
      <c r="BC3" s="170" t="s">
        <v>83</v>
      </c>
      <c r="BD3" s="170" t="s">
        <v>136</v>
      </c>
    </row>
    <row r="4" spans="1:66" ht="36.950000000000003" customHeight="1">
      <c r="B4" s="23"/>
      <c r="C4" s="271" t="s">
        <v>123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4"/>
      <c r="T4" s="18" t="s">
        <v>13</v>
      </c>
      <c r="AT4" s="19" t="s">
        <v>6</v>
      </c>
      <c r="AZ4" s="170" t="s">
        <v>672</v>
      </c>
      <c r="BA4" s="170" t="s">
        <v>672</v>
      </c>
      <c r="BB4" s="170" t="s">
        <v>5</v>
      </c>
      <c r="BC4" s="170" t="s">
        <v>210</v>
      </c>
      <c r="BD4" s="170" t="s">
        <v>136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  <c r="AZ5" s="170" t="s">
        <v>673</v>
      </c>
      <c r="BA5" s="170" t="s">
        <v>673</v>
      </c>
      <c r="BB5" s="170" t="s">
        <v>5</v>
      </c>
      <c r="BC5" s="170" t="s">
        <v>83</v>
      </c>
      <c r="BD5" s="170" t="s">
        <v>136</v>
      </c>
    </row>
    <row r="6" spans="1:66" ht="25.35" customHeight="1">
      <c r="B6" s="23"/>
      <c r="C6" s="26"/>
      <c r="D6" s="30" t="s">
        <v>19</v>
      </c>
      <c r="E6" s="26"/>
      <c r="F6" s="327" t="str">
        <f>'Rekapitulace stavby'!K6</f>
        <v>Okružní křižovatka v km 1,391.91 u areálu T-sport a SOPO - Modletice včetně chodníku k zastávce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26"/>
      <c r="R6" s="24"/>
      <c r="AZ6" s="170" t="s">
        <v>193</v>
      </c>
      <c r="BA6" s="170" t="s">
        <v>193</v>
      </c>
      <c r="BB6" s="170" t="s">
        <v>5</v>
      </c>
      <c r="BC6" s="170" t="s">
        <v>202</v>
      </c>
      <c r="BD6" s="170" t="s">
        <v>136</v>
      </c>
    </row>
    <row r="7" spans="1:66" s="1" customFormat="1" ht="32.85" customHeight="1">
      <c r="B7" s="35"/>
      <c r="C7" s="36"/>
      <c r="D7" s="29" t="s">
        <v>124</v>
      </c>
      <c r="E7" s="36"/>
      <c r="F7" s="302" t="s">
        <v>1130</v>
      </c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6"/>
      <c r="R7" s="37"/>
      <c r="AZ7" s="170" t="s">
        <v>288</v>
      </c>
      <c r="BA7" s="170" t="s">
        <v>288</v>
      </c>
      <c r="BB7" s="170" t="s">
        <v>5</v>
      </c>
      <c r="BC7" s="170" t="s">
        <v>432</v>
      </c>
      <c r="BD7" s="170" t="s">
        <v>136</v>
      </c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  <c r="AZ8" s="170" t="s">
        <v>674</v>
      </c>
      <c r="BA8" s="170" t="s">
        <v>674</v>
      </c>
      <c r="BB8" s="170" t="s">
        <v>5</v>
      </c>
      <c r="BC8" s="170" t="s">
        <v>347</v>
      </c>
      <c r="BD8" s="170" t="s">
        <v>136</v>
      </c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340" t="str">
        <f>'Rekapitulace stavby'!AN8</f>
        <v>5. 2. 2018</v>
      </c>
      <c r="P9" s="317"/>
      <c r="Q9" s="36"/>
      <c r="R9" s="37"/>
      <c r="AZ9" s="170" t="s">
        <v>675</v>
      </c>
      <c r="BA9" s="170" t="s">
        <v>675</v>
      </c>
      <c r="BB9" s="170" t="s">
        <v>5</v>
      </c>
      <c r="BC9" s="170" t="s">
        <v>184</v>
      </c>
      <c r="BD9" s="170" t="s">
        <v>136</v>
      </c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AZ10" s="170" t="s">
        <v>676</v>
      </c>
      <c r="BA10" s="170" t="s">
        <v>676</v>
      </c>
      <c r="BB10" s="170" t="s">
        <v>5</v>
      </c>
      <c r="BC10" s="170" t="s">
        <v>347</v>
      </c>
      <c r="BD10" s="170" t="s">
        <v>136</v>
      </c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300" t="str">
        <f>IF('Rekapitulace stavby'!AN10="","",'Rekapitulace stavby'!AN10)</f>
        <v/>
      </c>
      <c r="P11" s="300"/>
      <c r="Q11" s="36"/>
      <c r="R11" s="37"/>
      <c r="AZ11" s="170" t="s">
        <v>677</v>
      </c>
      <c r="BA11" s="170" t="s">
        <v>677</v>
      </c>
      <c r="BB11" s="170" t="s">
        <v>5</v>
      </c>
      <c r="BC11" s="170" t="s">
        <v>184</v>
      </c>
      <c r="BD11" s="170" t="s">
        <v>136</v>
      </c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300" t="str">
        <f>IF('Rekapitulace stavby'!AN11="","",'Rekapitulace stavby'!AN11)</f>
        <v/>
      </c>
      <c r="P12" s="300"/>
      <c r="Q12" s="36"/>
      <c r="R12" s="37"/>
      <c r="AZ12" s="170" t="s">
        <v>678</v>
      </c>
      <c r="BA12" s="170" t="s">
        <v>678</v>
      </c>
      <c r="BB12" s="170" t="s">
        <v>5</v>
      </c>
      <c r="BC12" s="170" t="s">
        <v>679</v>
      </c>
      <c r="BD12" s="170" t="s">
        <v>136</v>
      </c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  <c r="AZ13" s="170" t="s">
        <v>680</v>
      </c>
      <c r="BA13" s="170" t="s">
        <v>680</v>
      </c>
      <c r="BB13" s="170" t="s">
        <v>5</v>
      </c>
      <c r="BC13" s="170" t="s">
        <v>681</v>
      </c>
      <c r="BD13" s="170" t="s">
        <v>136</v>
      </c>
    </row>
    <row r="14" spans="1:66" s="1" customFormat="1" ht="14.45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341" t="str">
        <f>IF('Rekapitulace stavby'!AN13="","",'Rekapitulace stavby'!AN13)</f>
        <v>Vyplň údaj</v>
      </c>
      <c r="P14" s="300"/>
      <c r="Q14" s="36"/>
      <c r="R14" s="37"/>
      <c r="AZ14" s="170" t="s">
        <v>682</v>
      </c>
      <c r="BA14" s="170" t="s">
        <v>682</v>
      </c>
      <c r="BB14" s="170" t="s">
        <v>5</v>
      </c>
      <c r="BC14" s="170" t="s">
        <v>83</v>
      </c>
      <c r="BD14" s="170" t="s">
        <v>136</v>
      </c>
    </row>
    <row r="15" spans="1:66" s="1" customFormat="1" ht="18" customHeight="1">
      <c r="B15" s="35"/>
      <c r="C15" s="36"/>
      <c r="D15" s="36"/>
      <c r="E15" s="341" t="str">
        <f>IF('Rekapitulace stavby'!E14="","",'Rekapitulace stavby'!E14)</f>
        <v>Vyplň údaj</v>
      </c>
      <c r="F15" s="342"/>
      <c r="G15" s="342"/>
      <c r="H15" s="342"/>
      <c r="I15" s="342"/>
      <c r="J15" s="342"/>
      <c r="K15" s="342"/>
      <c r="L15" s="342"/>
      <c r="M15" s="30" t="s">
        <v>29</v>
      </c>
      <c r="N15" s="36"/>
      <c r="O15" s="341" t="str">
        <f>IF('Rekapitulace stavby'!AN14="","",'Rekapitulace stavby'!AN14)</f>
        <v>Vyplň údaj</v>
      </c>
      <c r="P15" s="300"/>
      <c r="Q15" s="36"/>
      <c r="R15" s="37"/>
      <c r="AZ15" s="170" t="s">
        <v>683</v>
      </c>
      <c r="BA15" s="170" t="s">
        <v>683</v>
      </c>
      <c r="BB15" s="170" t="s">
        <v>5</v>
      </c>
      <c r="BC15" s="170" t="s">
        <v>83</v>
      </c>
      <c r="BD15" s="170" t="s">
        <v>136</v>
      </c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AZ16" s="170" t="s">
        <v>684</v>
      </c>
      <c r="BA16" s="170" t="s">
        <v>684</v>
      </c>
      <c r="BB16" s="170" t="s">
        <v>5</v>
      </c>
      <c r="BC16" s="170" t="s">
        <v>83</v>
      </c>
      <c r="BD16" s="170" t="s">
        <v>136</v>
      </c>
    </row>
    <row r="17" spans="2:56" s="1" customFormat="1" ht="14.45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300" t="str">
        <f>IF('Rekapitulace stavby'!AN16="","",'Rekapitulace stavby'!AN16)</f>
        <v/>
      </c>
      <c r="P17" s="300"/>
      <c r="Q17" s="36"/>
      <c r="R17" s="37"/>
      <c r="AZ17" s="170" t="s">
        <v>685</v>
      </c>
      <c r="BA17" s="170" t="s">
        <v>685</v>
      </c>
      <c r="BB17" s="170" t="s">
        <v>5</v>
      </c>
      <c r="BC17" s="170" t="s">
        <v>83</v>
      </c>
      <c r="BD17" s="170" t="s">
        <v>136</v>
      </c>
    </row>
    <row r="18" spans="2:56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300" t="str">
        <f>IF('Rekapitulace stavby'!AN17="","",'Rekapitulace stavby'!AN17)</f>
        <v/>
      </c>
      <c r="P18" s="300"/>
      <c r="Q18" s="36"/>
      <c r="R18" s="37"/>
      <c r="AZ18" s="170" t="s">
        <v>686</v>
      </c>
      <c r="BA18" s="170" t="s">
        <v>686</v>
      </c>
      <c r="BB18" s="170" t="s">
        <v>5</v>
      </c>
      <c r="BC18" s="170" t="s">
        <v>432</v>
      </c>
      <c r="BD18" s="170" t="s">
        <v>136</v>
      </c>
    </row>
    <row r="19" spans="2:56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  <c r="AZ19" s="170" t="s">
        <v>687</v>
      </c>
      <c r="BA19" s="170" t="s">
        <v>687</v>
      </c>
      <c r="BB19" s="170" t="s">
        <v>5</v>
      </c>
      <c r="BC19" s="170" t="s">
        <v>432</v>
      </c>
      <c r="BD19" s="170" t="s">
        <v>136</v>
      </c>
    </row>
    <row r="20" spans="2:56" s="1" customFormat="1" ht="14.45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300" t="str">
        <f>IF('Rekapitulace stavby'!AN19="","",'Rekapitulace stavby'!AN19)</f>
        <v/>
      </c>
      <c r="P20" s="300"/>
      <c r="Q20" s="36"/>
      <c r="R20" s="37"/>
      <c r="AZ20" s="170" t="s">
        <v>195</v>
      </c>
      <c r="BA20" s="170" t="s">
        <v>195</v>
      </c>
      <c r="BB20" s="170" t="s">
        <v>5</v>
      </c>
      <c r="BC20" s="170" t="s">
        <v>184</v>
      </c>
      <c r="BD20" s="170" t="s">
        <v>136</v>
      </c>
    </row>
    <row r="21" spans="2:56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300" t="str">
        <f>IF('Rekapitulace stavby'!AN20="","",'Rekapitulace stavby'!AN20)</f>
        <v/>
      </c>
      <c r="P21" s="300"/>
      <c r="Q21" s="36"/>
      <c r="R21" s="37"/>
      <c r="AZ21" s="170" t="s">
        <v>353</v>
      </c>
      <c r="BA21" s="170" t="s">
        <v>353</v>
      </c>
      <c r="BB21" s="170" t="s">
        <v>5</v>
      </c>
      <c r="BC21" s="170" t="s">
        <v>181</v>
      </c>
      <c r="BD21" s="170" t="s">
        <v>136</v>
      </c>
    </row>
    <row r="22" spans="2:56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  <c r="AZ22" s="170" t="s">
        <v>302</v>
      </c>
      <c r="BA22" s="170" t="s">
        <v>302</v>
      </c>
      <c r="BB22" s="170" t="s">
        <v>5</v>
      </c>
      <c r="BC22" s="170" t="s">
        <v>184</v>
      </c>
      <c r="BD22" s="170" t="s">
        <v>136</v>
      </c>
    </row>
    <row r="23" spans="2:56" s="1" customFormat="1" ht="14.45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  <c r="AZ23" s="170" t="s">
        <v>688</v>
      </c>
      <c r="BA23" s="170" t="s">
        <v>688</v>
      </c>
      <c r="BB23" s="170" t="s">
        <v>5</v>
      </c>
      <c r="BC23" s="170" t="s">
        <v>181</v>
      </c>
      <c r="BD23" s="170" t="s">
        <v>136</v>
      </c>
    </row>
    <row r="24" spans="2:56" s="1" customFormat="1" ht="16.5" customHeight="1">
      <c r="B24" s="35"/>
      <c r="C24" s="36"/>
      <c r="D24" s="36"/>
      <c r="E24" s="305" t="s">
        <v>5</v>
      </c>
      <c r="F24" s="305"/>
      <c r="G24" s="305"/>
      <c r="H24" s="305"/>
      <c r="I24" s="305"/>
      <c r="J24" s="305"/>
      <c r="K24" s="305"/>
      <c r="L24" s="305"/>
      <c r="M24" s="36"/>
      <c r="N24" s="36"/>
      <c r="O24" s="36"/>
      <c r="P24" s="36"/>
      <c r="Q24" s="36"/>
      <c r="R24" s="37"/>
      <c r="AZ24" s="170" t="s">
        <v>689</v>
      </c>
      <c r="BA24" s="170" t="s">
        <v>689</v>
      </c>
      <c r="BB24" s="170" t="s">
        <v>5</v>
      </c>
      <c r="BC24" s="170" t="s">
        <v>681</v>
      </c>
      <c r="BD24" s="170" t="s">
        <v>136</v>
      </c>
    </row>
    <row r="25" spans="2:56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  <c r="AZ25" s="170" t="s">
        <v>690</v>
      </c>
      <c r="BA25" s="170" t="s">
        <v>690</v>
      </c>
      <c r="BB25" s="170" t="s">
        <v>5</v>
      </c>
      <c r="BC25" s="170" t="s">
        <v>691</v>
      </c>
      <c r="BD25" s="170" t="s">
        <v>136</v>
      </c>
    </row>
    <row r="26" spans="2:56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  <c r="AZ26" s="170" t="s">
        <v>692</v>
      </c>
      <c r="BA26" s="170" t="s">
        <v>692</v>
      </c>
      <c r="BB26" s="170" t="s">
        <v>5</v>
      </c>
      <c r="BC26" s="170" t="s">
        <v>136</v>
      </c>
      <c r="BD26" s="170" t="s">
        <v>136</v>
      </c>
    </row>
    <row r="27" spans="2:56" s="1" customFormat="1" ht="14.45" customHeight="1">
      <c r="B27" s="35"/>
      <c r="C27" s="36"/>
      <c r="D27" s="116" t="s">
        <v>126</v>
      </c>
      <c r="E27" s="36"/>
      <c r="F27" s="36"/>
      <c r="G27" s="36"/>
      <c r="H27" s="36"/>
      <c r="I27" s="36"/>
      <c r="J27" s="36"/>
      <c r="K27" s="36"/>
      <c r="L27" s="36"/>
      <c r="M27" s="306">
        <f>N88</f>
        <v>0</v>
      </c>
      <c r="N27" s="306"/>
      <c r="O27" s="306"/>
      <c r="P27" s="306"/>
      <c r="Q27" s="36"/>
      <c r="R27" s="37"/>
      <c r="AZ27" s="170" t="s">
        <v>693</v>
      </c>
      <c r="BA27" s="170" t="s">
        <v>693</v>
      </c>
      <c r="BB27" s="170" t="s">
        <v>5</v>
      </c>
      <c r="BC27" s="170" t="s">
        <v>136</v>
      </c>
      <c r="BD27" s="170" t="s">
        <v>136</v>
      </c>
    </row>
    <row r="28" spans="2:56" s="1" customFormat="1" ht="14.45" customHeight="1">
      <c r="B28" s="35"/>
      <c r="C28" s="36"/>
      <c r="D28" s="34" t="s">
        <v>111</v>
      </c>
      <c r="E28" s="36"/>
      <c r="F28" s="36"/>
      <c r="G28" s="36"/>
      <c r="H28" s="36"/>
      <c r="I28" s="36"/>
      <c r="J28" s="36"/>
      <c r="K28" s="36"/>
      <c r="L28" s="36"/>
      <c r="M28" s="306">
        <f>N92</f>
        <v>0</v>
      </c>
      <c r="N28" s="306"/>
      <c r="O28" s="306"/>
      <c r="P28" s="306"/>
      <c r="Q28" s="36"/>
      <c r="R28" s="37"/>
      <c r="AZ28" s="170" t="s">
        <v>197</v>
      </c>
      <c r="BA28" s="170" t="s">
        <v>197</v>
      </c>
      <c r="BB28" s="170" t="s">
        <v>5</v>
      </c>
      <c r="BC28" s="170" t="s">
        <v>136</v>
      </c>
      <c r="BD28" s="170" t="s">
        <v>136</v>
      </c>
    </row>
    <row r="29" spans="2:56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  <c r="AZ29" s="170" t="s">
        <v>199</v>
      </c>
      <c r="BA29" s="170" t="s">
        <v>199</v>
      </c>
      <c r="BB29" s="170" t="s">
        <v>5</v>
      </c>
      <c r="BC29" s="170" t="s">
        <v>136</v>
      </c>
      <c r="BD29" s="170" t="s">
        <v>136</v>
      </c>
    </row>
    <row r="30" spans="2:56" s="1" customFormat="1" ht="25.35" customHeight="1">
      <c r="B30" s="35"/>
      <c r="C30" s="36"/>
      <c r="D30" s="117" t="s">
        <v>38</v>
      </c>
      <c r="E30" s="36"/>
      <c r="F30" s="36"/>
      <c r="G30" s="36"/>
      <c r="H30" s="36"/>
      <c r="I30" s="36"/>
      <c r="J30" s="36"/>
      <c r="K30" s="36"/>
      <c r="L30" s="36"/>
      <c r="M30" s="339">
        <f>ROUND(M27+M28,2)</f>
        <v>0</v>
      </c>
      <c r="N30" s="326"/>
      <c r="O30" s="326"/>
      <c r="P30" s="326"/>
      <c r="Q30" s="36"/>
      <c r="R30" s="37"/>
      <c r="AZ30" s="170" t="s">
        <v>694</v>
      </c>
      <c r="BA30" s="170" t="s">
        <v>694</v>
      </c>
      <c r="BB30" s="170" t="s">
        <v>5</v>
      </c>
      <c r="BC30" s="170" t="s">
        <v>603</v>
      </c>
      <c r="BD30" s="170" t="s">
        <v>136</v>
      </c>
    </row>
    <row r="31" spans="2:56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  <c r="AZ31" s="170" t="s">
        <v>695</v>
      </c>
      <c r="BA31" s="170" t="s">
        <v>695</v>
      </c>
      <c r="BB31" s="170" t="s">
        <v>5</v>
      </c>
      <c r="BC31" s="170" t="s">
        <v>603</v>
      </c>
      <c r="BD31" s="170" t="s">
        <v>136</v>
      </c>
    </row>
    <row r="32" spans="2:56" s="1" customFormat="1" ht="14.45" customHeight="1">
      <c r="B32" s="35"/>
      <c r="C32" s="36"/>
      <c r="D32" s="42" t="s">
        <v>39</v>
      </c>
      <c r="E32" s="42" t="s">
        <v>40</v>
      </c>
      <c r="F32" s="43">
        <v>0.21</v>
      </c>
      <c r="G32" s="118" t="s">
        <v>41</v>
      </c>
      <c r="H32" s="336">
        <f>ROUND((((SUM(BE92:BE99)+SUM(BE117:BE218))+SUM(BE220:BE224))),2)</f>
        <v>0</v>
      </c>
      <c r="I32" s="326"/>
      <c r="J32" s="326"/>
      <c r="K32" s="36"/>
      <c r="L32" s="36"/>
      <c r="M32" s="336">
        <f>ROUND(((ROUND((SUM(BE92:BE99)+SUM(BE117:BE218)), 2)*F32)+SUM(BE220:BE224)*F32),2)</f>
        <v>0</v>
      </c>
      <c r="N32" s="326"/>
      <c r="O32" s="326"/>
      <c r="P32" s="326"/>
      <c r="Q32" s="36"/>
      <c r="R32" s="37"/>
      <c r="AZ32" s="170" t="s">
        <v>696</v>
      </c>
      <c r="BA32" s="170" t="s">
        <v>696</v>
      </c>
      <c r="BB32" s="170" t="s">
        <v>5</v>
      </c>
      <c r="BC32" s="170" t="s">
        <v>136</v>
      </c>
      <c r="BD32" s="170" t="s">
        <v>136</v>
      </c>
    </row>
    <row r="33" spans="2:56" s="1" customFormat="1" ht="14.45" customHeight="1">
      <c r="B33" s="35"/>
      <c r="C33" s="36"/>
      <c r="D33" s="36"/>
      <c r="E33" s="42" t="s">
        <v>42</v>
      </c>
      <c r="F33" s="43">
        <v>0.15</v>
      </c>
      <c r="G33" s="118" t="s">
        <v>41</v>
      </c>
      <c r="H33" s="336">
        <f>ROUND((((SUM(BF92:BF99)+SUM(BF117:BF218))+SUM(BF220:BF224))),2)</f>
        <v>0</v>
      </c>
      <c r="I33" s="326"/>
      <c r="J33" s="326"/>
      <c r="K33" s="36"/>
      <c r="L33" s="36"/>
      <c r="M33" s="336">
        <f>ROUND(((ROUND((SUM(BF92:BF99)+SUM(BF117:BF218)), 2)*F33)+SUM(BF220:BF224)*F33),2)</f>
        <v>0</v>
      </c>
      <c r="N33" s="326"/>
      <c r="O33" s="326"/>
      <c r="P33" s="326"/>
      <c r="Q33" s="36"/>
      <c r="R33" s="37"/>
      <c r="AZ33" s="170" t="s">
        <v>697</v>
      </c>
      <c r="BA33" s="170" t="s">
        <v>697</v>
      </c>
      <c r="BB33" s="170" t="s">
        <v>5</v>
      </c>
      <c r="BC33" s="170" t="s">
        <v>136</v>
      </c>
      <c r="BD33" s="170" t="s">
        <v>136</v>
      </c>
    </row>
    <row r="34" spans="2:56" s="1" customFormat="1" ht="14.45" hidden="1" customHeight="1">
      <c r="B34" s="35"/>
      <c r="C34" s="36"/>
      <c r="D34" s="36"/>
      <c r="E34" s="42" t="s">
        <v>43</v>
      </c>
      <c r="F34" s="43">
        <v>0.21</v>
      </c>
      <c r="G34" s="118" t="s">
        <v>41</v>
      </c>
      <c r="H34" s="336">
        <f>ROUND((((SUM(BG92:BG99)+SUM(BG117:BG218))+SUM(BG220:BG224))),2)</f>
        <v>0</v>
      </c>
      <c r="I34" s="326"/>
      <c r="J34" s="326"/>
      <c r="K34" s="36"/>
      <c r="L34" s="36"/>
      <c r="M34" s="336">
        <v>0</v>
      </c>
      <c r="N34" s="326"/>
      <c r="O34" s="326"/>
      <c r="P34" s="326"/>
      <c r="Q34" s="36"/>
      <c r="R34" s="37"/>
      <c r="AZ34" s="170" t="s">
        <v>201</v>
      </c>
      <c r="BA34" s="170" t="s">
        <v>201</v>
      </c>
      <c r="BB34" s="170" t="s">
        <v>5</v>
      </c>
      <c r="BC34" s="170" t="s">
        <v>136</v>
      </c>
      <c r="BD34" s="170" t="s">
        <v>136</v>
      </c>
    </row>
    <row r="35" spans="2:56" s="1" customFormat="1" ht="14.45" hidden="1" customHeight="1">
      <c r="B35" s="35"/>
      <c r="C35" s="36"/>
      <c r="D35" s="36"/>
      <c r="E35" s="42" t="s">
        <v>44</v>
      </c>
      <c r="F35" s="43">
        <v>0.15</v>
      </c>
      <c r="G35" s="118" t="s">
        <v>41</v>
      </c>
      <c r="H35" s="336">
        <f>ROUND((((SUM(BH92:BH99)+SUM(BH117:BH218))+SUM(BH220:BH224))),2)</f>
        <v>0</v>
      </c>
      <c r="I35" s="326"/>
      <c r="J35" s="326"/>
      <c r="K35" s="36"/>
      <c r="L35" s="36"/>
      <c r="M35" s="336">
        <v>0</v>
      </c>
      <c r="N35" s="326"/>
      <c r="O35" s="326"/>
      <c r="P35" s="326"/>
      <c r="Q35" s="36"/>
      <c r="R35" s="37"/>
      <c r="AZ35" s="170" t="s">
        <v>362</v>
      </c>
      <c r="BA35" s="170" t="s">
        <v>362</v>
      </c>
      <c r="BB35" s="170" t="s">
        <v>5</v>
      </c>
      <c r="BC35" s="170" t="s">
        <v>136</v>
      </c>
      <c r="BD35" s="170" t="s">
        <v>136</v>
      </c>
    </row>
    <row r="36" spans="2:56" s="1" customFormat="1" ht="14.45" hidden="1" customHeight="1">
      <c r="B36" s="35"/>
      <c r="C36" s="36"/>
      <c r="D36" s="36"/>
      <c r="E36" s="42" t="s">
        <v>45</v>
      </c>
      <c r="F36" s="43">
        <v>0</v>
      </c>
      <c r="G36" s="118" t="s">
        <v>41</v>
      </c>
      <c r="H36" s="336">
        <f>ROUND((((SUM(BI92:BI99)+SUM(BI117:BI218))+SUM(BI220:BI224))),2)</f>
        <v>0</v>
      </c>
      <c r="I36" s="326"/>
      <c r="J36" s="326"/>
      <c r="K36" s="36"/>
      <c r="L36" s="36"/>
      <c r="M36" s="336">
        <v>0</v>
      </c>
      <c r="N36" s="326"/>
      <c r="O36" s="326"/>
      <c r="P36" s="326"/>
      <c r="Q36" s="36"/>
      <c r="R36" s="37"/>
      <c r="AZ36" s="170" t="s">
        <v>203</v>
      </c>
      <c r="BA36" s="170" t="s">
        <v>203</v>
      </c>
      <c r="BB36" s="170" t="s">
        <v>5</v>
      </c>
      <c r="BC36" s="170" t="s">
        <v>603</v>
      </c>
      <c r="BD36" s="170" t="s">
        <v>136</v>
      </c>
    </row>
    <row r="37" spans="2:56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  <c r="AZ37" s="170" t="s">
        <v>399</v>
      </c>
      <c r="BA37" s="170" t="s">
        <v>399</v>
      </c>
      <c r="BB37" s="170" t="s">
        <v>5</v>
      </c>
      <c r="BC37" s="170" t="s">
        <v>603</v>
      </c>
      <c r="BD37" s="170" t="s">
        <v>136</v>
      </c>
    </row>
    <row r="38" spans="2:56" s="1" customFormat="1" ht="25.35" customHeight="1">
      <c r="B38" s="35"/>
      <c r="C38" s="114"/>
      <c r="D38" s="119" t="s">
        <v>46</v>
      </c>
      <c r="E38" s="75"/>
      <c r="F38" s="75"/>
      <c r="G38" s="120" t="s">
        <v>47</v>
      </c>
      <c r="H38" s="121" t="s">
        <v>48</v>
      </c>
      <c r="I38" s="75"/>
      <c r="J38" s="75"/>
      <c r="K38" s="75"/>
      <c r="L38" s="337">
        <f>SUM(M30:M36)</f>
        <v>0</v>
      </c>
      <c r="M38" s="337"/>
      <c r="N38" s="337"/>
      <c r="O38" s="337"/>
      <c r="P38" s="338"/>
      <c r="Q38" s="114"/>
      <c r="R38" s="37"/>
      <c r="AZ38" s="170" t="s">
        <v>698</v>
      </c>
      <c r="BA38" s="170" t="s">
        <v>698</v>
      </c>
      <c r="BB38" s="170" t="s">
        <v>5</v>
      </c>
      <c r="BC38" s="170" t="s">
        <v>699</v>
      </c>
      <c r="BD38" s="170" t="s">
        <v>136</v>
      </c>
    </row>
    <row r="39" spans="2:56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  <c r="AZ39" s="170" t="s">
        <v>700</v>
      </c>
      <c r="BA39" s="170" t="s">
        <v>700</v>
      </c>
      <c r="BB39" s="170" t="s">
        <v>5</v>
      </c>
      <c r="BC39" s="170" t="s">
        <v>701</v>
      </c>
      <c r="BD39" s="170" t="s">
        <v>136</v>
      </c>
    </row>
    <row r="40" spans="2:56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  <c r="AZ40" s="170" t="s">
        <v>702</v>
      </c>
      <c r="BA40" s="170" t="s">
        <v>702</v>
      </c>
      <c r="BB40" s="170" t="s">
        <v>5</v>
      </c>
      <c r="BC40" s="170" t="s">
        <v>699</v>
      </c>
      <c r="BD40" s="170" t="s">
        <v>136</v>
      </c>
    </row>
    <row r="41" spans="2:56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  <c r="AZ41" s="170" t="s">
        <v>703</v>
      </c>
      <c r="BA41" s="170" t="s">
        <v>703</v>
      </c>
      <c r="BB41" s="170" t="s">
        <v>5</v>
      </c>
      <c r="BC41" s="170" t="s">
        <v>701</v>
      </c>
      <c r="BD41" s="170" t="s">
        <v>136</v>
      </c>
    </row>
    <row r="42" spans="2:56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56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56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56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56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56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56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71" t="s">
        <v>127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327" t="str">
        <f>F6</f>
        <v>Okružní křižovatka v km 1,391.91 u areálu T-sport a SOPO - Modletice včetně chodníku k zastávce</v>
      </c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6"/>
      <c r="R78" s="37"/>
    </row>
    <row r="79" spans="2:18" s="1" customFormat="1" ht="36.950000000000003" customHeight="1">
      <c r="B79" s="35"/>
      <c r="C79" s="69" t="s">
        <v>124</v>
      </c>
      <c r="D79" s="36"/>
      <c r="E79" s="36"/>
      <c r="F79" s="273" t="str">
        <f>F7</f>
        <v>C.1.8 - DIO</v>
      </c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65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317" t="str">
        <f>IF(O9="","",O9)</f>
        <v>5. 2. 2018</v>
      </c>
      <c r="N81" s="317"/>
      <c r="O81" s="317"/>
      <c r="P81" s="317"/>
      <c r="Q81" s="36"/>
      <c r="R81" s="37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65" s="1" customFormat="1" ht="15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300" t="str">
        <f>E18</f>
        <v xml:space="preserve"> </v>
      </c>
      <c r="N83" s="300"/>
      <c r="O83" s="300"/>
      <c r="P83" s="300"/>
      <c r="Q83" s="300"/>
      <c r="R83" s="37"/>
    </row>
    <row r="84" spans="2:65" s="1" customFormat="1" ht="14.45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300" t="str">
        <f>E21</f>
        <v xml:space="preserve"> </v>
      </c>
      <c r="N84" s="300"/>
      <c r="O84" s="300"/>
      <c r="P84" s="300"/>
      <c r="Q84" s="300"/>
      <c r="R84" s="37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65" s="1" customFormat="1" ht="29.25" customHeight="1">
      <c r="B86" s="35"/>
      <c r="C86" s="334" t="s">
        <v>128</v>
      </c>
      <c r="D86" s="335"/>
      <c r="E86" s="335"/>
      <c r="F86" s="335"/>
      <c r="G86" s="335"/>
      <c r="H86" s="114"/>
      <c r="I86" s="114"/>
      <c r="J86" s="114"/>
      <c r="K86" s="114"/>
      <c r="L86" s="114"/>
      <c r="M86" s="114"/>
      <c r="N86" s="334" t="s">
        <v>129</v>
      </c>
      <c r="O86" s="335"/>
      <c r="P86" s="335"/>
      <c r="Q86" s="335"/>
      <c r="R86" s="37"/>
    </row>
    <row r="87" spans="2:65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65" s="1" customFormat="1" ht="29.25" customHeight="1">
      <c r="B88" s="35"/>
      <c r="C88" s="122" t="s">
        <v>130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79">
        <f>N117</f>
        <v>0</v>
      </c>
      <c r="O88" s="332"/>
      <c r="P88" s="332"/>
      <c r="Q88" s="332"/>
      <c r="R88" s="37"/>
      <c r="AU88" s="19" t="s">
        <v>122</v>
      </c>
    </row>
    <row r="89" spans="2:65" s="6" customFormat="1" ht="24.95" customHeight="1">
      <c r="B89" s="123"/>
      <c r="C89" s="124"/>
      <c r="D89" s="125" t="s">
        <v>249</v>
      </c>
      <c r="E89" s="124"/>
      <c r="F89" s="124"/>
      <c r="G89" s="124"/>
      <c r="H89" s="124"/>
      <c r="I89" s="124"/>
      <c r="J89" s="124"/>
      <c r="K89" s="124"/>
      <c r="L89" s="124"/>
      <c r="M89" s="124"/>
      <c r="N89" s="329">
        <f>N118</f>
        <v>0</v>
      </c>
      <c r="O89" s="330"/>
      <c r="P89" s="330"/>
      <c r="Q89" s="330"/>
      <c r="R89" s="126"/>
    </row>
    <row r="90" spans="2:65" s="6" customFormat="1" ht="21.75" customHeight="1">
      <c r="B90" s="123"/>
      <c r="C90" s="124"/>
      <c r="D90" s="125" t="s">
        <v>132</v>
      </c>
      <c r="E90" s="124"/>
      <c r="F90" s="124"/>
      <c r="G90" s="124"/>
      <c r="H90" s="124"/>
      <c r="I90" s="124"/>
      <c r="J90" s="124"/>
      <c r="K90" s="124"/>
      <c r="L90" s="124"/>
      <c r="M90" s="124"/>
      <c r="N90" s="331">
        <f>N219</f>
        <v>0</v>
      </c>
      <c r="O90" s="330"/>
      <c r="P90" s="330"/>
      <c r="Q90" s="330"/>
      <c r="R90" s="126"/>
    </row>
    <row r="91" spans="2:65" s="1" customFormat="1" ht="21.75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7"/>
    </row>
    <row r="92" spans="2:65" s="1" customFormat="1" ht="29.25" customHeight="1">
      <c r="B92" s="35"/>
      <c r="C92" s="122" t="s">
        <v>133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32">
        <f>ROUND(N93+N94+N95+N96+N97+N98,2)</f>
        <v>0</v>
      </c>
      <c r="O92" s="333"/>
      <c r="P92" s="333"/>
      <c r="Q92" s="333"/>
      <c r="R92" s="37"/>
      <c r="T92" s="127"/>
      <c r="U92" s="128" t="s">
        <v>39</v>
      </c>
    </row>
    <row r="93" spans="2:65" s="1" customFormat="1" ht="18" customHeight="1">
      <c r="B93" s="129"/>
      <c r="C93" s="130"/>
      <c r="D93" s="276" t="s">
        <v>134</v>
      </c>
      <c r="E93" s="324"/>
      <c r="F93" s="324"/>
      <c r="G93" s="324"/>
      <c r="H93" s="324"/>
      <c r="I93" s="130"/>
      <c r="J93" s="130"/>
      <c r="K93" s="130"/>
      <c r="L93" s="130"/>
      <c r="M93" s="130"/>
      <c r="N93" s="267">
        <f>ROUND(N88*T93,2)</f>
        <v>0</v>
      </c>
      <c r="O93" s="325"/>
      <c r="P93" s="325"/>
      <c r="Q93" s="325"/>
      <c r="R93" s="132"/>
      <c r="S93" s="133"/>
      <c r="T93" s="134"/>
      <c r="U93" s="135" t="s">
        <v>42</v>
      </c>
      <c r="V93" s="133"/>
      <c r="W93" s="133"/>
      <c r="X93" s="133"/>
      <c r="Y93" s="133"/>
      <c r="Z93" s="133"/>
      <c r="AA93" s="133"/>
      <c r="AB93" s="133"/>
      <c r="AC93" s="133"/>
      <c r="AD93" s="133"/>
      <c r="AE93" s="133"/>
      <c r="AF93" s="133"/>
      <c r="AG93" s="133"/>
      <c r="AH93" s="133"/>
      <c r="AI93" s="133"/>
      <c r="AJ93" s="133"/>
      <c r="AK93" s="133"/>
      <c r="AL93" s="133"/>
      <c r="AM93" s="133"/>
      <c r="AN93" s="133"/>
      <c r="AO93" s="133"/>
      <c r="AP93" s="133"/>
      <c r="AQ93" s="133"/>
      <c r="AR93" s="133"/>
      <c r="AS93" s="133"/>
      <c r="AT93" s="133"/>
      <c r="AU93" s="133"/>
      <c r="AV93" s="133"/>
      <c r="AW93" s="133"/>
      <c r="AX93" s="133"/>
      <c r="AY93" s="136" t="s">
        <v>135</v>
      </c>
      <c r="AZ93" s="133"/>
      <c r="BA93" s="133"/>
      <c r="BB93" s="133"/>
      <c r="BC93" s="133"/>
      <c r="BD93" s="133"/>
      <c r="BE93" s="137">
        <f t="shared" ref="BE93:BE98" si="0">IF(U93="základní",N93,0)</f>
        <v>0</v>
      </c>
      <c r="BF93" s="137">
        <f t="shared" ref="BF93:BF98" si="1">IF(U93="snížená",N93,0)</f>
        <v>0</v>
      </c>
      <c r="BG93" s="137">
        <f t="shared" ref="BG93:BG98" si="2">IF(U93="zákl. přenesená",N93,0)</f>
        <v>0</v>
      </c>
      <c r="BH93" s="137">
        <f t="shared" ref="BH93:BH98" si="3">IF(U93="sníž. přenesená",N93,0)</f>
        <v>0</v>
      </c>
      <c r="BI93" s="137">
        <f t="shared" ref="BI93:BI98" si="4">IF(U93="nulová",N93,0)</f>
        <v>0</v>
      </c>
      <c r="BJ93" s="136" t="s">
        <v>136</v>
      </c>
      <c r="BK93" s="133"/>
      <c r="BL93" s="133"/>
      <c r="BM93" s="133"/>
    </row>
    <row r="94" spans="2:65" s="1" customFormat="1" ht="18" customHeight="1">
      <c r="B94" s="129"/>
      <c r="C94" s="130"/>
      <c r="D94" s="276" t="s">
        <v>137</v>
      </c>
      <c r="E94" s="324"/>
      <c r="F94" s="324"/>
      <c r="G94" s="324"/>
      <c r="H94" s="324"/>
      <c r="I94" s="130"/>
      <c r="J94" s="130"/>
      <c r="K94" s="130"/>
      <c r="L94" s="130"/>
      <c r="M94" s="130"/>
      <c r="N94" s="267">
        <f>ROUND(N88*T94,2)</f>
        <v>0</v>
      </c>
      <c r="O94" s="325"/>
      <c r="P94" s="325"/>
      <c r="Q94" s="325"/>
      <c r="R94" s="132"/>
      <c r="S94" s="133"/>
      <c r="T94" s="134"/>
      <c r="U94" s="135" t="s">
        <v>42</v>
      </c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6" t="s">
        <v>135</v>
      </c>
      <c r="AZ94" s="133"/>
      <c r="BA94" s="133"/>
      <c r="BB94" s="133"/>
      <c r="BC94" s="133"/>
      <c r="BD94" s="133"/>
      <c r="BE94" s="137">
        <f t="shared" si="0"/>
        <v>0</v>
      </c>
      <c r="BF94" s="137">
        <f t="shared" si="1"/>
        <v>0</v>
      </c>
      <c r="BG94" s="137">
        <f t="shared" si="2"/>
        <v>0</v>
      </c>
      <c r="BH94" s="137">
        <f t="shared" si="3"/>
        <v>0</v>
      </c>
      <c r="BI94" s="137">
        <f t="shared" si="4"/>
        <v>0</v>
      </c>
      <c r="BJ94" s="136" t="s">
        <v>136</v>
      </c>
      <c r="BK94" s="133"/>
      <c r="BL94" s="133"/>
      <c r="BM94" s="133"/>
    </row>
    <row r="95" spans="2:65" s="1" customFormat="1" ht="18" customHeight="1">
      <c r="B95" s="129"/>
      <c r="C95" s="130"/>
      <c r="D95" s="276" t="s">
        <v>138</v>
      </c>
      <c r="E95" s="324"/>
      <c r="F95" s="324"/>
      <c r="G95" s="324"/>
      <c r="H95" s="324"/>
      <c r="I95" s="130"/>
      <c r="J95" s="130"/>
      <c r="K95" s="130"/>
      <c r="L95" s="130"/>
      <c r="M95" s="130"/>
      <c r="N95" s="267">
        <f>ROUND(N88*T95,2)</f>
        <v>0</v>
      </c>
      <c r="O95" s="325"/>
      <c r="P95" s="325"/>
      <c r="Q95" s="325"/>
      <c r="R95" s="132"/>
      <c r="S95" s="133"/>
      <c r="T95" s="134"/>
      <c r="U95" s="135" t="s">
        <v>42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6" t="s">
        <v>135</v>
      </c>
      <c r="AZ95" s="133"/>
      <c r="BA95" s="133"/>
      <c r="BB95" s="133"/>
      <c r="BC95" s="133"/>
      <c r="BD95" s="133"/>
      <c r="BE95" s="137">
        <f t="shared" si="0"/>
        <v>0</v>
      </c>
      <c r="BF95" s="137">
        <f t="shared" si="1"/>
        <v>0</v>
      </c>
      <c r="BG95" s="137">
        <f t="shared" si="2"/>
        <v>0</v>
      </c>
      <c r="BH95" s="137">
        <f t="shared" si="3"/>
        <v>0</v>
      </c>
      <c r="BI95" s="137">
        <f t="shared" si="4"/>
        <v>0</v>
      </c>
      <c r="BJ95" s="136" t="s">
        <v>136</v>
      </c>
      <c r="BK95" s="133"/>
      <c r="BL95" s="133"/>
      <c r="BM95" s="133"/>
    </row>
    <row r="96" spans="2:65" s="1" customFormat="1" ht="18" customHeight="1">
      <c r="B96" s="129"/>
      <c r="C96" s="130"/>
      <c r="D96" s="276" t="s">
        <v>139</v>
      </c>
      <c r="E96" s="324"/>
      <c r="F96" s="324"/>
      <c r="G96" s="324"/>
      <c r="H96" s="324"/>
      <c r="I96" s="130"/>
      <c r="J96" s="130"/>
      <c r="K96" s="130"/>
      <c r="L96" s="130"/>
      <c r="M96" s="130"/>
      <c r="N96" s="267">
        <f>ROUND(N88*T96,2)</f>
        <v>0</v>
      </c>
      <c r="O96" s="325"/>
      <c r="P96" s="325"/>
      <c r="Q96" s="325"/>
      <c r="R96" s="132"/>
      <c r="S96" s="133"/>
      <c r="T96" s="134"/>
      <c r="U96" s="135" t="s">
        <v>42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6" t="s">
        <v>135</v>
      </c>
      <c r="AZ96" s="133"/>
      <c r="BA96" s="133"/>
      <c r="BB96" s="133"/>
      <c r="BC96" s="133"/>
      <c r="BD96" s="133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136</v>
      </c>
      <c r="BK96" s="133"/>
      <c r="BL96" s="133"/>
      <c r="BM96" s="133"/>
    </row>
    <row r="97" spans="2:65" s="1" customFormat="1" ht="18" customHeight="1">
      <c r="B97" s="129"/>
      <c r="C97" s="130"/>
      <c r="D97" s="276" t="s">
        <v>140</v>
      </c>
      <c r="E97" s="324"/>
      <c r="F97" s="324"/>
      <c r="G97" s="324"/>
      <c r="H97" s="324"/>
      <c r="I97" s="130"/>
      <c r="J97" s="130"/>
      <c r="K97" s="130"/>
      <c r="L97" s="130"/>
      <c r="M97" s="130"/>
      <c r="N97" s="267">
        <f>ROUND(N88*T97,2)</f>
        <v>0</v>
      </c>
      <c r="O97" s="325"/>
      <c r="P97" s="325"/>
      <c r="Q97" s="325"/>
      <c r="R97" s="132"/>
      <c r="S97" s="133"/>
      <c r="T97" s="134"/>
      <c r="U97" s="135" t="s">
        <v>42</v>
      </c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6" t="s">
        <v>135</v>
      </c>
      <c r="AZ97" s="133"/>
      <c r="BA97" s="133"/>
      <c r="BB97" s="133"/>
      <c r="BC97" s="133"/>
      <c r="BD97" s="133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136</v>
      </c>
      <c r="BK97" s="133"/>
      <c r="BL97" s="133"/>
      <c r="BM97" s="133"/>
    </row>
    <row r="98" spans="2:65" s="1" customFormat="1" ht="18" customHeight="1">
      <c r="B98" s="129"/>
      <c r="C98" s="130"/>
      <c r="D98" s="131" t="s">
        <v>141</v>
      </c>
      <c r="E98" s="130"/>
      <c r="F98" s="130"/>
      <c r="G98" s="130"/>
      <c r="H98" s="130"/>
      <c r="I98" s="130"/>
      <c r="J98" s="130"/>
      <c r="K98" s="130"/>
      <c r="L98" s="130"/>
      <c r="M98" s="130"/>
      <c r="N98" s="267">
        <f>ROUND(N88*T98,2)</f>
        <v>0</v>
      </c>
      <c r="O98" s="325"/>
      <c r="P98" s="325"/>
      <c r="Q98" s="325"/>
      <c r="R98" s="132"/>
      <c r="S98" s="133"/>
      <c r="T98" s="138"/>
      <c r="U98" s="139" t="s">
        <v>42</v>
      </c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6" t="s">
        <v>142</v>
      </c>
      <c r="AZ98" s="133"/>
      <c r="BA98" s="133"/>
      <c r="BB98" s="133"/>
      <c r="BC98" s="133"/>
      <c r="BD98" s="133"/>
      <c r="BE98" s="137">
        <f t="shared" si="0"/>
        <v>0</v>
      </c>
      <c r="BF98" s="137">
        <f t="shared" si="1"/>
        <v>0</v>
      </c>
      <c r="BG98" s="137">
        <f t="shared" si="2"/>
        <v>0</v>
      </c>
      <c r="BH98" s="137">
        <f t="shared" si="3"/>
        <v>0</v>
      </c>
      <c r="BI98" s="137">
        <f t="shared" si="4"/>
        <v>0</v>
      </c>
      <c r="BJ98" s="136" t="s">
        <v>136</v>
      </c>
      <c r="BK98" s="133"/>
      <c r="BL98" s="133"/>
      <c r="BM98" s="133"/>
    </row>
    <row r="99" spans="2:65" s="1" customForma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</row>
    <row r="100" spans="2:65" s="1" customFormat="1" ht="29.25" customHeight="1">
      <c r="B100" s="35"/>
      <c r="C100" s="113" t="s">
        <v>116</v>
      </c>
      <c r="D100" s="114"/>
      <c r="E100" s="114"/>
      <c r="F100" s="114"/>
      <c r="G100" s="114"/>
      <c r="H100" s="114"/>
      <c r="I100" s="114"/>
      <c r="J100" s="114"/>
      <c r="K100" s="114"/>
      <c r="L100" s="264">
        <f>ROUND(SUM(N88+N92),2)</f>
        <v>0</v>
      </c>
      <c r="M100" s="264"/>
      <c r="N100" s="264"/>
      <c r="O100" s="264"/>
      <c r="P100" s="264"/>
      <c r="Q100" s="264"/>
      <c r="R100" s="37"/>
    </row>
    <row r="101" spans="2:65" s="1" customFormat="1" ht="6.95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1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6" spans="2:65" s="1" customFormat="1" ht="36.950000000000003" customHeight="1">
      <c r="B106" s="35"/>
      <c r="C106" s="271" t="s">
        <v>143</v>
      </c>
      <c r="D106" s="326"/>
      <c r="E106" s="326"/>
      <c r="F106" s="326"/>
      <c r="G106" s="326"/>
      <c r="H106" s="326"/>
      <c r="I106" s="326"/>
      <c r="J106" s="326"/>
      <c r="K106" s="326"/>
      <c r="L106" s="326"/>
      <c r="M106" s="326"/>
      <c r="N106" s="326"/>
      <c r="O106" s="326"/>
      <c r="P106" s="326"/>
      <c r="Q106" s="326"/>
      <c r="R106" s="37"/>
    </row>
    <row r="107" spans="2:65" s="1" customFormat="1" ht="6.95" customHeight="1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</row>
    <row r="108" spans="2:65" s="1" customFormat="1" ht="30" customHeight="1">
      <c r="B108" s="35"/>
      <c r="C108" s="30" t="s">
        <v>19</v>
      </c>
      <c r="D108" s="36"/>
      <c r="E108" s="36"/>
      <c r="F108" s="327" t="str">
        <f>F6</f>
        <v>Okružní křižovatka v km 1,391.91 u areálu T-sport a SOPO - Modletice včetně chodníku k zastávce</v>
      </c>
      <c r="G108" s="328"/>
      <c r="H108" s="328"/>
      <c r="I108" s="328"/>
      <c r="J108" s="328"/>
      <c r="K108" s="328"/>
      <c r="L108" s="328"/>
      <c r="M108" s="328"/>
      <c r="N108" s="328"/>
      <c r="O108" s="328"/>
      <c r="P108" s="328"/>
      <c r="Q108" s="36"/>
      <c r="R108" s="37"/>
    </row>
    <row r="109" spans="2:65" s="1" customFormat="1" ht="36.950000000000003" customHeight="1">
      <c r="B109" s="35"/>
      <c r="C109" s="69" t="s">
        <v>124</v>
      </c>
      <c r="D109" s="36"/>
      <c r="E109" s="36"/>
      <c r="F109" s="273" t="str">
        <f>F7</f>
        <v>C.1.8 - DIO</v>
      </c>
      <c r="G109" s="326"/>
      <c r="H109" s="326"/>
      <c r="I109" s="326"/>
      <c r="J109" s="326"/>
      <c r="K109" s="326"/>
      <c r="L109" s="326"/>
      <c r="M109" s="326"/>
      <c r="N109" s="326"/>
      <c r="O109" s="326"/>
      <c r="P109" s="326"/>
      <c r="Q109" s="36"/>
      <c r="R109" s="37"/>
    </row>
    <row r="110" spans="2:65" s="1" customFormat="1" ht="6.95" customHeight="1"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7"/>
    </row>
    <row r="111" spans="2:65" s="1" customFormat="1" ht="18" customHeight="1">
      <c r="B111" s="35"/>
      <c r="C111" s="30" t="s">
        <v>23</v>
      </c>
      <c r="D111" s="36"/>
      <c r="E111" s="36"/>
      <c r="F111" s="28" t="str">
        <f>F9</f>
        <v xml:space="preserve"> </v>
      </c>
      <c r="G111" s="36"/>
      <c r="H111" s="36"/>
      <c r="I111" s="36"/>
      <c r="J111" s="36"/>
      <c r="K111" s="30" t="s">
        <v>25</v>
      </c>
      <c r="L111" s="36"/>
      <c r="M111" s="317" t="str">
        <f>IF(O9="","",O9)</f>
        <v>5. 2. 2018</v>
      </c>
      <c r="N111" s="317"/>
      <c r="O111" s="317"/>
      <c r="P111" s="317"/>
      <c r="Q111" s="36"/>
      <c r="R111" s="37"/>
    </row>
    <row r="112" spans="2:65" s="1" customFormat="1" ht="6.95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65" s="1" customFormat="1" ht="15">
      <c r="B113" s="35"/>
      <c r="C113" s="30" t="s">
        <v>27</v>
      </c>
      <c r="D113" s="36"/>
      <c r="E113" s="36"/>
      <c r="F113" s="28" t="str">
        <f>E12</f>
        <v xml:space="preserve"> </v>
      </c>
      <c r="G113" s="36"/>
      <c r="H113" s="36"/>
      <c r="I113" s="36"/>
      <c r="J113" s="36"/>
      <c r="K113" s="30" t="s">
        <v>32</v>
      </c>
      <c r="L113" s="36"/>
      <c r="M113" s="300" t="str">
        <f>E18</f>
        <v xml:space="preserve"> </v>
      </c>
      <c r="N113" s="300"/>
      <c r="O113" s="300"/>
      <c r="P113" s="300"/>
      <c r="Q113" s="300"/>
      <c r="R113" s="37"/>
    </row>
    <row r="114" spans="2:65" s="1" customFormat="1" ht="14.45" customHeight="1">
      <c r="B114" s="35"/>
      <c r="C114" s="30" t="s">
        <v>30</v>
      </c>
      <c r="D114" s="36"/>
      <c r="E114" s="36"/>
      <c r="F114" s="28" t="str">
        <f>IF(E15="","",E15)</f>
        <v>Vyplň údaj</v>
      </c>
      <c r="G114" s="36"/>
      <c r="H114" s="36"/>
      <c r="I114" s="36"/>
      <c r="J114" s="36"/>
      <c r="K114" s="30" t="s">
        <v>34</v>
      </c>
      <c r="L114" s="36"/>
      <c r="M114" s="300" t="str">
        <f>E21</f>
        <v xml:space="preserve"> </v>
      </c>
      <c r="N114" s="300"/>
      <c r="O114" s="300"/>
      <c r="P114" s="300"/>
      <c r="Q114" s="300"/>
      <c r="R114" s="37"/>
    </row>
    <row r="115" spans="2:65" s="1" customFormat="1" ht="10.3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7" customFormat="1" ht="29.25" customHeight="1">
      <c r="B116" s="140"/>
      <c r="C116" s="141" t="s">
        <v>144</v>
      </c>
      <c r="D116" s="142" t="s">
        <v>145</v>
      </c>
      <c r="E116" s="142" t="s">
        <v>57</v>
      </c>
      <c r="F116" s="318" t="s">
        <v>146</v>
      </c>
      <c r="G116" s="318"/>
      <c r="H116" s="318"/>
      <c r="I116" s="318"/>
      <c r="J116" s="142" t="s">
        <v>147</v>
      </c>
      <c r="K116" s="142" t="s">
        <v>148</v>
      </c>
      <c r="L116" s="318" t="s">
        <v>149</v>
      </c>
      <c r="M116" s="318"/>
      <c r="N116" s="318" t="s">
        <v>129</v>
      </c>
      <c r="O116" s="318"/>
      <c r="P116" s="318"/>
      <c r="Q116" s="319"/>
      <c r="R116" s="143"/>
      <c r="T116" s="76" t="s">
        <v>150</v>
      </c>
      <c r="U116" s="77" t="s">
        <v>39</v>
      </c>
      <c r="V116" s="77" t="s">
        <v>151</v>
      </c>
      <c r="W116" s="77" t="s">
        <v>152</v>
      </c>
      <c r="X116" s="77" t="s">
        <v>153</v>
      </c>
      <c r="Y116" s="77" t="s">
        <v>154</v>
      </c>
      <c r="Z116" s="77" t="s">
        <v>155</v>
      </c>
      <c r="AA116" s="78" t="s">
        <v>156</v>
      </c>
    </row>
    <row r="117" spans="2:65" s="1" customFormat="1" ht="29.25" customHeight="1">
      <c r="B117" s="35"/>
      <c r="C117" s="80" t="s">
        <v>126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20">
        <f>BK117</f>
        <v>0</v>
      </c>
      <c r="O117" s="321"/>
      <c r="P117" s="321"/>
      <c r="Q117" s="321"/>
      <c r="R117" s="37"/>
      <c r="T117" s="79"/>
      <c r="U117" s="51"/>
      <c r="V117" s="51"/>
      <c r="W117" s="144">
        <f>W118+W219</f>
        <v>0</v>
      </c>
      <c r="X117" s="51"/>
      <c r="Y117" s="144">
        <f>Y118+Y219</f>
        <v>0</v>
      </c>
      <c r="Z117" s="51"/>
      <c r="AA117" s="145">
        <f>AA118+AA219</f>
        <v>0</v>
      </c>
      <c r="AT117" s="19" t="s">
        <v>74</v>
      </c>
      <c r="AU117" s="19" t="s">
        <v>122</v>
      </c>
      <c r="BK117" s="146">
        <f>BK118+BK219</f>
        <v>0</v>
      </c>
    </row>
    <row r="118" spans="2:65" s="8" customFormat="1" ht="37.35" customHeight="1">
      <c r="B118" s="147"/>
      <c r="C118" s="148"/>
      <c r="D118" s="149" t="s">
        <v>249</v>
      </c>
      <c r="E118" s="149"/>
      <c r="F118" s="149"/>
      <c r="G118" s="149"/>
      <c r="H118" s="149"/>
      <c r="I118" s="149"/>
      <c r="J118" s="149"/>
      <c r="K118" s="149"/>
      <c r="L118" s="149"/>
      <c r="M118" s="149"/>
      <c r="N118" s="322">
        <f>BK118</f>
        <v>0</v>
      </c>
      <c r="O118" s="323"/>
      <c r="P118" s="323"/>
      <c r="Q118" s="323"/>
      <c r="R118" s="150"/>
      <c r="T118" s="151"/>
      <c r="U118" s="148"/>
      <c r="V118" s="148"/>
      <c r="W118" s="152">
        <f>SUM(W119:W218)</f>
        <v>0</v>
      </c>
      <c r="X118" s="148"/>
      <c r="Y118" s="152">
        <f>SUM(Y119:Y218)</f>
        <v>0</v>
      </c>
      <c r="Z118" s="148"/>
      <c r="AA118" s="153">
        <f>SUM(AA119:AA218)</f>
        <v>0</v>
      </c>
      <c r="AR118" s="154" t="s">
        <v>83</v>
      </c>
      <c r="AT118" s="155" t="s">
        <v>74</v>
      </c>
      <c r="AU118" s="155" t="s">
        <v>75</v>
      </c>
      <c r="AY118" s="154" t="s">
        <v>157</v>
      </c>
      <c r="BK118" s="156">
        <f>SUM(BK119:BK218)</f>
        <v>0</v>
      </c>
    </row>
    <row r="119" spans="2:65" s="1" customFormat="1" ht="38.25" customHeight="1">
      <c r="B119" s="129"/>
      <c r="C119" s="157" t="s">
        <v>83</v>
      </c>
      <c r="D119" s="157" t="s">
        <v>158</v>
      </c>
      <c r="E119" s="158" t="s">
        <v>704</v>
      </c>
      <c r="F119" s="313" t="s">
        <v>705</v>
      </c>
      <c r="G119" s="313"/>
      <c r="H119" s="313"/>
      <c r="I119" s="313"/>
      <c r="J119" s="159" t="s">
        <v>571</v>
      </c>
      <c r="K119" s="160">
        <v>24</v>
      </c>
      <c r="L119" s="311">
        <v>0</v>
      </c>
      <c r="M119" s="311"/>
      <c r="N119" s="314">
        <f>ROUND(L119*K119,2)</f>
        <v>0</v>
      </c>
      <c r="O119" s="314"/>
      <c r="P119" s="314"/>
      <c r="Q119" s="314"/>
      <c r="R119" s="132"/>
      <c r="T119" s="161" t="s">
        <v>5</v>
      </c>
      <c r="U119" s="44" t="s">
        <v>40</v>
      </c>
      <c r="V119" s="36"/>
      <c r="W119" s="162">
        <f>V119*K119</f>
        <v>0</v>
      </c>
      <c r="X119" s="162">
        <v>0</v>
      </c>
      <c r="Y119" s="162">
        <f>X119*K119</f>
        <v>0</v>
      </c>
      <c r="Z119" s="162">
        <v>0</v>
      </c>
      <c r="AA119" s="163">
        <f>Z119*K119</f>
        <v>0</v>
      </c>
      <c r="AR119" s="19" t="s">
        <v>162</v>
      </c>
      <c r="AT119" s="19" t="s">
        <v>158</v>
      </c>
      <c r="AU119" s="19" t="s">
        <v>83</v>
      </c>
      <c r="AY119" s="19" t="s">
        <v>157</v>
      </c>
      <c r="BE119" s="106">
        <f>IF(U119="základní",N119,0)</f>
        <v>0</v>
      </c>
      <c r="BF119" s="106">
        <f>IF(U119="snížená",N119,0)</f>
        <v>0</v>
      </c>
      <c r="BG119" s="106">
        <f>IF(U119="zákl. přenesená",N119,0)</f>
        <v>0</v>
      </c>
      <c r="BH119" s="106">
        <f>IF(U119="sníž. přenesená",N119,0)</f>
        <v>0</v>
      </c>
      <c r="BI119" s="106">
        <f>IF(U119="nulová",N119,0)</f>
        <v>0</v>
      </c>
      <c r="BJ119" s="19" t="s">
        <v>83</v>
      </c>
      <c r="BK119" s="106">
        <f>ROUND(L119*K119,2)</f>
        <v>0</v>
      </c>
      <c r="BL119" s="19" t="s">
        <v>162</v>
      </c>
      <c r="BM119" s="19" t="s">
        <v>706</v>
      </c>
    </row>
    <row r="120" spans="2:65" s="9" customFormat="1" ht="16.5" customHeight="1">
      <c r="B120" s="171"/>
      <c r="C120" s="172"/>
      <c r="D120" s="172"/>
      <c r="E120" s="173" t="s">
        <v>351</v>
      </c>
      <c r="F120" s="345" t="s">
        <v>707</v>
      </c>
      <c r="G120" s="346"/>
      <c r="H120" s="346"/>
      <c r="I120" s="346"/>
      <c r="J120" s="172"/>
      <c r="K120" s="174">
        <v>9</v>
      </c>
      <c r="L120" s="172"/>
      <c r="M120" s="172"/>
      <c r="N120" s="172"/>
      <c r="O120" s="172"/>
      <c r="P120" s="172"/>
      <c r="Q120" s="172"/>
      <c r="R120" s="175"/>
      <c r="T120" s="176"/>
      <c r="U120" s="172"/>
      <c r="V120" s="172"/>
      <c r="W120" s="172"/>
      <c r="X120" s="172"/>
      <c r="Y120" s="172"/>
      <c r="Z120" s="172"/>
      <c r="AA120" s="177"/>
      <c r="AT120" s="178" t="s">
        <v>256</v>
      </c>
      <c r="AU120" s="178" t="s">
        <v>83</v>
      </c>
      <c r="AV120" s="9" t="s">
        <v>136</v>
      </c>
      <c r="AW120" s="9" t="s">
        <v>33</v>
      </c>
      <c r="AX120" s="9" t="s">
        <v>75</v>
      </c>
      <c r="AY120" s="178" t="s">
        <v>157</v>
      </c>
    </row>
    <row r="121" spans="2:65" s="9" customFormat="1" ht="16.5" customHeight="1">
      <c r="B121" s="171"/>
      <c r="C121" s="172"/>
      <c r="D121" s="172"/>
      <c r="E121" s="173" t="s">
        <v>195</v>
      </c>
      <c r="F121" s="343" t="s">
        <v>708</v>
      </c>
      <c r="G121" s="344"/>
      <c r="H121" s="344"/>
      <c r="I121" s="344"/>
      <c r="J121" s="172"/>
      <c r="K121" s="174">
        <v>8</v>
      </c>
      <c r="L121" s="172"/>
      <c r="M121" s="172"/>
      <c r="N121" s="172"/>
      <c r="O121" s="172"/>
      <c r="P121" s="172"/>
      <c r="Q121" s="172"/>
      <c r="R121" s="175"/>
      <c r="T121" s="176"/>
      <c r="U121" s="172"/>
      <c r="V121" s="172"/>
      <c r="W121" s="172"/>
      <c r="X121" s="172"/>
      <c r="Y121" s="172"/>
      <c r="Z121" s="172"/>
      <c r="AA121" s="177"/>
      <c r="AT121" s="178" t="s">
        <v>256</v>
      </c>
      <c r="AU121" s="178" t="s">
        <v>83</v>
      </c>
      <c r="AV121" s="9" t="s">
        <v>136</v>
      </c>
      <c r="AW121" s="9" t="s">
        <v>33</v>
      </c>
      <c r="AX121" s="9" t="s">
        <v>75</v>
      </c>
      <c r="AY121" s="178" t="s">
        <v>157</v>
      </c>
    </row>
    <row r="122" spans="2:65" s="9" customFormat="1" ht="16.5" customHeight="1">
      <c r="B122" s="171"/>
      <c r="C122" s="172"/>
      <c r="D122" s="172"/>
      <c r="E122" s="173" t="s">
        <v>353</v>
      </c>
      <c r="F122" s="343" t="s">
        <v>709</v>
      </c>
      <c r="G122" s="344"/>
      <c r="H122" s="344"/>
      <c r="I122" s="344"/>
      <c r="J122" s="172"/>
      <c r="K122" s="174">
        <v>7</v>
      </c>
      <c r="L122" s="172"/>
      <c r="M122" s="172"/>
      <c r="N122" s="172"/>
      <c r="O122" s="172"/>
      <c r="P122" s="172"/>
      <c r="Q122" s="172"/>
      <c r="R122" s="175"/>
      <c r="T122" s="176"/>
      <c r="U122" s="172"/>
      <c r="V122" s="172"/>
      <c r="W122" s="172"/>
      <c r="X122" s="172"/>
      <c r="Y122" s="172"/>
      <c r="Z122" s="172"/>
      <c r="AA122" s="177"/>
      <c r="AT122" s="178" t="s">
        <v>256</v>
      </c>
      <c r="AU122" s="178" t="s">
        <v>83</v>
      </c>
      <c r="AV122" s="9" t="s">
        <v>136</v>
      </c>
      <c r="AW122" s="9" t="s">
        <v>33</v>
      </c>
      <c r="AX122" s="9" t="s">
        <v>75</v>
      </c>
      <c r="AY122" s="178" t="s">
        <v>157</v>
      </c>
    </row>
    <row r="123" spans="2:65" s="9" customFormat="1" ht="16.5" customHeight="1">
      <c r="B123" s="171"/>
      <c r="C123" s="172"/>
      <c r="D123" s="172"/>
      <c r="E123" s="173" t="s">
        <v>710</v>
      </c>
      <c r="F123" s="343" t="s">
        <v>711</v>
      </c>
      <c r="G123" s="344"/>
      <c r="H123" s="344"/>
      <c r="I123" s="344"/>
      <c r="J123" s="172"/>
      <c r="K123" s="174">
        <v>24</v>
      </c>
      <c r="L123" s="172"/>
      <c r="M123" s="172"/>
      <c r="N123" s="172"/>
      <c r="O123" s="172"/>
      <c r="P123" s="172"/>
      <c r="Q123" s="172"/>
      <c r="R123" s="175"/>
      <c r="T123" s="176"/>
      <c r="U123" s="172"/>
      <c r="V123" s="172"/>
      <c r="W123" s="172"/>
      <c r="X123" s="172"/>
      <c r="Y123" s="172"/>
      <c r="Z123" s="172"/>
      <c r="AA123" s="177"/>
      <c r="AT123" s="178" t="s">
        <v>256</v>
      </c>
      <c r="AU123" s="178" t="s">
        <v>83</v>
      </c>
      <c r="AV123" s="9" t="s">
        <v>136</v>
      </c>
      <c r="AW123" s="9" t="s">
        <v>33</v>
      </c>
      <c r="AX123" s="9" t="s">
        <v>83</v>
      </c>
      <c r="AY123" s="178" t="s">
        <v>157</v>
      </c>
    </row>
    <row r="124" spans="2:65" s="1" customFormat="1" ht="25.5" customHeight="1">
      <c r="B124" s="129"/>
      <c r="C124" s="157" t="s">
        <v>136</v>
      </c>
      <c r="D124" s="157" t="s">
        <v>158</v>
      </c>
      <c r="E124" s="158" t="s">
        <v>712</v>
      </c>
      <c r="F124" s="313" t="s">
        <v>713</v>
      </c>
      <c r="G124" s="313"/>
      <c r="H124" s="313"/>
      <c r="I124" s="313"/>
      <c r="J124" s="159" t="s">
        <v>571</v>
      </c>
      <c r="K124" s="160">
        <v>24</v>
      </c>
      <c r="L124" s="311">
        <v>0</v>
      </c>
      <c r="M124" s="311"/>
      <c r="N124" s="314">
        <f>ROUND(L124*K124,2)</f>
        <v>0</v>
      </c>
      <c r="O124" s="314"/>
      <c r="P124" s="314"/>
      <c r="Q124" s="314"/>
      <c r="R124" s="132"/>
      <c r="T124" s="161" t="s">
        <v>5</v>
      </c>
      <c r="U124" s="44" t="s">
        <v>40</v>
      </c>
      <c r="V124" s="36"/>
      <c r="W124" s="162">
        <f>V124*K124</f>
        <v>0</v>
      </c>
      <c r="X124" s="162">
        <v>0</v>
      </c>
      <c r="Y124" s="162">
        <f>X124*K124</f>
        <v>0</v>
      </c>
      <c r="Z124" s="162">
        <v>0</v>
      </c>
      <c r="AA124" s="163">
        <f>Z124*K124</f>
        <v>0</v>
      </c>
      <c r="AR124" s="19" t="s">
        <v>162</v>
      </c>
      <c r="AT124" s="19" t="s">
        <v>158</v>
      </c>
      <c r="AU124" s="19" t="s">
        <v>83</v>
      </c>
      <c r="AY124" s="19" t="s">
        <v>157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9" t="s">
        <v>83</v>
      </c>
      <c r="BK124" s="106">
        <f>ROUND(L124*K124,2)</f>
        <v>0</v>
      </c>
      <c r="BL124" s="19" t="s">
        <v>162</v>
      </c>
      <c r="BM124" s="19" t="s">
        <v>714</v>
      </c>
    </row>
    <row r="125" spans="2:65" s="9" customFormat="1" ht="16.5" customHeight="1">
      <c r="B125" s="171"/>
      <c r="C125" s="172"/>
      <c r="D125" s="172"/>
      <c r="E125" s="173" t="s">
        <v>715</v>
      </c>
      <c r="F125" s="345" t="s">
        <v>707</v>
      </c>
      <c r="G125" s="346"/>
      <c r="H125" s="346"/>
      <c r="I125" s="346"/>
      <c r="J125" s="172"/>
      <c r="K125" s="174">
        <v>9</v>
      </c>
      <c r="L125" s="172"/>
      <c r="M125" s="172"/>
      <c r="N125" s="172"/>
      <c r="O125" s="172"/>
      <c r="P125" s="172"/>
      <c r="Q125" s="172"/>
      <c r="R125" s="175"/>
      <c r="T125" s="176"/>
      <c r="U125" s="172"/>
      <c r="V125" s="172"/>
      <c r="W125" s="172"/>
      <c r="X125" s="172"/>
      <c r="Y125" s="172"/>
      <c r="Z125" s="172"/>
      <c r="AA125" s="177"/>
      <c r="AT125" s="178" t="s">
        <v>256</v>
      </c>
      <c r="AU125" s="178" t="s">
        <v>83</v>
      </c>
      <c r="AV125" s="9" t="s">
        <v>136</v>
      </c>
      <c r="AW125" s="9" t="s">
        <v>33</v>
      </c>
      <c r="AX125" s="9" t="s">
        <v>75</v>
      </c>
      <c r="AY125" s="178" t="s">
        <v>157</v>
      </c>
    </row>
    <row r="126" spans="2:65" s="9" customFormat="1" ht="16.5" customHeight="1">
      <c r="B126" s="171"/>
      <c r="C126" s="172"/>
      <c r="D126" s="172"/>
      <c r="E126" s="173" t="s">
        <v>302</v>
      </c>
      <c r="F126" s="343" t="s">
        <v>708</v>
      </c>
      <c r="G126" s="344"/>
      <c r="H126" s="344"/>
      <c r="I126" s="344"/>
      <c r="J126" s="172"/>
      <c r="K126" s="174">
        <v>8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256</v>
      </c>
      <c r="AU126" s="178" t="s">
        <v>83</v>
      </c>
      <c r="AV126" s="9" t="s">
        <v>136</v>
      </c>
      <c r="AW126" s="9" t="s">
        <v>33</v>
      </c>
      <c r="AX126" s="9" t="s">
        <v>75</v>
      </c>
      <c r="AY126" s="178" t="s">
        <v>157</v>
      </c>
    </row>
    <row r="127" spans="2:65" s="9" customFormat="1" ht="16.5" customHeight="1">
      <c r="B127" s="171"/>
      <c r="C127" s="172"/>
      <c r="D127" s="172"/>
      <c r="E127" s="173" t="s">
        <v>688</v>
      </c>
      <c r="F127" s="343" t="s">
        <v>709</v>
      </c>
      <c r="G127" s="344"/>
      <c r="H127" s="344"/>
      <c r="I127" s="344"/>
      <c r="J127" s="172"/>
      <c r="K127" s="174">
        <v>7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256</v>
      </c>
      <c r="AU127" s="178" t="s">
        <v>83</v>
      </c>
      <c r="AV127" s="9" t="s">
        <v>136</v>
      </c>
      <c r="AW127" s="9" t="s">
        <v>33</v>
      </c>
      <c r="AX127" s="9" t="s">
        <v>75</v>
      </c>
      <c r="AY127" s="178" t="s">
        <v>157</v>
      </c>
    </row>
    <row r="128" spans="2:65" s="9" customFormat="1" ht="16.5" customHeight="1">
      <c r="B128" s="171"/>
      <c r="C128" s="172"/>
      <c r="D128" s="172"/>
      <c r="E128" s="173" t="s">
        <v>716</v>
      </c>
      <c r="F128" s="343" t="s">
        <v>717</v>
      </c>
      <c r="G128" s="344"/>
      <c r="H128" s="344"/>
      <c r="I128" s="344"/>
      <c r="J128" s="172"/>
      <c r="K128" s="174">
        <v>24</v>
      </c>
      <c r="L128" s="172"/>
      <c r="M128" s="172"/>
      <c r="N128" s="172"/>
      <c r="O128" s="172"/>
      <c r="P128" s="172"/>
      <c r="Q128" s="172"/>
      <c r="R128" s="175"/>
      <c r="T128" s="176"/>
      <c r="U128" s="172"/>
      <c r="V128" s="172"/>
      <c r="W128" s="172"/>
      <c r="X128" s="172"/>
      <c r="Y128" s="172"/>
      <c r="Z128" s="172"/>
      <c r="AA128" s="177"/>
      <c r="AT128" s="178" t="s">
        <v>256</v>
      </c>
      <c r="AU128" s="178" t="s">
        <v>83</v>
      </c>
      <c r="AV128" s="9" t="s">
        <v>136</v>
      </c>
      <c r="AW128" s="9" t="s">
        <v>33</v>
      </c>
      <c r="AX128" s="9" t="s">
        <v>83</v>
      </c>
      <c r="AY128" s="178" t="s">
        <v>157</v>
      </c>
    </row>
    <row r="129" spans="2:65" s="1" customFormat="1" ht="25.5" customHeight="1">
      <c r="B129" s="129"/>
      <c r="C129" s="157" t="s">
        <v>166</v>
      </c>
      <c r="D129" s="157" t="s">
        <v>158</v>
      </c>
      <c r="E129" s="158" t="s">
        <v>718</v>
      </c>
      <c r="F129" s="313" t="s">
        <v>719</v>
      </c>
      <c r="G129" s="313"/>
      <c r="H129" s="313"/>
      <c r="I129" s="313"/>
      <c r="J129" s="159" t="s">
        <v>720</v>
      </c>
      <c r="K129" s="160">
        <v>720</v>
      </c>
      <c r="L129" s="311">
        <v>0</v>
      </c>
      <c r="M129" s="311"/>
      <c r="N129" s="314">
        <f>ROUND(L129*K129,2)</f>
        <v>0</v>
      </c>
      <c r="O129" s="314"/>
      <c r="P129" s="314"/>
      <c r="Q129" s="314"/>
      <c r="R129" s="132"/>
      <c r="T129" s="161" t="s">
        <v>5</v>
      </c>
      <c r="U129" s="44" t="s">
        <v>40</v>
      </c>
      <c r="V129" s="36"/>
      <c r="W129" s="162">
        <f>V129*K129</f>
        <v>0</v>
      </c>
      <c r="X129" s="162">
        <v>0</v>
      </c>
      <c r="Y129" s="162">
        <f>X129*K129</f>
        <v>0</v>
      </c>
      <c r="Z129" s="162">
        <v>0</v>
      </c>
      <c r="AA129" s="163">
        <f>Z129*K129</f>
        <v>0</v>
      </c>
      <c r="AR129" s="19" t="s">
        <v>162</v>
      </c>
      <c r="AT129" s="19" t="s">
        <v>158</v>
      </c>
      <c r="AU129" s="19" t="s">
        <v>83</v>
      </c>
      <c r="AY129" s="19" t="s">
        <v>157</v>
      </c>
      <c r="BE129" s="106">
        <f>IF(U129="základní",N129,0)</f>
        <v>0</v>
      </c>
      <c r="BF129" s="106">
        <f>IF(U129="snížená",N129,0)</f>
        <v>0</v>
      </c>
      <c r="BG129" s="106">
        <f>IF(U129="zákl. přenesená",N129,0)</f>
        <v>0</v>
      </c>
      <c r="BH129" s="106">
        <f>IF(U129="sníž. přenesená",N129,0)</f>
        <v>0</v>
      </c>
      <c r="BI129" s="106">
        <f>IF(U129="nulová",N129,0)</f>
        <v>0</v>
      </c>
      <c r="BJ129" s="19" t="s">
        <v>83</v>
      </c>
      <c r="BK129" s="106">
        <f>ROUND(L129*K129,2)</f>
        <v>0</v>
      </c>
      <c r="BL129" s="19" t="s">
        <v>162</v>
      </c>
      <c r="BM129" s="19" t="s">
        <v>721</v>
      </c>
    </row>
    <row r="130" spans="2:65" s="9" customFormat="1" ht="16.5" customHeight="1">
      <c r="B130" s="171"/>
      <c r="C130" s="172"/>
      <c r="D130" s="172"/>
      <c r="E130" s="173" t="s">
        <v>368</v>
      </c>
      <c r="F130" s="345" t="s">
        <v>722</v>
      </c>
      <c r="G130" s="346"/>
      <c r="H130" s="346"/>
      <c r="I130" s="346"/>
      <c r="J130" s="172"/>
      <c r="K130" s="174">
        <v>270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256</v>
      </c>
      <c r="AU130" s="178" t="s">
        <v>83</v>
      </c>
      <c r="AV130" s="9" t="s">
        <v>136</v>
      </c>
      <c r="AW130" s="9" t="s">
        <v>33</v>
      </c>
      <c r="AX130" s="9" t="s">
        <v>75</v>
      </c>
      <c r="AY130" s="178" t="s">
        <v>157</v>
      </c>
    </row>
    <row r="131" spans="2:65" s="9" customFormat="1" ht="16.5" customHeight="1">
      <c r="B131" s="171"/>
      <c r="C131" s="172"/>
      <c r="D131" s="172"/>
      <c r="E131" s="173" t="s">
        <v>689</v>
      </c>
      <c r="F131" s="343" t="s">
        <v>723</v>
      </c>
      <c r="G131" s="344"/>
      <c r="H131" s="344"/>
      <c r="I131" s="344"/>
      <c r="J131" s="172"/>
      <c r="K131" s="174">
        <v>240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256</v>
      </c>
      <c r="AU131" s="178" t="s">
        <v>83</v>
      </c>
      <c r="AV131" s="9" t="s">
        <v>136</v>
      </c>
      <c r="AW131" s="9" t="s">
        <v>33</v>
      </c>
      <c r="AX131" s="9" t="s">
        <v>75</v>
      </c>
      <c r="AY131" s="178" t="s">
        <v>157</v>
      </c>
    </row>
    <row r="132" spans="2:65" s="9" customFormat="1" ht="16.5" customHeight="1">
      <c r="B132" s="171"/>
      <c r="C132" s="172"/>
      <c r="D132" s="172"/>
      <c r="E132" s="173" t="s">
        <v>690</v>
      </c>
      <c r="F132" s="343" t="s">
        <v>724</v>
      </c>
      <c r="G132" s="344"/>
      <c r="H132" s="344"/>
      <c r="I132" s="344"/>
      <c r="J132" s="172"/>
      <c r="K132" s="174">
        <v>210</v>
      </c>
      <c r="L132" s="172"/>
      <c r="M132" s="172"/>
      <c r="N132" s="172"/>
      <c r="O132" s="172"/>
      <c r="P132" s="172"/>
      <c r="Q132" s="172"/>
      <c r="R132" s="175"/>
      <c r="T132" s="176"/>
      <c r="U132" s="172"/>
      <c r="V132" s="172"/>
      <c r="W132" s="172"/>
      <c r="X132" s="172"/>
      <c r="Y132" s="172"/>
      <c r="Z132" s="172"/>
      <c r="AA132" s="177"/>
      <c r="AT132" s="178" t="s">
        <v>256</v>
      </c>
      <c r="AU132" s="178" t="s">
        <v>83</v>
      </c>
      <c r="AV132" s="9" t="s">
        <v>136</v>
      </c>
      <c r="AW132" s="9" t="s">
        <v>33</v>
      </c>
      <c r="AX132" s="9" t="s">
        <v>75</v>
      </c>
      <c r="AY132" s="178" t="s">
        <v>157</v>
      </c>
    </row>
    <row r="133" spans="2:65" s="9" customFormat="1" ht="16.5" customHeight="1">
      <c r="B133" s="171"/>
      <c r="C133" s="172"/>
      <c r="D133" s="172"/>
      <c r="E133" s="173" t="s">
        <v>725</v>
      </c>
      <c r="F133" s="343" t="s">
        <v>726</v>
      </c>
      <c r="G133" s="344"/>
      <c r="H133" s="344"/>
      <c r="I133" s="344"/>
      <c r="J133" s="172"/>
      <c r="K133" s="174">
        <v>720</v>
      </c>
      <c r="L133" s="172"/>
      <c r="M133" s="172"/>
      <c r="N133" s="172"/>
      <c r="O133" s="172"/>
      <c r="P133" s="172"/>
      <c r="Q133" s="172"/>
      <c r="R133" s="175"/>
      <c r="T133" s="176"/>
      <c r="U133" s="172"/>
      <c r="V133" s="172"/>
      <c r="W133" s="172"/>
      <c r="X133" s="172"/>
      <c r="Y133" s="172"/>
      <c r="Z133" s="172"/>
      <c r="AA133" s="177"/>
      <c r="AT133" s="178" t="s">
        <v>256</v>
      </c>
      <c r="AU133" s="178" t="s">
        <v>83</v>
      </c>
      <c r="AV133" s="9" t="s">
        <v>136</v>
      </c>
      <c r="AW133" s="9" t="s">
        <v>33</v>
      </c>
      <c r="AX133" s="9" t="s">
        <v>83</v>
      </c>
      <c r="AY133" s="178" t="s">
        <v>157</v>
      </c>
    </row>
    <row r="134" spans="2:65" s="1" customFormat="1" ht="25.5" customHeight="1">
      <c r="B134" s="129"/>
      <c r="C134" s="157" t="s">
        <v>162</v>
      </c>
      <c r="D134" s="157" t="s">
        <v>158</v>
      </c>
      <c r="E134" s="158" t="s">
        <v>727</v>
      </c>
      <c r="F134" s="313" t="s">
        <v>728</v>
      </c>
      <c r="G134" s="313"/>
      <c r="H134" s="313"/>
      <c r="I134" s="313"/>
      <c r="J134" s="159" t="s">
        <v>275</v>
      </c>
      <c r="K134" s="160">
        <v>49.5</v>
      </c>
      <c r="L134" s="311">
        <v>0</v>
      </c>
      <c r="M134" s="311"/>
      <c r="N134" s="314">
        <f>ROUND(L134*K134,2)</f>
        <v>0</v>
      </c>
      <c r="O134" s="314"/>
      <c r="P134" s="314"/>
      <c r="Q134" s="314"/>
      <c r="R134" s="132"/>
      <c r="T134" s="161" t="s">
        <v>5</v>
      </c>
      <c r="U134" s="44" t="s">
        <v>40</v>
      </c>
      <c r="V134" s="36"/>
      <c r="W134" s="162">
        <f>V134*K134</f>
        <v>0</v>
      </c>
      <c r="X134" s="162">
        <v>0</v>
      </c>
      <c r="Y134" s="162">
        <f>X134*K134</f>
        <v>0</v>
      </c>
      <c r="Z134" s="162">
        <v>0</v>
      </c>
      <c r="AA134" s="163">
        <f>Z134*K134</f>
        <v>0</v>
      </c>
      <c r="AR134" s="19" t="s">
        <v>162</v>
      </c>
      <c r="AT134" s="19" t="s">
        <v>158</v>
      </c>
      <c r="AU134" s="19" t="s">
        <v>83</v>
      </c>
      <c r="AY134" s="19" t="s">
        <v>157</v>
      </c>
      <c r="BE134" s="106">
        <f>IF(U134="základní",N134,0)</f>
        <v>0</v>
      </c>
      <c r="BF134" s="106">
        <f>IF(U134="snížená",N134,0)</f>
        <v>0</v>
      </c>
      <c r="BG134" s="106">
        <f>IF(U134="zákl. přenesená",N134,0)</f>
        <v>0</v>
      </c>
      <c r="BH134" s="106">
        <f>IF(U134="sníž. přenesená",N134,0)</f>
        <v>0</v>
      </c>
      <c r="BI134" s="106">
        <f>IF(U134="nulová",N134,0)</f>
        <v>0</v>
      </c>
      <c r="BJ134" s="19" t="s">
        <v>83</v>
      </c>
      <c r="BK134" s="106">
        <f>ROUND(L134*K134,2)</f>
        <v>0</v>
      </c>
      <c r="BL134" s="19" t="s">
        <v>162</v>
      </c>
      <c r="BM134" s="19" t="s">
        <v>729</v>
      </c>
    </row>
    <row r="135" spans="2:65" s="9" customFormat="1" ht="16.5" customHeight="1">
      <c r="B135" s="171"/>
      <c r="C135" s="172"/>
      <c r="D135" s="172"/>
      <c r="E135" s="173" t="s">
        <v>405</v>
      </c>
      <c r="F135" s="345" t="s">
        <v>730</v>
      </c>
      <c r="G135" s="346"/>
      <c r="H135" s="346"/>
      <c r="I135" s="346"/>
      <c r="J135" s="172"/>
      <c r="K135" s="174">
        <v>15.875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256</v>
      </c>
      <c r="AU135" s="178" t="s">
        <v>83</v>
      </c>
      <c r="AV135" s="9" t="s">
        <v>136</v>
      </c>
      <c r="AW135" s="9" t="s">
        <v>33</v>
      </c>
      <c r="AX135" s="9" t="s">
        <v>75</v>
      </c>
      <c r="AY135" s="178" t="s">
        <v>157</v>
      </c>
    </row>
    <row r="136" spans="2:65" s="9" customFormat="1" ht="16.5" customHeight="1">
      <c r="B136" s="171"/>
      <c r="C136" s="172"/>
      <c r="D136" s="172"/>
      <c r="E136" s="173" t="s">
        <v>698</v>
      </c>
      <c r="F136" s="343" t="s">
        <v>731</v>
      </c>
      <c r="G136" s="344"/>
      <c r="H136" s="344"/>
      <c r="I136" s="344"/>
      <c r="J136" s="172"/>
      <c r="K136" s="174">
        <v>15.875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256</v>
      </c>
      <c r="AU136" s="178" t="s">
        <v>83</v>
      </c>
      <c r="AV136" s="9" t="s">
        <v>136</v>
      </c>
      <c r="AW136" s="9" t="s">
        <v>33</v>
      </c>
      <c r="AX136" s="9" t="s">
        <v>75</v>
      </c>
      <c r="AY136" s="178" t="s">
        <v>157</v>
      </c>
    </row>
    <row r="137" spans="2:65" s="9" customFormat="1" ht="16.5" customHeight="1">
      <c r="B137" s="171"/>
      <c r="C137" s="172"/>
      <c r="D137" s="172"/>
      <c r="E137" s="173" t="s">
        <v>700</v>
      </c>
      <c r="F137" s="343" t="s">
        <v>732</v>
      </c>
      <c r="G137" s="344"/>
      <c r="H137" s="344"/>
      <c r="I137" s="344"/>
      <c r="J137" s="172"/>
      <c r="K137" s="174">
        <v>17.75</v>
      </c>
      <c r="L137" s="172"/>
      <c r="M137" s="172"/>
      <c r="N137" s="172"/>
      <c r="O137" s="172"/>
      <c r="P137" s="172"/>
      <c r="Q137" s="172"/>
      <c r="R137" s="175"/>
      <c r="T137" s="176"/>
      <c r="U137" s="172"/>
      <c r="V137" s="172"/>
      <c r="W137" s="172"/>
      <c r="X137" s="172"/>
      <c r="Y137" s="172"/>
      <c r="Z137" s="172"/>
      <c r="AA137" s="177"/>
      <c r="AT137" s="178" t="s">
        <v>256</v>
      </c>
      <c r="AU137" s="178" t="s">
        <v>83</v>
      </c>
      <c r="AV137" s="9" t="s">
        <v>136</v>
      </c>
      <c r="AW137" s="9" t="s">
        <v>33</v>
      </c>
      <c r="AX137" s="9" t="s">
        <v>75</v>
      </c>
      <c r="AY137" s="178" t="s">
        <v>157</v>
      </c>
    </row>
    <row r="138" spans="2:65" s="9" customFormat="1" ht="16.5" customHeight="1">
      <c r="B138" s="171"/>
      <c r="C138" s="172"/>
      <c r="D138" s="172"/>
      <c r="E138" s="173" t="s">
        <v>733</v>
      </c>
      <c r="F138" s="343" t="s">
        <v>734</v>
      </c>
      <c r="G138" s="344"/>
      <c r="H138" s="344"/>
      <c r="I138" s="344"/>
      <c r="J138" s="172"/>
      <c r="K138" s="174">
        <v>49.5</v>
      </c>
      <c r="L138" s="172"/>
      <c r="M138" s="172"/>
      <c r="N138" s="172"/>
      <c r="O138" s="172"/>
      <c r="P138" s="172"/>
      <c r="Q138" s="172"/>
      <c r="R138" s="175"/>
      <c r="T138" s="176"/>
      <c r="U138" s="172"/>
      <c r="V138" s="172"/>
      <c r="W138" s="172"/>
      <c r="X138" s="172"/>
      <c r="Y138" s="172"/>
      <c r="Z138" s="172"/>
      <c r="AA138" s="177"/>
      <c r="AT138" s="178" t="s">
        <v>256</v>
      </c>
      <c r="AU138" s="178" t="s">
        <v>83</v>
      </c>
      <c r="AV138" s="9" t="s">
        <v>136</v>
      </c>
      <c r="AW138" s="9" t="s">
        <v>33</v>
      </c>
      <c r="AX138" s="9" t="s">
        <v>83</v>
      </c>
      <c r="AY138" s="178" t="s">
        <v>157</v>
      </c>
    </row>
    <row r="139" spans="2:65" s="1" customFormat="1" ht="25.5" customHeight="1">
      <c r="B139" s="129"/>
      <c r="C139" s="157" t="s">
        <v>173</v>
      </c>
      <c r="D139" s="157" t="s">
        <v>158</v>
      </c>
      <c r="E139" s="158" t="s">
        <v>735</v>
      </c>
      <c r="F139" s="313" t="s">
        <v>736</v>
      </c>
      <c r="G139" s="313"/>
      <c r="H139" s="313"/>
      <c r="I139" s="313"/>
      <c r="J139" s="159" t="s">
        <v>275</v>
      </c>
      <c r="K139" s="160">
        <v>49.5</v>
      </c>
      <c r="L139" s="311">
        <v>0</v>
      </c>
      <c r="M139" s="311"/>
      <c r="N139" s="314">
        <f>ROUND(L139*K139,2)</f>
        <v>0</v>
      </c>
      <c r="O139" s="314"/>
      <c r="P139" s="314"/>
      <c r="Q139" s="314"/>
      <c r="R139" s="132"/>
      <c r="T139" s="161" t="s">
        <v>5</v>
      </c>
      <c r="U139" s="44" t="s">
        <v>40</v>
      </c>
      <c r="V139" s="36"/>
      <c r="W139" s="162">
        <f>V139*K139</f>
        <v>0</v>
      </c>
      <c r="X139" s="162">
        <v>0</v>
      </c>
      <c r="Y139" s="162">
        <f>X139*K139</f>
        <v>0</v>
      </c>
      <c r="Z139" s="162">
        <v>0</v>
      </c>
      <c r="AA139" s="163">
        <f>Z139*K139</f>
        <v>0</v>
      </c>
      <c r="AR139" s="19" t="s">
        <v>162</v>
      </c>
      <c r="AT139" s="19" t="s">
        <v>158</v>
      </c>
      <c r="AU139" s="19" t="s">
        <v>83</v>
      </c>
      <c r="AY139" s="19" t="s">
        <v>157</v>
      </c>
      <c r="BE139" s="106">
        <f>IF(U139="základní",N139,0)</f>
        <v>0</v>
      </c>
      <c r="BF139" s="106">
        <f>IF(U139="snížená",N139,0)</f>
        <v>0</v>
      </c>
      <c r="BG139" s="106">
        <f>IF(U139="zákl. přenesená",N139,0)</f>
        <v>0</v>
      </c>
      <c r="BH139" s="106">
        <f>IF(U139="sníž. přenesená",N139,0)</f>
        <v>0</v>
      </c>
      <c r="BI139" s="106">
        <f>IF(U139="nulová",N139,0)</f>
        <v>0</v>
      </c>
      <c r="BJ139" s="19" t="s">
        <v>83</v>
      </c>
      <c r="BK139" s="106">
        <f>ROUND(L139*K139,2)</f>
        <v>0</v>
      </c>
      <c r="BL139" s="19" t="s">
        <v>162</v>
      </c>
      <c r="BM139" s="19" t="s">
        <v>737</v>
      </c>
    </row>
    <row r="140" spans="2:65" s="9" customFormat="1" ht="16.5" customHeight="1">
      <c r="B140" s="171"/>
      <c r="C140" s="172"/>
      <c r="D140" s="172"/>
      <c r="E140" s="173" t="s">
        <v>411</v>
      </c>
      <c r="F140" s="345" t="s">
        <v>730</v>
      </c>
      <c r="G140" s="346"/>
      <c r="H140" s="346"/>
      <c r="I140" s="346"/>
      <c r="J140" s="172"/>
      <c r="K140" s="174">
        <v>15.875</v>
      </c>
      <c r="L140" s="172"/>
      <c r="M140" s="172"/>
      <c r="N140" s="172"/>
      <c r="O140" s="172"/>
      <c r="P140" s="172"/>
      <c r="Q140" s="172"/>
      <c r="R140" s="175"/>
      <c r="T140" s="176"/>
      <c r="U140" s="172"/>
      <c r="V140" s="172"/>
      <c r="W140" s="172"/>
      <c r="X140" s="172"/>
      <c r="Y140" s="172"/>
      <c r="Z140" s="172"/>
      <c r="AA140" s="177"/>
      <c r="AT140" s="178" t="s">
        <v>256</v>
      </c>
      <c r="AU140" s="178" t="s">
        <v>83</v>
      </c>
      <c r="AV140" s="9" t="s">
        <v>136</v>
      </c>
      <c r="AW140" s="9" t="s">
        <v>33</v>
      </c>
      <c r="AX140" s="9" t="s">
        <v>75</v>
      </c>
      <c r="AY140" s="178" t="s">
        <v>157</v>
      </c>
    </row>
    <row r="141" spans="2:65" s="9" customFormat="1" ht="16.5" customHeight="1">
      <c r="B141" s="171"/>
      <c r="C141" s="172"/>
      <c r="D141" s="172"/>
      <c r="E141" s="173" t="s">
        <v>702</v>
      </c>
      <c r="F141" s="343" t="s">
        <v>731</v>
      </c>
      <c r="G141" s="344"/>
      <c r="H141" s="344"/>
      <c r="I141" s="344"/>
      <c r="J141" s="172"/>
      <c r="K141" s="174">
        <v>15.875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256</v>
      </c>
      <c r="AU141" s="178" t="s">
        <v>83</v>
      </c>
      <c r="AV141" s="9" t="s">
        <v>136</v>
      </c>
      <c r="AW141" s="9" t="s">
        <v>33</v>
      </c>
      <c r="AX141" s="9" t="s">
        <v>75</v>
      </c>
      <c r="AY141" s="178" t="s">
        <v>157</v>
      </c>
    </row>
    <row r="142" spans="2:65" s="9" customFormat="1" ht="16.5" customHeight="1">
      <c r="B142" s="171"/>
      <c r="C142" s="172"/>
      <c r="D142" s="172"/>
      <c r="E142" s="173" t="s">
        <v>703</v>
      </c>
      <c r="F142" s="343" t="s">
        <v>732</v>
      </c>
      <c r="G142" s="344"/>
      <c r="H142" s="344"/>
      <c r="I142" s="344"/>
      <c r="J142" s="172"/>
      <c r="K142" s="174">
        <v>17.75</v>
      </c>
      <c r="L142" s="172"/>
      <c r="M142" s="172"/>
      <c r="N142" s="172"/>
      <c r="O142" s="172"/>
      <c r="P142" s="172"/>
      <c r="Q142" s="172"/>
      <c r="R142" s="175"/>
      <c r="T142" s="176"/>
      <c r="U142" s="172"/>
      <c r="V142" s="172"/>
      <c r="W142" s="172"/>
      <c r="X142" s="172"/>
      <c r="Y142" s="172"/>
      <c r="Z142" s="172"/>
      <c r="AA142" s="177"/>
      <c r="AT142" s="178" t="s">
        <v>256</v>
      </c>
      <c r="AU142" s="178" t="s">
        <v>83</v>
      </c>
      <c r="AV142" s="9" t="s">
        <v>136</v>
      </c>
      <c r="AW142" s="9" t="s">
        <v>33</v>
      </c>
      <c r="AX142" s="9" t="s">
        <v>75</v>
      </c>
      <c r="AY142" s="178" t="s">
        <v>157</v>
      </c>
    </row>
    <row r="143" spans="2:65" s="9" customFormat="1" ht="16.5" customHeight="1">
      <c r="B143" s="171"/>
      <c r="C143" s="172"/>
      <c r="D143" s="172"/>
      <c r="E143" s="173" t="s">
        <v>738</v>
      </c>
      <c r="F143" s="343" t="s">
        <v>739</v>
      </c>
      <c r="G143" s="344"/>
      <c r="H143" s="344"/>
      <c r="I143" s="344"/>
      <c r="J143" s="172"/>
      <c r="K143" s="174">
        <v>49.5</v>
      </c>
      <c r="L143" s="172"/>
      <c r="M143" s="172"/>
      <c r="N143" s="172"/>
      <c r="O143" s="172"/>
      <c r="P143" s="172"/>
      <c r="Q143" s="172"/>
      <c r="R143" s="175"/>
      <c r="T143" s="176"/>
      <c r="U143" s="172"/>
      <c r="V143" s="172"/>
      <c r="W143" s="172"/>
      <c r="X143" s="172"/>
      <c r="Y143" s="172"/>
      <c r="Z143" s="172"/>
      <c r="AA143" s="177"/>
      <c r="AT143" s="178" t="s">
        <v>256</v>
      </c>
      <c r="AU143" s="178" t="s">
        <v>83</v>
      </c>
      <c r="AV143" s="9" t="s">
        <v>136</v>
      </c>
      <c r="AW143" s="9" t="s">
        <v>33</v>
      </c>
      <c r="AX143" s="9" t="s">
        <v>83</v>
      </c>
      <c r="AY143" s="178" t="s">
        <v>157</v>
      </c>
    </row>
    <row r="144" spans="2:65" s="1" customFormat="1" ht="25.5" customHeight="1">
      <c r="B144" s="129"/>
      <c r="C144" s="157" t="s">
        <v>177</v>
      </c>
      <c r="D144" s="157" t="s">
        <v>158</v>
      </c>
      <c r="E144" s="158" t="s">
        <v>740</v>
      </c>
      <c r="F144" s="313" t="s">
        <v>741</v>
      </c>
      <c r="G144" s="313"/>
      <c r="H144" s="313"/>
      <c r="I144" s="313"/>
      <c r="J144" s="159" t="s">
        <v>571</v>
      </c>
      <c r="K144" s="160">
        <v>6</v>
      </c>
      <c r="L144" s="311">
        <v>0</v>
      </c>
      <c r="M144" s="311"/>
      <c r="N144" s="314">
        <f>ROUND(L144*K144,2)</f>
        <v>0</v>
      </c>
      <c r="O144" s="314"/>
      <c r="P144" s="314"/>
      <c r="Q144" s="314"/>
      <c r="R144" s="132"/>
      <c r="T144" s="161" t="s">
        <v>5</v>
      </c>
      <c r="U144" s="44" t="s">
        <v>40</v>
      </c>
      <c r="V144" s="36"/>
      <c r="W144" s="162">
        <f>V144*K144</f>
        <v>0</v>
      </c>
      <c r="X144" s="162">
        <v>0</v>
      </c>
      <c r="Y144" s="162">
        <f>X144*K144</f>
        <v>0</v>
      </c>
      <c r="Z144" s="162">
        <v>0</v>
      </c>
      <c r="AA144" s="163">
        <f>Z144*K144</f>
        <v>0</v>
      </c>
      <c r="AR144" s="19" t="s">
        <v>162</v>
      </c>
      <c r="AT144" s="19" t="s">
        <v>158</v>
      </c>
      <c r="AU144" s="19" t="s">
        <v>83</v>
      </c>
      <c r="AY144" s="19" t="s">
        <v>157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9" t="s">
        <v>83</v>
      </c>
      <c r="BK144" s="106">
        <f>ROUND(L144*K144,2)</f>
        <v>0</v>
      </c>
      <c r="BL144" s="19" t="s">
        <v>162</v>
      </c>
      <c r="BM144" s="19" t="s">
        <v>742</v>
      </c>
    </row>
    <row r="145" spans="2:65" s="9" customFormat="1" ht="16.5" customHeight="1">
      <c r="B145" s="171"/>
      <c r="C145" s="172"/>
      <c r="D145" s="172"/>
      <c r="E145" s="173" t="s">
        <v>332</v>
      </c>
      <c r="F145" s="345" t="s">
        <v>743</v>
      </c>
      <c r="G145" s="346"/>
      <c r="H145" s="346"/>
      <c r="I145" s="346"/>
      <c r="J145" s="172"/>
      <c r="K145" s="174">
        <v>2</v>
      </c>
      <c r="L145" s="172"/>
      <c r="M145" s="172"/>
      <c r="N145" s="172"/>
      <c r="O145" s="172"/>
      <c r="P145" s="172"/>
      <c r="Q145" s="172"/>
      <c r="R145" s="175"/>
      <c r="T145" s="176"/>
      <c r="U145" s="172"/>
      <c r="V145" s="172"/>
      <c r="W145" s="172"/>
      <c r="X145" s="172"/>
      <c r="Y145" s="172"/>
      <c r="Z145" s="172"/>
      <c r="AA145" s="177"/>
      <c r="AT145" s="178" t="s">
        <v>256</v>
      </c>
      <c r="AU145" s="178" t="s">
        <v>83</v>
      </c>
      <c r="AV145" s="9" t="s">
        <v>136</v>
      </c>
      <c r="AW145" s="9" t="s">
        <v>33</v>
      </c>
      <c r="AX145" s="9" t="s">
        <v>75</v>
      </c>
      <c r="AY145" s="178" t="s">
        <v>157</v>
      </c>
    </row>
    <row r="146" spans="2:65" s="9" customFormat="1" ht="16.5" customHeight="1">
      <c r="B146" s="171"/>
      <c r="C146" s="172"/>
      <c r="D146" s="172"/>
      <c r="E146" s="173" t="s">
        <v>692</v>
      </c>
      <c r="F146" s="343" t="s">
        <v>744</v>
      </c>
      <c r="G146" s="344"/>
      <c r="H146" s="344"/>
      <c r="I146" s="344"/>
      <c r="J146" s="172"/>
      <c r="K146" s="174">
        <v>2</v>
      </c>
      <c r="L146" s="172"/>
      <c r="M146" s="172"/>
      <c r="N146" s="172"/>
      <c r="O146" s="172"/>
      <c r="P146" s="172"/>
      <c r="Q146" s="172"/>
      <c r="R146" s="175"/>
      <c r="T146" s="176"/>
      <c r="U146" s="172"/>
      <c r="V146" s="172"/>
      <c r="W146" s="172"/>
      <c r="X146" s="172"/>
      <c r="Y146" s="172"/>
      <c r="Z146" s="172"/>
      <c r="AA146" s="177"/>
      <c r="AT146" s="178" t="s">
        <v>256</v>
      </c>
      <c r="AU146" s="178" t="s">
        <v>83</v>
      </c>
      <c r="AV146" s="9" t="s">
        <v>136</v>
      </c>
      <c r="AW146" s="9" t="s">
        <v>33</v>
      </c>
      <c r="AX146" s="9" t="s">
        <v>75</v>
      </c>
      <c r="AY146" s="178" t="s">
        <v>157</v>
      </c>
    </row>
    <row r="147" spans="2:65" s="9" customFormat="1" ht="16.5" customHeight="1">
      <c r="B147" s="171"/>
      <c r="C147" s="172"/>
      <c r="D147" s="172"/>
      <c r="E147" s="173" t="s">
        <v>693</v>
      </c>
      <c r="F147" s="343" t="s">
        <v>745</v>
      </c>
      <c r="G147" s="344"/>
      <c r="H147" s="344"/>
      <c r="I147" s="344"/>
      <c r="J147" s="172"/>
      <c r="K147" s="174">
        <v>2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256</v>
      </c>
      <c r="AU147" s="178" t="s">
        <v>83</v>
      </c>
      <c r="AV147" s="9" t="s">
        <v>136</v>
      </c>
      <c r="AW147" s="9" t="s">
        <v>33</v>
      </c>
      <c r="AX147" s="9" t="s">
        <v>75</v>
      </c>
      <c r="AY147" s="178" t="s">
        <v>157</v>
      </c>
    </row>
    <row r="148" spans="2:65" s="9" customFormat="1" ht="16.5" customHeight="1">
      <c r="B148" s="171"/>
      <c r="C148" s="172"/>
      <c r="D148" s="172"/>
      <c r="E148" s="173" t="s">
        <v>746</v>
      </c>
      <c r="F148" s="343" t="s">
        <v>747</v>
      </c>
      <c r="G148" s="344"/>
      <c r="H148" s="344"/>
      <c r="I148" s="344"/>
      <c r="J148" s="172"/>
      <c r="K148" s="174">
        <v>6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256</v>
      </c>
      <c r="AU148" s="178" t="s">
        <v>83</v>
      </c>
      <c r="AV148" s="9" t="s">
        <v>136</v>
      </c>
      <c r="AW148" s="9" t="s">
        <v>33</v>
      </c>
      <c r="AX148" s="9" t="s">
        <v>83</v>
      </c>
      <c r="AY148" s="178" t="s">
        <v>157</v>
      </c>
    </row>
    <row r="149" spans="2:65" s="1" customFormat="1" ht="25.5" customHeight="1">
      <c r="B149" s="129"/>
      <c r="C149" s="157" t="s">
        <v>181</v>
      </c>
      <c r="D149" s="157" t="s">
        <v>158</v>
      </c>
      <c r="E149" s="158" t="s">
        <v>748</v>
      </c>
      <c r="F149" s="313" t="s">
        <v>749</v>
      </c>
      <c r="G149" s="313"/>
      <c r="H149" s="313"/>
      <c r="I149" s="313"/>
      <c r="J149" s="159" t="s">
        <v>571</v>
      </c>
      <c r="K149" s="160">
        <v>6</v>
      </c>
      <c r="L149" s="311">
        <v>0</v>
      </c>
      <c r="M149" s="311"/>
      <c r="N149" s="314">
        <f>ROUND(L149*K149,2)</f>
        <v>0</v>
      </c>
      <c r="O149" s="314"/>
      <c r="P149" s="314"/>
      <c r="Q149" s="314"/>
      <c r="R149" s="132"/>
      <c r="T149" s="161" t="s">
        <v>5</v>
      </c>
      <c r="U149" s="44" t="s">
        <v>40</v>
      </c>
      <c r="V149" s="36"/>
      <c r="W149" s="162">
        <f>V149*K149</f>
        <v>0</v>
      </c>
      <c r="X149" s="162">
        <v>0</v>
      </c>
      <c r="Y149" s="162">
        <f>X149*K149</f>
        <v>0</v>
      </c>
      <c r="Z149" s="162">
        <v>0</v>
      </c>
      <c r="AA149" s="163">
        <f>Z149*K149</f>
        <v>0</v>
      </c>
      <c r="AR149" s="19" t="s">
        <v>162</v>
      </c>
      <c r="AT149" s="19" t="s">
        <v>158</v>
      </c>
      <c r="AU149" s="19" t="s">
        <v>83</v>
      </c>
      <c r="AY149" s="19" t="s">
        <v>157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9" t="s">
        <v>83</v>
      </c>
      <c r="BK149" s="106">
        <f>ROUND(L149*K149,2)</f>
        <v>0</v>
      </c>
      <c r="BL149" s="19" t="s">
        <v>162</v>
      </c>
      <c r="BM149" s="19" t="s">
        <v>750</v>
      </c>
    </row>
    <row r="150" spans="2:65" s="9" customFormat="1" ht="16.5" customHeight="1">
      <c r="B150" s="171"/>
      <c r="C150" s="172"/>
      <c r="D150" s="172"/>
      <c r="E150" s="173" t="s">
        <v>322</v>
      </c>
      <c r="F150" s="345" t="s">
        <v>743</v>
      </c>
      <c r="G150" s="346"/>
      <c r="H150" s="346"/>
      <c r="I150" s="346"/>
      <c r="J150" s="172"/>
      <c r="K150" s="174">
        <v>2</v>
      </c>
      <c r="L150" s="172"/>
      <c r="M150" s="172"/>
      <c r="N150" s="172"/>
      <c r="O150" s="172"/>
      <c r="P150" s="172"/>
      <c r="Q150" s="172"/>
      <c r="R150" s="175"/>
      <c r="T150" s="176"/>
      <c r="U150" s="172"/>
      <c r="V150" s="172"/>
      <c r="W150" s="172"/>
      <c r="X150" s="172"/>
      <c r="Y150" s="172"/>
      <c r="Z150" s="172"/>
      <c r="AA150" s="177"/>
      <c r="AT150" s="178" t="s">
        <v>256</v>
      </c>
      <c r="AU150" s="178" t="s">
        <v>83</v>
      </c>
      <c r="AV150" s="9" t="s">
        <v>136</v>
      </c>
      <c r="AW150" s="9" t="s">
        <v>33</v>
      </c>
      <c r="AX150" s="9" t="s">
        <v>75</v>
      </c>
      <c r="AY150" s="178" t="s">
        <v>157</v>
      </c>
    </row>
    <row r="151" spans="2:65" s="9" customFormat="1" ht="16.5" customHeight="1">
      <c r="B151" s="171"/>
      <c r="C151" s="172"/>
      <c r="D151" s="172"/>
      <c r="E151" s="173" t="s">
        <v>197</v>
      </c>
      <c r="F151" s="343" t="s">
        <v>744</v>
      </c>
      <c r="G151" s="344"/>
      <c r="H151" s="344"/>
      <c r="I151" s="344"/>
      <c r="J151" s="172"/>
      <c r="K151" s="174">
        <v>2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256</v>
      </c>
      <c r="AU151" s="178" t="s">
        <v>83</v>
      </c>
      <c r="AV151" s="9" t="s">
        <v>136</v>
      </c>
      <c r="AW151" s="9" t="s">
        <v>33</v>
      </c>
      <c r="AX151" s="9" t="s">
        <v>75</v>
      </c>
      <c r="AY151" s="178" t="s">
        <v>157</v>
      </c>
    </row>
    <row r="152" spans="2:65" s="9" customFormat="1" ht="16.5" customHeight="1">
      <c r="B152" s="171"/>
      <c r="C152" s="172"/>
      <c r="D152" s="172"/>
      <c r="E152" s="173" t="s">
        <v>199</v>
      </c>
      <c r="F152" s="343" t="s">
        <v>745</v>
      </c>
      <c r="G152" s="344"/>
      <c r="H152" s="344"/>
      <c r="I152" s="344"/>
      <c r="J152" s="172"/>
      <c r="K152" s="174">
        <v>2</v>
      </c>
      <c r="L152" s="172"/>
      <c r="M152" s="172"/>
      <c r="N152" s="172"/>
      <c r="O152" s="172"/>
      <c r="P152" s="172"/>
      <c r="Q152" s="172"/>
      <c r="R152" s="175"/>
      <c r="T152" s="176"/>
      <c r="U152" s="172"/>
      <c r="V152" s="172"/>
      <c r="W152" s="172"/>
      <c r="X152" s="172"/>
      <c r="Y152" s="172"/>
      <c r="Z152" s="172"/>
      <c r="AA152" s="177"/>
      <c r="AT152" s="178" t="s">
        <v>256</v>
      </c>
      <c r="AU152" s="178" t="s">
        <v>83</v>
      </c>
      <c r="AV152" s="9" t="s">
        <v>136</v>
      </c>
      <c r="AW152" s="9" t="s">
        <v>33</v>
      </c>
      <c r="AX152" s="9" t="s">
        <v>75</v>
      </c>
      <c r="AY152" s="178" t="s">
        <v>157</v>
      </c>
    </row>
    <row r="153" spans="2:65" s="9" customFormat="1" ht="16.5" customHeight="1">
      <c r="B153" s="171"/>
      <c r="C153" s="172"/>
      <c r="D153" s="172"/>
      <c r="E153" s="173" t="s">
        <v>326</v>
      </c>
      <c r="F153" s="343" t="s">
        <v>327</v>
      </c>
      <c r="G153" s="344"/>
      <c r="H153" s="344"/>
      <c r="I153" s="344"/>
      <c r="J153" s="172"/>
      <c r="K153" s="174">
        <v>6</v>
      </c>
      <c r="L153" s="172"/>
      <c r="M153" s="172"/>
      <c r="N153" s="172"/>
      <c r="O153" s="172"/>
      <c r="P153" s="172"/>
      <c r="Q153" s="172"/>
      <c r="R153" s="175"/>
      <c r="T153" s="176"/>
      <c r="U153" s="172"/>
      <c r="V153" s="172"/>
      <c r="W153" s="172"/>
      <c r="X153" s="172"/>
      <c r="Y153" s="172"/>
      <c r="Z153" s="172"/>
      <c r="AA153" s="177"/>
      <c r="AT153" s="178" t="s">
        <v>256</v>
      </c>
      <c r="AU153" s="178" t="s">
        <v>83</v>
      </c>
      <c r="AV153" s="9" t="s">
        <v>136</v>
      </c>
      <c r="AW153" s="9" t="s">
        <v>33</v>
      </c>
      <c r="AX153" s="9" t="s">
        <v>83</v>
      </c>
      <c r="AY153" s="178" t="s">
        <v>157</v>
      </c>
    </row>
    <row r="154" spans="2:65" s="1" customFormat="1" ht="25.5" customHeight="1">
      <c r="B154" s="129"/>
      <c r="C154" s="157" t="s">
        <v>184</v>
      </c>
      <c r="D154" s="157" t="s">
        <v>158</v>
      </c>
      <c r="E154" s="158" t="s">
        <v>751</v>
      </c>
      <c r="F154" s="313" t="s">
        <v>752</v>
      </c>
      <c r="G154" s="313"/>
      <c r="H154" s="313"/>
      <c r="I154" s="313"/>
      <c r="J154" s="159" t="s">
        <v>720</v>
      </c>
      <c r="K154" s="160">
        <v>180</v>
      </c>
      <c r="L154" s="311">
        <v>0</v>
      </c>
      <c r="M154" s="311"/>
      <c r="N154" s="314">
        <f>ROUND(L154*K154,2)</f>
        <v>0</v>
      </c>
      <c r="O154" s="314"/>
      <c r="P154" s="314"/>
      <c r="Q154" s="314"/>
      <c r="R154" s="132"/>
      <c r="T154" s="161" t="s">
        <v>5</v>
      </c>
      <c r="U154" s="44" t="s">
        <v>40</v>
      </c>
      <c r="V154" s="36"/>
      <c r="W154" s="162">
        <f>V154*K154</f>
        <v>0</v>
      </c>
      <c r="X154" s="162">
        <v>0</v>
      </c>
      <c r="Y154" s="162">
        <f>X154*K154</f>
        <v>0</v>
      </c>
      <c r="Z154" s="162">
        <v>0</v>
      </c>
      <c r="AA154" s="163">
        <f>Z154*K154</f>
        <v>0</v>
      </c>
      <c r="AR154" s="19" t="s">
        <v>162</v>
      </c>
      <c r="AT154" s="19" t="s">
        <v>158</v>
      </c>
      <c r="AU154" s="19" t="s">
        <v>83</v>
      </c>
      <c r="AY154" s="19" t="s">
        <v>157</v>
      </c>
      <c r="BE154" s="106">
        <f>IF(U154="základní",N154,0)</f>
        <v>0</v>
      </c>
      <c r="BF154" s="106">
        <f>IF(U154="snížená",N154,0)</f>
        <v>0</v>
      </c>
      <c r="BG154" s="106">
        <f>IF(U154="zákl. přenesená",N154,0)</f>
        <v>0</v>
      </c>
      <c r="BH154" s="106">
        <f>IF(U154="sníž. přenesená",N154,0)</f>
        <v>0</v>
      </c>
      <c r="BI154" s="106">
        <f>IF(U154="nulová",N154,0)</f>
        <v>0</v>
      </c>
      <c r="BJ154" s="19" t="s">
        <v>83</v>
      </c>
      <c r="BK154" s="106">
        <f>ROUND(L154*K154,2)</f>
        <v>0</v>
      </c>
      <c r="BL154" s="19" t="s">
        <v>162</v>
      </c>
      <c r="BM154" s="19" t="s">
        <v>753</v>
      </c>
    </row>
    <row r="155" spans="2:65" s="9" customFormat="1" ht="16.5" customHeight="1">
      <c r="B155" s="171"/>
      <c r="C155" s="172"/>
      <c r="D155" s="172"/>
      <c r="E155" s="173" t="s">
        <v>754</v>
      </c>
      <c r="F155" s="345" t="s">
        <v>755</v>
      </c>
      <c r="G155" s="346"/>
      <c r="H155" s="346"/>
      <c r="I155" s="346"/>
      <c r="J155" s="172"/>
      <c r="K155" s="174">
        <v>60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256</v>
      </c>
      <c r="AU155" s="178" t="s">
        <v>83</v>
      </c>
      <c r="AV155" s="9" t="s">
        <v>136</v>
      </c>
      <c r="AW155" s="9" t="s">
        <v>33</v>
      </c>
      <c r="AX155" s="9" t="s">
        <v>75</v>
      </c>
      <c r="AY155" s="178" t="s">
        <v>157</v>
      </c>
    </row>
    <row r="156" spans="2:65" s="9" customFormat="1" ht="16.5" customHeight="1">
      <c r="B156" s="171"/>
      <c r="C156" s="172"/>
      <c r="D156" s="172"/>
      <c r="E156" s="173" t="s">
        <v>694</v>
      </c>
      <c r="F156" s="343" t="s">
        <v>756</v>
      </c>
      <c r="G156" s="344"/>
      <c r="H156" s="344"/>
      <c r="I156" s="344"/>
      <c r="J156" s="172"/>
      <c r="K156" s="174">
        <v>60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256</v>
      </c>
      <c r="AU156" s="178" t="s">
        <v>83</v>
      </c>
      <c r="AV156" s="9" t="s">
        <v>136</v>
      </c>
      <c r="AW156" s="9" t="s">
        <v>33</v>
      </c>
      <c r="AX156" s="9" t="s">
        <v>75</v>
      </c>
      <c r="AY156" s="178" t="s">
        <v>157</v>
      </c>
    </row>
    <row r="157" spans="2:65" s="9" customFormat="1" ht="16.5" customHeight="1">
      <c r="B157" s="171"/>
      <c r="C157" s="172"/>
      <c r="D157" s="172"/>
      <c r="E157" s="173" t="s">
        <v>695</v>
      </c>
      <c r="F157" s="343" t="s">
        <v>757</v>
      </c>
      <c r="G157" s="344"/>
      <c r="H157" s="344"/>
      <c r="I157" s="344"/>
      <c r="J157" s="172"/>
      <c r="K157" s="174">
        <v>60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256</v>
      </c>
      <c r="AU157" s="178" t="s">
        <v>83</v>
      </c>
      <c r="AV157" s="9" t="s">
        <v>136</v>
      </c>
      <c r="AW157" s="9" t="s">
        <v>33</v>
      </c>
      <c r="AX157" s="9" t="s">
        <v>75</v>
      </c>
      <c r="AY157" s="178" t="s">
        <v>157</v>
      </c>
    </row>
    <row r="158" spans="2:65" s="9" customFormat="1" ht="16.5" customHeight="1">
      <c r="B158" s="171"/>
      <c r="C158" s="172"/>
      <c r="D158" s="172"/>
      <c r="E158" s="173" t="s">
        <v>758</v>
      </c>
      <c r="F158" s="343" t="s">
        <v>759</v>
      </c>
      <c r="G158" s="344"/>
      <c r="H158" s="344"/>
      <c r="I158" s="344"/>
      <c r="J158" s="172"/>
      <c r="K158" s="174">
        <v>180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256</v>
      </c>
      <c r="AU158" s="178" t="s">
        <v>83</v>
      </c>
      <c r="AV158" s="9" t="s">
        <v>136</v>
      </c>
      <c r="AW158" s="9" t="s">
        <v>33</v>
      </c>
      <c r="AX158" s="9" t="s">
        <v>83</v>
      </c>
      <c r="AY158" s="178" t="s">
        <v>157</v>
      </c>
    </row>
    <row r="159" spans="2:65" s="1" customFormat="1" ht="25.5" customHeight="1">
      <c r="B159" s="129"/>
      <c r="C159" s="157" t="s">
        <v>212</v>
      </c>
      <c r="D159" s="157" t="s">
        <v>158</v>
      </c>
      <c r="E159" s="158" t="s">
        <v>760</v>
      </c>
      <c r="F159" s="313" t="s">
        <v>761</v>
      </c>
      <c r="G159" s="313"/>
      <c r="H159" s="313"/>
      <c r="I159" s="313"/>
      <c r="J159" s="159" t="s">
        <v>571</v>
      </c>
      <c r="K159" s="160">
        <v>3</v>
      </c>
      <c r="L159" s="311">
        <v>0</v>
      </c>
      <c r="M159" s="311"/>
      <c r="N159" s="314">
        <f>ROUND(L159*K159,2)</f>
        <v>0</v>
      </c>
      <c r="O159" s="314"/>
      <c r="P159" s="314"/>
      <c r="Q159" s="314"/>
      <c r="R159" s="132"/>
      <c r="T159" s="161" t="s">
        <v>5</v>
      </c>
      <c r="U159" s="44" t="s">
        <v>40</v>
      </c>
      <c r="V159" s="36"/>
      <c r="W159" s="162">
        <f>V159*K159</f>
        <v>0</v>
      </c>
      <c r="X159" s="162">
        <v>0</v>
      </c>
      <c r="Y159" s="162">
        <f>X159*K159</f>
        <v>0</v>
      </c>
      <c r="Z159" s="162">
        <v>0</v>
      </c>
      <c r="AA159" s="163">
        <f>Z159*K159</f>
        <v>0</v>
      </c>
      <c r="AR159" s="19" t="s">
        <v>162</v>
      </c>
      <c r="AT159" s="19" t="s">
        <v>158</v>
      </c>
      <c r="AU159" s="19" t="s">
        <v>83</v>
      </c>
      <c r="AY159" s="19" t="s">
        <v>157</v>
      </c>
      <c r="BE159" s="106">
        <f>IF(U159="základní",N159,0)</f>
        <v>0</v>
      </c>
      <c r="BF159" s="106">
        <f>IF(U159="snížená",N159,0)</f>
        <v>0</v>
      </c>
      <c r="BG159" s="106">
        <f>IF(U159="zákl. přenesená",N159,0)</f>
        <v>0</v>
      </c>
      <c r="BH159" s="106">
        <f>IF(U159="sníž. přenesená",N159,0)</f>
        <v>0</v>
      </c>
      <c r="BI159" s="106">
        <f>IF(U159="nulová",N159,0)</f>
        <v>0</v>
      </c>
      <c r="BJ159" s="19" t="s">
        <v>83</v>
      </c>
      <c r="BK159" s="106">
        <f>ROUND(L159*K159,2)</f>
        <v>0</v>
      </c>
      <c r="BL159" s="19" t="s">
        <v>162</v>
      </c>
      <c r="BM159" s="19" t="s">
        <v>762</v>
      </c>
    </row>
    <row r="160" spans="2:65" s="9" customFormat="1" ht="16.5" customHeight="1">
      <c r="B160" s="171"/>
      <c r="C160" s="172"/>
      <c r="D160" s="172"/>
      <c r="E160" s="173" t="s">
        <v>763</v>
      </c>
      <c r="F160" s="345" t="s">
        <v>764</v>
      </c>
      <c r="G160" s="346"/>
      <c r="H160" s="346"/>
      <c r="I160" s="346"/>
      <c r="J160" s="172"/>
      <c r="K160" s="174">
        <v>1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256</v>
      </c>
      <c r="AU160" s="178" t="s">
        <v>83</v>
      </c>
      <c r="AV160" s="9" t="s">
        <v>136</v>
      </c>
      <c r="AW160" s="9" t="s">
        <v>33</v>
      </c>
      <c r="AX160" s="9" t="s">
        <v>75</v>
      </c>
      <c r="AY160" s="178" t="s">
        <v>157</v>
      </c>
    </row>
    <row r="161" spans="2:65" s="9" customFormat="1" ht="16.5" customHeight="1">
      <c r="B161" s="171"/>
      <c r="C161" s="172"/>
      <c r="D161" s="172"/>
      <c r="E161" s="173" t="s">
        <v>682</v>
      </c>
      <c r="F161" s="343" t="s">
        <v>765</v>
      </c>
      <c r="G161" s="344"/>
      <c r="H161" s="344"/>
      <c r="I161" s="344"/>
      <c r="J161" s="172"/>
      <c r="K161" s="174">
        <v>1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256</v>
      </c>
      <c r="AU161" s="178" t="s">
        <v>83</v>
      </c>
      <c r="AV161" s="9" t="s">
        <v>136</v>
      </c>
      <c r="AW161" s="9" t="s">
        <v>33</v>
      </c>
      <c r="AX161" s="9" t="s">
        <v>75</v>
      </c>
      <c r="AY161" s="178" t="s">
        <v>157</v>
      </c>
    </row>
    <row r="162" spans="2:65" s="9" customFormat="1" ht="16.5" customHeight="1">
      <c r="B162" s="171"/>
      <c r="C162" s="172"/>
      <c r="D162" s="172"/>
      <c r="E162" s="173" t="s">
        <v>683</v>
      </c>
      <c r="F162" s="343" t="s">
        <v>766</v>
      </c>
      <c r="G162" s="344"/>
      <c r="H162" s="344"/>
      <c r="I162" s="344"/>
      <c r="J162" s="172"/>
      <c r="K162" s="174">
        <v>1</v>
      </c>
      <c r="L162" s="172"/>
      <c r="M162" s="172"/>
      <c r="N162" s="172"/>
      <c r="O162" s="172"/>
      <c r="P162" s="172"/>
      <c r="Q162" s="172"/>
      <c r="R162" s="175"/>
      <c r="T162" s="176"/>
      <c r="U162" s="172"/>
      <c r="V162" s="172"/>
      <c r="W162" s="172"/>
      <c r="X162" s="172"/>
      <c r="Y162" s="172"/>
      <c r="Z162" s="172"/>
      <c r="AA162" s="177"/>
      <c r="AT162" s="178" t="s">
        <v>256</v>
      </c>
      <c r="AU162" s="178" t="s">
        <v>83</v>
      </c>
      <c r="AV162" s="9" t="s">
        <v>136</v>
      </c>
      <c r="AW162" s="9" t="s">
        <v>33</v>
      </c>
      <c r="AX162" s="9" t="s">
        <v>75</v>
      </c>
      <c r="AY162" s="178" t="s">
        <v>157</v>
      </c>
    </row>
    <row r="163" spans="2:65" s="9" customFormat="1" ht="16.5" customHeight="1">
      <c r="B163" s="171"/>
      <c r="C163" s="172"/>
      <c r="D163" s="172"/>
      <c r="E163" s="173" t="s">
        <v>767</v>
      </c>
      <c r="F163" s="343" t="s">
        <v>768</v>
      </c>
      <c r="G163" s="344"/>
      <c r="H163" s="344"/>
      <c r="I163" s="344"/>
      <c r="J163" s="172"/>
      <c r="K163" s="174">
        <v>3</v>
      </c>
      <c r="L163" s="172"/>
      <c r="M163" s="172"/>
      <c r="N163" s="172"/>
      <c r="O163" s="172"/>
      <c r="P163" s="172"/>
      <c r="Q163" s="172"/>
      <c r="R163" s="175"/>
      <c r="T163" s="176"/>
      <c r="U163" s="172"/>
      <c r="V163" s="172"/>
      <c r="W163" s="172"/>
      <c r="X163" s="172"/>
      <c r="Y163" s="172"/>
      <c r="Z163" s="172"/>
      <c r="AA163" s="177"/>
      <c r="AT163" s="178" t="s">
        <v>256</v>
      </c>
      <c r="AU163" s="178" t="s">
        <v>83</v>
      </c>
      <c r="AV163" s="9" t="s">
        <v>136</v>
      </c>
      <c r="AW163" s="9" t="s">
        <v>33</v>
      </c>
      <c r="AX163" s="9" t="s">
        <v>83</v>
      </c>
      <c r="AY163" s="178" t="s">
        <v>157</v>
      </c>
    </row>
    <row r="164" spans="2:65" s="1" customFormat="1" ht="25.5" customHeight="1">
      <c r="B164" s="129"/>
      <c r="C164" s="157" t="s">
        <v>210</v>
      </c>
      <c r="D164" s="157" t="s">
        <v>158</v>
      </c>
      <c r="E164" s="158" t="s">
        <v>769</v>
      </c>
      <c r="F164" s="313" t="s">
        <v>770</v>
      </c>
      <c r="G164" s="313"/>
      <c r="H164" s="313"/>
      <c r="I164" s="313"/>
      <c r="J164" s="159" t="s">
        <v>571</v>
      </c>
      <c r="K164" s="160">
        <v>3</v>
      </c>
      <c r="L164" s="311">
        <v>0</v>
      </c>
      <c r="M164" s="311"/>
      <c r="N164" s="314">
        <f>ROUND(L164*K164,2)</f>
        <v>0</v>
      </c>
      <c r="O164" s="314"/>
      <c r="P164" s="314"/>
      <c r="Q164" s="314"/>
      <c r="R164" s="132"/>
      <c r="T164" s="161" t="s">
        <v>5</v>
      </c>
      <c r="U164" s="44" t="s">
        <v>40</v>
      </c>
      <c r="V164" s="36"/>
      <c r="W164" s="162">
        <f>V164*K164</f>
        <v>0</v>
      </c>
      <c r="X164" s="162">
        <v>0</v>
      </c>
      <c r="Y164" s="162">
        <f>X164*K164</f>
        <v>0</v>
      </c>
      <c r="Z164" s="162">
        <v>0</v>
      </c>
      <c r="AA164" s="163">
        <f>Z164*K164</f>
        <v>0</v>
      </c>
      <c r="AR164" s="19" t="s">
        <v>162</v>
      </c>
      <c r="AT164" s="19" t="s">
        <v>158</v>
      </c>
      <c r="AU164" s="19" t="s">
        <v>83</v>
      </c>
      <c r="AY164" s="19" t="s">
        <v>157</v>
      </c>
      <c r="BE164" s="106">
        <f>IF(U164="základní",N164,0)</f>
        <v>0</v>
      </c>
      <c r="BF164" s="106">
        <f>IF(U164="snížená",N164,0)</f>
        <v>0</v>
      </c>
      <c r="BG164" s="106">
        <f>IF(U164="zákl. přenesená",N164,0)</f>
        <v>0</v>
      </c>
      <c r="BH164" s="106">
        <f>IF(U164="sníž. přenesená",N164,0)</f>
        <v>0</v>
      </c>
      <c r="BI164" s="106">
        <f>IF(U164="nulová",N164,0)</f>
        <v>0</v>
      </c>
      <c r="BJ164" s="19" t="s">
        <v>83</v>
      </c>
      <c r="BK164" s="106">
        <f>ROUND(L164*K164,2)</f>
        <v>0</v>
      </c>
      <c r="BL164" s="19" t="s">
        <v>162</v>
      </c>
      <c r="BM164" s="19" t="s">
        <v>771</v>
      </c>
    </row>
    <row r="165" spans="2:65" s="9" customFormat="1" ht="16.5" customHeight="1">
      <c r="B165" s="171"/>
      <c r="C165" s="172"/>
      <c r="D165" s="172"/>
      <c r="E165" s="173" t="s">
        <v>317</v>
      </c>
      <c r="F165" s="345" t="s">
        <v>764</v>
      </c>
      <c r="G165" s="346"/>
      <c r="H165" s="346"/>
      <c r="I165" s="346"/>
      <c r="J165" s="172"/>
      <c r="K165" s="174">
        <v>1</v>
      </c>
      <c r="L165" s="172"/>
      <c r="M165" s="172"/>
      <c r="N165" s="172"/>
      <c r="O165" s="172"/>
      <c r="P165" s="172"/>
      <c r="Q165" s="172"/>
      <c r="R165" s="175"/>
      <c r="T165" s="176"/>
      <c r="U165" s="172"/>
      <c r="V165" s="172"/>
      <c r="W165" s="172"/>
      <c r="X165" s="172"/>
      <c r="Y165" s="172"/>
      <c r="Z165" s="172"/>
      <c r="AA165" s="177"/>
      <c r="AT165" s="178" t="s">
        <v>256</v>
      </c>
      <c r="AU165" s="178" t="s">
        <v>83</v>
      </c>
      <c r="AV165" s="9" t="s">
        <v>136</v>
      </c>
      <c r="AW165" s="9" t="s">
        <v>33</v>
      </c>
      <c r="AX165" s="9" t="s">
        <v>75</v>
      </c>
      <c r="AY165" s="178" t="s">
        <v>157</v>
      </c>
    </row>
    <row r="166" spans="2:65" s="9" customFormat="1" ht="16.5" customHeight="1">
      <c r="B166" s="171"/>
      <c r="C166" s="172"/>
      <c r="D166" s="172"/>
      <c r="E166" s="173" t="s">
        <v>684</v>
      </c>
      <c r="F166" s="343" t="s">
        <v>765</v>
      </c>
      <c r="G166" s="344"/>
      <c r="H166" s="344"/>
      <c r="I166" s="344"/>
      <c r="J166" s="172"/>
      <c r="K166" s="174">
        <v>1</v>
      </c>
      <c r="L166" s="172"/>
      <c r="M166" s="172"/>
      <c r="N166" s="172"/>
      <c r="O166" s="172"/>
      <c r="P166" s="172"/>
      <c r="Q166" s="172"/>
      <c r="R166" s="175"/>
      <c r="T166" s="176"/>
      <c r="U166" s="172"/>
      <c r="V166" s="172"/>
      <c r="W166" s="172"/>
      <c r="X166" s="172"/>
      <c r="Y166" s="172"/>
      <c r="Z166" s="172"/>
      <c r="AA166" s="177"/>
      <c r="AT166" s="178" t="s">
        <v>256</v>
      </c>
      <c r="AU166" s="178" t="s">
        <v>83</v>
      </c>
      <c r="AV166" s="9" t="s">
        <v>136</v>
      </c>
      <c r="AW166" s="9" t="s">
        <v>33</v>
      </c>
      <c r="AX166" s="9" t="s">
        <v>75</v>
      </c>
      <c r="AY166" s="178" t="s">
        <v>157</v>
      </c>
    </row>
    <row r="167" spans="2:65" s="9" customFormat="1" ht="16.5" customHeight="1">
      <c r="B167" s="171"/>
      <c r="C167" s="172"/>
      <c r="D167" s="172"/>
      <c r="E167" s="173" t="s">
        <v>685</v>
      </c>
      <c r="F167" s="343" t="s">
        <v>766</v>
      </c>
      <c r="G167" s="344"/>
      <c r="H167" s="344"/>
      <c r="I167" s="344"/>
      <c r="J167" s="172"/>
      <c r="K167" s="174">
        <v>1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256</v>
      </c>
      <c r="AU167" s="178" t="s">
        <v>83</v>
      </c>
      <c r="AV167" s="9" t="s">
        <v>136</v>
      </c>
      <c r="AW167" s="9" t="s">
        <v>33</v>
      </c>
      <c r="AX167" s="9" t="s">
        <v>75</v>
      </c>
      <c r="AY167" s="178" t="s">
        <v>157</v>
      </c>
    </row>
    <row r="168" spans="2:65" s="9" customFormat="1" ht="16.5" customHeight="1">
      <c r="B168" s="171"/>
      <c r="C168" s="172"/>
      <c r="D168" s="172"/>
      <c r="E168" s="173" t="s">
        <v>772</v>
      </c>
      <c r="F168" s="343" t="s">
        <v>773</v>
      </c>
      <c r="G168" s="344"/>
      <c r="H168" s="344"/>
      <c r="I168" s="344"/>
      <c r="J168" s="172"/>
      <c r="K168" s="174">
        <v>3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256</v>
      </c>
      <c r="AU168" s="178" t="s">
        <v>83</v>
      </c>
      <c r="AV168" s="9" t="s">
        <v>136</v>
      </c>
      <c r="AW168" s="9" t="s">
        <v>33</v>
      </c>
      <c r="AX168" s="9" t="s">
        <v>83</v>
      </c>
      <c r="AY168" s="178" t="s">
        <v>157</v>
      </c>
    </row>
    <row r="169" spans="2:65" s="1" customFormat="1" ht="25.5" customHeight="1">
      <c r="B169" s="129"/>
      <c r="C169" s="157" t="s">
        <v>309</v>
      </c>
      <c r="D169" s="157" t="s">
        <v>158</v>
      </c>
      <c r="E169" s="158" t="s">
        <v>774</v>
      </c>
      <c r="F169" s="313" t="s">
        <v>775</v>
      </c>
      <c r="G169" s="313"/>
      <c r="H169" s="313"/>
      <c r="I169" s="313"/>
      <c r="J169" s="159" t="s">
        <v>720</v>
      </c>
      <c r="K169" s="160">
        <v>90</v>
      </c>
      <c r="L169" s="311">
        <v>0</v>
      </c>
      <c r="M169" s="311"/>
      <c r="N169" s="314">
        <f>ROUND(L169*K169,2)</f>
        <v>0</v>
      </c>
      <c r="O169" s="314"/>
      <c r="P169" s="314"/>
      <c r="Q169" s="314"/>
      <c r="R169" s="132"/>
      <c r="T169" s="161" t="s">
        <v>5</v>
      </c>
      <c r="U169" s="44" t="s">
        <v>40</v>
      </c>
      <c r="V169" s="36"/>
      <c r="W169" s="162">
        <f>V169*K169</f>
        <v>0</v>
      </c>
      <c r="X169" s="162">
        <v>0</v>
      </c>
      <c r="Y169" s="162">
        <f>X169*K169</f>
        <v>0</v>
      </c>
      <c r="Z169" s="162">
        <v>0</v>
      </c>
      <c r="AA169" s="163">
        <f>Z169*K169</f>
        <v>0</v>
      </c>
      <c r="AR169" s="19" t="s">
        <v>162</v>
      </c>
      <c r="AT169" s="19" t="s">
        <v>158</v>
      </c>
      <c r="AU169" s="19" t="s">
        <v>83</v>
      </c>
      <c r="AY169" s="19" t="s">
        <v>157</v>
      </c>
      <c r="BE169" s="106">
        <f>IF(U169="základní",N169,0)</f>
        <v>0</v>
      </c>
      <c r="BF169" s="106">
        <f>IF(U169="snížená",N169,0)</f>
        <v>0</v>
      </c>
      <c r="BG169" s="106">
        <f>IF(U169="zákl. přenesená",N169,0)</f>
        <v>0</v>
      </c>
      <c r="BH169" s="106">
        <f>IF(U169="sníž. přenesená",N169,0)</f>
        <v>0</v>
      </c>
      <c r="BI169" s="106">
        <f>IF(U169="nulová",N169,0)</f>
        <v>0</v>
      </c>
      <c r="BJ169" s="19" t="s">
        <v>83</v>
      </c>
      <c r="BK169" s="106">
        <f>ROUND(L169*K169,2)</f>
        <v>0</v>
      </c>
      <c r="BL169" s="19" t="s">
        <v>162</v>
      </c>
      <c r="BM169" s="19" t="s">
        <v>776</v>
      </c>
    </row>
    <row r="170" spans="2:65" s="9" customFormat="1" ht="16.5" customHeight="1">
      <c r="B170" s="171"/>
      <c r="C170" s="172"/>
      <c r="D170" s="172"/>
      <c r="E170" s="173" t="s">
        <v>777</v>
      </c>
      <c r="F170" s="345" t="s">
        <v>778</v>
      </c>
      <c r="G170" s="346"/>
      <c r="H170" s="346"/>
      <c r="I170" s="346"/>
      <c r="J170" s="172"/>
      <c r="K170" s="174">
        <v>30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256</v>
      </c>
      <c r="AU170" s="178" t="s">
        <v>83</v>
      </c>
      <c r="AV170" s="9" t="s">
        <v>136</v>
      </c>
      <c r="AW170" s="9" t="s">
        <v>33</v>
      </c>
      <c r="AX170" s="9" t="s">
        <v>75</v>
      </c>
      <c r="AY170" s="178" t="s">
        <v>157</v>
      </c>
    </row>
    <row r="171" spans="2:65" s="9" customFormat="1" ht="16.5" customHeight="1">
      <c r="B171" s="171"/>
      <c r="C171" s="172"/>
      <c r="D171" s="172"/>
      <c r="E171" s="173" t="s">
        <v>686</v>
      </c>
      <c r="F171" s="343" t="s">
        <v>779</v>
      </c>
      <c r="G171" s="344"/>
      <c r="H171" s="344"/>
      <c r="I171" s="344"/>
      <c r="J171" s="172"/>
      <c r="K171" s="174">
        <v>30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256</v>
      </c>
      <c r="AU171" s="178" t="s">
        <v>83</v>
      </c>
      <c r="AV171" s="9" t="s">
        <v>136</v>
      </c>
      <c r="AW171" s="9" t="s">
        <v>33</v>
      </c>
      <c r="AX171" s="9" t="s">
        <v>75</v>
      </c>
      <c r="AY171" s="178" t="s">
        <v>157</v>
      </c>
    </row>
    <row r="172" spans="2:65" s="9" customFormat="1" ht="16.5" customHeight="1">
      <c r="B172" s="171"/>
      <c r="C172" s="172"/>
      <c r="D172" s="172"/>
      <c r="E172" s="173" t="s">
        <v>687</v>
      </c>
      <c r="F172" s="343" t="s">
        <v>780</v>
      </c>
      <c r="G172" s="344"/>
      <c r="H172" s="344"/>
      <c r="I172" s="344"/>
      <c r="J172" s="172"/>
      <c r="K172" s="174">
        <v>30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256</v>
      </c>
      <c r="AU172" s="178" t="s">
        <v>83</v>
      </c>
      <c r="AV172" s="9" t="s">
        <v>136</v>
      </c>
      <c r="AW172" s="9" t="s">
        <v>33</v>
      </c>
      <c r="AX172" s="9" t="s">
        <v>75</v>
      </c>
      <c r="AY172" s="178" t="s">
        <v>157</v>
      </c>
    </row>
    <row r="173" spans="2:65" s="9" customFormat="1" ht="16.5" customHeight="1">
      <c r="B173" s="171"/>
      <c r="C173" s="172"/>
      <c r="D173" s="172"/>
      <c r="E173" s="173" t="s">
        <v>781</v>
      </c>
      <c r="F173" s="343" t="s">
        <v>782</v>
      </c>
      <c r="G173" s="344"/>
      <c r="H173" s="344"/>
      <c r="I173" s="344"/>
      <c r="J173" s="172"/>
      <c r="K173" s="174">
        <v>90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256</v>
      </c>
      <c r="AU173" s="178" t="s">
        <v>83</v>
      </c>
      <c r="AV173" s="9" t="s">
        <v>136</v>
      </c>
      <c r="AW173" s="9" t="s">
        <v>33</v>
      </c>
      <c r="AX173" s="9" t="s">
        <v>83</v>
      </c>
      <c r="AY173" s="178" t="s">
        <v>157</v>
      </c>
    </row>
    <row r="174" spans="2:65" s="1" customFormat="1" ht="25.5" customHeight="1">
      <c r="B174" s="129"/>
      <c r="C174" s="157" t="s">
        <v>208</v>
      </c>
      <c r="D174" s="157" t="s">
        <v>158</v>
      </c>
      <c r="E174" s="158" t="s">
        <v>783</v>
      </c>
      <c r="F174" s="313" t="s">
        <v>784</v>
      </c>
      <c r="G174" s="313"/>
      <c r="H174" s="313"/>
      <c r="I174" s="313"/>
      <c r="J174" s="159" t="s">
        <v>571</v>
      </c>
      <c r="K174" s="160">
        <v>6</v>
      </c>
      <c r="L174" s="311">
        <v>0</v>
      </c>
      <c r="M174" s="311"/>
      <c r="N174" s="314">
        <f>ROUND(L174*K174,2)</f>
        <v>0</v>
      </c>
      <c r="O174" s="314"/>
      <c r="P174" s="314"/>
      <c r="Q174" s="314"/>
      <c r="R174" s="132"/>
      <c r="T174" s="161" t="s">
        <v>5</v>
      </c>
      <c r="U174" s="44" t="s">
        <v>40</v>
      </c>
      <c r="V174" s="36"/>
      <c r="W174" s="162">
        <f>V174*K174</f>
        <v>0</v>
      </c>
      <c r="X174" s="162">
        <v>0</v>
      </c>
      <c r="Y174" s="162">
        <f>X174*K174</f>
        <v>0</v>
      </c>
      <c r="Z174" s="162">
        <v>0</v>
      </c>
      <c r="AA174" s="163">
        <f>Z174*K174</f>
        <v>0</v>
      </c>
      <c r="AR174" s="19" t="s">
        <v>162</v>
      </c>
      <c r="AT174" s="19" t="s">
        <v>158</v>
      </c>
      <c r="AU174" s="19" t="s">
        <v>83</v>
      </c>
      <c r="AY174" s="19" t="s">
        <v>157</v>
      </c>
      <c r="BE174" s="106">
        <f>IF(U174="základní",N174,0)</f>
        <v>0</v>
      </c>
      <c r="BF174" s="106">
        <f>IF(U174="snížená",N174,0)</f>
        <v>0</v>
      </c>
      <c r="BG174" s="106">
        <f>IF(U174="zákl. přenesená",N174,0)</f>
        <v>0</v>
      </c>
      <c r="BH174" s="106">
        <f>IF(U174="sníž. přenesená",N174,0)</f>
        <v>0</v>
      </c>
      <c r="BI174" s="106">
        <f>IF(U174="nulová",N174,0)</f>
        <v>0</v>
      </c>
      <c r="BJ174" s="19" t="s">
        <v>83</v>
      </c>
      <c r="BK174" s="106">
        <f>ROUND(L174*K174,2)</f>
        <v>0</v>
      </c>
      <c r="BL174" s="19" t="s">
        <v>162</v>
      </c>
      <c r="BM174" s="19" t="s">
        <v>785</v>
      </c>
    </row>
    <row r="175" spans="2:65" s="9" customFormat="1" ht="16.5" customHeight="1">
      <c r="B175" s="171"/>
      <c r="C175" s="172"/>
      <c r="D175" s="172"/>
      <c r="E175" s="173" t="s">
        <v>786</v>
      </c>
      <c r="F175" s="345" t="s">
        <v>743</v>
      </c>
      <c r="G175" s="346"/>
      <c r="H175" s="346"/>
      <c r="I175" s="346"/>
      <c r="J175" s="172"/>
      <c r="K175" s="174">
        <v>2</v>
      </c>
      <c r="L175" s="172"/>
      <c r="M175" s="172"/>
      <c r="N175" s="172"/>
      <c r="O175" s="172"/>
      <c r="P175" s="172"/>
      <c r="Q175" s="172"/>
      <c r="R175" s="175"/>
      <c r="T175" s="176"/>
      <c r="U175" s="172"/>
      <c r="V175" s="172"/>
      <c r="W175" s="172"/>
      <c r="X175" s="172"/>
      <c r="Y175" s="172"/>
      <c r="Z175" s="172"/>
      <c r="AA175" s="177"/>
      <c r="AT175" s="178" t="s">
        <v>256</v>
      </c>
      <c r="AU175" s="178" t="s">
        <v>83</v>
      </c>
      <c r="AV175" s="9" t="s">
        <v>136</v>
      </c>
      <c r="AW175" s="9" t="s">
        <v>33</v>
      </c>
      <c r="AX175" s="9" t="s">
        <v>75</v>
      </c>
      <c r="AY175" s="178" t="s">
        <v>157</v>
      </c>
    </row>
    <row r="176" spans="2:65" s="9" customFormat="1" ht="16.5" customHeight="1">
      <c r="B176" s="171"/>
      <c r="C176" s="172"/>
      <c r="D176" s="172"/>
      <c r="E176" s="173" t="s">
        <v>696</v>
      </c>
      <c r="F176" s="343" t="s">
        <v>744</v>
      </c>
      <c r="G176" s="344"/>
      <c r="H176" s="344"/>
      <c r="I176" s="344"/>
      <c r="J176" s="172"/>
      <c r="K176" s="174">
        <v>2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256</v>
      </c>
      <c r="AU176" s="178" t="s">
        <v>83</v>
      </c>
      <c r="AV176" s="9" t="s">
        <v>136</v>
      </c>
      <c r="AW176" s="9" t="s">
        <v>33</v>
      </c>
      <c r="AX176" s="9" t="s">
        <v>75</v>
      </c>
      <c r="AY176" s="178" t="s">
        <v>157</v>
      </c>
    </row>
    <row r="177" spans="2:65" s="9" customFormat="1" ht="16.5" customHeight="1">
      <c r="B177" s="171"/>
      <c r="C177" s="172"/>
      <c r="D177" s="172"/>
      <c r="E177" s="173" t="s">
        <v>697</v>
      </c>
      <c r="F177" s="343" t="s">
        <v>745</v>
      </c>
      <c r="G177" s="344"/>
      <c r="H177" s="344"/>
      <c r="I177" s="344"/>
      <c r="J177" s="172"/>
      <c r="K177" s="174">
        <v>2</v>
      </c>
      <c r="L177" s="172"/>
      <c r="M177" s="172"/>
      <c r="N177" s="172"/>
      <c r="O177" s="172"/>
      <c r="P177" s="172"/>
      <c r="Q177" s="172"/>
      <c r="R177" s="175"/>
      <c r="T177" s="176"/>
      <c r="U177" s="172"/>
      <c r="V177" s="172"/>
      <c r="W177" s="172"/>
      <c r="X177" s="172"/>
      <c r="Y177" s="172"/>
      <c r="Z177" s="172"/>
      <c r="AA177" s="177"/>
      <c r="AT177" s="178" t="s">
        <v>256</v>
      </c>
      <c r="AU177" s="178" t="s">
        <v>83</v>
      </c>
      <c r="AV177" s="9" t="s">
        <v>136</v>
      </c>
      <c r="AW177" s="9" t="s">
        <v>33</v>
      </c>
      <c r="AX177" s="9" t="s">
        <v>75</v>
      </c>
      <c r="AY177" s="178" t="s">
        <v>157</v>
      </c>
    </row>
    <row r="178" spans="2:65" s="9" customFormat="1" ht="16.5" customHeight="1">
      <c r="B178" s="171"/>
      <c r="C178" s="172"/>
      <c r="D178" s="172"/>
      <c r="E178" s="173" t="s">
        <v>787</v>
      </c>
      <c r="F178" s="343" t="s">
        <v>788</v>
      </c>
      <c r="G178" s="344"/>
      <c r="H178" s="344"/>
      <c r="I178" s="344"/>
      <c r="J178" s="172"/>
      <c r="K178" s="174">
        <v>6</v>
      </c>
      <c r="L178" s="172"/>
      <c r="M178" s="172"/>
      <c r="N178" s="172"/>
      <c r="O178" s="172"/>
      <c r="P178" s="172"/>
      <c r="Q178" s="172"/>
      <c r="R178" s="175"/>
      <c r="T178" s="176"/>
      <c r="U178" s="172"/>
      <c r="V178" s="172"/>
      <c r="W178" s="172"/>
      <c r="X178" s="172"/>
      <c r="Y178" s="172"/>
      <c r="Z178" s="172"/>
      <c r="AA178" s="177"/>
      <c r="AT178" s="178" t="s">
        <v>256</v>
      </c>
      <c r="AU178" s="178" t="s">
        <v>83</v>
      </c>
      <c r="AV178" s="9" t="s">
        <v>136</v>
      </c>
      <c r="AW178" s="9" t="s">
        <v>33</v>
      </c>
      <c r="AX178" s="9" t="s">
        <v>83</v>
      </c>
      <c r="AY178" s="178" t="s">
        <v>157</v>
      </c>
    </row>
    <row r="179" spans="2:65" s="1" customFormat="1" ht="25.5" customHeight="1">
      <c r="B179" s="129"/>
      <c r="C179" s="157" t="s">
        <v>319</v>
      </c>
      <c r="D179" s="157" t="s">
        <v>158</v>
      </c>
      <c r="E179" s="158" t="s">
        <v>789</v>
      </c>
      <c r="F179" s="313" t="s">
        <v>790</v>
      </c>
      <c r="G179" s="313"/>
      <c r="H179" s="313"/>
      <c r="I179" s="313"/>
      <c r="J179" s="159" t="s">
        <v>571</v>
      </c>
      <c r="K179" s="160">
        <v>6</v>
      </c>
      <c r="L179" s="311">
        <v>0</v>
      </c>
      <c r="M179" s="311"/>
      <c r="N179" s="314">
        <f>ROUND(L179*K179,2)</f>
        <v>0</v>
      </c>
      <c r="O179" s="314"/>
      <c r="P179" s="314"/>
      <c r="Q179" s="314"/>
      <c r="R179" s="132"/>
      <c r="T179" s="161" t="s">
        <v>5</v>
      </c>
      <c r="U179" s="44" t="s">
        <v>40</v>
      </c>
      <c r="V179" s="36"/>
      <c r="W179" s="162">
        <f>V179*K179</f>
        <v>0</v>
      </c>
      <c r="X179" s="162">
        <v>0</v>
      </c>
      <c r="Y179" s="162">
        <f>X179*K179</f>
        <v>0</v>
      </c>
      <c r="Z179" s="162">
        <v>0</v>
      </c>
      <c r="AA179" s="163">
        <f>Z179*K179</f>
        <v>0</v>
      </c>
      <c r="AR179" s="19" t="s">
        <v>162</v>
      </c>
      <c r="AT179" s="19" t="s">
        <v>158</v>
      </c>
      <c r="AU179" s="19" t="s">
        <v>83</v>
      </c>
      <c r="AY179" s="19" t="s">
        <v>157</v>
      </c>
      <c r="BE179" s="106">
        <f>IF(U179="základní",N179,0)</f>
        <v>0</v>
      </c>
      <c r="BF179" s="106">
        <f>IF(U179="snížená",N179,0)</f>
        <v>0</v>
      </c>
      <c r="BG179" s="106">
        <f>IF(U179="zákl. přenesená",N179,0)</f>
        <v>0</v>
      </c>
      <c r="BH179" s="106">
        <f>IF(U179="sníž. přenesená",N179,0)</f>
        <v>0</v>
      </c>
      <c r="BI179" s="106">
        <f>IF(U179="nulová",N179,0)</f>
        <v>0</v>
      </c>
      <c r="BJ179" s="19" t="s">
        <v>83</v>
      </c>
      <c r="BK179" s="106">
        <f>ROUND(L179*K179,2)</f>
        <v>0</v>
      </c>
      <c r="BL179" s="19" t="s">
        <v>162</v>
      </c>
      <c r="BM179" s="19" t="s">
        <v>791</v>
      </c>
    </row>
    <row r="180" spans="2:65" s="9" customFormat="1" ht="16.5" customHeight="1">
      <c r="B180" s="171"/>
      <c r="C180" s="172"/>
      <c r="D180" s="172"/>
      <c r="E180" s="173" t="s">
        <v>359</v>
      </c>
      <c r="F180" s="345" t="s">
        <v>743</v>
      </c>
      <c r="G180" s="346"/>
      <c r="H180" s="346"/>
      <c r="I180" s="346"/>
      <c r="J180" s="172"/>
      <c r="K180" s="174">
        <v>2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256</v>
      </c>
      <c r="AU180" s="178" t="s">
        <v>83</v>
      </c>
      <c r="AV180" s="9" t="s">
        <v>136</v>
      </c>
      <c r="AW180" s="9" t="s">
        <v>33</v>
      </c>
      <c r="AX180" s="9" t="s">
        <v>75</v>
      </c>
      <c r="AY180" s="178" t="s">
        <v>157</v>
      </c>
    </row>
    <row r="181" spans="2:65" s="9" customFormat="1" ht="16.5" customHeight="1">
      <c r="B181" s="171"/>
      <c r="C181" s="172"/>
      <c r="D181" s="172"/>
      <c r="E181" s="173" t="s">
        <v>201</v>
      </c>
      <c r="F181" s="343" t="s">
        <v>744</v>
      </c>
      <c r="G181" s="344"/>
      <c r="H181" s="344"/>
      <c r="I181" s="344"/>
      <c r="J181" s="172"/>
      <c r="K181" s="174">
        <v>2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256</v>
      </c>
      <c r="AU181" s="178" t="s">
        <v>83</v>
      </c>
      <c r="AV181" s="9" t="s">
        <v>136</v>
      </c>
      <c r="AW181" s="9" t="s">
        <v>33</v>
      </c>
      <c r="AX181" s="9" t="s">
        <v>75</v>
      </c>
      <c r="AY181" s="178" t="s">
        <v>157</v>
      </c>
    </row>
    <row r="182" spans="2:65" s="9" customFormat="1" ht="16.5" customHeight="1">
      <c r="B182" s="171"/>
      <c r="C182" s="172"/>
      <c r="D182" s="172"/>
      <c r="E182" s="173" t="s">
        <v>362</v>
      </c>
      <c r="F182" s="343" t="s">
        <v>745</v>
      </c>
      <c r="G182" s="344"/>
      <c r="H182" s="344"/>
      <c r="I182" s="344"/>
      <c r="J182" s="172"/>
      <c r="K182" s="174">
        <v>2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256</v>
      </c>
      <c r="AU182" s="178" t="s">
        <v>83</v>
      </c>
      <c r="AV182" s="9" t="s">
        <v>136</v>
      </c>
      <c r="AW182" s="9" t="s">
        <v>33</v>
      </c>
      <c r="AX182" s="9" t="s">
        <v>75</v>
      </c>
      <c r="AY182" s="178" t="s">
        <v>157</v>
      </c>
    </row>
    <row r="183" spans="2:65" s="9" customFormat="1" ht="16.5" customHeight="1">
      <c r="B183" s="171"/>
      <c r="C183" s="172"/>
      <c r="D183" s="172"/>
      <c r="E183" s="173" t="s">
        <v>792</v>
      </c>
      <c r="F183" s="343" t="s">
        <v>793</v>
      </c>
      <c r="G183" s="344"/>
      <c r="H183" s="344"/>
      <c r="I183" s="344"/>
      <c r="J183" s="172"/>
      <c r="K183" s="174">
        <v>6</v>
      </c>
      <c r="L183" s="172"/>
      <c r="M183" s="172"/>
      <c r="N183" s="172"/>
      <c r="O183" s="172"/>
      <c r="P183" s="172"/>
      <c r="Q183" s="172"/>
      <c r="R183" s="175"/>
      <c r="T183" s="176"/>
      <c r="U183" s="172"/>
      <c r="V183" s="172"/>
      <c r="W183" s="172"/>
      <c r="X183" s="172"/>
      <c r="Y183" s="172"/>
      <c r="Z183" s="172"/>
      <c r="AA183" s="177"/>
      <c r="AT183" s="178" t="s">
        <v>256</v>
      </c>
      <c r="AU183" s="178" t="s">
        <v>83</v>
      </c>
      <c r="AV183" s="9" t="s">
        <v>136</v>
      </c>
      <c r="AW183" s="9" t="s">
        <v>33</v>
      </c>
      <c r="AX183" s="9" t="s">
        <v>83</v>
      </c>
      <c r="AY183" s="178" t="s">
        <v>157</v>
      </c>
    </row>
    <row r="184" spans="2:65" s="1" customFormat="1" ht="16.5" customHeight="1">
      <c r="B184" s="129"/>
      <c r="C184" s="157" t="s">
        <v>328</v>
      </c>
      <c r="D184" s="157" t="s">
        <v>158</v>
      </c>
      <c r="E184" s="158" t="s">
        <v>794</v>
      </c>
      <c r="F184" s="313" t="s">
        <v>795</v>
      </c>
      <c r="G184" s="313"/>
      <c r="H184" s="313"/>
      <c r="I184" s="313"/>
      <c r="J184" s="159" t="s">
        <v>720</v>
      </c>
      <c r="K184" s="160">
        <v>180</v>
      </c>
      <c r="L184" s="311">
        <v>0</v>
      </c>
      <c r="M184" s="311"/>
      <c r="N184" s="314">
        <f>ROUND(L184*K184,2)</f>
        <v>0</v>
      </c>
      <c r="O184" s="314"/>
      <c r="P184" s="314"/>
      <c r="Q184" s="314"/>
      <c r="R184" s="132"/>
      <c r="T184" s="161" t="s">
        <v>5</v>
      </c>
      <c r="U184" s="44" t="s">
        <v>40</v>
      </c>
      <c r="V184" s="36"/>
      <c r="W184" s="162">
        <f>V184*K184</f>
        <v>0</v>
      </c>
      <c r="X184" s="162">
        <v>0</v>
      </c>
      <c r="Y184" s="162">
        <f>X184*K184</f>
        <v>0</v>
      </c>
      <c r="Z184" s="162">
        <v>0</v>
      </c>
      <c r="AA184" s="163">
        <f>Z184*K184</f>
        <v>0</v>
      </c>
      <c r="AR184" s="19" t="s">
        <v>162</v>
      </c>
      <c r="AT184" s="19" t="s">
        <v>158</v>
      </c>
      <c r="AU184" s="19" t="s">
        <v>83</v>
      </c>
      <c r="AY184" s="19" t="s">
        <v>157</v>
      </c>
      <c r="BE184" s="106">
        <f>IF(U184="základní",N184,0)</f>
        <v>0</v>
      </c>
      <c r="BF184" s="106">
        <f>IF(U184="snížená",N184,0)</f>
        <v>0</v>
      </c>
      <c r="BG184" s="106">
        <f>IF(U184="zákl. přenesená",N184,0)</f>
        <v>0</v>
      </c>
      <c r="BH184" s="106">
        <f>IF(U184="sníž. přenesená",N184,0)</f>
        <v>0</v>
      </c>
      <c r="BI184" s="106">
        <f>IF(U184="nulová",N184,0)</f>
        <v>0</v>
      </c>
      <c r="BJ184" s="19" t="s">
        <v>83</v>
      </c>
      <c r="BK184" s="106">
        <f>ROUND(L184*K184,2)</f>
        <v>0</v>
      </c>
      <c r="BL184" s="19" t="s">
        <v>162</v>
      </c>
      <c r="BM184" s="19" t="s">
        <v>796</v>
      </c>
    </row>
    <row r="185" spans="2:65" s="9" customFormat="1" ht="16.5" customHeight="1">
      <c r="B185" s="171"/>
      <c r="C185" s="172"/>
      <c r="D185" s="172"/>
      <c r="E185" s="173" t="s">
        <v>398</v>
      </c>
      <c r="F185" s="345" t="s">
        <v>755</v>
      </c>
      <c r="G185" s="346"/>
      <c r="H185" s="346"/>
      <c r="I185" s="346"/>
      <c r="J185" s="172"/>
      <c r="K185" s="174">
        <v>60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256</v>
      </c>
      <c r="AU185" s="178" t="s">
        <v>83</v>
      </c>
      <c r="AV185" s="9" t="s">
        <v>136</v>
      </c>
      <c r="AW185" s="9" t="s">
        <v>33</v>
      </c>
      <c r="AX185" s="9" t="s">
        <v>75</v>
      </c>
      <c r="AY185" s="178" t="s">
        <v>157</v>
      </c>
    </row>
    <row r="186" spans="2:65" s="9" customFormat="1" ht="16.5" customHeight="1">
      <c r="B186" s="171"/>
      <c r="C186" s="172"/>
      <c r="D186" s="172"/>
      <c r="E186" s="173" t="s">
        <v>203</v>
      </c>
      <c r="F186" s="343" t="s">
        <v>756</v>
      </c>
      <c r="G186" s="344"/>
      <c r="H186" s="344"/>
      <c r="I186" s="344"/>
      <c r="J186" s="172"/>
      <c r="K186" s="174">
        <v>60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256</v>
      </c>
      <c r="AU186" s="178" t="s">
        <v>83</v>
      </c>
      <c r="AV186" s="9" t="s">
        <v>136</v>
      </c>
      <c r="AW186" s="9" t="s">
        <v>33</v>
      </c>
      <c r="AX186" s="9" t="s">
        <v>75</v>
      </c>
      <c r="AY186" s="178" t="s">
        <v>157</v>
      </c>
    </row>
    <row r="187" spans="2:65" s="9" customFormat="1" ht="16.5" customHeight="1">
      <c r="B187" s="171"/>
      <c r="C187" s="172"/>
      <c r="D187" s="172"/>
      <c r="E187" s="173" t="s">
        <v>399</v>
      </c>
      <c r="F187" s="343" t="s">
        <v>757</v>
      </c>
      <c r="G187" s="344"/>
      <c r="H187" s="344"/>
      <c r="I187" s="344"/>
      <c r="J187" s="172"/>
      <c r="K187" s="174">
        <v>60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256</v>
      </c>
      <c r="AU187" s="178" t="s">
        <v>83</v>
      </c>
      <c r="AV187" s="9" t="s">
        <v>136</v>
      </c>
      <c r="AW187" s="9" t="s">
        <v>33</v>
      </c>
      <c r="AX187" s="9" t="s">
        <v>75</v>
      </c>
      <c r="AY187" s="178" t="s">
        <v>157</v>
      </c>
    </row>
    <row r="188" spans="2:65" s="9" customFormat="1" ht="16.5" customHeight="1">
      <c r="B188" s="171"/>
      <c r="C188" s="172"/>
      <c r="D188" s="172"/>
      <c r="E188" s="173" t="s">
        <v>797</v>
      </c>
      <c r="F188" s="343" t="s">
        <v>798</v>
      </c>
      <c r="G188" s="344"/>
      <c r="H188" s="344"/>
      <c r="I188" s="344"/>
      <c r="J188" s="172"/>
      <c r="K188" s="174">
        <v>180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256</v>
      </c>
      <c r="AU188" s="178" t="s">
        <v>83</v>
      </c>
      <c r="AV188" s="9" t="s">
        <v>136</v>
      </c>
      <c r="AW188" s="9" t="s">
        <v>33</v>
      </c>
      <c r="AX188" s="9" t="s">
        <v>83</v>
      </c>
      <c r="AY188" s="178" t="s">
        <v>157</v>
      </c>
    </row>
    <row r="189" spans="2:65" s="1" customFormat="1" ht="25.5" customHeight="1">
      <c r="B189" s="129"/>
      <c r="C189" s="157" t="s">
        <v>11</v>
      </c>
      <c r="D189" s="157" t="s">
        <v>158</v>
      </c>
      <c r="E189" s="158" t="s">
        <v>799</v>
      </c>
      <c r="F189" s="313" t="s">
        <v>800</v>
      </c>
      <c r="G189" s="313"/>
      <c r="H189" s="313"/>
      <c r="I189" s="313"/>
      <c r="J189" s="159" t="s">
        <v>571</v>
      </c>
      <c r="K189" s="160">
        <v>22</v>
      </c>
      <c r="L189" s="311">
        <v>0</v>
      </c>
      <c r="M189" s="311"/>
      <c r="N189" s="314">
        <f>ROUND(L189*K189,2)</f>
        <v>0</v>
      </c>
      <c r="O189" s="314"/>
      <c r="P189" s="314"/>
      <c r="Q189" s="314"/>
      <c r="R189" s="132"/>
      <c r="T189" s="161" t="s">
        <v>5</v>
      </c>
      <c r="U189" s="44" t="s">
        <v>40</v>
      </c>
      <c r="V189" s="36"/>
      <c r="W189" s="162">
        <f>V189*K189</f>
        <v>0</v>
      </c>
      <c r="X189" s="162">
        <v>0</v>
      </c>
      <c r="Y189" s="162">
        <f>X189*K189</f>
        <v>0</v>
      </c>
      <c r="Z189" s="162">
        <v>0</v>
      </c>
      <c r="AA189" s="163">
        <f>Z189*K189</f>
        <v>0</v>
      </c>
      <c r="AR189" s="19" t="s">
        <v>162</v>
      </c>
      <c r="AT189" s="19" t="s">
        <v>158</v>
      </c>
      <c r="AU189" s="19" t="s">
        <v>83</v>
      </c>
      <c r="AY189" s="19" t="s">
        <v>157</v>
      </c>
      <c r="BE189" s="106">
        <f>IF(U189="základní",N189,0)</f>
        <v>0</v>
      </c>
      <c r="BF189" s="106">
        <f>IF(U189="snížená",N189,0)</f>
        <v>0</v>
      </c>
      <c r="BG189" s="106">
        <f>IF(U189="zákl. přenesená",N189,0)</f>
        <v>0</v>
      </c>
      <c r="BH189" s="106">
        <f>IF(U189="sníž. přenesená",N189,0)</f>
        <v>0</v>
      </c>
      <c r="BI189" s="106">
        <f>IF(U189="nulová",N189,0)</f>
        <v>0</v>
      </c>
      <c r="BJ189" s="19" t="s">
        <v>83</v>
      </c>
      <c r="BK189" s="106">
        <f>ROUND(L189*K189,2)</f>
        <v>0</v>
      </c>
      <c r="BL189" s="19" t="s">
        <v>162</v>
      </c>
      <c r="BM189" s="19" t="s">
        <v>801</v>
      </c>
    </row>
    <row r="190" spans="2:65" s="9" customFormat="1" ht="16.5" customHeight="1">
      <c r="B190" s="171"/>
      <c r="C190" s="172"/>
      <c r="D190" s="172"/>
      <c r="E190" s="173" t="s">
        <v>344</v>
      </c>
      <c r="F190" s="345" t="s">
        <v>802</v>
      </c>
      <c r="G190" s="346"/>
      <c r="H190" s="346"/>
      <c r="I190" s="346"/>
      <c r="J190" s="172"/>
      <c r="K190" s="174">
        <v>11</v>
      </c>
      <c r="L190" s="172"/>
      <c r="M190" s="172"/>
      <c r="N190" s="172"/>
      <c r="O190" s="172"/>
      <c r="P190" s="172"/>
      <c r="Q190" s="172"/>
      <c r="R190" s="175"/>
      <c r="T190" s="176"/>
      <c r="U190" s="172"/>
      <c r="V190" s="172"/>
      <c r="W190" s="172"/>
      <c r="X190" s="172"/>
      <c r="Y190" s="172"/>
      <c r="Z190" s="172"/>
      <c r="AA190" s="177"/>
      <c r="AT190" s="178" t="s">
        <v>256</v>
      </c>
      <c r="AU190" s="178" t="s">
        <v>83</v>
      </c>
      <c r="AV190" s="9" t="s">
        <v>136</v>
      </c>
      <c r="AW190" s="9" t="s">
        <v>33</v>
      </c>
      <c r="AX190" s="9" t="s">
        <v>75</v>
      </c>
      <c r="AY190" s="178" t="s">
        <v>157</v>
      </c>
    </row>
    <row r="191" spans="2:65" s="9" customFormat="1" ht="16.5" customHeight="1">
      <c r="B191" s="171"/>
      <c r="C191" s="172"/>
      <c r="D191" s="172"/>
      <c r="E191" s="173" t="s">
        <v>191</v>
      </c>
      <c r="F191" s="343" t="s">
        <v>803</v>
      </c>
      <c r="G191" s="344"/>
      <c r="H191" s="344"/>
      <c r="I191" s="344"/>
      <c r="J191" s="172"/>
      <c r="K191" s="174">
        <v>10</v>
      </c>
      <c r="L191" s="172"/>
      <c r="M191" s="172"/>
      <c r="N191" s="172"/>
      <c r="O191" s="172"/>
      <c r="P191" s="172"/>
      <c r="Q191" s="172"/>
      <c r="R191" s="175"/>
      <c r="T191" s="176"/>
      <c r="U191" s="172"/>
      <c r="V191" s="172"/>
      <c r="W191" s="172"/>
      <c r="X191" s="172"/>
      <c r="Y191" s="172"/>
      <c r="Z191" s="172"/>
      <c r="AA191" s="177"/>
      <c r="AT191" s="178" t="s">
        <v>256</v>
      </c>
      <c r="AU191" s="178" t="s">
        <v>83</v>
      </c>
      <c r="AV191" s="9" t="s">
        <v>136</v>
      </c>
      <c r="AW191" s="9" t="s">
        <v>33</v>
      </c>
      <c r="AX191" s="9" t="s">
        <v>75</v>
      </c>
      <c r="AY191" s="178" t="s">
        <v>157</v>
      </c>
    </row>
    <row r="192" spans="2:65" s="9" customFormat="1" ht="16.5" customHeight="1">
      <c r="B192" s="171"/>
      <c r="C192" s="172"/>
      <c r="D192" s="172"/>
      <c r="E192" s="173" t="s">
        <v>345</v>
      </c>
      <c r="F192" s="343" t="s">
        <v>766</v>
      </c>
      <c r="G192" s="344"/>
      <c r="H192" s="344"/>
      <c r="I192" s="344"/>
      <c r="J192" s="172"/>
      <c r="K192" s="174">
        <v>1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256</v>
      </c>
      <c r="AU192" s="178" t="s">
        <v>83</v>
      </c>
      <c r="AV192" s="9" t="s">
        <v>136</v>
      </c>
      <c r="AW192" s="9" t="s">
        <v>33</v>
      </c>
      <c r="AX192" s="9" t="s">
        <v>75</v>
      </c>
      <c r="AY192" s="178" t="s">
        <v>157</v>
      </c>
    </row>
    <row r="193" spans="2:65" s="9" customFormat="1" ht="16.5" customHeight="1">
      <c r="B193" s="171"/>
      <c r="C193" s="172"/>
      <c r="D193" s="172"/>
      <c r="E193" s="173" t="s">
        <v>804</v>
      </c>
      <c r="F193" s="343" t="s">
        <v>805</v>
      </c>
      <c r="G193" s="344"/>
      <c r="H193" s="344"/>
      <c r="I193" s="344"/>
      <c r="J193" s="172"/>
      <c r="K193" s="174">
        <v>22</v>
      </c>
      <c r="L193" s="172"/>
      <c r="M193" s="172"/>
      <c r="N193" s="172"/>
      <c r="O193" s="172"/>
      <c r="P193" s="172"/>
      <c r="Q193" s="172"/>
      <c r="R193" s="175"/>
      <c r="T193" s="176"/>
      <c r="U193" s="172"/>
      <c r="V193" s="172"/>
      <c r="W193" s="172"/>
      <c r="X193" s="172"/>
      <c r="Y193" s="172"/>
      <c r="Z193" s="172"/>
      <c r="AA193" s="177"/>
      <c r="AT193" s="178" t="s">
        <v>256</v>
      </c>
      <c r="AU193" s="178" t="s">
        <v>83</v>
      </c>
      <c r="AV193" s="9" t="s">
        <v>136</v>
      </c>
      <c r="AW193" s="9" t="s">
        <v>33</v>
      </c>
      <c r="AX193" s="9" t="s">
        <v>83</v>
      </c>
      <c r="AY193" s="178" t="s">
        <v>157</v>
      </c>
    </row>
    <row r="194" spans="2:65" s="1" customFormat="1" ht="25.5" customHeight="1">
      <c r="B194" s="129"/>
      <c r="C194" s="157" t="s">
        <v>336</v>
      </c>
      <c r="D194" s="157" t="s">
        <v>158</v>
      </c>
      <c r="E194" s="158" t="s">
        <v>806</v>
      </c>
      <c r="F194" s="313" t="s">
        <v>807</v>
      </c>
      <c r="G194" s="313"/>
      <c r="H194" s="313"/>
      <c r="I194" s="313"/>
      <c r="J194" s="159" t="s">
        <v>571</v>
      </c>
      <c r="K194" s="160">
        <v>22</v>
      </c>
      <c r="L194" s="311">
        <v>0</v>
      </c>
      <c r="M194" s="311"/>
      <c r="N194" s="314">
        <f>ROUND(L194*K194,2)</f>
        <v>0</v>
      </c>
      <c r="O194" s="314"/>
      <c r="P194" s="314"/>
      <c r="Q194" s="314"/>
      <c r="R194" s="132"/>
      <c r="T194" s="161" t="s">
        <v>5</v>
      </c>
      <c r="U194" s="44" t="s">
        <v>40</v>
      </c>
      <c r="V194" s="36"/>
      <c r="W194" s="162">
        <f>V194*K194</f>
        <v>0</v>
      </c>
      <c r="X194" s="162">
        <v>0</v>
      </c>
      <c r="Y194" s="162">
        <f>X194*K194</f>
        <v>0</v>
      </c>
      <c r="Z194" s="162">
        <v>0</v>
      </c>
      <c r="AA194" s="163">
        <f>Z194*K194</f>
        <v>0</v>
      </c>
      <c r="AR194" s="19" t="s">
        <v>162</v>
      </c>
      <c r="AT194" s="19" t="s">
        <v>158</v>
      </c>
      <c r="AU194" s="19" t="s">
        <v>83</v>
      </c>
      <c r="AY194" s="19" t="s">
        <v>157</v>
      </c>
      <c r="BE194" s="106">
        <f>IF(U194="základní",N194,0)</f>
        <v>0</v>
      </c>
      <c r="BF194" s="106">
        <f>IF(U194="snížená",N194,0)</f>
        <v>0</v>
      </c>
      <c r="BG194" s="106">
        <f>IF(U194="zákl. přenesená",N194,0)</f>
        <v>0</v>
      </c>
      <c r="BH194" s="106">
        <f>IF(U194="sníž. přenesená",N194,0)</f>
        <v>0</v>
      </c>
      <c r="BI194" s="106">
        <f>IF(U194="nulová",N194,0)</f>
        <v>0</v>
      </c>
      <c r="BJ194" s="19" t="s">
        <v>83</v>
      </c>
      <c r="BK194" s="106">
        <f>ROUND(L194*K194,2)</f>
        <v>0</v>
      </c>
      <c r="BL194" s="19" t="s">
        <v>162</v>
      </c>
      <c r="BM194" s="19" t="s">
        <v>808</v>
      </c>
    </row>
    <row r="195" spans="2:65" s="9" customFormat="1" ht="16.5" customHeight="1">
      <c r="B195" s="171"/>
      <c r="C195" s="172"/>
      <c r="D195" s="172"/>
      <c r="E195" s="173" t="s">
        <v>280</v>
      </c>
      <c r="F195" s="345" t="s">
        <v>802</v>
      </c>
      <c r="G195" s="346"/>
      <c r="H195" s="346"/>
      <c r="I195" s="346"/>
      <c r="J195" s="172"/>
      <c r="K195" s="174">
        <v>11</v>
      </c>
      <c r="L195" s="172"/>
      <c r="M195" s="172"/>
      <c r="N195" s="172"/>
      <c r="O195" s="172"/>
      <c r="P195" s="172"/>
      <c r="Q195" s="172"/>
      <c r="R195" s="175"/>
      <c r="T195" s="176"/>
      <c r="U195" s="172"/>
      <c r="V195" s="172"/>
      <c r="W195" s="172"/>
      <c r="X195" s="172"/>
      <c r="Y195" s="172"/>
      <c r="Z195" s="172"/>
      <c r="AA195" s="177"/>
      <c r="AT195" s="178" t="s">
        <v>256</v>
      </c>
      <c r="AU195" s="178" t="s">
        <v>83</v>
      </c>
      <c r="AV195" s="9" t="s">
        <v>136</v>
      </c>
      <c r="AW195" s="9" t="s">
        <v>33</v>
      </c>
      <c r="AX195" s="9" t="s">
        <v>75</v>
      </c>
      <c r="AY195" s="178" t="s">
        <v>157</v>
      </c>
    </row>
    <row r="196" spans="2:65" s="9" customFormat="1" ht="16.5" customHeight="1">
      <c r="B196" s="171"/>
      <c r="C196" s="172"/>
      <c r="D196" s="172"/>
      <c r="E196" s="173" t="s">
        <v>672</v>
      </c>
      <c r="F196" s="343" t="s">
        <v>803</v>
      </c>
      <c r="G196" s="344"/>
      <c r="H196" s="344"/>
      <c r="I196" s="344"/>
      <c r="J196" s="172"/>
      <c r="K196" s="174">
        <v>10</v>
      </c>
      <c r="L196" s="172"/>
      <c r="M196" s="172"/>
      <c r="N196" s="172"/>
      <c r="O196" s="172"/>
      <c r="P196" s="172"/>
      <c r="Q196" s="172"/>
      <c r="R196" s="175"/>
      <c r="T196" s="176"/>
      <c r="U196" s="172"/>
      <c r="V196" s="172"/>
      <c r="W196" s="172"/>
      <c r="X196" s="172"/>
      <c r="Y196" s="172"/>
      <c r="Z196" s="172"/>
      <c r="AA196" s="177"/>
      <c r="AT196" s="178" t="s">
        <v>256</v>
      </c>
      <c r="AU196" s="178" t="s">
        <v>83</v>
      </c>
      <c r="AV196" s="9" t="s">
        <v>136</v>
      </c>
      <c r="AW196" s="9" t="s">
        <v>33</v>
      </c>
      <c r="AX196" s="9" t="s">
        <v>75</v>
      </c>
      <c r="AY196" s="178" t="s">
        <v>157</v>
      </c>
    </row>
    <row r="197" spans="2:65" s="9" customFormat="1" ht="16.5" customHeight="1">
      <c r="B197" s="171"/>
      <c r="C197" s="172"/>
      <c r="D197" s="172"/>
      <c r="E197" s="173" t="s">
        <v>673</v>
      </c>
      <c r="F197" s="343" t="s">
        <v>766</v>
      </c>
      <c r="G197" s="344"/>
      <c r="H197" s="344"/>
      <c r="I197" s="344"/>
      <c r="J197" s="172"/>
      <c r="K197" s="174">
        <v>1</v>
      </c>
      <c r="L197" s="172"/>
      <c r="M197" s="172"/>
      <c r="N197" s="172"/>
      <c r="O197" s="172"/>
      <c r="P197" s="172"/>
      <c r="Q197" s="172"/>
      <c r="R197" s="175"/>
      <c r="T197" s="176"/>
      <c r="U197" s="172"/>
      <c r="V197" s="172"/>
      <c r="W197" s="172"/>
      <c r="X197" s="172"/>
      <c r="Y197" s="172"/>
      <c r="Z197" s="172"/>
      <c r="AA197" s="177"/>
      <c r="AT197" s="178" t="s">
        <v>256</v>
      </c>
      <c r="AU197" s="178" t="s">
        <v>83</v>
      </c>
      <c r="AV197" s="9" t="s">
        <v>136</v>
      </c>
      <c r="AW197" s="9" t="s">
        <v>33</v>
      </c>
      <c r="AX197" s="9" t="s">
        <v>75</v>
      </c>
      <c r="AY197" s="178" t="s">
        <v>157</v>
      </c>
    </row>
    <row r="198" spans="2:65" s="9" customFormat="1" ht="16.5" customHeight="1">
      <c r="B198" s="171"/>
      <c r="C198" s="172"/>
      <c r="D198" s="172"/>
      <c r="E198" s="173" t="s">
        <v>809</v>
      </c>
      <c r="F198" s="343" t="s">
        <v>810</v>
      </c>
      <c r="G198" s="344"/>
      <c r="H198" s="344"/>
      <c r="I198" s="344"/>
      <c r="J198" s="172"/>
      <c r="K198" s="174">
        <v>22</v>
      </c>
      <c r="L198" s="172"/>
      <c r="M198" s="172"/>
      <c r="N198" s="172"/>
      <c r="O198" s="172"/>
      <c r="P198" s="172"/>
      <c r="Q198" s="172"/>
      <c r="R198" s="175"/>
      <c r="T198" s="176"/>
      <c r="U198" s="172"/>
      <c r="V198" s="172"/>
      <c r="W198" s="172"/>
      <c r="X198" s="172"/>
      <c r="Y198" s="172"/>
      <c r="Z198" s="172"/>
      <c r="AA198" s="177"/>
      <c r="AT198" s="178" t="s">
        <v>256</v>
      </c>
      <c r="AU198" s="178" t="s">
        <v>83</v>
      </c>
      <c r="AV198" s="9" t="s">
        <v>136</v>
      </c>
      <c r="AW198" s="9" t="s">
        <v>33</v>
      </c>
      <c r="AX198" s="9" t="s">
        <v>83</v>
      </c>
      <c r="AY198" s="178" t="s">
        <v>157</v>
      </c>
    </row>
    <row r="199" spans="2:65" s="1" customFormat="1" ht="16.5" customHeight="1">
      <c r="B199" s="129"/>
      <c r="C199" s="157" t="s">
        <v>340</v>
      </c>
      <c r="D199" s="157" t="s">
        <v>158</v>
      </c>
      <c r="E199" s="158" t="s">
        <v>811</v>
      </c>
      <c r="F199" s="313" t="s">
        <v>812</v>
      </c>
      <c r="G199" s="313"/>
      <c r="H199" s="313"/>
      <c r="I199" s="313"/>
      <c r="J199" s="159" t="s">
        <v>720</v>
      </c>
      <c r="K199" s="160">
        <v>660</v>
      </c>
      <c r="L199" s="311">
        <v>0</v>
      </c>
      <c r="M199" s="311"/>
      <c r="N199" s="314">
        <f>ROUND(L199*K199,2)</f>
        <v>0</v>
      </c>
      <c r="O199" s="314"/>
      <c r="P199" s="314"/>
      <c r="Q199" s="314"/>
      <c r="R199" s="132"/>
      <c r="T199" s="161" t="s">
        <v>5</v>
      </c>
      <c r="U199" s="44" t="s">
        <v>40</v>
      </c>
      <c r="V199" s="36"/>
      <c r="W199" s="162">
        <f>V199*K199</f>
        <v>0</v>
      </c>
      <c r="X199" s="162">
        <v>0</v>
      </c>
      <c r="Y199" s="162">
        <f>X199*K199</f>
        <v>0</v>
      </c>
      <c r="Z199" s="162">
        <v>0</v>
      </c>
      <c r="AA199" s="163">
        <f>Z199*K199</f>
        <v>0</v>
      </c>
      <c r="AR199" s="19" t="s">
        <v>162</v>
      </c>
      <c r="AT199" s="19" t="s">
        <v>158</v>
      </c>
      <c r="AU199" s="19" t="s">
        <v>83</v>
      </c>
      <c r="AY199" s="19" t="s">
        <v>157</v>
      </c>
      <c r="BE199" s="106">
        <f>IF(U199="základní",N199,0)</f>
        <v>0</v>
      </c>
      <c r="BF199" s="106">
        <f>IF(U199="snížená",N199,0)</f>
        <v>0</v>
      </c>
      <c r="BG199" s="106">
        <f>IF(U199="zákl. přenesená",N199,0)</f>
        <v>0</v>
      </c>
      <c r="BH199" s="106">
        <f>IF(U199="sníž. přenesená",N199,0)</f>
        <v>0</v>
      </c>
      <c r="BI199" s="106">
        <f>IF(U199="nulová",N199,0)</f>
        <v>0</v>
      </c>
      <c r="BJ199" s="19" t="s">
        <v>83</v>
      </c>
      <c r="BK199" s="106">
        <f>ROUND(L199*K199,2)</f>
        <v>0</v>
      </c>
      <c r="BL199" s="19" t="s">
        <v>162</v>
      </c>
      <c r="BM199" s="19" t="s">
        <v>813</v>
      </c>
    </row>
    <row r="200" spans="2:65" s="9" customFormat="1" ht="16.5" customHeight="1">
      <c r="B200" s="171"/>
      <c r="C200" s="172"/>
      <c r="D200" s="172"/>
      <c r="E200" s="173" t="s">
        <v>285</v>
      </c>
      <c r="F200" s="345" t="s">
        <v>814</v>
      </c>
      <c r="G200" s="346"/>
      <c r="H200" s="346"/>
      <c r="I200" s="346"/>
      <c r="J200" s="172"/>
      <c r="K200" s="174">
        <v>330</v>
      </c>
      <c r="L200" s="172"/>
      <c r="M200" s="172"/>
      <c r="N200" s="172"/>
      <c r="O200" s="172"/>
      <c r="P200" s="172"/>
      <c r="Q200" s="172"/>
      <c r="R200" s="175"/>
      <c r="T200" s="176"/>
      <c r="U200" s="172"/>
      <c r="V200" s="172"/>
      <c r="W200" s="172"/>
      <c r="X200" s="172"/>
      <c r="Y200" s="172"/>
      <c r="Z200" s="172"/>
      <c r="AA200" s="177"/>
      <c r="AT200" s="178" t="s">
        <v>256</v>
      </c>
      <c r="AU200" s="178" t="s">
        <v>83</v>
      </c>
      <c r="AV200" s="9" t="s">
        <v>136</v>
      </c>
      <c r="AW200" s="9" t="s">
        <v>33</v>
      </c>
      <c r="AX200" s="9" t="s">
        <v>75</v>
      </c>
      <c r="AY200" s="178" t="s">
        <v>157</v>
      </c>
    </row>
    <row r="201" spans="2:65" s="9" customFormat="1" ht="16.5" customHeight="1">
      <c r="B201" s="171"/>
      <c r="C201" s="172"/>
      <c r="D201" s="172"/>
      <c r="E201" s="173" t="s">
        <v>193</v>
      </c>
      <c r="F201" s="343" t="s">
        <v>815</v>
      </c>
      <c r="G201" s="344"/>
      <c r="H201" s="344"/>
      <c r="I201" s="344"/>
      <c r="J201" s="172"/>
      <c r="K201" s="174">
        <v>300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256</v>
      </c>
      <c r="AU201" s="178" t="s">
        <v>83</v>
      </c>
      <c r="AV201" s="9" t="s">
        <v>136</v>
      </c>
      <c r="AW201" s="9" t="s">
        <v>33</v>
      </c>
      <c r="AX201" s="9" t="s">
        <v>75</v>
      </c>
      <c r="AY201" s="178" t="s">
        <v>157</v>
      </c>
    </row>
    <row r="202" spans="2:65" s="9" customFormat="1" ht="16.5" customHeight="1">
      <c r="B202" s="171"/>
      <c r="C202" s="172"/>
      <c r="D202" s="172"/>
      <c r="E202" s="173" t="s">
        <v>288</v>
      </c>
      <c r="F202" s="343" t="s">
        <v>780</v>
      </c>
      <c r="G202" s="344"/>
      <c r="H202" s="344"/>
      <c r="I202" s="344"/>
      <c r="J202" s="172"/>
      <c r="K202" s="174">
        <v>30</v>
      </c>
      <c r="L202" s="172"/>
      <c r="M202" s="172"/>
      <c r="N202" s="172"/>
      <c r="O202" s="172"/>
      <c r="P202" s="172"/>
      <c r="Q202" s="172"/>
      <c r="R202" s="175"/>
      <c r="T202" s="176"/>
      <c r="U202" s="172"/>
      <c r="V202" s="172"/>
      <c r="W202" s="172"/>
      <c r="X202" s="172"/>
      <c r="Y202" s="172"/>
      <c r="Z202" s="172"/>
      <c r="AA202" s="177"/>
      <c r="AT202" s="178" t="s">
        <v>256</v>
      </c>
      <c r="AU202" s="178" t="s">
        <v>83</v>
      </c>
      <c r="AV202" s="9" t="s">
        <v>136</v>
      </c>
      <c r="AW202" s="9" t="s">
        <v>33</v>
      </c>
      <c r="AX202" s="9" t="s">
        <v>75</v>
      </c>
      <c r="AY202" s="178" t="s">
        <v>157</v>
      </c>
    </row>
    <row r="203" spans="2:65" s="9" customFormat="1" ht="16.5" customHeight="1">
      <c r="B203" s="171"/>
      <c r="C203" s="172"/>
      <c r="D203" s="172"/>
      <c r="E203" s="173" t="s">
        <v>816</v>
      </c>
      <c r="F203" s="343" t="s">
        <v>817</v>
      </c>
      <c r="G203" s="344"/>
      <c r="H203" s="344"/>
      <c r="I203" s="344"/>
      <c r="J203" s="172"/>
      <c r="K203" s="174">
        <v>660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256</v>
      </c>
      <c r="AU203" s="178" t="s">
        <v>83</v>
      </c>
      <c r="AV203" s="9" t="s">
        <v>136</v>
      </c>
      <c r="AW203" s="9" t="s">
        <v>33</v>
      </c>
      <c r="AX203" s="9" t="s">
        <v>83</v>
      </c>
      <c r="AY203" s="178" t="s">
        <v>157</v>
      </c>
    </row>
    <row r="204" spans="2:65" s="1" customFormat="1" ht="25.5" customHeight="1">
      <c r="B204" s="129"/>
      <c r="C204" s="157" t="s">
        <v>347</v>
      </c>
      <c r="D204" s="157" t="s">
        <v>158</v>
      </c>
      <c r="E204" s="158" t="s">
        <v>818</v>
      </c>
      <c r="F204" s="313" t="s">
        <v>819</v>
      </c>
      <c r="G204" s="313"/>
      <c r="H204" s="313"/>
      <c r="I204" s="313"/>
      <c r="J204" s="159" t="s">
        <v>571</v>
      </c>
      <c r="K204" s="160">
        <v>46</v>
      </c>
      <c r="L204" s="311">
        <v>0</v>
      </c>
      <c r="M204" s="311"/>
      <c r="N204" s="314">
        <f>ROUND(L204*K204,2)</f>
        <v>0</v>
      </c>
      <c r="O204" s="314"/>
      <c r="P204" s="314"/>
      <c r="Q204" s="314"/>
      <c r="R204" s="132"/>
      <c r="T204" s="161" t="s">
        <v>5</v>
      </c>
      <c r="U204" s="44" t="s">
        <v>40</v>
      </c>
      <c r="V204" s="36"/>
      <c r="W204" s="162">
        <f>V204*K204</f>
        <v>0</v>
      </c>
      <c r="X204" s="162">
        <v>0</v>
      </c>
      <c r="Y204" s="162">
        <f>X204*K204</f>
        <v>0</v>
      </c>
      <c r="Z204" s="162">
        <v>0</v>
      </c>
      <c r="AA204" s="163">
        <f>Z204*K204</f>
        <v>0</v>
      </c>
      <c r="AR204" s="19" t="s">
        <v>162</v>
      </c>
      <c r="AT204" s="19" t="s">
        <v>158</v>
      </c>
      <c r="AU204" s="19" t="s">
        <v>83</v>
      </c>
      <c r="AY204" s="19" t="s">
        <v>157</v>
      </c>
      <c r="BE204" s="106">
        <f>IF(U204="základní",N204,0)</f>
        <v>0</v>
      </c>
      <c r="BF204" s="106">
        <f>IF(U204="snížená",N204,0)</f>
        <v>0</v>
      </c>
      <c r="BG204" s="106">
        <f>IF(U204="zákl. přenesená",N204,0)</f>
        <v>0</v>
      </c>
      <c r="BH204" s="106">
        <f>IF(U204="sníž. přenesená",N204,0)</f>
        <v>0</v>
      </c>
      <c r="BI204" s="106">
        <f>IF(U204="nulová",N204,0)</f>
        <v>0</v>
      </c>
      <c r="BJ204" s="19" t="s">
        <v>83</v>
      </c>
      <c r="BK204" s="106">
        <f>ROUND(L204*K204,2)</f>
        <v>0</v>
      </c>
      <c r="BL204" s="19" t="s">
        <v>162</v>
      </c>
      <c r="BM204" s="19" t="s">
        <v>820</v>
      </c>
    </row>
    <row r="205" spans="2:65" s="9" customFormat="1" ht="16.5" customHeight="1">
      <c r="B205" s="171"/>
      <c r="C205" s="172"/>
      <c r="D205" s="172"/>
      <c r="E205" s="173" t="s">
        <v>293</v>
      </c>
      <c r="F205" s="345" t="s">
        <v>821</v>
      </c>
      <c r="G205" s="346"/>
      <c r="H205" s="346"/>
      <c r="I205" s="346"/>
      <c r="J205" s="172"/>
      <c r="K205" s="174">
        <v>20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256</v>
      </c>
      <c r="AU205" s="178" t="s">
        <v>83</v>
      </c>
      <c r="AV205" s="9" t="s">
        <v>136</v>
      </c>
      <c r="AW205" s="9" t="s">
        <v>33</v>
      </c>
      <c r="AX205" s="9" t="s">
        <v>75</v>
      </c>
      <c r="AY205" s="178" t="s">
        <v>157</v>
      </c>
    </row>
    <row r="206" spans="2:65" s="9" customFormat="1" ht="16.5" customHeight="1">
      <c r="B206" s="171"/>
      <c r="C206" s="172"/>
      <c r="D206" s="172"/>
      <c r="E206" s="173" t="s">
        <v>674</v>
      </c>
      <c r="F206" s="343" t="s">
        <v>822</v>
      </c>
      <c r="G206" s="344"/>
      <c r="H206" s="344"/>
      <c r="I206" s="344"/>
      <c r="J206" s="172"/>
      <c r="K206" s="174">
        <v>18</v>
      </c>
      <c r="L206" s="172"/>
      <c r="M206" s="172"/>
      <c r="N206" s="172"/>
      <c r="O206" s="172"/>
      <c r="P206" s="172"/>
      <c r="Q206" s="172"/>
      <c r="R206" s="175"/>
      <c r="T206" s="176"/>
      <c r="U206" s="172"/>
      <c r="V206" s="172"/>
      <c r="W206" s="172"/>
      <c r="X206" s="172"/>
      <c r="Y206" s="172"/>
      <c r="Z206" s="172"/>
      <c r="AA206" s="177"/>
      <c r="AT206" s="178" t="s">
        <v>256</v>
      </c>
      <c r="AU206" s="178" t="s">
        <v>83</v>
      </c>
      <c r="AV206" s="9" t="s">
        <v>136</v>
      </c>
      <c r="AW206" s="9" t="s">
        <v>33</v>
      </c>
      <c r="AX206" s="9" t="s">
        <v>75</v>
      </c>
      <c r="AY206" s="178" t="s">
        <v>157</v>
      </c>
    </row>
    <row r="207" spans="2:65" s="9" customFormat="1" ht="16.5" customHeight="1">
      <c r="B207" s="171"/>
      <c r="C207" s="172"/>
      <c r="D207" s="172"/>
      <c r="E207" s="173" t="s">
        <v>675</v>
      </c>
      <c r="F207" s="343" t="s">
        <v>823</v>
      </c>
      <c r="G207" s="344"/>
      <c r="H207" s="344"/>
      <c r="I207" s="344"/>
      <c r="J207" s="172"/>
      <c r="K207" s="174">
        <v>8</v>
      </c>
      <c r="L207" s="172"/>
      <c r="M207" s="172"/>
      <c r="N207" s="172"/>
      <c r="O207" s="172"/>
      <c r="P207" s="172"/>
      <c r="Q207" s="172"/>
      <c r="R207" s="175"/>
      <c r="T207" s="176"/>
      <c r="U207" s="172"/>
      <c r="V207" s="172"/>
      <c r="W207" s="172"/>
      <c r="X207" s="172"/>
      <c r="Y207" s="172"/>
      <c r="Z207" s="172"/>
      <c r="AA207" s="177"/>
      <c r="AT207" s="178" t="s">
        <v>256</v>
      </c>
      <c r="AU207" s="178" t="s">
        <v>83</v>
      </c>
      <c r="AV207" s="9" t="s">
        <v>136</v>
      </c>
      <c r="AW207" s="9" t="s">
        <v>33</v>
      </c>
      <c r="AX207" s="9" t="s">
        <v>75</v>
      </c>
      <c r="AY207" s="178" t="s">
        <v>157</v>
      </c>
    </row>
    <row r="208" spans="2:65" s="9" customFormat="1" ht="16.5" customHeight="1">
      <c r="B208" s="171"/>
      <c r="C208" s="172"/>
      <c r="D208" s="172"/>
      <c r="E208" s="173" t="s">
        <v>824</v>
      </c>
      <c r="F208" s="343" t="s">
        <v>825</v>
      </c>
      <c r="G208" s="344"/>
      <c r="H208" s="344"/>
      <c r="I208" s="344"/>
      <c r="J208" s="172"/>
      <c r="K208" s="174">
        <v>46</v>
      </c>
      <c r="L208" s="172"/>
      <c r="M208" s="172"/>
      <c r="N208" s="172"/>
      <c r="O208" s="172"/>
      <c r="P208" s="172"/>
      <c r="Q208" s="172"/>
      <c r="R208" s="175"/>
      <c r="T208" s="176"/>
      <c r="U208" s="172"/>
      <c r="V208" s="172"/>
      <c r="W208" s="172"/>
      <c r="X208" s="172"/>
      <c r="Y208" s="172"/>
      <c r="Z208" s="172"/>
      <c r="AA208" s="177"/>
      <c r="AT208" s="178" t="s">
        <v>256</v>
      </c>
      <c r="AU208" s="178" t="s">
        <v>83</v>
      </c>
      <c r="AV208" s="9" t="s">
        <v>136</v>
      </c>
      <c r="AW208" s="9" t="s">
        <v>33</v>
      </c>
      <c r="AX208" s="9" t="s">
        <v>83</v>
      </c>
      <c r="AY208" s="178" t="s">
        <v>157</v>
      </c>
    </row>
    <row r="209" spans="2:65" s="1" customFormat="1" ht="25.5" customHeight="1">
      <c r="B209" s="129"/>
      <c r="C209" s="157" t="s">
        <v>355</v>
      </c>
      <c r="D209" s="157" t="s">
        <v>158</v>
      </c>
      <c r="E209" s="158" t="s">
        <v>826</v>
      </c>
      <c r="F209" s="313" t="s">
        <v>827</v>
      </c>
      <c r="G209" s="313"/>
      <c r="H209" s="313"/>
      <c r="I209" s="313"/>
      <c r="J209" s="159" t="s">
        <v>571</v>
      </c>
      <c r="K209" s="160">
        <v>46</v>
      </c>
      <c r="L209" s="311">
        <v>0</v>
      </c>
      <c r="M209" s="311"/>
      <c r="N209" s="314">
        <f>ROUND(L209*K209,2)</f>
        <v>0</v>
      </c>
      <c r="O209" s="314"/>
      <c r="P209" s="314"/>
      <c r="Q209" s="314"/>
      <c r="R209" s="132"/>
      <c r="T209" s="161" t="s">
        <v>5</v>
      </c>
      <c r="U209" s="44" t="s">
        <v>40</v>
      </c>
      <c r="V209" s="36"/>
      <c r="W209" s="162">
        <f>V209*K209</f>
        <v>0</v>
      </c>
      <c r="X209" s="162">
        <v>0</v>
      </c>
      <c r="Y209" s="162">
        <f>X209*K209</f>
        <v>0</v>
      </c>
      <c r="Z209" s="162">
        <v>0</v>
      </c>
      <c r="AA209" s="163">
        <f>Z209*K209</f>
        <v>0</v>
      </c>
      <c r="AR209" s="19" t="s">
        <v>162</v>
      </c>
      <c r="AT209" s="19" t="s">
        <v>158</v>
      </c>
      <c r="AU209" s="19" t="s">
        <v>83</v>
      </c>
      <c r="AY209" s="19" t="s">
        <v>157</v>
      </c>
      <c r="BE209" s="106">
        <f>IF(U209="základní",N209,0)</f>
        <v>0</v>
      </c>
      <c r="BF209" s="106">
        <f>IF(U209="snížená",N209,0)</f>
        <v>0</v>
      </c>
      <c r="BG209" s="106">
        <f>IF(U209="zákl. přenesená",N209,0)</f>
        <v>0</v>
      </c>
      <c r="BH209" s="106">
        <f>IF(U209="sníž. přenesená",N209,0)</f>
        <v>0</v>
      </c>
      <c r="BI209" s="106">
        <f>IF(U209="nulová",N209,0)</f>
        <v>0</v>
      </c>
      <c r="BJ209" s="19" t="s">
        <v>83</v>
      </c>
      <c r="BK209" s="106">
        <f>ROUND(L209*K209,2)</f>
        <v>0</v>
      </c>
      <c r="BL209" s="19" t="s">
        <v>162</v>
      </c>
      <c r="BM209" s="19" t="s">
        <v>828</v>
      </c>
    </row>
    <row r="210" spans="2:65" s="9" customFormat="1" ht="16.5" customHeight="1">
      <c r="B210" s="171"/>
      <c r="C210" s="172"/>
      <c r="D210" s="172"/>
      <c r="E210" s="173" t="s">
        <v>307</v>
      </c>
      <c r="F210" s="345" t="s">
        <v>821</v>
      </c>
      <c r="G210" s="346"/>
      <c r="H210" s="346"/>
      <c r="I210" s="346"/>
      <c r="J210" s="172"/>
      <c r="K210" s="174">
        <v>20</v>
      </c>
      <c r="L210" s="172"/>
      <c r="M210" s="172"/>
      <c r="N210" s="172"/>
      <c r="O210" s="172"/>
      <c r="P210" s="172"/>
      <c r="Q210" s="172"/>
      <c r="R210" s="175"/>
      <c r="T210" s="176"/>
      <c r="U210" s="172"/>
      <c r="V210" s="172"/>
      <c r="W210" s="172"/>
      <c r="X210" s="172"/>
      <c r="Y210" s="172"/>
      <c r="Z210" s="172"/>
      <c r="AA210" s="177"/>
      <c r="AT210" s="178" t="s">
        <v>256</v>
      </c>
      <c r="AU210" s="178" t="s">
        <v>83</v>
      </c>
      <c r="AV210" s="9" t="s">
        <v>136</v>
      </c>
      <c r="AW210" s="9" t="s">
        <v>33</v>
      </c>
      <c r="AX210" s="9" t="s">
        <v>75</v>
      </c>
      <c r="AY210" s="178" t="s">
        <v>157</v>
      </c>
    </row>
    <row r="211" spans="2:65" s="9" customFormat="1" ht="16.5" customHeight="1">
      <c r="B211" s="171"/>
      <c r="C211" s="172"/>
      <c r="D211" s="172"/>
      <c r="E211" s="173" t="s">
        <v>676</v>
      </c>
      <c r="F211" s="343" t="s">
        <v>822</v>
      </c>
      <c r="G211" s="344"/>
      <c r="H211" s="344"/>
      <c r="I211" s="344"/>
      <c r="J211" s="172"/>
      <c r="K211" s="174">
        <v>18</v>
      </c>
      <c r="L211" s="172"/>
      <c r="M211" s="172"/>
      <c r="N211" s="172"/>
      <c r="O211" s="172"/>
      <c r="P211" s="172"/>
      <c r="Q211" s="172"/>
      <c r="R211" s="175"/>
      <c r="T211" s="176"/>
      <c r="U211" s="172"/>
      <c r="V211" s="172"/>
      <c r="W211" s="172"/>
      <c r="X211" s="172"/>
      <c r="Y211" s="172"/>
      <c r="Z211" s="172"/>
      <c r="AA211" s="177"/>
      <c r="AT211" s="178" t="s">
        <v>256</v>
      </c>
      <c r="AU211" s="178" t="s">
        <v>83</v>
      </c>
      <c r="AV211" s="9" t="s">
        <v>136</v>
      </c>
      <c r="AW211" s="9" t="s">
        <v>33</v>
      </c>
      <c r="AX211" s="9" t="s">
        <v>75</v>
      </c>
      <c r="AY211" s="178" t="s">
        <v>157</v>
      </c>
    </row>
    <row r="212" spans="2:65" s="9" customFormat="1" ht="16.5" customHeight="1">
      <c r="B212" s="171"/>
      <c r="C212" s="172"/>
      <c r="D212" s="172"/>
      <c r="E212" s="173" t="s">
        <v>677</v>
      </c>
      <c r="F212" s="343" t="s">
        <v>823</v>
      </c>
      <c r="G212" s="344"/>
      <c r="H212" s="344"/>
      <c r="I212" s="344"/>
      <c r="J212" s="172"/>
      <c r="K212" s="174">
        <v>8</v>
      </c>
      <c r="L212" s="172"/>
      <c r="M212" s="172"/>
      <c r="N212" s="172"/>
      <c r="O212" s="172"/>
      <c r="P212" s="172"/>
      <c r="Q212" s="172"/>
      <c r="R212" s="175"/>
      <c r="T212" s="176"/>
      <c r="U212" s="172"/>
      <c r="V212" s="172"/>
      <c r="W212" s="172"/>
      <c r="X212" s="172"/>
      <c r="Y212" s="172"/>
      <c r="Z212" s="172"/>
      <c r="AA212" s="177"/>
      <c r="AT212" s="178" t="s">
        <v>256</v>
      </c>
      <c r="AU212" s="178" t="s">
        <v>83</v>
      </c>
      <c r="AV212" s="9" t="s">
        <v>136</v>
      </c>
      <c r="AW212" s="9" t="s">
        <v>33</v>
      </c>
      <c r="AX212" s="9" t="s">
        <v>75</v>
      </c>
      <c r="AY212" s="178" t="s">
        <v>157</v>
      </c>
    </row>
    <row r="213" spans="2:65" s="9" customFormat="1" ht="16.5" customHeight="1">
      <c r="B213" s="171"/>
      <c r="C213" s="172"/>
      <c r="D213" s="172"/>
      <c r="E213" s="173" t="s">
        <v>829</v>
      </c>
      <c r="F213" s="343" t="s">
        <v>830</v>
      </c>
      <c r="G213" s="344"/>
      <c r="H213" s="344"/>
      <c r="I213" s="344"/>
      <c r="J213" s="172"/>
      <c r="K213" s="174">
        <v>46</v>
      </c>
      <c r="L213" s="172"/>
      <c r="M213" s="172"/>
      <c r="N213" s="172"/>
      <c r="O213" s="172"/>
      <c r="P213" s="172"/>
      <c r="Q213" s="172"/>
      <c r="R213" s="175"/>
      <c r="T213" s="176"/>
      <c r="U213" s="172"/>
      <c r="V213" s="172"/>
      <c r="W213" s="172"/>
      <c r="X213" s="172"/>
      <c r="Y213" s="172"/>
      <c r="Z213" s="172"/>
      <c r="AA213" s="177"/>
      <c r="AT213" s="178" t="s">
        <v>256</v>
      </c>
      <c r="AU213" s="178" t="s">
        <v>83</v>
      </c>
      <c r="AV213" s="9" t="s">
        <v>136</v>
      </c>
      <c r="AW213" s="9" t="s">
        <v>33</v>
      </c>
      <c r="AX213" s="9" t="s">
        <v>83</v>
      </c>
      <c r="AY213" s="178" t="s">
        <v>157</v>
      </c>
    </row>
    <row r="214" spans="2:65" s="1" customFormat="1" ht="25.5" customHeight="1">
      <c r="B214" s="129"/>
      <c r="C214" s="157" t="s">
        <v>364</v>
      </c>
      <c r="D214" s="157" t="s">
        <v>158</v>
      </c>
      <c r="E214" s="158" t="s">
        <v>831</v>
      </c>
      <c r="F214" s="313" t="s">
        <v>832</v>
      </c>
      <c r="G214" s="313"/>
      <c r="H214" s="313"/>
      <c r="I214" s="313"/>
      <c r="J214" s="159" t="s">
        <v>720</v>
      </c>
      <c r="K214" s="160">
        <v>1380</v>
      </c>
      <c r="L214" s="311">
        <v>0</v>
      </c>
      <c r="M214" s="311"/>
      <c r="N214" s="314">
        <f>ROUND(L214*K214,2)</f>
        <v>0</v>
      </c>
      <c r="O214" s="314"/>
      <c r="P214" s="314"/>
      <c r="Q214" s="314"/>
      <c r="R214" s="132"/>
      <c r="T214" s="161" t="s">
        <v>5</v>
      </c>
      <c r="U214" s="44" t="s">
        <v>40</v>
      </c>
      <c r="V214" s="36"/>
      <c r="W214" s="162">
        <f>V214*K214</f>
        <v>0</v>
      </c>
      <c r="X214" s="162">
        <v>0</v>
      </c>
      <c r="Y214" s="162">
        <f>X214*K214</f>
        <v>0</v>
      </c>
      <c r="Z214" s="162">
        <v>0</v>
      </c>
      <c r="AA214" s="163">
        <f>Z214*K214</f>
        <v>0</v>
      </c>
      <c r="AR214" s="19" t="s">
        <v>162</v>
      </c>
      <c r="AT214" s="19" t="s">
        <v>158</v>
      </c>
      <c r="AU214" s="19" t="s">
        <v>83</v>
      </c>
      <c r="AY214" s="19" t="s">
        <v>157</v>
      </c>
      <c r="BE214" s="106">
        <f>IF(U214="základní",N214,0)</f>
        <v>0</v>
      </c>
      <c r="BF214" s="106">
        <f>IF(U214="snížená",N214,0)</f>
        <v>0</v>
      </c>
      <c r="BG214" s="106">
        <f>IF(U214="zákl. přenesená",N214,0)</f>
        <v>0</v>
      </c>
      <c r="BH214" s="106">
        <f>IF(U214="sníž. přenesená",N214,0)</f>
        <v>0</v>
      </c>
      <c r="BI214" s="106">
        <f>IF(U214="nulová",N214,0)</f>
        <v>0</v>
      </c>
      <c r="BJ214" s="19" t="s">
        <v>83</v>
      </c>
      <c r="BK214" s="106">
        <f>ROUND(L214*K214,2)</f>
        <v>0</v>
      </c>
      <c r="BL214" s="19" t="s">
        <v>162</v>
      </c>
      <c r="BM214" s="19" t="s">
        <v>833</v>
      </c>
    </row>
    <row r="215" spans="2:65" s="9" customFormat="1" ht="16.5" customHeight="1">
      <c r="B215" s="171"/>
      <c r="C215" s="172"/>
      <c r="D215" s="172"/>
      <c r="E215" s="173" t="s">
        <v>312</v>
      </c>
      <c r="F215" s="345" t="s">
        <v>834</v>
      </c>
      <c r="G215" s="346"/>
      <c r="H215" s="346"/>
      <c r="I215" s="346"/>
      <c r="J215" s="172"/>
      <c r="K215" s="174">
        <v>600</v>
      </c>
      <c r="L215" s="172"/>
      <c r="M215" s="172"/>
      <c r="N215" s="172"/>
      <c r="O215" s="172"/>
      <c r="P215" s="172"/>
      <c r="Q215" s="172"/>
      <c r="R215" s="175"/>
      <c r="T215" s="176"/>
      <c r="U215" s="172"/>
      <c r="V215" s="172"/>
      <c r="W215" s="172"/>
      <c r="X215" s="172"/>
      <c r="Y215" s="172"/>
      <c r="Z215" s="172"/>
      <c r="AA215" s="177"/>
      <c r="AT215" s="178" t="s">
        <v>256</v>
      </c>
      <c r="AU215" s="178" t="s">
        <v>83</v>
      </c>
      <c r="AV215" s="9" t="s">
        <v>136</v>
      </c>
      <c r="AW215" s="9" t="s">
        <v>33</v>
      </c>
      <c r="AX215" s="9" t="s">
        <v>75</v>
      </c>
      <c r="AY215" s="178" t="s">
        <v>157</v>
      </c>
    </row>
    <row r="216" spans="2:65" s="9" customFormat="1" ht="16.5" customHeight="1">
      <c r="B216" s="171"/>
      <c r="C216" s="172"/>
      <c r="D216" s="172"/>
      <c r="E216" s="173" t="s">
        <v>678</v>
      </c>
      <c r="F216" s="343" t="s">
        <v>835</v>
      </c>
      <c r="G216" s="344"/>
      <c r="H216" s="344"/>
      <c r="I216" s="344"/>
      <c r="J216" s="172"/>
      <c r="K216" s="174">
        <v>540</v>
      </c>
      <c r="L216" s="172"/>
      <c r="M216" s="172"/>
      <c r="N216" s="172"/>
      <c r="O216" s="172"/>
      <c r="P216" s="172"/>
      <c r="Q216" s="172"/>
      <c r="R216" s="175"/>
      <c r="T216" s="176"/>
      <c r="U216" s="172"/>
      <c r="V216" s="172"/>
      <c r="W216" s="172"/>
      <c r="X216" s="172"/>
      <c r="Y216" s="172"/>
      <c r="Z216" s="172"/>
      <c r="AA216" s="177"/>
      <c r="AT216" s="178" t="s">
        <v>256</v>
      </c>
      <c r="AU216" s="178" t="s">
        <v>83</v>
      </c>
      <c r="AV216" s="9" t="s">
        <v>136</v>
      </c>
      <c r="AW216" s="9" t="s">
        <v>33</v>
      </c>
      <c r="AX216" s="9" t="s">
        <v>75</v>
      </c>
      <c r="AY216" s="178" t="s">
        <v>157</v>
      </c>
    </row>
    <row r="217" spans="2:65" s="9" customFormat="1" ht="16.5" customHeight="1">
      <c r="B217" s="171"/>
      <c r="C217" s="172"/>
      <c r="D217" s="172"/>
      <c r="E217" s="173" t="s">
        <v>680</v>
      </c>
      <c r="F217" s="343" t="s">
        <v>836</v>
      </c>
      <c r="G217" s="344"/>
      <c r="H217" s="344"/>
      <c r="I217" s="344"/>
      <c r="J217" s="172"/>
      <c r="K217" s="174">
        <v>240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256</v>
      </c>
      <c r="AU217" s="178" t="s">
        <v>83</v>
      </c>
      <c r="AV217" s="9" t="s">
        <v>136</v>
      </c>
      <c r="AW217" s="9" t="s">
        <v>33</v>
      </c>
      <c r="AX217" s="9" t="s">
        <v>75</v>
      </c>
      <c r="AY217" s="178" t="s">
        <v>157</v>
      </c>
    </row>
    <row r="218" spans="2:65" s="9" customFormat="1" ht="16.5" customHeight="1">
      <c r="B218" s="171"/>
      <c r="C218" s="172"/>
      <c r="D218" s="172"/>
      <c r="E218" s="173" t="s">
        <v>837</v>
      </c>
      <c r="F218" s="343" t="s">
        <v>838</v>
      </c>
      <c r="G218" s="344"/>
      <c r="H218" s="344"/>
      <c r="I218" s="344"/>
      <c r="J218" s="172"/>
      <c r="K218" s="174">
        <v>1380</v>
      </c>
      <c r="L218" s="172"/>
      <c r="M218" s="172"/>
      <c r="N218" s="172"/>
      <c r="O218" s="172"/>
      <c r="P218" s="172"/>
      <c r="Q218" s="172"/>
      <c r="R218" s="175"/>
      <c r="T218" s="176"/>
      <c r="U218" s="172"/>
      <c r="V218" s="172"/>
      <c r="W218" s="172"/>
      <c r="X218" s="172"/>
      <c r="Y218" s="172"/>
      <c r="Z218" s="172"/>
      <c r="AA218" s="177"/>
      <c r="AT218" s="178" t="s">
        <v>256</v>
      </c>
      <c r="AU218" s="178" t="s">
        <v>83</v>
      </c>
      <c r="AV218" s="9" t="s">
        <v>136</v>
      </c>
      <c r="AW218" s="9" t="s">
        <v>33</v>
      </c>
      <c r="AX218" s="9" t="s">
        <v>83</v>
      </c>
      <c r="AY218" s="178" t="s">
        <v>157</v>
      </c>
    </row>
    <row r="219" spans="2:65" s="1" customFormat="1" ht="49.9" customHeight="1">
      <c r="B219" s="35"/>
      <c r="C219" s="36"/>
      <c r="D219" s="149" t="s">
        <v>189</v>
      </c>
      <c r="E219" s="36"/>
      <c r="F219" s="36"/>
      <c r="G219" s="36"/>
      <c r="H219" s="36"/>
      <c r="I219" s="36"/>
      <c r="J219" s="36"/>
      <c r="K219" s="36"/>
      <c r="L219" s="36"/>
      <c r="M219" s="36"/>
      <c r="N219" s="322">
        <f t="shared" ref="N219:N224" si="5">BK219</f>
        <v>0</v>
      </c>
      <c r="O219" s="323"/>
      <c r="P219" s="323"/>
      <c r="Q219" s="323"/>
      <c r="R219" s="37"/>
      <c r="T219" s="164"/>
      <c r="U219" s="36"/>
      <c r="V219" s="36"/>
      <c r="W219" s="36"/>
      <c r="X219" s="36"/>
      <c r="Y219" s="36"/>
      <c r="Z219" s="36"/>
      <c r="AA219" s="74"/>
      <c r="AT219" s="19" t="s">
        <v>74</v>
      </c>
      <c r="AU219" s="19" t="s">
        <v>75</v>
      </c>
      <c r="AY219" s="19" t="s">
        <v>190</v>
      </c>
      <c r="BK219" s="106">
        <f>SUM(BK220:BK224)</f>
        <v>0</v>
      </c>
    </row>
    <row r="220" spans="2:65" s="1" customFormat="1" ht="22.35" customHeight="1">
      <c r="B220" s="35"/>
      <c r="C220" s="165" t="s">
        <v>5</v>
      </c>
      <c r="D220" s="165" t="s">
        <v>158</v>
      </c>
      <c r="E220" s="166" t="s">
        <v>5</v>
      </c>
      <c r="F220" s="310" t="s">
        <v>5</v>
      </c>
      <c r="G220" s="310"/>
      <c r="H220" s="310"/>
      <c r="I220" s="310"/>
      <c r="J220" s="167" t="s">
        <v>5</v>
      </c>
      <c r="K220" s="168"/>
      <c r="L220" s="311"/>
      <c r="M220" s="312"/>
      <c r="N220" s="312">
        <f t="shared" si="5"/>
        <v>0</v>
      </c>
      <c r="O220" s="312"/>
      <c r="P220" s="312"/>
      <c r="Q220" s="312"/>
      <c r="R220" s="37"/>
      <c r="T220" s="161" t="s">
        <v>5</v>
      </c>
      <c r="U220" s="169" t="s">
        <v>40</v>
      </c>
      <c r="V220" s="36"/>
      <c r="W220" s="36"/>
      <c r="X220" s="36"/>
      <c r="Y220" s="36"/>
      <c r="Z220" s="36"/>
      <c r="AA220" s="74"/>
      <c r="AT220" s="19" t="s">
        <v>190</v>
      </c>
      <c r="AU220" s="19" t="s">
        <v>83</v>
      </c>
      <c r="AY220" s="19" t="s">
        <v>190</v>
      </c>
      <c r="BE220" s="106">
        <f>IF(U220="základní",N220,0)</f>
        <v>0</v>
      </c>
      <c r="BF220" s="106">
        <f>IF(U220="snížená",N220,0)</f>
        <v>0</v>
      </c>
      <c r="BG220" s="106">
        <f>IF(U220="zákl. přenesená",N220,0)</f>
        <v>0</v>
      </c>
      <c r="BH220" s="106">
        <f>IF(U220="sníž. přenesená",N220,0)</f>
        <v>0</v>
      </c>
      <c r="BI220" s="106">
        <f>IF(U220="nulová",N220,0)</f>
        <v>0</v>
      </c>
      <c r="BJ220" s="19" t="s">
        <v>83</v>
      </c>
      <c r="BK220" s="106">
        <f>L220*K220</f>
        <v>0</v>
      </c>
    </row>
    <row r="221" spans="2:65" s="1" customFormat="1" ht="22.35" customHeight="1">
      <c r="B221" s="35"/>
      <c r="C221" s="165" t="s">
        <v>5</v>
      </c>
      <c r="D221" s="165" t="s">
        <v>158</v>
      </c>
      <c r="E221" s="166" t="s">
        <v>5</v>
      </c>
      <c r="F221" s="310" t="s">
        <v>5</v>
      </c>
      <c r="G221" s="310"/>
      <c r="H221" s="310"/>
      <c r="I221" s="310"/>
      <c r="J221" s="167" t="s">
        <v>5</v>
      </c>
      <c r="K221" s="168"/>
      <c r="L221" s="311"/>
      <c r="M221" s="312"/>
      <c r="N221" s="312">
        <f t="shared" si="5"/>
        <v>0</v>
      </c>
      <c r="O221" s="312"/>
      <c r="P221" s="312"/>
      <c r="Q221" s="312"/>
      <c r="R221" s="37"/>
      <c r="T221" s="161" t="s">
        <v>5</v>
      </c>
      <c r="U221" s="169" t="s">
        <v>40</v>
      </c>
      <c r="V221" s="36"/>
      <c r="W221" s="36"/>
      <c r="X221" s="36"/>
      <c r="Y221" s="36"/>
      <c r="Z221" s="36"/>
      <c r="AA221" s="74"/>
      <c r="AT221" s="19" t="s">
        <v>190</v>
      </c>
      <c r="AU221" s="19" t="s">
        <v>83</v>
      </c>
      <c r="AY221" s="19" t="s">
        <v>190</v>
      </c>
      <c r="BE221" s="106">
        <f>IF(U221="základní",N221,0)</f>
        <v>0</v>
      </c>
      <c r="BF221" s="106">
        <f>IF(U221="snížená",N221,0)</f>
        <v>0</v>
      </c>
      <c r="BG221" s="106">
        <f>IF(U221="zákl. přenesená",N221,0)</f>
        <v>0</v>
      </c>
      <c r="BH221" s="106">
        <f>IF(U221="sníž. přenesená",N221,0)</f>
        <v>0</v>
      </c>
      <c r="BI221" s="106">
        <f>IF(U221="nulová",N221,0)</f>
        <v>0</v>
      </c>
      <c r="BJ221" s="19" t="s">
        <v>83</v>
      </c>
      <c r="BK221" s="106">
        <f>L221*K221</f>
        <v>0</v>
      </c>
    </row>
    <row r="222" spans="2:65" s="1" customFormat="1" ht="22.35" customHeight="1">
      <c r="B222" s="35"/>
      <c r="C222" s="165" t="s">
        <v>5</v>
      </c>
      <c r="D222" s="165" t="s">
        <v>158</v>
      </c>
      <c r="E222" s="166" t="s">
        <v>5</v>
      </c>
      <c r="F222" s="310" t="s">
        <v>5</v>
      </c>
      <c r="G222" s="310"/>
      <c r="H222" s="310"/>
      <c r="I222" s="310"/>
      <c r="J222" s="167" t="s">
        <v>5</v>
      </c>
      <c r="K222" s="168"/>
      <c r="L222" s="311"/>
      <c r="M222" s="312"/>
      <c r="N222" s="312">
        <f t="shared" si="5"/>
        <v>0</v>
      </c>
      <c r="O222" s="312"/>
      <c r="P222" s="312"/>
      <c r="Q222" s="312"/>
      <c r="R222" s="37"/>
      <c r="T222" s="161" t="s">
        <v>5</v>
      </c>
      <c r="U222" s="169" t="s">
        <v>40</v>
      </c>
      <c r="V222" s="36"/>
      <c r="W222" s="36"/>
      <c r="X222" s="36"/>
      <c r="Y222" s="36"/>
      <c r="Z222" s="36"/>
      <c r="AA222" s="74"/>
      <c r="AT222" s="19" t="s">
        <v>190</v>
      </c>
      <c r="AU222" s="19" t="s">
        <v>83</v>
      </c>
      <c r="AY222" s="19" t="s">
        <v>190</v>
      </c>
      <c r="BE222" s="106">
        <f>IF(U222="základní",N222,0)</f>
        <v>0</v>
      </c>
      <c r="BF222" s="106">
        <f>IF(U222="snížená",N222,0)</f>
        <v>0</v>
      </c>
      <c r="BG222" s="106">
        <f>IF(U222="zákl. přenesená",N222,0)</f>
        <v>0</v>
      </c>
      <c r="BH222" s="106">
        <f>IF(U222="sníž. přenesená",N222,0)</f>
        <v>0</v>
      </c>
      <c r="BI222" s="106">
        <f>IF(U222="nulová",N222,0)</f>
        <v>0</v>
      </c>
      <c r="BJ222" s="19" t="s">
        <v>83</v>
      </c>
      <c r="BK222" s="106">
        <f>L222*K222</f>
        <v>0</v>
      </c>
    </row>
    <row r="223" spans="2:65" s="1" customFormat="1" ht="22.35" customHeight="1">
      <c r="B223" s="35"/>
      <c r="C223" s="165" t="s">
        <v>5</v>
      </c>
      <c r="D223" s="165" t="s">
        <v>158</v>
      </c>
      <c r="E223" s="166" t="s">
        <v>5</v>
      </c>
      <c r="F223" s="310" t="s">
        <v>5</v>
      </c>
      <c r="G223" s="310"/>
      <c r="H223" s="310"/>
      <c r="I223" s="310"/>
      <c r="J223" s="167" t="s">
        <v>5</v>
      </c>
      <c r="K223" s="168"/>
      <c r="L223" s="311"/>
      <c r="M223" s="312"/>
      <c r="N223" s="312">
        <f t="shared" si="5"/>
        <v>0</v>
      </c>
      <c r="O223" s="312"/>
      <c r="P223" s="312"/>
      <c r="Q223" s="312"/>
      <c r="R223" s="37"/>
      <c r="T223" s="161" t="s">
        <v>5</v>
      </c>
      <c r="U223" s="169" t="s">
        <v>40</v>
      </c>
      <c r="V223" s="36"/>
      <c r="W223" s="36"/>
      <c r="X223" s="36"/>
      <c r="Y223" s="36"/>
      <c r="Z223" s="36"/>
      <c r="AA223" s="74"/>
      <c r="AT223" s="19" t="s">
        <v>190</v>
      </c>
      <c r="AU223" s="19" t="s">
        <v>83</v>
      </c>
      <c r="AY223" s="19" t="s">
        <v>190</v>
      </c>
      <c r="BE223" s="106">
        <f>IF(U223="základní",N223,0)</f>
        <v>0</v>
      </c>
      <c r="BF223" s="106">
        <f>IF(U223="snížená",N223,0)</f>
        <v>0</v>
      </c>
      <c r="BG223" s="106">
        <f>IF(U223="zákl. přenesená",N223,0)</f>
        <v>0</v>
      </c>
      <c r="BH223" s="106">
        <f>IF(U223="sníž. přenesená",N223,0)</f>
        <v>0</v>
      </c>
      <c r="BI223" s="106">
        <f>IF(U223="nulová",N223,0)</f>
        <v>0</v>
      </c>
      <c r="BJ223" s="19" t="s">
        <v>83</v>
      </c>
      <c r="BK223" s="106">
        <f>L223*K223</f>
        <v>0</v>
      </c>
    </row>
    <row r="224" spans="2:65" s="1" customFormat="1" ht="22.35" customHeight="1">
      <c r="B224" s="35"/>
      <c r="C224" s="165" t="s">
        <v>5</v>
      </c>
      <c r="D224" s="165" t="s">
        <v>158</v>
      </c>
      <c r="E224" s="166" t="s">
        <v>5</v>
      </c>
      <c r="F224" s="310" t="s">
        <v>5</v>
      </c>
      <c r="G224" s="310"/>
      <c r="H224" s="310"/>
      <c r="I224" s="310"/>
      <c r="J224" s="167" t="s">
        <v>5</v>
      </c>
      <c r="K224" s="168"/>
      <c r="L224" s="311"/>
      <c r="M224" s="312"/>
      <c r="N224" s="312">
        <f t="shared" si="5"/>
        <v>0</v>
      </c>
      <c r="O224" s="312"/>
      <c r="P224" s="312"/>
      <c r="Q224" s="312"/>
      <c r="R224" s="37"/>
      <c r="T224" s="161" t="s">
        <v>5</v>
      </c>
      <c r="U224" s="169" t="s">
        <v>40</v>
      </c>
      <c r="V224" s="56"/>
      <c r="W224" s="56"/>
      <c r="X224" s="56"/>
      <c r="Y224" s="56"/>
      <c r="Z224" s="56"/>
      <c r="AA224" s="58"/>
      <c r="AT224" s="19" t="s">
        <v>190</v>
      </c>
      <c r="AU224" s="19" t="s">
        <v>83</v>
      </c>
      <c r="AY224" s="19" t="s">
        <v>190</v>
      </c>
      <c r="BE224" s="106">
        <f>IF(U224="základní",N224,0)</f>
        <v>0</v>
      </c>
      <c r="BF224" s="106">
        <f>IF(U224="snížená",N224,0)</f>
        <v>0</v>
      </c>
      <c r="BG224" s="106">
        <f>IF(U224="zákl. přenesená",N224,0)</f>
        <v>0</v>
      </c>
      <c r="BH224" s="106">
        <f>IF(U224="sníž. přenesená",N224,0)</f>
        <v>0</v>
      </c>
      <c r="BI224" s="106">
        <f>IF(U224="nulová",N224,0)</f>
        <v>0</v>
      </c>
      <c r="BJ224" s="19" t="s">
        <v>83</v>
      </c>
      <c r="BK224" s="106">
        <f>L224*K224</f>
        <v>0</v>
      </c>
    </row>
    <row r="225" spans="2:18" s="1" customFormat="1" ht="6.95" customHeight="1">
      <c r="B225" s="59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1"/>
    </row>
  </sheetData>
  <mergeCells count="22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19:I119"/>
    <mergeCell ref="L119:M119"/>
    <mergeCell ref="N119:Q119"/>
    <mergeCell ref="F120:I120"/>
    <mergeCell ref="F121:I121"/>
    <mergeCell ref="F122:I122"/>
    <mergeCell ref="F123:I123"/>
    <mergeCell ref="F124:I124"/>
    <mergeCell ref="L124:M124"/>
    <mergeCell ref="N124:Q124"/>
    <mergeCell ref="F125:I125"/>
    <mergeCell ref="F126:I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F133:I133"/>
    <mergeCell ref="F134:I134"/>
    <mergeCell ref="L134:M134"/>
    <mergeCell ref="N134:Q134"/>
    <mergeCell ref="F135:I135"/>
    <mergeCell ref="F136:I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L194:M194"/>
    <mergeCell ref="N194:Q194"/>
    <mergeCell ref="F195:I195"/>
    <mergeCell ref="F196:I196"/>
    <mergeCell ref="F197:I197"/>
    <mergeCell ref="F198:I198"/>
    <mergeCell ref="F199:I199"/>
    <mergeCell ref="L199:M199"/>
    <mergeCell ref="N199:Q199"/>
    <mergeCell ref="F200:I200"/>
    <mergeCell ref="F201:I201"/>
    <mergeCell ref="F202:I202"/>
    <mergeCell ref="F203:I203"/>
    <mergeCell ref="F204:I204"/>
    <mergeCell ref="L204:M204"/>
    <mergeCell ref="N204:Q204"/>
    <mergeCell ref="F205:I205"/>
    <mergeCell ref="F206:I206"/>
    <mergeCell ref="F220:I220"/>
    <mergeCell ref="L220:M220"/>
    <mergeCell ref="N220:Q220"/>
    <mergeCell ref="F207:I207"/>
    <mergeCell ref="F208:I208"/>
    <mergeCell ref="F209:I209"/>
    <mergeCell ref="L209:M209"/>
    <mergeCell ref="N209:Q209"/>
    <mergeCell ref="F210:I210"/>
    <mergeCell ref="F211:I211"/>
    <mergeCell ref="F212:I212"/>
    <mergeCell ref="F213:I213"/>
    <mergeCell ref="F224:I224"/>
    <mergeCell ref="L224:M224"/>
    <mergeCell ref="N224:Q224"/>
    <mergeCell ref="N117:Q117"/>
    <mergeCell ref="N118:Q118"/>
    <mergeCell ref="N219:Q219"/>
    <mergeCell ref="H1:K1"/>
    <mergeCell ref="S2:AC2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4:I214"/>
    <mergeCell ref="L214:M214"/>
    <mergeCell ref="N214:Q214"/>
    <mergeCell ref="F215:I215"/>
    <mergeCell ref="F216:I216"/>
    <mergeCell ref="F217:I217"/>
    <mergeCell ref="F218:I218"/>
  </mergeCells>
  <dataValidations count="2">
    <dataValidation type="list" allowBlank="1" showInputMessage="1" showErrorMessage="1" error="Povoleny jsou hodnoty K, M." sqref="D220:D225">
      <formula1>"K, M"</formula1>
    </dataValidation>
    <dataValidation type="list" allowBlank="1" showInputMessage="1" showErrorMessage="1" error="Povoleny jsou hodnoty základní, snížená, zákl. přenesená, sníž. přenesená, nulová." sqref="U220:U22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8"/>
  <sheetViews>
    <sheetView showGridLines="0" workbookViewId="0">
      <pane ySplit="1" topLeftCell="A91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117</v>
      </c>
      <c r="G1" s="14"/>
      <c r="H1" s="309" t="s">
        <v>118</v>
      </c>
      <c r="I1" s="309"/>
      <c r="J1" s="309"/>
      <c r="K1" s="309"/>
      <c r="L1" s="14" t="s">
        <v>119</v>
      </c>
      <c r="M1" s="12"/>
      <c r="N1" s="12"/>
      <c r="O1" s="13" t="s">
        <v>120</v>
      </c>
      <c r="P1" s="12"/>
      <c r="Q1" s="12"/>
      <c r="R1" s="12"/>
      <c r="S1" s="14" t="s">
        <v>121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9" t="s">
        <v>93</v>
      </c>
      <c r="AZ2" s="170" t="s">
        <v>193</v>
      </c>
      <c r="BA2" s="170" t="s">
        <v>193</v>
      </c>
      <c r="BB2" s="170" t="s">
        <v>5</v>
      </c>
      <c r="BC2" s="170" t="s">
        <v>446</v>
      </c>
      <c r="BD2" s="170" t="s">
        <v>136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122</v>
      </c>
      <c r="AZ3" s="170" t="s">
        <v>293</v>
      </c>
      <c r="BA3" s="170" t="s">
        <v>293</v>
      </c>
      <c r="BB3" s="170" t="s">
        <v>5</v>
      </c>
      <c r="BC3" s="170" t="s">
        <v>587</v>
      </c>
      <c r="BD3" s="170" t="s">
        <v>136</v>
      </c>
    </row>
    <row r="4" spans="1:66" ht="36.950000000000003" customHeight="1">
      <c r="B4" s="23"/>
      <c r="C4" s="271" t="s">
        <v>123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4"/>
      <c r="T4" s="18" t="s">
        <v>13</v>
      </c>
      <c r="AT4" s="19" t="s">
        <v>6</v>
      </c>
      <c r="AZ4" s="170" t="s">
        <v>674</v>
      </c>
      <c r="BA4" s="170" t="s">
        <v>674</v>
      </c>
      <c r="BB4" s="170" t="s">
        <v>5</v>
      </c>
      <c r="BC4" s="170" t="s">
        <v>413</v>
      </c>
      <c r="BD4" s="170" t="s">
        <v>136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  <c r="AZ5" s="170" t="s">
        <v>675</v>
      </c>
      <c r="BA5" s="170" t="s">
        <v>675</v>
      </c>
      <c r="BB5" s="170" t="s">
        <v>5</v>
      </c>
      <c r="BC5" s="170" t="s">
        <v>210</v>
      </c>
      <c r="BD5" s="170" t="s">
        <v>136</v>
      </c>
    </row>
    <row r="6" spans="1:66" ht="25.35" customHeight="1">
      <c r="B6" s="23"/>
      <c r="C6" s="26"/>
      <c r="D6" s="30" t="s">
        <v>19</v>
      </c>
      <c r="E6" s="26"/>
      <c r="F6" s="327" t="str">
        <f>'Rekapitulace stavby'!K6</f>
        <v>Okružní křižovatka v km 1,391.91 u areálu T-sport a SOPO - Modletice včetně chodníku k zastávce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26"/>
      <c r="R6" s="24"/>
      <c r="AZ6" s="170" t="s">
        <v>824</v>
      </c>
      <c r="BA6" s="170" t="s">
        <v>824</v>
      </c>
      <c r="BB6" s="170" t="s">
        <v>5</v>
      </c>
      <c r="BC6" s="170" t="s">
        <v>508</v>
      </c>
      <c r="BD6" s="170" t="s">
        <v>136</v>
      </c>
    </row>
    <row r="7" spans="1:66" s="1" customFormat="1" ht="32.85" customHeight="1">
      <c r="B7" s="35"/>
      <c r="C7" s="36"/>
      <c r="D7" s="29" t="s">
        <v>124</v>
      </c>
      <c r="E7" s="36"/>
      <c r="F7" s="302" t="s">
        <v>839</v>
      </c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6"/>
      <c r="R7" s="37"/>
      <c r="AZ7" s="170" t="s">
        <v>678</v>
      </c>
      <c r="BA7" s="170" t="s">
        <v>678</v>
      </c>
      <c r="BB7" s="170" t="s">
        <v>5</v>
      </c>
      <c r="BC7" s="170" t="s">
        <v>83</v>
      </c>
      <c r="BD7" s="170" t="s">
        <v>136</v>
      </c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  <c r="AZ8" s="170" t="s">
        <v>715</v>
      </c>
      <c r="BA8" s="170" t="s">
        <v>715</v>
      </c>
      <c r="BB8" s="170" t="s">
        <v>5</v>
      </c>
      <c r="BC8" s="170" t="s">
        <v>166</v>
      </c>
      <c r="BD8" s="170" t="s">
        <v>136</v>
      </c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340" t="str">
        <f>'Rekapitulace stavby'!AN8</f>
        <v>5. 2. 2018</v>
      </c>
      <c r="P9" s="317"/>
      <c r="Q9" s="36"/>
      <c r="R9" s="37"/>
      <c r="AZ9" s="170" t="s">
        <v>692</v>
      </c>
      <c r="BA9" s="170" t="s">
        <v>692</v>
      </c>
      <c r="BB9" s="170" t="s">
        <v>5</v>
      </c>
      <c r="BC9" s="170" t="s">
        <v>166</v>
      </c>
      <c r="BD9" s="170" t="s">
        <v>136</v>
      </c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AZ10" s="170" t="s">
        <v>693</v>
      </c>
      <c r="BA10" s="170" t="s">
        <v>693</v>
      </c>
      <c r="BB10" s="170" t="s">
        <v>5</v>
      </c>
      <c r="BC10" s="170" t="s">
        <v>840</v>
      </c>
      <c r="BD10" s="170" t="s">
        <v>136</v>
      </c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300" t="str">
        <f>IF('Rekapitulace stavby'!AN10="","",'Rekapitulace stavby'!AN10)</f>
        <v/>
      </c>
      <c r="P11" s="300"/>
      <c r="Q11" s="36"/>
      <c r="R11" s="37"/>
      <c r="AZ11" s="170" t="s">
        <v>746</v>
      </c>
      <c r="BA11" s="170" t="s">
        <v>746</v>
      </c>
      <c r="BB11" s="170" t="s">
        <v>5</v>
      </c>
      <c r="BC11" s="170" t="s">
        <v>841</v>
      </c>
      <c r="BD11" s="170" t="s">
        <v>136</v>
      </c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300" t="str">
        <f>IF('Rekapitulace stavby'!AN11="","",'Rekapitulace stavby'!AN11)</f>
        <v/>
      </c>
      <c r="P12" s="30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341" t="str">
        <f>IF('Rekapitulace stavby'!AN13="","",'Rekapitulace stavby'!AN13)</f>
        <v>Vyplň údaj</v>
      </c>
      <c r="P14" s="300"/>
      <c r="Q14" s="36"/>
      <c r="R14" s="37"/>
    </row>
    <row r="15" spans="1:66" s="1" customFormat="1" ht="18" customHeight="1">
      <c r="B15" s="35"/>
      <c r="C15" s="36"/>
      <c r="D15" s="36"/>
      <c r="E15" s="341" t="str">
        <f>IF('Rekapitulace stavby'!E14="","",'Rekapitulace stavby'!E14)</f>
        <v>Vyplň údaj</v>
      </c>
      <c r="F15" s="342"/>
      <c r="G15" s="342"/>
      <c r="H15" s="342"/>
      <c r="I15" s="342"/>
      <c r="J15" s="342"/>
      <c r="K15" s="342"/>
      <c r="L15" s="342"/>
      <c r="M15" s="30" t="s">
        <v>29</v>
      </c>
      <c r="N15" s="36"/>
      <c r="O15" s="341" t="str">
        <f>IF('Rekapitulace stavby'!AN14="","",'Rekapitulace stavby'!AN14)</f>
        <v>Vyplň údaj</v>
      </c>
      <c r="P15" s="30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300" t="str">
        <f>IF('Rekapitulace stavby'!AN16="","",'Rekapitulace stavby'!AN16)</f>
        <v/>
      </c>
      <c r="P17" s="300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300" t="str">
        <f>IF('Rekapitulace stavby'!AN17="","",'Rekapitulace stavby'!AN17)</f>
        <v/>
      </c>
      <c r="P18" s="30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300" t="str">
        <f>IF('Rekapitulace stavby'!AN19="","",'Rekapitulace stavby'!AN19)</f>
        <v/>
      </c>
      <c r="P20" s="300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300" t="str">
        <f>IF('Rekapitulace stavby'!AN20="","",'Rekapitulace stavby'!AN20)</f>
        <v/>
      </c>
      <c r="P21" s="30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305" t="s">
        <v>5</v>
      </c>
      <c r="F24" s="305"/>
      <c r="G24" s="305"/>
      <c r="H24" s="305"/>
      <c r="I24" s="305"/>
      <c r="J24" s="305"/>
      <c r="K24" s="305"/>
      <c r="L24" s="30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6" t="s">
        <v>126</v>
      </c>
      <c r="E27" s="36"/>
      <c r="F27" s="36"/>
      <c r="G27" s="36"/>
      <c r="H27" s="36"/>
      <c r="I27" s="36"/>
      <c r="J27" s="36"/>
      <c r="K27" s="36"/>
      <c r="L27" s="36"/>
      <c r="M27" s="306">
        <f>N88</f>
        <v>0</v>
      </c>
      <c r="N27" s="306"/>
      <c r="O27" s="306"/>
      <c r="P27" s="306"/>
      <c r="Q27" s="36"/>
      <c r="R27" s="37"/>
    </row>
    <row r="28" spans="2:18" s="1" customFormat="1" ht="14.45" customHeight="1">
      <c r="B28" s="35"/>
      <c r="C28" s="36"/>
      <c r="D28" s="34" t="s">
        <v>111</v>
      </c>
      <c r="E28" s="36"/>
      <c r="F28" s="36"/>
      <c r="G28" s="36"/>
      <c r="H28" s="36"/>
      <c r="I28" s="36"/>
      <c r="J28" s="36"/>
      <c r="K28" s="36"/>
      <c r="L28" s="36"/>
      <c r="M28" s="306">
        <f>N94</f>
        <v>0</v>
      </c>
      <c r="N28" s="306"/>
      <c r="O28" s="306"/>
      <c r="P28" s="30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7" t="s">
        <v>38</v>
      </c>
      <c r="E30" s="36"/>
      <c r="F30" s="36"/>
      <c r="G30" s="36"/>
      <c r="H30" s="36"/>
      <c r="I30" s="36"/>
      <c r="J30" s="36"/>
      <c r="K30" s="36"/>
      <c r="L30" s="36"/>
      <c r="M30" s="339">
        <f>ROUND(M27+M28,2)</f>
        <v>0</v>
      </c>
      <c r="N30" s="326"/>
      <c r="O30" s="326"/>
      <c r="P30" s="326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39</v>
      </c>
      <c r="E32" s="42" t="s">
        <v>40</v>
      </c>
      <c r="F32" s="43">
        <v>0.21</v>
      </c>
      <c r="G32" s="118" t="s">
        <v>41</v>
      </c>
      <c r="H32" s="336">
        <f>ROUND((((SUM(BE94:BE101)+SUM(BE119:BE161))+SUM(BE163:BE167))),2)</f>
        <v>0</v>
      </c>
      <c r="I32" s="326"/>
      <c r="J32" s="326"/>
      <c r="K32" s="36"/>
      <c r="L32" s="36"/>
      <c r="M32" s="336">
        <f>ROUND(((ROUND((SUM(BE94:BE101)+SUM(BE119:BE161)), 2)*F32)+SUM(BE163:BE167)*F32),2)</f>
        <v>0</v>
      </c>
      <c r="N32" s="326"/>
      <c r="O32" s="326"/>
      <c r="P32" s="326"/>
      <c r="Q32" s="36"/>
      <c r="R32" s="37"/>
    </row>
    <row r="33" spans="2:18" s="1" customFormat="1" ht="14.45" customHeight="1">
      <c r="B33" s="35"/>
      <c r="C33" s="36"/>
      <c r="D33" s="36"/>
      <c r="E33" s="42" t="s">
        <v>42</v>
      </c>
      <c r="F33" s="43">
        <v>0.15</v>
      </c>
      <c r="G33" s="118" t="s">
        <v>41</v>
      </c>
      <c r="H33" s="336">
        <f>ROUND((((SUM(BF94:BF101)+SUM(BF119:BF161))+SUM(BF163:BF167))),2)</f>
        <v>0</v>
      </c>
      <c r="I33" s="326"/>
      <c r="J33" s="326"/>
      <c r="K33" s="36"/>
      <c r="L33" s="36"/>
      <c r="M33" s="336">
        <f>ROUND(((ROUND((SUM(BF94:BF101)+SUM(BF119:BF161)), 2)*F33)+SUM(BF163:BF167)*F33),2)</f>
        <v>0</v>
      </c>
      <c r="N33" s="326"/>
      <c r="O33" s="326"/>
      <c r="P33" s="326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43</v>
      </c>
      <c r="F34" s="43">
        <v>0.21</v>
      </c>
      <c r="G34" s="118" t="s">
        <v>41</v>
      </c>
      <c r="H34" s="336">
        <f>ROUND((((SUM(BG94:BG101)+SUM(BG119:BG161))+SUM(BG163:BG167))),2)</f>
        <v>0</v>
      </c>
      <c r="I34" s="326"/>
      <c r="J34" s="326"/>
      <c r="K34" s="36"/>
      <c r="L34" s="36"/>
      <c r="M34" s="336">
        <v>0</v>
      </c>
      <c r="N34" s="326"/>
      <c r="O34" s="326"/>
      <c r="P34" s="326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44</v>
      </c>
      <c r="F35" s="43">
        <v>0.15</v>
      </c>
      <c r="G35" s="118" t="s">
        <v>41</v>
      </c>
      <c r="H35" s="336">
        <f>ROUND((((SUM(BH94:BH101)+SUM(BH119:BH161))+SUM(BH163:BH167))),2)</f>
        <v>0</v>
      </c>
      <c r="I35" s="326"/>
      <c r="J35" s="326"/>
      <c r="K35" s="36"/>
      <c r="L35" s="36"/>
      <c r="M35" s="336">
        <v>0</v>
      </c>
      <c r="N35" s="326"/>
      <c r="O35" s="326"/>
      <c r="P35" s="326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45</v>
      </c>
      <c r="F36" s="43">
        <v>0</v>
      </c>
      <c r="G36" s="118" t="s">
        <v>41</v>
      </c>
      <c r="H36" s="336">
        <f>ROUND((((SUM(BI94:BI101)+SUM(BI119:BI161))+SUM(BI163:BI167))),2)</f>
        <v>0</v>
      </c>
      <c r="I36" s="326"/>
      <c r="J36" s="326"/>
      <c r="K36" s="36"/>
      <c r="L36" s="36"/>
      <c r="M36" s="336">
        <v>0</v>
      </c>
      <c r="N36" s="326"/>
      <c r="O36" s="326"/>
      <c r="P36" s="326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19" t="s">
        <v>46</v>
      </c>
      <c r="E38" s="75"/>
      <c r="F38" s="75"/>
      <c r="G38" s="120" t="s">
        <v>47</v>
      </c>
      <c r="H38" s="121" t="s">
        <v>48</v>
      </c>
      <c r="I38" s="75"/>
      <c r="J38" s="75"/>
      <c r="K38" s="75"/>
      <c r="L38" s="337">
        <f>SUM(M30:M36)</f>
        <v>0</v>
      </c>
      <c r="M38" s="337"/>
      <c r="N38" s="337"/>
      <c r="O38" s="337"/>
      <c r="P38" s="338"/>
      <c r="Q38" s="114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71" t="s">
        <v>127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327" t="str">
        <f>F6</f>
        <v>Okružní křižovatka v km 1,391.91 u areálu T-sport a SOPO - Modletice včetně chodníku k zastávce</v>
      </c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6"/>
      <c r="R78" s="37"/>
    </row>
    <row r="79" spans="2:18" s="1" customFormat="1" ht="36.950000000000003" customHeight="1">
      <c r="B79" s="35"/>
      <c r="C79" s="69" t="s">
        <v>124</v>
      </c>
      <c r="D79" s="36"/>
      <c r="E79" s="36"/>
      <c r="F79" s="273" t="str">
        <f>F7</f>
        <v>SO 300.A - KANALIZACE A VODOVOD</v>
      </c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65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317" t="str">
        <f>IF(O9="","",O9)</f>
        <v>5. 2. 2018</v>
      </c>
      <c r="N81" s="317"/>
      <c r="O81" s="317"/>
      <c r="P81" s="317"/>
      <c r="Q81" s="36"/>
      <c r="R81" s="37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65" s="1" customFormat="1" ht="15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300" t="str">
        <f>E18</f>
        <v xml:space="preserve"> </v>
      </c>
      <c r="N83" s="300"/>
      <c r="O83" s="300"/>
      <c r="P83" s="300"/>
      <c r="Q83" s="300"/>
      <c r="R83" s="37"/>
    </row>
    <row r="84" spans="2:65" s="1" customFormat="1" ht="14.45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300" t="str">
        <f>E21</f>
        <v xml:space="preserve"> </v>
      </c>
      <c r="N84" s="300"/>
      <c r="O84" s="300"/>
      <c r="P84" s="300"/>
      <c r="Q84" s="300"/>
      <c r="R84" s="37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65" s="1" customFormat="1" ht="29.25" customHeight="1">
      <c r="B86" s="35"/>
      <c r="C86" s="334" t="s">
        <v>128</v>
      </c>
      <c r="D86" s="335"/>
      <c r="E86" s="335"/>
      <c r="F86" s="335"/>
      <c r="G86" s="335"/>
      <c r="H86" s="114"/>
      <c r="I86" s="114"/>
      <c r="J86" s="114"/>
      <c r="K86" s="114"/>
      <c r="L86" s="114"/>
      <c r="M86" s="114"/>
      <c r="N86" s="334" t="s">
        <v>129</v>
      </c>
      <c r="O86" s="335"/>
      <c r="P86" s="335"/>
      <c r="Q86" s="335"/>
      <c r="R86" s="37"/>
    </row>
    <row r="87" spans="2:65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65" s="1" customFormat="1" ht="29.25" customHeight="1">
      <c r="B88" s="35"/>
      <c r="C88" s="122" t="s">
        <v>130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79">
        <f>N119</f>
        <v>0</v>
      </c>
      <c r="O88" s="332"/>
      <c r="P88" s="332"/>
      <c r="Q88" s="332"/>
      <c r="R88" s="37"/>
      <c r="AU88" s="19" t="s">
        <v>122</v>
      </c>
    </row>
    <row r="89" spans="2:65" s="6" customFormat="1" ht="24.95" customHeight="1">
      <c r="B89" s="123"/>
      <c r="C89" s="124"/>
      <c r="D89" s="125" t="s">
        <v>131</v>
      </c>
      <c r="E89" s="124"/>
      <c r="F89" s="124"/>
      <c r="G89" s="124"/>
      <c r="H89" s="124"/>
      <c r="I89" s="124"/>
      <c r="J89" s="124"/>
      <c r="K89" s="124"/>
      <c r="L89" s="124"/>
      <c r="M89" s="124"/>
      <c r="N89" s="329">
        <f>N120</f>
        <v>0</v>
      </c>
      <c r="O89" s="330"/>
      <c r="P89" s="330"/>
      <c r="Q89" s="330"/>
      <c r="R89" s="126"/>
    </row>
    <row r="90" spans="2:65" s="6" customFormat="1" ht="24.95" customHeight="1">
      <c r="B90" s="123"/>
      <c r="C90" s="124"/>
      <c r="D90" s="125" t="s">
        <v>244</v>
      </c>
      <c r="E90" s="124"/>
      <c r="F90" s="124"/>
      <c r="G90" s="124"/>
      <c r="H90" s="124"/>
      <c r="I90" s="124"/>
      <c r="J90" s="124"/>
      <c r="K90" s="124"/>
      <c r="L90" s="124"/>
      <c r="M90" s="124"/>
      <c r="N90" s="329">
        <f>N123</f>
        <v>0</v>
      </c>
      <c r="O90" s="330"/>
      <c r="P90" s="330"/>
      <c r="Q90" s="330"/>
      <c r="R90" s="126"/>
    </row>
    <row r="91" spans="2:65" s="6" customFormat="1" ht="24.95" customHeight="1">
      <c r="B91" s="123"/>
      <c r="C91" s="124"/>
      <c r="D91" s="125" t="s">
        <v>248</v>
      </c>
      <c r="E91" s="124"/>
      <c r="F91" s="124"/>
      <c r="G91" s="124"/>
      <c r="H91" s="124"/>
      <c r="I91" s="124"/>
      <c r="J91" s="124"/>
      <c r="K91" s="124"/>
      <c r="L91" s="124"/>
      <c r="M91" s="124"/>
      <c r="N91" s="329">
        <f>N140</f>
        <v>0</v>
      </c>
      <c r="O91" s="330"/>
      <c r="P91" s="330"/>
      <c r="Q91" s="330"/>
      <c r="R91" s="126"/>
    </row>
    <row r="92" spans="2:65" s="6" customFormat="1" ht="21.75" customHeight="1">
      <c r="B92" s="123"/>
      <c r="C92" s="124"/>
      <c r="D92" s="125" t="s">
        <v>132</v>
      </c>
      <c r="E92" s="124"/>
      <c r="F92" s="124"/>
      <c r="G92" s="124"/>
      <c r="H92" s="124"/>
      <c r="I92" s="124"/>
      <c r="J92" s="124"/>
      <c r="K92" s="124"/>
      <c r="L92" s="124"/>
      <c r="M92" s="124"/>
      <c r="N92" s="331">
        <f>N162</f>
        <v>0</v>
      </c>
      <c r="O92" s="330"/>
      <c r="P92" s="330"/>
      <c r="Q92" s="330"/>
      <c r="R92" s="126"/>
    </row>
    <row r="93" spans="2:65" s="1" customFormat="1" ht="21.75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7"/>
    </row>
    <row r="94" spans="2:65" s="1" customFormat="1" ht="29.25" customHeight="1">
      <c r="B94" s="35"/>
      <c r="C94" s="122" t="s">
        <v>133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32">
        <f>ROUND(N95+N96+N97+N98+N99+N100,2)</f>
        <v>0</v>
      </c>
      <c r="O94" s="333"/>
      <c r="P94" s="333"/>
      <c r="Q94" s="333"/>
      <c r="R94" s="37"/>
      <c r="T94" s="127"/>
      <c r="U94" s="128" t="s">
        <v>39</v>
      </c>
    </row>
    <row r="95" spans="2:65" s="1" customFormat="1" ht="18" customHeight="1">
      <c r="B95" s="129"/>
      <c r="C95" s="130"/>
      <c r="D95" s="276" t="s">
        <v>134</v>
      </c>
      <c r="E95" s="324"/>
      <c r="F95" s="324"/>
      <c r="G95" s="324"/>
      <c r="H95" s="324"/>
      <c r="I95" s="130"/>
      <c r="J95" s="130"/>
      <c r="K95" s="130"/>
      <c r="L95" s="130"/>
      <c r="M95" s="130"/>
      <c r="N95" s="267">
        <f>ROUND(N88*T95,2)</f>
        <v>0</v>
      </c>
      <c r="O95" s="325"/>
      <c r="P95" s="325"/>
      <c r="Q95" s="325"/>
      <c r="R95" s="132"/>
      <c r="S95" s="133"/>
      <c r="T95" s="134"/>
      <c r="U95" s="135" t="s">
        <v>42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6" t="s">
        <v>135</v>
      </c>
      <c r="AZ95" s="133"/>
      <c r="BA95" s="133"/>
      <c r="BB95" s="133"/>
      <c r="BC95" s="133"/>
      <c r="BD95" s="133"/>
      <c r="BE95" s="137">
        <f t="shared" ref="BE95:BE100" si="0">IF(U95="základní",N95,0)</f>
        <v>0</v>
      </c>
      <c r="BF95" s="137">
        <f t="shared" ref="BF95:BF100" si="1">IF(U95="snížená",N95,0)</f>
        <v>0</v>
      </c>
      <c r="BG95" s="137">
        <f t="shared" ref="BG95:BG100" si="2">IF(U95="zákl. přenesená",N95,0)</f>
        <v>0</v>
      </c>
      <c r="BH95" s="137">
        <f t="shared" ref="BH95:BH100" si="3">IF(U95="sníž. přenesená",N95,0)</f>
        <v>0</v>
      </c>
      <c r="BI95" s="137">
        <f t="shared" ref="BI95:BI100" si="4">IF(U95="nulová",N95,0)</f>
        <v>0</v>
      </c>
      <c r="BJ95" s="136" t="s">
        <v>136</v>
      </c>
      <c r="BK95" s="133"/>
      <c r="BL95" s="133"/>
      <c r="BM95" s="133"/>
    </row>
    <row r="96" spans="2:65" s="1" customFormat="1" ht="18" customHeight="1">
      <c r="B96" s="129"/>
      <c r="C96" s="130"/>
      <c r="D96" s="276" t="s">
        <v>137</v>
      </c>
      <c r="E96" s="324"/>
      <c r="F96" s="324"/>
      <c r="G96" s="324"/>
      <c r="H96" s="324"/>
      <c r="I96" s="130"/>
      <c r="J96" s="130"/>
      <c r="K96" s="130"/>
      <c r="L96" s="130"/>
      <c r="M96" s="130"/>
      <c r="N96" s="267">
        <f>ROUND(N88*T96,2)</f>
        <v>0</v>
      </c>
      <c r="O96" s="325"/>
      <c r="P96" s="325"/>
      <c r="Q96" s="325"/>
      <c r="R96" s="132"/>
      <c r="S96" s="133"/>
      <c r="T96" s="134"/>
      <c r="U96" s="135" t="s">
        <v>42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6" t="s">
        <v>135</v>
      </c>
      <c r="AZ96" s="133"/>
      <c r="BA96" s="133"/>
      <c r="BB96" s="133"/>
      <c r="BC96" s="133"/>
      <c r="BD96" s="133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136</v>
      </c>
      <c r="BK96" s="133"/>
      <c r="BL96" s="133"/>
      <c r="BM96" s="133"/>
    </row>
    <row r="97" spans="2:65" s="1" customFormat="1" ht="18" customHeight="1">
      <c r="B97" s="129"/>
      <c r="C97" s="130"/>
      <c r="D97" s="276" t="s">
        <v>138</v>
      </c>
      <c r="E97" s="324"/>
      <c r="F97" s="324"/>
      <c r="G97" s="324"/>
      <c r="H97" s="324"/>
      <c r="I97" s="130"/>
      <c r="J97" s="130"/>
      <c r="K97" s="130"/>
      <c r="L97" s="130"/>
      <c r="M97" s="130"/>
      <c r="N97" s="267">
        <f>ROUND(N88*T97,2)</f>
        <v>0</v>
      </c>
      <c r="O97" s="325"/>
      <c r="P97" s="325"/>
      <c r="Q97" s="325"/>
      <c r="R97" s="132"/>
      <c r="S97" s="133"/>
      <c r="T97" s="134"/>
      <c r="U97" s="135" t="s">
        <v>42</v>
      </c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6" t="s">
        <v>135</v>
      </c>
      <c r="AZ97" s="133"/>
      <c r="BA97" s="133"/>
      <c r="BB97" s="133"/>
      <c r="BC97" s="133"/>
      <c r="BD97" s="133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136</v>
      </c>
      <c r="BK97" s="133"/>
      <c r="BL97" s="133"/>
      <c r="BM97" s="133"/>
    </row>
    <row r="98" spans="2:65" s="1" customFormat="1" ht="18" customHeight="1">
      <c r="B98" s="129"/>
      <c r="C98" s="130"/>
      <c r="D98" s="276" t="s">
        <v>139</v>
      </c>
      <c r="E98" s="324"/>
      <c r="F98" s="324"/>
      <c r="G98" s="324"/>
      <c r="H98" s="324"/>
      <c r="I98" s="130"/>
      <c r="J98" s="130"/>
      <c r="K98" s="130"/>
      <c r="L98" s="130"/>
      <c r="M98" s="130"/>
      <c r="N98" s="267">
        <f>ROUND(N88*T98,2)</f>
        <v>0</v>
      </c>
      <c r="O98" s="325"/>
      <c r="P98" s="325"/>
      <c r="Q98" s="325"/>
      <c r="R98" s="132"/>
      <c r="S98" s="133"/>
      <c r="T98" s="134"/>
      <c r="U98" s="135" t="s">
        <v>42</v>
      </c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6" t="s">
        <v>135</v>
      </c>
      <c r="AZ98" s="133"/>
      <c r="BA98" s="133"/>
      <c r="BB98" s="133"/>
      <c r="BC98" s="133"/>
      <c r="BD98" s="133"/>
      <c r="BE98" s="137">
        <f t="shared" si="0"/>
        <v>0</v>
      </c>
      <c r="BF98" s="137">
        <f t="shared" si="1"/>
        <v>0</v>
      </c>
      <c r="BG98" s="137">
        <f t="shared" si="2"/>
        <v>0</v>
      </c>
      <c r="BH98" s="137">
        <f t="shared" si="3"/>
        <v>0</v>
      </c>
      <c r="BI98" s="137">
        <f t="shared" si="4"/>
        <v>0</v>
      </c>
      <c r="BJ98" s="136" t="s">
        <v>136</v>
      </c>
      <c r="BK98" s="133"/>
      <c r="BL98" s="133"/>
      <c r="BM98" s="133"/>
    </row>
    <row r="99" spans="2:65" s="1" customFormat="1" ht="18" customHeight="1">
      <c r="B99" s="129"/>
      <c r="C99" s="130"/>
      <c r="D99" s="276" t="s">
        <v>140</v>
      </c>
      <c r="E99" s="324"/>
      <c r="F99" s="324"/>
      <c r="G99" s="324"/>
      <c r="H99" s="324"/>
      <c r="I99" s="130"/>
      <c r="J99" s="130"/>
      <c r="K99" s="130"/>
      <c r="L99" s="130"/>
      <c r="M99" s="130"/>
      <c r="N99" s="267">
        <f>ROUND(N88*T99,2)</f>
        <v>0</v>
      </c>
      <c r="O99" s="325"/>
      <c r="P99" s="325"/>
      <c r="Q99" s="325"/>
      <c r="R99" s="132"/>
      <c r="S99" s="133"/>
      <c r="T99" s="134"/>
      <c r="U99" s="135" t="s">
        <v>42</v>
      </c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6" t="s">
        <v>135</v>
      </c>
      <c r="AZ99" s="133"/>
      <c r="BA99" s="133"/>
      <c r="BB99" s="133"/>
      <c r="BC99" s="133"/>
      <c r="BD99" s="133"/>
      <c r="BE99" s="137">
        <f t="shared" si="0"/>
        <v>0</v>
      </c>
      <c r="BF99" s="137">
        <f t="shared" si="1"/>
        <v>0</v>
      </c>
      <c r="BG99" s="137">
        <f t="shared" si="2"/>
        <v>0</v>
      </c>
      <c r="BH99" s="137">
        <f t="shared" si="3"/>
        <v>0</v>
      </c>
      <c r="BI99" s="137">
        <f t="shared" si="4"/>
        <v>0</v>
      </c>
      <c r="BJ99" s="136" t="s">
        <v>136</v>
      </c>
      <c r="BK99" s="133"/>
      <c r="BL99" s="133"/>
      <c r="BM99" s="133"/>
    </row>
    <row r="100" spans="2:65" s="1" customFormat="1" ht="18" customHeight="1">
      <c r="B100" s="129"/>
      <c r="C100" s="130"/>
      <c r="D100" s="131" t="s">
        <v>141</v>
      </c>
      <c r="E100" s="130"/>
      <c r="F100" s="130"/>
      <c r="G100" s="130"/>
      <c r="H100" s="130"/>
      <c r="I100" s="130"/>
      <c r="J100" s="130"/>
      <c r="K100" s="130"/>
      <c r="L100" s="130"/>
      <c r="M100" s="130"/>
      <c r="N100" s="267">
        <f>ROUND(N88*T100,2)</f>
        <v>0</v>
      </c>
      <c r="O100" s="325"/>
      <c r="P100" s="325"/>
      <c r="Q100" s="325"/>
      <c r="R100" s="132"/>
      <c r="S100" s="133"/>
      <c r="T100" s="138"/>
      <c r="U100" s="139" t="s">
        <v>42</v>
      </c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3"/>
      <c r="AK100" s="133"/>
      <c r="AL100" s="133"/>
      <c r="AM100" s="133"/>
      <c r="AN100" s="133"/>
      <c r="AO100" s="133"/>
      <c r="AP100" s="133"/>
      <c r="AQ100" s="133"/>
      <c r="AR100" s="133"/>
      <c r="AS100" s="133"/>
      <c r="AT100" s="133"/>
      <c r="AU100" s="133"/>
      <c r="AV100" s="133"/>
      <c r="AW100" s="133"/>
      <c r="AX100" s="133"/>
      <c r="AY100" s="136" t="s">
        <v>142</v>
      </c>
      <c r="AZ100" s="133"/>
      <c r="BA100" s="133"/>
      <c r="BB100" s="133"/>
      <c r="BC100" s="133"/>
      <c r="BD100" s="133"/>
      <c r="BE100" s="137">
        <f t="shared" si="0"/>
        <v>0</v>
      </c>
      <c r="BF100" s="137">
        <f t="shared" si="1"/>
        <v>0</v>
      </c>
      <c r="BG100" s="137">
        <f t="shared" si="2"/>
        <v>0</v>
      </c>
      <c r="BH100" s="137">
        <f t="shared" si="3"/>
        <v>0</v>
      </c>
      <c r="BI100" s="137">
        <f t="shared" si="4"/>
        <v>0</v>
      </c>
      <c r="BJ100" s="136" t="s">
        <v>136</v>
      </c>
      <c r="BK100" s="133"/>
      <c r="BL100" s="133"/>
      <c r="BM100" s="133"/>
    </row>
    <row r="101" spans="2:65" s="1" customFormat="1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</row>
    <row r="102" spans="2:65" s="1" customFormat="1" ht="29.25" customHeight="1">
      <c r="B102" s="35"/>
      <c r="C102" s="113" t="s">
        <v>116</v>
      </c>
      <c r="D102" s="114"/>
      <c r="E102" s="114"/>
      <c r="F102" s="114"/>
      <c r="G102" s="114"/>
      <c r="H102" s="114"/>
      <c r="I102" s="114"/>
      <c r="J102" s="114"/>
      <c r="K102" s="114"/>
      <c r="L102" s="264">
        <f>ROUND(SUM(N88+N94),2)</f>
        <v>0</v>
      </c>
      <c r="M102" s="264"/>
      <c r="N102" s="264"/>
      <c r="O102" s="264"/>
      <c r="P102" s="264"/>
      <c r="Q102" s="264"/>
      <c r="R102" s="37"/>
    </row>
    <row r="103" spans="2:65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7" spans="2:65" s="1" customFormat="1" ht="6.95" customHeight="1"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08" spans="2:65" s="1" customFormat="1" ht="36.950000000000003" customHeight="1">
      <c r="B108" s="35"/>
      <c r="C108" s="271" t="s">
        <v>143</v>
      </c>
      <c r="D108" s="326"/>
      <c r="E108" s="326"/>
      <c r="F108" s="326"/>
      <c r="G108" s="326"/>
      <c r="H108" s="326"/>
      <c r="I108" s="326"/>
      <c r="J108" s="326"/>
      <c r="K108" s="326"/>
      <c r="L108" s="326"/>
      <c r="M108" s="326"/>
      <c r="N108" s="326"/>
      <c r="O108" s="326"/>
      <c r="P108" s="326"/>
      <c r="Q108" s="326"/>
      <c r="R108" s="37"/>
    </row>
    <row r="109" spans="2:65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65" s="1" customFormat="1" ht="30" customHeight="1">
      <c r="B110" s="35"/>
      <c r="C110" s="30" t="s">
        <v>19</v>
      </c>
      <c r="D110" s="36"/>
      <c r="E110" s="36"/>
      <c r="F110" s="327" t="str">
        <f>F6</f>
        <v>Okružní křižovatka v km 1,391.91 u areálu T-sport a SOPO - Modletice včetně chodníku k zastávce</v>
      </c>
      <c r="G110" s="328"/>
      <c r="H110" s="328"/>
      <c r="I110" s="328"/>
      <c r="J110" s="328"/>
      <c r="K110" s="328"/>
      <c r="L110" s="328"/>
      <c r="M110" s="328"/>
      <c r="N110" s="328"/>
      <c r="O110" s="328"/>
      <c r="P110" s="328"/>
      <c r="Q110" s="36"/>
      <c r="R110" s="37"/>
    </row>
    <row r="111" spans="2:65" s="1" customFormat="1" ht="36.950000000000003" customHeight="1">
      <c r="B111" s="35"/>
      <c r="C111" s="69" t="s">
        <v>124</v>
      </c>
      <c r="D111" s="36"/>
      <c r="E111" s="36"/>
      <c r="F111" s="273" t="str">
        <f>F7</f>
        <v>SO 300.A - KANALIZACE A VODOVOD</v>
      </c>
      <c r="G111" s="326"/>
      <c r="H111" s="326"/>
      <c r="I111" s="326"/>
      <c r="J111" s="326"/>
      <c r="K111" s="326"/>
      <c r="L111" s="326"/>
      <c r="M111" s="326"/>
      <c r="N111" s="326"/>
      <c r="O111" s="326"/>
      <c r="P111" s="326"/>
      <c r="Q111" s="36"/>
      <c r="R111" s="37"/>
    </row>
    <row r="112" spans="2:65" s="1" customFormat="1" ht="6.95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65" s="1" customFormat="1" ht="18" customHeight="1">
      <c r="B113" s="35"/>
      <c r="C113" s="30" t="s">
        <v>23</v>
      </c>
      <c r="D113" s="36"/>
      <c r="E113" s="36"/>
      <c r="F113" s="28" t="str">
        <f>F9</f>
        <v xml:space="preserve"> </v>
      </c>
      <c r="G113" s="36"/>
      <c r="H113" s="36"/>
      <c r="I113" s="36"/>
      <c r="J113" s="36"/>
      <c r="K113" s="30" t="s">
        <v>25</v>
      </c>
      <c r="L113" s="36"/>
      <c r="M113" s="317" t="str">
        <f>IF(O9="","",O9)</f>
        <v>5. 2. 2018</v>
      </c>
      <c r="N113" s="317"/>
      <c r="O113" s="317"/>
      <c r="P113" s="317"/>
      <c r="Q113" s="36"/>
      <c r="R113" s="37"/>
    </row>
    <row r="114" spans="2:65" s="1" customFormat="1" ht="6.9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15">
      <c r="B115" s="35"/>
      <c r="C115" s="30" t="s">
        <v>27</v>
      </c>
      <c r="D115" s="36"/>
      <c r="E115" s="36"/>
      <c r="F115" s="28" t="str">
        <f>E12</f>
        <v xml:space="preserve"> </v>
      </c>
      <c r="G115" s="36"/>
      <c r="H115" s="36"/>
      <c r="I115" s="36"/>
      <c r="J115" s="36"/>
      <c r="K115" s="30" t="s">
        <v>32</v>
      </c>
      <c r="L115" s="36"/>
      <c r="M115" s="300" t="str">
        <f>E18</f>
        <v xml:space="preserve"> </v>
      </c>
      <c r="N115" s="300"/>
      <c r="O115" s="300"/>
      <c r="P115" s="300"/>
      <c r="Q115" s="300"/>
      <c r="R115" s="37"/>
    </row>
    <row r="116" spans="2:65" s="1" customFormat="1" ht="14.45" customHeight="1">
      <c r="B116" s="35"/>
      <c r="C116" s="30" t="s">
        <v>30</v>
      </c>
      <c r="D116" s="36"/>
      <c r="E116" s="36"/>
      <c r="F116" s="28" t="str">
        <f>IF(E15="","",E15)</f>
        <v>Vyplň údaj</v>
      </c>
      <c r="G116" s="36"/>
      <c r="H116" s="36"/>
      <c r="I116" s="36"/>
      <c r="J116" s="36"/>
      <c r="K116" s="30" t="s">
        <v>34</v>
      </c>
      <c r="L116" s="36"/>
      <c r="M116" s="300" t="str">
        <f>E21</f>
        <v xml:space="preserve"> </v>
      </c>
      <c r="N116" s="300"/>
      <c r="O116" s="300"/>
      <c r="P116" s="300"/>
      <c r="Q116" s="300"/>
      <c r="R116" s="37"/>
    </row>
    <row r="117" spans="2:65" s="1" customFormat="1" ht="10.35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7" customFormat="1" ht="29.25" customHeight="1">
      <c r="B118" s="140"/>
      <c r="C118" s="141" t="s">
        <v>144</v>
      </c>
      <c r="D118" s="142" t="s">
        <v>145</v>
      </c>
      <c r="E118" s="142" t="s">
        <v>57</v>
      </c>
      <c r="F118" s="318" t="s">
        <v>146</v>
      </c>
      <c r="G118" s="318"/>
      <c r="H118" s="318"/>
      <c r="I118" s="318"/>
      <c r="J118" s="142" t="s">
        <v>147</v>
      </c>
      <c r="K118" s="142" t="s">
        <v>148</v>
      </c>
      <c r="L118" s="318" t="s">
        <v>149</v>
      </c>
      <c r="M118" s="318"/>
      <c r="N118" s="318" t="s">
        <v>129</v>
      </c>
      <c r="O118" s="318"/>
      <c r="P118" s="318"/>
      <c r="Q118" s="319"/>
      <c r="R118" s="143"/>
      <c r="T118" s="76" t="s">
        <v>150</v>
      </c>
      <c r="U118" s="77" t="s">
        <v>39</v>
      </c>
      <c r="V118" s="77" t="s">
        <v>151</v>
      </c>
      <c r="W118" s="77" t="s">
        <v>152</v>
      </c>
      <c r="X118" s="77" t="s">
        <v>153</v>
      </c>
      <c r="Y118" s="77" t="s">
        <v>154</v>
      </c>
      <c r="Z118" s="77" t="s">
        <v>155</v>
      </c>
      <c r="AA118" s="78" t="s">
        <v>156</v>
      </c>
    </row>
    <row r="119" spans="2:65" s="1" customFormat="1" ht="29.25" customHeight="1">
      <c r="B119" s="35"/>
      <c r="C119" s="80" t="s">
        <v>126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20">
        <f>BK119</f>
        <v>0</v>
      </c>
      <c r="O119" s="321"/>
      <c r="P119" s="321"/>
      <c r="Q119" s="321"/>
      <c r="R119" s="37"/>
      <c r="T119" s="79"/>
      <c r="U119" s="51"/>
      <c r="V119" s="51"/>
      <c r="W119" s="144">
        <f>W120+W123+W140+W162</f>
        <v>0</v>
      </c>
      <c r="X119" s="51"/>
      <c r="Y119" s="144">
        <f>Y120+Y123+Y140+Y162</f>
        <v>0</v>
      </c>
      <c r="Z119" s="51"/>
      <c r="AA119" s="145">
        <f>AA120+AA123+AA140+AA162</f>
        <v>0</v>
      </c>
      <c r="AT119" s="19" t="s">
        <v>74</v>
      </c>
      <c r="AU119" s="19" t="s">
        <v>122</v>
      </c>
      <c r="BK119" s="146">
        <f>BK120+BK123+BK140+BK162</f>
        <v>0</v>
      </c>
    </row>
    <row r="120" spans="2:65" s="8" customFormat="1" ht="37.35" customHeight="1">
      <c r="B120" s="147"/>
      <c r="C120" s="148"/>
      <c r="D120" s="149" t="s">
        <v>131</v>
      </c>
      <c r="E120" s="149"/>
      <c r="F120" s="149"/>
      <c r="G120" s="149"/>
      <c r="H120" s="149"/>
      <c r="I120" s="149"/>
      <c r="J120" s="149"/>
      <c r="K120" s="149"/>
      <c r="L120" s="149"/>
      <c r="M120" s="149"/>
      <c r="N120" s="322">
        <f>BK120</f>
        <v>0</v>
      </c>
      <c r="O120" s="323"/>
      <c r="P120" s="323"/>
      <c r="Q120" s="323"/>
      <c r="R120" s="150"/>
      <c r="T120" s="151"/>
      <c r="U120" s="148"/>
      <c r="V120" s="148"/>
      <c r="W120" s="152">
        <f>SUM(W121:W122)</f>
        <v>0</v>
      </c>
      <c r="X120" s="148"/>
      <c r="Y120" s="152">
        <f>SUM(Y121:Y122)</f>
        <v>0</v>
      </c>
      <c r="Z120" s="148"/>
      <c r="AA120" s="153">
        <f>SUM(AA121:AA122)</f>
        <v>0</v>
      </c>
      <c r="AR120" s="154" t="s">
        <v>83</v>
      </c>
      <c r="AT120" s="155" t="s">
        <v>74</v>
      </c>
      <c r="AU120" s="155" t="s">
        <v>75</v>
      </c>
      <c r="AY120" s="154" t="s">
        <v>157</v>
      </c>
      <c r="BK120" s="156">
        <f>SUM(BK121:BK122)</f>
        <v>0</v>
      </c>
    </row>
    <row r="121" spans="2:65" s="1" customFormat="1" ht="16.5" customHeight="1">
      <c r="B121" s="129"/>
      <c r="C121" s="157" t="s">
        <v>83</v>
      </c>
      <c r="D121" s="157" t="s">
        <v>158</v>
      </c>
      <c r="E121" s="158" t="s">
        <v>260</v>
      </c>
      <c r="F121" s="313" t="s">
        <v>261</v>
      </c>
      <c r="G121" s="313"/>
      <c r="H121" s="313"/>
      <c r="I121" s="313"/>
      <c r="J121" s="159" t="s">
        <v>252</v>
      </c>
      <c r="K121" s="160">
        <v>122</v>
      </c>
      <c r="L121" s="311">
        <v>0</v>
      </c>
      <c r="M121" s="311"/>
      <c r="N121" s="314">
        <f>ROUND(L121*K121,2)</f>
        <v>0</v>
      </c>
      <c r="O121" s="314"/>
      <c r="P121" s="314"/>
      <c r="Q121" s="314"/>
      <c r="R121" s="132"/>
      <c r="T121" s="161" t="s">
        <v>5</v>
      </c>
      <c r="U121" s="44" t="s">
        <v>40</v>
      </c>
      <c r="V121" s="36"/>
      <c r="W121" s="162">
        <f>V121*K121</f>
        <v>0</v>
      </c>
      <c r="X121" s="162">
        <v>0</v>
      </c>
      <c r="Y121" s="162">
        <f>X121*K121</f>
        <v>0</v>
      </c>
      <c r="Z121" s="162">
        <v>0</v>
      </c>
      <c r="AA121" s="163">
        <f>Z121*K121</f>
        <v>0</v>
      </c>
      <c r="AR121" s="19" t="s">
        <v>162</v>
      </c>
      <c r="AT121" s="19" t="s">
        <v>158</v>
      </c>
      <c r="AU121" s="19" t="s">
        <v>83</v>
      </c>
      <c r="AY121" s="19" t="s">
        <v>157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9" t="s">
        <v>83</v>
      </c>
      <c r="BK121" s="106">
        <f>ROUND(L121*K121,2)</f>
        <v>0</v>
      </c>
      <c r="BL121" s="19" t="s">
        <v>162</v>
      </c>
      <c r="BM121" s="19" t="s">
        <v>842</v>
      </c>
    </row>
    <row r="122" spans="2:65" s="9" customFormat="1" ht="16.5" customHeight="1">
      <c r="B122" s="171"/>
      <c r="C122" s="172"/>
      <c r="D122" s="172"/>
      <c r="E122" s="173" t="s">
        <v>322</v>
      </c>
      <c r="F122" s="345" t="s">
        <v>843</v>
      </c>
      <c r="G122" s="346"/>
      <c r="H122" s="346"/>
      <c r="I122" s="346"/>
      <c r="J122" s="172"/>
      <c r="K122" s="174">
        <v>122</v>
      </c>
      <c r="L122" s="172"/>
      <c r="M122" s="172"/>
      <c r="N122" s="172"/>
      <c r="O122" s="172"/>
      <c r="P122" s="172"/>
      <c r="Q122" s="172"/>
      <c r="R122" s="175"/>
      <c r="T122" s="176"/>
      <c r="U122" s="172"/>
      <c r="V122" s="172"/>
      <c r="W122" s="172"/>
      <c r="X122" s="172"/>
      <c r="Y122" s="172"/>
      <c r="Z122" s="172"/>
      <c r="AA122" s="177"/>
      <c r="AT122" s="178" t="s">
        <v>256</v>
      </c>
      <c r="AU122" s="178" t="s">
        <v>83</v>
      </c>
      <c r="AV122" s="9" t="s">
        <v>136</v>
      </c>
      <c r="AW122" s="9" t="s">
        <v>33</v>
      </c>
      <c r="AX122" s="9" t="s">
        <v>83</v>
      </c>
      <c r="AY122" s="178" t="s">
        <v>157</v>
      </c>
    </row>
    <row r="123" spans="2:65" s="8" customFormat="1" ht="37.35" customHeight="1">
      <c r="B123" s="147"/>
      <c r="C123" s="148"/>
      <c r="D123" s="149" t="s">
        <v>244</v>
      </c>
      <c r="E123" s="149"/>
      <c r="F123" s="149"/>
      <c r="G123" s="149"/>
      <c r="H123" s="149"/>
      <c r="I123" s="149"/>
      <c r="J123" s="149"/>
      <c r="K123" s="149"/>
      <c r="L123" s="149"/>
      <c r="M123" s="149"/>
      <c r="N123" s="322">
        <f>BK123</f>
        <v>0</v>
      </c>
      <c r="O123" s="323"/>
      <c r="P123" s="323"/>
      <c r="Q123" s="323"/>
      <c r="R123" s="150"/>
      <c r="T123" s="151"/>
      <c r="U123" s="148"/>
      <c r="V123" s="148"/>
      <c r="W123" s="152">
        <f>SUM(W124:W139)</f>
        <v>0</v>
      </c>
      <c r="X123" s="148"/>
      <c r="Y123" s="152">
        <f>SUM(Y124:Y139)</f>
        <v>0</v>
      </c>
      <c r="Z123" s="148"/>
      <c r="AA123" s="153">
        <f>SUM(AA124:AA139)</f>
        <v>0</v>
      </c>
      <c r="AR123" s="154" t="s">
        <v>83</v>
      </c>
      <c r="AT123" s="155" t="s">
        <v>74</v>
      </c>
      <c r="AU123" s="155" t="s">
        <v>75</v>
      </c>
      <c r="AY123" s="154" t="s">
        <v>157</v>
      </c>
      <c r="BK123" s="156">
        <f>SUM(BK124:BK139)</f>
        <v>0</v>
      </c>
    </row>
    <row r="124" spans="2:65" s="1" customFormat="1" ht="16.5" customHeight="1">
      <c r="B124" s="129"/>
      <c r="C124" s="157" t="s">
        <v>136</v>
      </c>
      <c r="D124" s="157" t="s">
        <v>158</v>
      </c>
      <c r="E124" s="158" t="s">
        <v>844</v>
      </c>
      <c r="F124" s="313" t="s">
        <v>305</v>
      </c>
      <c r="G124" s="313"/>
      <c r="H124" s="313"/>
      <c r="I124" s="313"/>
      <c r="J124" s="159" t="s">
        <v>252</v>
      </c>
      <c r="K124" s="160">
        <v>15.93</v>
      </c>
      <c r="L124" s="311">
        <v>0</v>
      </c>
      <c r="M124" s="311"/>
      <c r="N124" s="314">
        <f>ROUND(L124*K124,2)</f>
        <v>0</v>
      </c>
      <c r="O124" s="314"/>
      <c r="P124" s="314"/>
      <c r="Q124" s="314"/>
      <c r="R124" s="132"/>
      <c r="T124" s="161" t="s">
        <v>5</v>
      </c>
      <c r="U124" s="44" t="s">
        <v>40</v>
      </c>
      <c r="V124" s="36"/>
      <c r="W124" s="162">
        <f>V124*K124</f>
        <v>0</v>
      </c>
      <c r="X124" s="162">
        <v>0</v>
      </c>
      <c r="Y124" s="162">
        <f>X124*K124</f>
        <v>0</v>
      </c>
      <c r="Z124" s="162">
        <v>0</v>
      </c>
      <c r="AA124" s="163">
        <f>Z124*K124</f>
        <v>0</v>
      </c>
      <c r="AR124" s="19" t="s">
        <v>162</v>
      </c>
      <c r="AT124" s="19" t="s">
        <v>158</v>
      </c>
      <c r="AU124" s="19" t="s">
        <v>83</v>
      </c>
      <c r="AY124" s="19" t="s">
        <v>157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9" t="s">
        <v>83</v>
      </c>
      <c r="BK124" s="106">
        <f>ROUND(L124*K124,2)</f>
        <v>0</v>
      </c>
      <c r="BL124" s="19" t="s">
        <v>162</v>
      </c>
      <c r="BM124" s="19" t="s">
        <v>845</v>
      </c>
    </row>
    <row r="125" spans="2:65" s="9" customFormat="1" ht="16.5" customHeight="1">
      <c r="B125" s="171"/>
      <c r="C125" s="172"/>
      <c r="D125" s="172"/>
      <c r="E125" s="173" t="s">
        <v>344</v>
      </c>
      <c r="F125" s="345" t="s">
        <v>846</v>
      </c>
      <c r="G125" s="346"/>
      <c r="H125" s="346"/>
      <c r="I125" s="346"/>
      <c r="J125" s="172"/>
      <c r="K125" s="174">
        <v>15.93</v>
      </c>
      <c r="L125" s="172"/>
      <c r="M125" s="172"/>
      <c r="N125" s="172"/>
      <c r="O125" s="172"/>
      <c r="P125" s="172"/>
      <c r="Q125" s="172"/>
      <c r="R125" s="175"/>
      <c r="T125" s="176"/>
      <c r="U125" s="172"/>
      <c r="V125" s="172"/>
      <c r="W125" s="172"/>
      <c r="X125" s="172"/>
      <c r="Y125" s="172"/>
      <c r="Z125" s="172"/>
      <c r="AA125" s="177"/>
      <c r="AT125" s="178" t="s">
        <v>256</v>
      </c>
      <c r="AU125" s="178" t="s">
        <v>83</v>
      </c>
      <c r="AV125" s="9" t="s">
        <v>136</v>
      </c>
      <c r="AW125" s="9" t="s">
        <v>33</v>
      </c>
      <c r="AX125" s="9" t="s">
        <v>83</v>
      </c>
      <c r="AY125" s="178" t="s">
        <v>157</v>
      </c>
    </row>
    <row r="126" spans="2:65" s="1" customFormat="1" ht="25.5" customHeight="1">
      <c r="B126" s="129"/>
      <c r="C126" s="157" t="s">
        <v>166</v>
      </c>
      <c r="D126" s="157" t="s">
        <v>158</v>
      </c>
      <c r="E126" s="158" t="s">
        <v>847</v>
      </c>
      <c r="F126" s="313" t="s">
        <v>848</v>
      </c>
      <c r="G126" s="313"/>
      <c r="H126" s="313"/>
      <c r="I126" s="313"/>
      <c r="J126" s="159" t="s">
        <v>252</v>
      </c>
      <c r="K126" s="160">
        <v>122</v>
      </c>
      <c r="L126" s="311">
        <v>0</v>
      </c>
      <c r="M126" s="311"/>
      <c r="N126" s="314">
        <f>ROUND(L126*K126,2)</f>
        <v>0</v>
      </c>
      <c r="O126" s="314"/>
      <c r="P126" s="314"/>
      <c r="Q126" s="314"/>
      <c r="R126" s="132"/>
      <c r="T126" s="161" t="s">
        <v>5</v>
      </c>
      <c r="U126" s="44" t="s">
        <v>40</v>
      </c>
      <c r="V126" s="36"/>
      <c r="W126" s="162">
        <f>V126*K126</f>
        <v>0</v>
      </c>
      <c r="X126" s="162">
        <v>0</v>
      </c>
      <c r="Y126" s="162">
        <f>X126*K126</f>
        <v>0</v>
      </c>
      <c r="Z126" s="162">
        <v>0</v>
      </c>
      <c r="AA126" s="163">
        <f>Z126*K126</f>
        <v>0</v>
      </c>
      <c r="AR126" s="19" t="s">
        <v>162</v>
      </c>
      <c r="AT126" s="19" t="s">
        <v>158</v>
      </c>
      <c r="AU126" s="19" t="s">
        <v>83</v>
      </c>
      <c r="AY126" s="19" t="s">
        <v>157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9" t="s">
        <v>83</v>
      </c>
      <c r="BK126" s="106">
        <f>ROUND(L126*K126,2)</f>
        <v>0</v>
      </c>
      <c r="BL126" s="19" t="s">
        <v>162</v>
      </c>
      <c r="BM126" s="19" t="s">
        <v>849</v>
      </c>
    </row>
    <row r="127" spans="2:65" s="9" customFormat="1" ht="25.5" customHeight="1">
      <c r="B127" s="171"/>
      <c r="C127" s="172"/>
      <c r="D127" s="172"/>
      <c r="E127" s="173" t="s">
        <v>280</v>
      </c>
      <c r="F127" s="345" t="s">
        <v>850</v>
      </c>
      <c r="G127" s="346"/>
      <c r="H127" s="346"/>
      <c r="I127" s="346"/>
      <c r="J127" s="172"/>
      <c r="K127" s="174">
        <v>122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256</v>
      </c>
      <c r="AU127" s="178" t="s">
        <v>83</v>
      </c>
      <c r="AV127" s="9" t="s">
        <v>136</v>
      </c>
      <c r="AW127" s="9" t="s">
        <v>33</v>
      </c>
      <c r="AX127" s="9" t="s">
        <v>83</v>
      </c>
      <c r="AY127" s="178" t="s">
        <v>157</v>
      </c>
    </row>
    <row r="128" spans="2:65" s="1" customFormat="1" ht="25.5" customHeight="1">
      <c r="B128" s="129"/>
      <c r="C128" s="157" t="s">
        <v>162</v>
      </c>
      <c r="D128" s="157" t="s">
        <v>158</v>
      </c>
      <c r="E128" s="158" t="s">
        <v>851</v>
      </c>
      <c r="F128" s="313" t="s">
        <v>848</v>
      </c>
      <c r="G128" s="313"/>
      <c r="H128" s="313"/>
      <c r="I128" s="313"/>
      <c r="J128" s="159" t="s">
        <v>252</v>
      </c>
      <c r="K128" s="160">
        <v>192</v>
      </c>
      <c r="L128" s="311">
        <v>0</v>
      </c>
      <c r="M128" s="311"/>
      <c r="N128" s="314">
        <f>ROUND(L128*K128,2)</f>
        <v>0</v>
      </c>
      <c r="O128" s="314"/>
      <c r="P128" s="314"/>
      <c r="Q128" s="314"/>
      <c r="R128" s="132"/>
      <c r="T128" s="161" t="s">
        <v>5</v>
      </c>
      <c r="U128" s="44" t="s">
        <v>40</v>
      </c>
      <c r="V128" s="36"/>
      <c r="W128" s="162">
        <f>V128*K128</f>
        <v>0</v>
      </c>
      <c r="X128" s="162">
        <v>0</v>
      </c>
      <c r="Y128" s="162">
        <f>X128*K128</f>
        <v>0</v>
      </c>
      <c r="Z128" s="162">
        <v>0</v>
      </c>
      <c r="AA128" s="163">
        <f>Z128*K128</f>
        <v>0</v>
      </c>
      <c r="AR128" s="19" t="s">
        <v>162</v>
      </c>
      <c r="AT128" s="19" t="s">
        <v>158</v>
      </c>
      <c r="AU128" s="19" t="s">
        <v>83</v>
      </c>
      <c r="AY128" s="19" t="s">
        <v>157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9" t="s">
        <v>83</v>
      </c>
      <c r="BK128" s="106">
        <f>ROUND(L128*K128,2)</f>
        <v>0</v>
      </c>
      <c r="BL128" s="19" t="s">
        <v>162</v>
      </c>
      <c r="BM128" s="19" t="s">
        <v>852</v>
      </c>
    </row>
    <row r="129" spans="2:65" s="9" customFormat="1" ht="25.5" customHeight="1">
      <c r="B129" s="171"/>
      <c r="C129" s="172"/>
      <c r="D129" s="172"/>
      <c r="E129" s="173" t="s">
        <v>285</v>
      </c>
      <c r="F129" s="345" t="s">
        <v>853</v>
      </c>
      <c r="G129" s="346"/>
      <c r="H129" s="346"/>
      <c r="I129" s="346"/>
      <c r="J129" s="172"/>
      <c r="K129" s="174">
        <v>160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256</v>
      </c>
      <c r="AU129" s="178" t="s">
        <v>83</v>
      </c>
      <c r="AV129" s="9" t="s">
        <v>136</v>
      </c>
      <c r="AW129" s="9" t="s">
        <v>33</v>
      </c>
      <c r="AX129" s="9" t="s">
        <v>75</v>
      </c>
      <c r="AY129" s="178" t="s">
        <v>157</v>
      </c>
    </row>
    <row r="130" spans="2:65" s="9" customFormat="1" ht="16.5" customHeight="1">
      <c r="B130" s="171"/>
      <c r="C130" s="172"/>
      <c r="D130" s="172"/>
      <c r="E130" s="173" t="s">
        <v>193</v>
      </c>
      <c r="F130" s="343" t="s">
        <v>854</v>
      </c>
      <c r="G130" s="344"/>
      <c r="H130" s="344"/>
      <c r="I130" s="344"/>
      <c r="J130" s="172"/>
      <c r="K130" s="174">
        <v>32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256</v>
      </c>
      <c r="AU130" s="178" t="s">
        <v>83</v>
      </c>
      <c r="AV130" s="9" t="s">
        <v>136</v>
      </c>
      <c r="AW130" s="9" t="s">
        <v>33</v>
      </c>
      <c r="AX130" s="9" t="s">
        <v>75</v>
      </c>
      <c r="AY130" s="178" t="s">
        <v>157</v>
      </c>
    </row>
    <row r="131" spans="2:65" s="9" customFormat="1" ht="16.5" customHeight="1">
      <c r="B131" s="171"/>
      <c r="C131" s="172"/>
      <c r="D131" s="172"/>
      <c r="E131" s="173" t="s">
        <v>288</v>
      </c>
      <c r="F131" s="343" t="s">
        <v>289</v>
      </c>
      <c r="G131" s="344"/>
      <c r="H131" s="344"/>
      <c r="I131" s="344"/>
      <c r="J131" s="172"/>
      <c r="K131" s="174">
        <v>192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256</v>
      </c>
      <c r="AU131" s="178" t="s">
        <v>83</v>
      </c>
      <c r="AV131" s="9" t="s">
        <v>136</v>
      </c>
      <c r="AW131" s="9" t="s">
        <v>33</v>
      </c>
      <c r="AX131" s="9" t="s">
        <v>83</v>
      </c>
      <c r="AY131" s="178" t="s">
        <v>157</v>
      </c>
    </row>
    <row r="132" spans="2:65" s="1" customFormat="1" ht="25.5" customHeight="1">
      <c r="B132" s="129"/>
      <c r="C132" s="157" t="s">
        <v>173</v>
      </c>
      <c r="D132" s="157" t="s">
        <v>158</v>
      </c>
      <c r="E132" s="158" t="s">
        <v>341</v>
      </c>
      <c r="F132" s="313" t="s">
        <v>342</v>
      </c>
      <c r="G132" s="313"/>
      <c r="H132" s="313"/>
      <c r="I132" s="313"/>
      <c r="J132" s="159" t="s">
        <v>252</v>
      </c>
      <c r="K132" s="160">
        <v>122</v>
      </c>
      <c r="L132" s="311">
        <v>0</v>
      </c>
      <c r="M132" s="311"/>
      <c r="N132" s="314">
        <f>ROUND(L132*K132,2)</f>
        <v>0</v>
      </c>
      <c r="O132" s="314"/>
      <c r="P132" s="314"/>
      <c r="Q132" s="314"/>
      <c r="R132" s="132"/>
      <c r="T132" s="161" t="s">
        <v>5</v>
      </c>
      <c r="U132" s="44" t="s">
        <v>40</v>
      </c>
      <c r="V132" s="36"/>
      <c r="W132" s="162">
        <f>V132*K132</f>
        <v>0</v>
      </c>
      <c r="X132" s="162">
        <v>0</v>
      </c>
      <c r="Y132" s="162">
        <f>X132*K132</f>
        <v>0</v>
      </c>
      <c r="Z132" s="162">
        <v>0</v>
      </c>
      <c r="AA132" s="163">
        <f>Z132*K132</f>
        <v>0</v>
      </c>
      <c r="AR132" s="19" t="s">
        <v>162</v>
      </c>
      <c r="AT132" s="19" t="s">
        <v>158</v>
      </c>
      <c r="AU132" s="19" t="s">
        <v>83</v>
      </c>
      <c r="AY132" s="19" t="s">
        <v>157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9" t="s">
        <v>83</v>
      </c>
      <c r="BK132" s="106">
        <f>ROUND(L132*K132,2)</f>
        <v>0</v>
      </c>
      <c r="BL132" s="19" t="s">
        <v>162</v>
      </c>
      <c r="BM132" s="19" t="s">
        <v>855</v>
      </c>
    </row>
    <row r="133" spans="2:65" s="9" customFormat="1" ht="16.5" customHeight="1">
      <c r="B133" s="171"/>
      <c r="C133" s="172"/>
      <c r="D133" s="172"/>
      <c r="E133" s="173" t="s">
        <v>307</v>
      </c>
      <c r="F133" s="345" t="s">
        <v>843</v>
      </c>
      <c r="G133" s="346"/>
      <c r="H133" s="346"/>
      <c r="I133" s="346"/>
      <c r="J133" s="172"/>
      <c r="K133" s="174">
        <v>122</v>
      </c>
      <c r="L133" s="172"/>
      <c r="M133" s="172"/>
      <c r="N133" s="172"/>
      <c r="O133" s="172"/>
      <c r="P133" s="172"/>
      <c r="Q133" s="172"/>
      <c r="R133" s="175"/>
      <c r="T133" s="176"/>
      <c r="U133" s="172"/>
      <c r="V133" s="172"/>
      <c r="W133" s="172"/>
      <c r="X133" s="172"/>
      <c r="Y133" s="172"/>
      <c r="Z133" s="172"/>
      <c r="AA133" s="177"/>
      <c r="AT133" s="178" t="s">
        <v>256</v>
      </c>
      <c r="AU133" s="178" t="s">
        <v>83</v>
      </c>
      <c r="AV133" s="9" t="s">
        <v>136</v>
      </c>
      <c r="AW133" s="9" t="s">
        <v>33</v>
      </c>
      <c r="AX133" s="9" t="s">
        <v>83</v>
      </c>
      <c r="AY133" s="178" t="s">
        <v>157</v>
      </c>
    </row>
    <row r="134" spans="2:65" s="1" customFormat="1" ht="25.5" customHeight="1">
      <c r="B134" s="129"/>
      <c r="C134" s="157" t="s">
        <v>177</v>
      </c>
      <c r="D134" s="157" t="s">
        <v>158</v>
      </c>
      <c r="E134" s="158" t="s">
        <v>348</v>
      </c>
      <c r="F134" s="313" t="s">
        <v>349</v>
      </c>
      <c r="G134" s="313"/>
      <c r="H134" s="313"/>
      <c r="I134" s="313"/>
      <c r="J134" s="159" t="s">
        <v>252</v>
      </c>
      <c r="K134" s="160">
        <v>135</v>
      </c>
      <c r="L134" s="311">
        <v>0</v>
      </c>
      <c r="M134" s="311"/>
      <c r="N134" s="314">
        <f>ROUND(L134*K134,2)</f>
        <v>0</v>
      </c>
      <c r="O134" s="314"/>
      <c r="P134" s="314"/>
      <c r="Q134" s="314"/>
      <c r="R134" s="132"/>
      <c r="T134" s="161" t="s">
        <v>5</v>
      </c>
      <c r="U134" s="44" t="s">
        <v>40</v>
      </c>
      <c r="V134" s="36"/>
      <c r="W134" s="162">
        <f>V134*K134</f>
        <v>0</v>
      </c>
      <c r="X134" s="162">
        <v>0</v>
      </c>
      <c r="Y134" s="162">
        <f>X134*K134</f>
        <v>0</v>
      </c>
      <c r="Z134" s="162">
        <v>0</v>
      </c>
      <c r="AA134" s="163">
        <f>Z134*K134</f>
        <v>0</v>
      </c>
      <c r="AR134" s="19" t="s">
        <v>162</v>
      </c>
      <c r="AT134" s="19" t="s">
        <v>158</v>
      </c>
      <c r="AU134" s="19" t="s">
        <v>83</v>
      </c>
      <c r="AY134" s="19" t="s">
        <v>157</v>
      </c>
      <c r="BE134" s="106">
        <f>IF(U134="základní",N134,0)</f>
        <v>0</v>
      </c>
      <c r="BF134" s="106">
        <f>IF(U134="snížená",N134,0)</f>
        <v>0</v>
      </c>
      <c r="BG134" s="106">
        <f>IF(U134="zákl. přenesená",N134,0)</f>
        <v>0</v>
      </c>
      <c r="BH134" s="106">
        <f>IF(U134="sníž. přenesená",N134,0)</f>
        <v>0</v>
      </c>
      <c r="BI134" s="106">
        <f>IF(U134="nulová",N134,0)</f>
        <v>0</v>
      </c>
      <c r="BJ134" s="19" t="s">
        <v>83</v>
      </c>
      <c r="BK134" s="106">
        <f>ROUND(L134*K134,2)</f>
        <v>0</v>
      </c>
      <c r="BL134" s="19" t="s">
        <v>162</v>
      </c>
      <c r="BM134" s="19" t="s">
        <v>856</v>
      </c>
    </row>
    <row r="135" spans="2:65" s="9" customFormat="1" ht="25.5" customHeight="1">
      <c r="B135" s="171"/>
      <c r="C135" s="172"/>
      <c r="D135" s="172"/>
      <c r="E135" s="173" t="s">
        <v>293</v>
      </c>
      <c r="F135" s="345" t="s">
        <v>857</v>
      </c>
      <c r="G135" s="346"/>
      <c r="H135" s="346"/>
      <c r="I135" s="346"/>
      <c r="J135" s="172"/>
      <c r="K135" s="174">
        <v>56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256</v>
      </c>
      <c r="AU135" s="178" t="s">
        <v>83</v>
      </c>
      <c r="AV135" s="9" t="s">
        <v>136</v>
      </c>
      <c r="AW135" s="9" t="s">
        <v>33</v>
      </c>
      <c r="AX135" s="9" t="s">
        <v>75</v>
      </c>
      <c r="AY135" s="178" t="s">
        <v>157</v>
      </c>
    </row>
    <row r="136" spans="2:65" s="9" customFormat="1" ht="25.5" customHeight="1">
      <c r="B136" s="171"/>
      <c r="C136" s="172"/>
      <c r="D136" s="172"/>
      <c r="E136" s="173" t="s">
        <v>674</v>
      </c>
      <c r="F136" s="343" t="s">
        <v>858</v>
      </c>
      <c r="G136" s="344"/>
      <c r="H136" s="344"/>
      <c r="I136" s="344"/>
      <c r="J136" s="172"/>
      <c r="K136" s="174">
        <v>28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256</v>
      </c>
      <c r="AU136" s="178" t="s">
        <v>83</v>
      </c>
      <c r="AV136" s="9" t="s">
        <v>136</v>
      </c>
      <c r="AW136" s="9" t="s">
        <v>33</v>
      </c>
      <c r="AX136" s="9" t="s">
        <v>75</v>
      </c>
      <c r="AY136" s="178" t="s">
        <v>157</v>
      </c>
    </row>
    <row r="137" spans="2:65" s="9" customFormat="1" ht="25.5" customHeight="1">
      <c r="B137" s="171"/>
      <c r="C137" s="172"/>
      <c r="D137" s="172"/>
      <c r="E137" s="173" t="s">
        <v>675</v>
      </c>
      <c r="F137" s="343" t="s">
        <v>859</v>
      </c>
      <c r="G137" s="344"/>
      <c r="H137" s="344"/>
      <c r="I137" s="344"/>
      <c r="J137" s="172"/>
      <c r="K137" s="174">
        <v>10</v>
      </c>
      <c r="L137" s="172"/>
      <c r="M137" s="172"/>
      <c r="N137" s="172"/>
      <c r="O137" s="172"/>
      <c r="P137" s="172"/>
      <c r="Q137" s="172"/>
      <c r="R137" s="175"/>
      <c r="T137" s="176"/>
      <c r="U137" s="172"/>
      <c r="V137" s="172"/>
      <c r="W137" s="172"/>
      <c r="X137" s="172"/>
      <c r="Y137" s="172"/>
      <c r="Z137" s="172"/>
      <c r="AA137" s="177"/>
      <c r="AT137" s="178" t="s">
        <v>256</v>
      </c>
      <c r="AU137" s="178" t="s">
        <v>83</v>
      </c>
      <c r="AV137" s="9" t="s">
        <v>136</v>
      </c>
      <c r="AW137" s="9" t="s">
        <v>33</v>
      </c>
      <c r="AX137" s="9" t="s">
        <v>75</v>
      </c>
      <c r="AY137" s="178" t="s">
        <v>157</v>
      </c>
    </row>
    <row r="138" spans="2:65" s="9" customFormat="1" ht="38.25" customHeight="1">
      <c r="B138" s="171"/>
      <c r="C138" s="172"/>
      <c r="D138" s="172"/>
      <c r="E138" s="173" t="s">
        <v>824</v>
      </c>
      <c r="F138" s="343" t="s">
        <v>860</v>
      </c>
      <c r="G138" s="344"/>
      <c r="H138" s="344"/>
      <c r="I138" s="344"/>
      <c r="J138" s="172"/>
      <c r="K138" s="174">
        <v>41</v>
      </c>
      <c r="L138" s="172"/>
      <c r="M138" s="172"/>
      <c r="N138" s="172"/>
      <c r="O138" s="172"/>
      <c r="P138" s="172"/>
      <c r="Q138" s="172"/>
      <c r="R138" s="175"/>
      <c r="T138" s="176"/>
      <c r="U138" s="172"/>
      <c r="V138" s="172"/>
      <c r="W138" s="172"/>
      <c r="X138" s="172"/>
      <c r="Y138" s="172"/>
      <c r="Z138" s="172"/>
      <c r="AA138" s="177"/>
      <c r="AT138" s="178" t="s">
        <v>256</v>
      </c>
      <c r="AU138" s="178" t="s">
        <v>83</v>
      </c>
      <c r="AV138" s="9" t="s">
        <v>136</v>
      </c>
      <c r="AW138" s="9" t="s">
        <v>33</v>
      </c>
      <c r="AX138" s="9" t="s">
        <v>75</v>
      </c>
      <c r="AY138" s="178" t="s">
        <v>157</v>
      </c>
    </row>
    <row r="139" spans="2:65" s="9" customFormat="1" ht="16.5" customHeight="1">
      <c r="B139" s="171"/>
      <c r="C139" s="172"/>
      <c r="D139" s="172"/>
      <c r="E139" s="173" t="s">
        <v>861</v>
      </c>
      <c r="F139" s="343" t="s">
        <v>862</v>
      </c>
      <c r="G139" s="344"/>
      <c r="H139" s="344"/>
      <c r="I139" s="344"/>
      <c r="J139" s="172"/>
      <c r="K139" s="174">
        <v>135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256</v>
      </c>
      <c r="AU139" s="178" t="s">
        <v>83</v>
      </c>
      <c r="AV139" s="9" t="s">
        <v>136</v>
      </c>
      <c r="AW139" s="9" t="s">
        <v>33</v>
      </c>
      <c r="AX139" s="9" t="s">
        <v>83</v>
      </c>
      <c r="AY139" s="178" t="s">
        <v>157</v>
      </c>
    </row>
    <row r="140" spans="2:65" s="8" customFormat="1" ht="37.35" customHeight="1">
      <c r="B140" s="147"/>
      <c r="C140" s="148"/>
      <c r="D140" s="149" t="s">
        <v>248</v>
      </c>
      <c r="E140" s="149"/>
      <c r="F140" s="149"/>
      <c r="G140" s="149"/>
      <c r="H140" s="149"/>
      <c r="I140" s="149"/>
      <c r="J140" s="149"/>
      <c r="K140" s="149"/>
      <c r="L140" s="149"/>
      <c r="M140" s="149"/>
      <c r="N140" s="322">
        <f>BK140</f>
        <v>0</v>
      </c>
      <c r="O140" s="323"/>
      <c r="P140" s="323"/>
      <c r="Q140" s="323"/>
      <c r="R140" s="150"/>
      <c r="T140" s="151"/>
      <c r="U140" s="148"/>
      <c r="V140" s="148"/>
      <c r="W140" s="152">
        <f>SUM(W141:W161)</f>
        <v>0</v>
      </c>
      <c r="X140" s="148"/>
      <c r="Y140" s="152">
        <f>SUM(Y141:Y161)</f>
        <v>0</v>
      </c>
      <c r="Z140" s="148"/>
      <c r="AA140" s="153">
        <f>SUM(AA141:AA161)</f>
        <v>0</v>
      </c>
      <c r="AR140" s="154" t="s">
        <v>83</v>
      </c>
      <c r="AT140" s="155" t="s">
        <v>74</v>
      </c>
      <c r="AU140" s="155" t="s">
        <v>75</v>
      </c>
      <c r="AY140" s="154" t="s">
        <v>157</v>
      </c>
      <c r="BK140" s="156">
        <f>SUM(BK141:BK161)</f>
        <v>0</v>
      </c>
    </row>
    <row r="141" spans="2:65" s="1" customFormat="1" ht="25.5" customHeight="1">
      <c r="B141" s="129"/>
      <c r="C141" s="157" t="s">
        <v>181</v>
      </c>
      <c r="D141" s="157" t="s">
        <v>158</v>
      </c>
      <c r="E141" s="158" t="s">
        <v>863</v>
      </c>
      <c r="F141" s="313" t="s">
        <v>864</v>
      </c>
      <c r="G141" s="313"/>
      <c r="H141" s="313"/>
      <c r="I141" s="313"/>
      <c r="J141" s="159" t="s">
        <v>297</v>
      </c>
      <c r="K141" s="160">
        <v>21</v>
      </c>
      <c r="L141" s="311">
        <v>0</v>
      </c>
      <c r="M141" s="311"/>
      <c r="N141" s="314">
        <f>ROUND(L141*K141,2)</f>
        <v>0</v>
      </c>
      <c r="O141" s="314"/>
      <c r="P141" s="314"/>
      <c r="Q141" s="314"/>
      <c r="R141" s="132"/>
      <c r="T141" s="161" t="s">
        <v>5</v>
      </c>
      <c r="U141" s="44" t="s">
        <v>40</v>
      </c>
      <c r="V141" s="36"/>
      <c r="W141" s="162">
        <f>V141*K141</f>
        <v>0</v>
      </c>
      <c r="X141" s="162">
        <v>0</v>
      </c>
      <c r="Y141" s="162">
        <f>X141*K141</f>
        <v>0</v>
      </c>
      <c r="Z141" s="162">
        <v>0</v>
      </c>
      <c r="AA141" s="163">
        <f>Z141*K141</f>
        <v>0</v>
      </c>
      <c r="AR141" s="19" t="s">
        <v>162</v>
      </c>
      <c r="AT141" s="19" t="s">
        <v>158</v>
      </c>
      <c r="AU141" s="19" t="s">
        <v>83</v>
      </c>
      <c r="AY141" s="19" t="s">
        <v>157</v>
      </c>
      <c r="BE141" s="106">
        <f>IF(U141="základní",N141,0)</f>
        <v>0</v>
      </c>
      <c r="BF141" s="106">
        <f>IF(U141="snížená",N141,0)</f>
        <v>0</v>
      </c>
      <c r="BG141" s="106">
        <f>IF(U141="zákl. přenesená",N141,0)</f>
        <v>0</v>
      </c>
      <c r="BH141" s="106">
        <f>IF(U141="sníž. přenesená",N141,0)</f>
        <v>0</v>
      </c>
      <c r="BI141" s="106">
        <f>IF(U141="nulová",N141,0)</f>
        <v>0</v>
      </c>
      <c r="BJ141" s="19" t="s">
        <v>83</v>
      </c>
      <c r="BK141" s="106">
        <f>ROUND(L141*K141,2)</f>
        <v>0</v>
      </c>
      <c r="BL141" s="19" t="s">
        <v>162</v>
      </c>
      <c r="BM141" s="19" t="s">
        <v>865</v>
      </c>
    </row>
    <row r="142" spans="2:65" s="9" customFormat="1" ht="25.5" customHeight="1">
      <c r="B142" s="171"/>
      <c r="C142" s="172"/>
      <c r="D142" s="172"/>
      <c r="E142" s="173" t="s">
        <v>317</v>
      </c>
      <c r="F142" s="345" t="s">
        <v>866</v>
      </c>
      <c r="G142" s="346"/>
      <c r="H142" s="346"/>
      <c r="I142" s="346"/>
      <c r="J142" s="172"/>
      <c r="K142" s="174">
        <v>21</v>
      </c>
      <c r="L142" s="172"/>
      <c r="M142" s="172"/>
      <c r="N142" s="172"/>
      <c r="O142" s="172"/>
      <c r="P142" s="172"/>
      <c r="Q142" s="172"/>
      <c r="R142" s="175"/>
      <c r="T142" s="176"/>
      <c r="U142" s="172"/>
      <c r="V142" s="172"/>
      <c r="W142" s="172"/>
      <c r="X142" s="172"/>
      <c r="Y142" s="172"/>
      <c r="Z142" s="172"/>
      <c r="AA142" s="177"/>
      <c r="AT142" s="178" t="s">
        <v>256</v>
      </c>
      <c r="AU142" s="178" t="s">
        <v>83</v>
      </c>
      <c r="AV142" s="9" t="s">
        <v>136</v>
      </c>
      <c r="AW142" s="9" t="s">
        <v>33</v>
      </c>
      <c r="AX142" s="9" t="s">
        <v>83</v>
      </c>
      <c r="AY142" s="178" t="s">
        <v>157</v>
      </c>
    </row>
    <row r="143" spans="2:65" s="1" customFormat="1" ht="25.5" customHeight="1">
      <c r="B143" s="129"/>
      <c r="C143" s="157" t="s">
        <v>184</v>
      </c>
      <c r="D143" s="157" t="s">
        <v>158</v>
      </c>
      <c r="E143" s="158" t="s">
        <v>867</v>
      </c>
      <c r="F143" s="313" t="s">
        <v>868</v>
      </c>
      <c r="G143" s="313"/>
      <c r="H143" s="313"/>
      <c r="I143" s="313"/>
      <c r="J143" s="159" t="s">
        <v>297</v>
      </c>
      <c r="K143" s="160">
        <v>118</v>
      </c>
      <c r="L143" s="311">
        <v>0</v>
      </c>
      <c r="M143" s="311"/>
      <c r="N143" s="314">
        <f>ROUND(L143*K143,2)</f>
        <v>0</v>
      </c>
      <c r="O143" s="314"/>
      <c r="P143" s="314"/>
      <c r="Q143" s="314"/>
      <c r="R143" s="132"/>
      <c r="T143" s="161" t="s">
        <v>5</v>
      </c>
      <c r="U143" s="44" t="s">
        <v>40</v>
      </c>
      <c r="V143" s="36"/>
      <c r="W143" s="162">
        <f>V143*K143</f>
        <v>0</v>
      </c>
      <c r="X143" s="162">
        <v>0</v>
      </c>
      <c r="Y143" s="162">
        <f>X143*K143</f>
        <v>0</v>
      </c>
      <c r="Z143" s="162">
        <v>0</v>
      </c>
      <c r="AA143" s="163">
        <f>Z143*K143</f>
        <v>0</v>
      </c>
      <c r="AR143" s="19" t="s">
        <v>162</v>
      </c>
      <c r="AT143" s="19" t="s">
        <v>158</v>
      </c>
      <c r="AU143" s="19" t="s">
        <v>83</v>
      </c>
      <c r="AY143" s="19" t="s">
        <v>157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9" t="s">
        <v>83</v>
      </c>
      <c r="BK143" s="106">
        <f>ROUND(L143*K143,2)</f>
        <v>0</v>
      </c>
      <c r="BL143" s="19" t="s">
        <v>162</v>
      </c>
      <c r="BM143" s="19" t="s">
        <v>869</v>
      </c>
    </row>
    <row r="144" spans="2:65" s="9" customFormat="1" ht="25.5" customHeight="1">
      <c r="B144" s="171"/>
      <c r="C144" s="172"/>
      <c r="D144" s="172"/>
      <c r="E144" s="173" t="s">
        <v>351</v>
      </c>
      <c r="F144" s="345" t="s">
        <v>870</v>
      </c>
      <c r="G144" s="346"/>
      <c r="H144" s="346"/>
      <c r="I144" s="346"/>
      <c r="J144" s="172"/>
      <c r="K144" s="174">
        <v>118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256</v>
      </c>
      <c r="AU144" s="178" t="s">
        <v>83</v>
      </c>
      <c r="AV144" s="9" t="s">
        <v>136</v>
      </c>
      <c r="AW144" s="9" t="s">
        <v>33</v>
      </c>
      <c r="AX144" s="9" t="s">
        <v>83</v>
      </c>
      <c r="AY144" s="178" t="s">
        <v>157</v>
      </c>
    </row>
    <row r="145" spans="2:65" s="1" customFormat="1" ht="25.5" customHeight="1">
      <c r="B145" s="129"/>
      <c r="C145" s="157" t="s">
        <v>212</v>
      </c>
      <c r="D145" s="157" t="s">
        <v>158</v>
      </c>
      <c r="E145" s="158" t="s">
        <v>871</v>
      </c>
      <c r="F145" s="313" t="s">
        <v>872</v>
      </c>
      <c r="G145" s="313"/>
      <c r="H145" s="313"/>
      <c r="I145" s="313"/>
      <c r="J145" s="159" t="s">
        <v>297</v>
      </c>
      <c r="K145" s="160">
        <v>46</v>
      </c>
      <c r="L145" s="311">
        <v>0</v>
      </c>
      <c r="M145" s="311"/>
      <c r="N145" s="314">
        <f>ROUND(L145*K145,2)</f>
        <v>0</v>
      </c>
      <c r="O145" s="314"/>
      <c r="P145" s="314"/>
      <c r="Q145" s="314"/>
      <c r="R145" s="132"/>
      <c r="T145" s="161" t="s">
        <v>5</v>
      </c>
      <c r="U145" s="44" t="s">
        <v>40</v>
      </c>
      <c r="V145" s="36"/>
      <c r="W145" s="162">
        <f>V145*K145</f>
        <v>0</v>
      </c>
      <c r="X145" s="162">
        <v>0</v>
      </c>
      <c r="Y145" s="162">
        <f>X145*K145</f>
        <v>0</v>
      </c>
      <c r="Z145" s="162">
        <v>0</v>
      </c>
      <c r="AA145" s="163">
        <f>Z145*K145</f>
        <v>0</v>
      </c>
      <c r="AR145" s="19" t="s">
        <v>162</v>
      </c>
      <c r="AT145" s="19" t="s">
        <v>158</v>
      </c>
      <c r="AU145" s="19" t="s">
        <v>83</v>
      </c>
      <c r="AY145" s="19" t="s">
        <v>157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9" t="s">
        <v>83</v>
      </c>
      <c r="BK145" s="106">
        <f>ROUND(L145*K145,2)</f>
        <v>0</v>
      </c>
      <c r="BL145" s="19" t="s">
        <v>162</v>
      </c>
      <c r="BM145" s="19" t="s">
        <v>873</v>
      </c>
    </row>
    <row r="146" spans="2:65" s="9" customFormat="1" ht="25.5" customHeight="1">
      <c r="B146" s="171"/>
      <c r="C146" s="172"/>
      <c r="D146" s="172"/>
      <c r="E146" s="173" t="s">
        <v>777</v>
      </c>
      <c r="F146" s="345" t="s">
        <v>874</v>
      </c>
      <c r="G146" s="346"/>
      <c r="H146" s="346"/>
      <c r="I146" s="346"/>
      <c r="J146" s="172"/>
      <c r="K146" s="174">
        <v>46</v>
      </c>
      <c r="L146" s="172"/>
      <c r="M146" s="172"/>
      <c r="N146" s="172"/>
      <c r="O146" s="172"/>
      <c r="P146" s="172"/>
      <c r="Q146" s="172"/>
      <c r="R146" s="175"/>
      <c r="T146" s="176"/>
      <c r="U146" s="172"/>
      <c r="V146" s="172"/>
      <c r="W146" s="172"/>
      <c r="X146" s="172"/>
      <c r="Y146" s="172"/>
      <c r="Z146" s="172"/>
      <c r="AA146" s="177"/>
      <c r="AT146" s="178" t="s">
        <v>256</v>
      </c>
      <c r="AU146" s="178" t="s">
        <v>83</v>
      </c>
      <c r="AV146" s="9" t="s">
        <v>136</v>
      </c>
      <c r="AW146" s="9" t="s">
        <v>33</v>
      </c>
      <c r="AX146" s="9" t="s">
        <v>83</v>
      </c>
      <c r="AY146" s="178" t="s">
        <v>157</v>
      </c>
    </row>
    <row r="147" spans="2:65" s="1" customFormat="1" ht="25.5" customHeight="1">
      <c r="B147" s="129"/>
      <c r="C147" s="157" t="s">
        <v>210</v>
      </c>
      <c r="D147" s="157" t="s">
        <v>158</v>
      </c>
      <c r="E147" s="158" t="s">
        <v>875</v>
      </c>
      <c r="F147" s="313" t="s">
        <v>876</v>
      </c>
      <c r="G147" s="313"/>
      <c r="H147" s="313"/>
      <c r="I147" s="313"/>
      <c r="J147" s="159" t="s">
        <v>297</v>
      </c>
      <c r="K147" s="160">
        <v>12</v>
      </c>
      <c r="L147" s="311">
        <v>0</v>
      </c>
      <c r="M147" s="311"/>
      <c r="N147" s="314">
        <f>ROUND(L147*K147,2)</f>
        <v>0</v>
      </c>
      <c r="O147" s="314"/>
      <c r="P147" s="314"/>
      <c r="Q147" s="314"/>
      <c r="R147" s="132"/>
      <c r="T147" s="161" t="s">
        <v>5</v>
      </c>
      <c r="U147" s="44" t="s">
        <v>40</v>
      </c>
      <c r="V147" s="36"/>
      <c r="W147" s="162">
        <f>V147*K147</f>
        <v>0</v>
      </c>
      <c r="X147" s="162">
        <v>0</v>
      </c>
      <c r="Y147" s="162">
        <f>X147*K147</f>
        <v>0</v>
      </c>
      <c r="Z147" s="162">
        <v>0</v>
      </c>
      <c r="AA147" s="163">
        <f>Z147*K147</f>
        <v>0</v>
      </c>
      <c r="AR147" s="19" t="s">
        <v>162</v>
      </c>
      <c r="AT147" s="19" t="s">
        <v>158</v>
      </c>
      <c r="AU147" s="19" t="s">
        <v>83</v>
      </c>
      <c r="AY147" s="19" t="s">
        <v>157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9" t="s">
        <v>83</v>
      </c>
      <c r="BK147" s="106">
        <f>ROUND(L147*K147,2)</f>
        <v>0</v>
      </c>
      <c r="BL147" s="19" t="s">
        <v>162</v>
      </c>
      <c r="BM147" s="19" t="s">
        <v>877</v>
      </c>
    </row>
    <row r="148" spans="2:65" s="9" customFormat="1" ht="25.5" customHeight="1">
      <c r="B148" s="171"/>
      <c r="C148" s="172"/>
      <c r="D148" s="172"/>
      <c r="E148" s="173" t="s">
        <v>763</v>
      </c>
      <c r="F148" s="345" t="s">
        <v>878</v>
      </c>
      <c r="G148" s="346"/>
      <c r="H148" s="346"/>
      <c r="I148" s="346"/>
      <c r="J148" s="172"/>
      <c r="K148" s="174">
        <v>12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256</v>
      </c>
      <c r="AU148" s="178" t="s">
        <v>83</v>
      </c>
      <c r="AV148" s="9" t="s">
        <v>136</v>
      </c>
      <c r="AW148" s="9" t="s">
        <v>33</v>
      </c>
      <c r="AX148" s="9" t="s">
        <v>83</v>
      </c>
      <c r="AY148" s="178" t="s">
        <v>157</v>
      </c>
    </row>
    <row r="149" spans="2:65" s="1" customFormat="1" ht="16.5" customHeight="1">
      <c r="B149" s="129"/>
      <c r="C149" s="157" t="s">
        <v>309</v>
      </c>
      <c r="D149" s="157" t="s">
        <v>158</v>
      </c>
      <c r="E149" s="158" t="s">
        <v>879</v>
      </c>
      <c r="F149" s="313" t="s">
        <v>880</v>
      </c>
      <c r="G149" s="313"/>
      <c r="H149" s="313"/>
      <c r="I149" s="313"/>
      <c r="J149" s="159" t="s">
        <v>571</v>
      </c>
      <c r="K149" s="160">
        <v>2</v>
      </c>
      <c r="L149" s="311">
        <v>0</v>
      </c>
      <c r="M149" s="311"/>
      <c r="N149" s="314">
        <f>ROUND(L149*K149,2)</f>
        <v>0</v>
      </c>
      <c r="O149" s="314"/>
      <c r="P149" s="314"/>
      <c r="Q149" s="314"/>
      <c r="R149" s="132"/>
      <c r="T149" s="161" t="s">
        <v>5</v>
      </c>
      <c r="U149" s="44" t="s">
        <v>40</v>
      </c>
      <c r="V149" s="36"/>
      <c r="W149" s="162">
        <f>V149*K149</f>
        <v>0</v>
      </c>
      <c r="X149" s="162">
        <v>0</v>
      </c>
      <c r="Y149" s="162">
        <f>X149*K149</f>
        <v>0</v>
      </c>
      <c r="Z149" s="162">
        <v>0</v>
      </c>
      <c r="AA149" s="163">
        <f>Z149*K149</f>
        <v>0</v>
      </c>
      <c r="AR149" s="19" t="s">
        <v>162</v>
      </c>
      <c r="AT149" s="19" t="s">
        <v>158</v>
      </c>
      <c r="AU149" s="19" t="s">
        <v>83</v>
      </c>
      <c r="AY149" s="19" t="s">
        <v>157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9" t="s">
        <v>83</v>
      </c>
      <c r="BK149" s="106">
        <f>ROUND(L149*K149,2)</f>
        <v>0</v>
      </c>
      <c r="BL149" s="19" t="s">
        <v>162</v>
      </c>
      <c r="BM149" s="19" t="s">
        <v>881</v>
      </c>
    </row>
    <row r="150" spans="2:65" s="9" customFormat="1" ht="16.5" customHeight="1">
      <c r="B150" s="171"/>
      <c r="C150" s="172"/>
      <c r="D150" s="172"/>
      <c r="E150" s="173" t="s">
        <v>312</v>
      </c>
      <c r="F150" s="345" t="s">
        <v>882</v>
      </c>
      <c r="G150" s="346"/>
      <c r="H150" s="346"/>
      <c r="I150" s="346"/>
      <c r="J150" s="172"/>
      <c r="K150" s="174">
        <v>1</v>
      </c>
      <c r="L150" s="172"/>
      <c r="M150" s="172"/>
      <c r="N150" s="172"/>
      <c r="O150" s="172"/>
      <c r="P150" s="172"/>
      <c r="Q150" s="172"/>
      <c r="R150" s="175"/>
      <c r="T150" s="176"/>
      <c r="U150" s="172"/>
      <c r="V150" s="172"/>
      <c r="W150" s="172"/>
      <c r="X150" s="172"/>
      <c r="Y150" s="172"/>
      <c r="Z150" s="172"/>
      <c r="AA150" s="177"/>
      <c r="AT150" s="178" t="s">
        <v>256</v>
      </c>
      <c r="AU150" s="178" t="s">
        <v>83</v>
      </c>
      <c r="AV150" s="9" t="s">
        <v>136</v>
      </c>
      <c r="AW150" s="9" t="s">
        <v>33</v>
      </c>
      <c r="AX150" s="9" t="s">
        <v>75</v>
      </c>
      <c r="AY150" s="178" t="s">
        <v>157</v>
      </c>
    </row>
    <row r="151" spans="2:65" s="9" customFormat="1" ht="16.5" customHeight="1">
      <c r="B151" s="171"/>
      <c r="C151" s="172"/>
      <c r="D151" s="172"/>
      <c r="E151" s="173" t="s">
        <v>678</v>
      </c>
      <c r="F151" s="343" t="s">
        <v>883</v>
      </c>
      <c r="G151" s="344"/>
      <c r="H151" s="344"/>
      <c r="I151" s="344"/>
      <c r="J151" s="172"/>
      <c r="K151" s="174">
        <v>1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256</v>
      </c>
      <c r="AU151" s="178" t="s">
        <v>83</v>
      </c>
      <c r="AV151" s="9" t="s">
        <v>136</v>
      </c>
      <c r="AW151" s="9" t="s">
        <v>33</v>
      </c>
      <c r="AX151" s="9" t="s">
        <v>75</v>
      </c>
      <c r="AY151" s="178" t="s">
        <v>157</v>
      </c>
    </row>
    <row r="152" spans="2:65" s="9" customFormat="1" ht="16.5" customHeight="1">
      <c r="B152" s="171"/>
      <c r="C152" s="172"/>
      <c r="D152" s="172"/>
      <c r="E152" s="173" t="s">
        <v>680</v>
      </c>
      <c r="F152" s="343" t="s">
        <v>884</v>
      </c>
      <c r="G152" s="344"/>
      <c r="H152" s="344"/>
      <c r="I152" s="344"/>
      <c r="J152" s="172"/>
      <c r="K152" s="174">
        <v>2</v>
      </c>
      <c r="L152" s="172"/>
      <c r="M152" s="172"/>
      <c r="N152" s="172"/>
      <c r="O152" s="172"/>
      <c r="P152" s="172"/>
      <c r="Q152" s="172"/>
      <c r="R152" s="175"/>
      <c r="T152" s="176"/>
      <c r="U152" s="172"/>
      <c r="V152" s="172"/>
      <c r="W152" s="172"/>
      <c r="X152" s="172"/>
      <c r="Y152" s="172"/>
      <c r="Z152" s="172"/>
      <c r="AA152" s="177"/>
      <c r="AT152" s="178" t="s">
        <v>256</v>
      </c>
      <c r="AU152" s="178" t="s">
        <v>83</v>
      </c>
      <c r="AV152" s="9" t="s">
        <v>136</v>
      </c>
      <c r="AW152" s="9" t="s">
        <v>33</v>
      </c>
      <c r="AX152" s="9" t="s">
        <v>83</v>
      </c>
      <c r="AY152" s="178" t="s">
        <v>157</v>
      </c>
    </row>
    <row r="153" spans="2:65" s="1" customFormat="1" ht="25.5" customHeight="1">
      <c r="B153" s="129"/>
      <c r="C153" s="157" t="s">
        <v>208</v>
      </c>
      <c r="D153" s="157" t="s">
        <v>158</v>
      </c>
      <c r="E153" s="158" t="s">
        <v>885</v>
      </c>
      <c r="F153" s="313" t="s">
        <v>886</v>
      </c>
      <c r="G153" s="313"/>
      <c r="H153" s="313"/>
      <c r="I153" s="313"/>
      <c r="J153" s="159" t="s">
        <v>571</v>
      </c>
      <c r="K153" s="160">
        <v>2</v>
      </c>
      <c r="L153" s="311">
        <v>0</v>
      </c>
      <c r="M153" s="311"/>
      <c r="N153" s="314">
        <f>ROUND(L153*K153,2)</f>
        <v>0</v>
      </c>
      <c r="O153" s="314"/>
      <c r="P153" s="314"/>
      <c r="Q153" s="314"/>
      <c r="R153" s="132"/>
      <c r="T153" s="161" t="s">
        <v>5</v>
      </c>
      <c r="U153" s="44" t="s">
        <v>40</v>
      </c>
      <c r="V153" s="36"/>
      <c r="W153" s="162">
        <f>V153*K153</f>
        <v>0</v>
      </c>
      <c r="X153" s="162">
        <v>0</v>
      </c>
      <c r="Y153" s="162">
        <f>X153*K153</f>
        <v>0</v>
      </c>
      <c r="Z153" s="162">
        <v>0</v>
      </c>
      <c r="AA153" s="163">
        <f>Z153*K153</f>
        <v>0</v>
      </c>
      <c r="AR153" s="19" t="s">
        <v>162</v>
      </c>
      <c r="AT153" s="19" t="s">
        <v>158</v>
      </c>
      <c r="AU153" s="19" t="s">
        <v>83</v>
      </c>
      <c r="AY153" s="19" t="s">
        <v>157</v>
      </c>
      <c r="BE153" s="106">
        <f>IF(U153="základní",N153,0)</f>
        <v>0</v>
      </c>
      <c r="BF153" s="106">
        <f>IF(U153="snížená",N153,0)</f>
        <v>0</v>
      </c>
      <c r="BG153" s="106">
        <f>IF(U153="zákl. přenesená",N153,0)</f>
        <v>0</v>
      </c>
      <c r="BH153" s="106">
        <f>IF(U153="sníž. přenesená",N153,0)</f>
        <v>0</v>
      </c>
      <c r="BI153" s="106">
        <f>IF(U153="nulová",N153,0)</f>
        <v>0</v>
      </c>
      <c r="BJ153" s="19" t="s">
        <v>83</v>
      </c>
      <c r="BK153" s="106">
        <f>ROUND(L153*K153,2)</f>
        <v>0</v>
      </c>
      <c r="BL153" s="19" t="s">
        <v>162</v>
      </c>
      <c r="BM153" s="19" t="s">
        <v>887</v>
      </c>
    </row>
    <row r="154" spans="2:65" s="1" customFormat="1" ht="25.5" customHeight="1">
      <c r="B154" s="129"/>
      <c r="C154" s="157" t="s">
        <v>319</v>
      </c>
      <c r="D154" s="157" t="s">
        <v>158</v>
      </c>
      <c r="E154" s="158" t="s">
        <v>888</v>
      </c>
      <c r="F154" s="313" t="s">
        <v>889</v>
      </c>
      <c r="G154" s="313"/>
      <c r="H154" s="313"/>
      <c r="I154" s="313"/>
      <c r="J154" s="159" t="s">
        <v>571</v>
      </c>
      <c r="K154" s="160">
        <v>3</v>
      </c>
      <c r="L154" s="311">
        <v>0</v>
      </c>
      <c r="M154" s="311"/>
      <c r="N154" s="314">
        <f>ROUND(L154*K154,2)</f>
        <v>0</v>
      </c>
      <c r="O154" s="314"/>
      <c r="P154" s="314"/>
      <c r="Q154" s="314"/>
      <c r="R154" s="132"/>
      <c r="T154" s="161" t="s">
        <v>5</v>
      </c>
      <c r="U154" s="44" t="s">
        <v>40</v>
      </c>
      <c r="V154" s="36"/>
      <c r="W154" s="162">
        <f>V154*K154</f>
        <v>0</v>
      </c>
      <c r="X154" s="162">
        <v>0</v>
      </c>
      <c r="Y154" s="162">
        <f>X154*K154</f>
        <v>0</v>
      </c>
      <c r="Z154" s="162">
        <v>0</v>
      </c>
      <c r="AA154" s="163">
        <f>Z154*K154</f>
        <v>0</v>
      </c>
      <c r="AR154" s="19" t="s">
        <v>162</v>
      </c>
      <c r="AT154" s="19" t="s">
        <v>158</v>
      </c>
      <c r="AU154" s="19" t="s">
        <v>83</v>
      </c>
      <c r="AY154" s="19" t="s">
        <v>157</v>
      </c>
      <c r="BE154" s="106">
        <f>IF(U154="základní",N154,0)</f>
        <v>0</v>
      </c>
      <c r="BF154" s="106">
        <f>IF(U154="snížená",N154,0)</f>
        <v>0</v>
      </c>
      <c r="BG154" s="106">
        <f>IF(U154="zákl. přenesená",N154,0)</f>
        <v>0</v>
      </c>
      <c r="BH154" s="106">
        <f>IF(U154="sníž. přenesená",N154,0)</f>
        <v>0</v>
      </c>
      <c r="BI154" s="106">
        <f>IF(U154="nulová",N154,0)</f>
        <v>0</v>
      </c>
      <c r="BJ154" s="19" t="s">
        <v>83</v>
      </c>
      <c r="BK154" s="106">
        <f>ROUND(L154*K154,2)</f>
        <v>0</v>
      </c>
      <c r="BL154" s="19" t="s">
        <v>162</v>
      </c>
      <c r="BM154" s="19" t="s">
        <v>890</v>
      </c>
    </row>
    <row r="155" spans="2:65" s="9" customFormat="1" ht="25.5" customHeight="1">
      <c r="B155" s="171"/>
      <c r="C155" s="172"/>
      <c r="D155" s="172"/>
      <c r="E155" s="173" t="s">
        <v>715</v>
      </c>
      <c r="F155" s="345" t="s">
        <v>891</v>
      </c>
      <c r="G155" s="346"/>
      <c r="H155" s="346"/>
      <c r="I155" s="346"/>
      <c r="J155" s="172"/>
      <c r="K155" s="174">
        <v>3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256</v>
      </c>
      <c r="AU155" s="178" t="s">
        <v>83</v>
      </c>
      <c r="AV155" s="9" t="s">
        <v>136</v>
      </c>
      <c r="AW155" s="9" t="s">
        <v>33</v>
      </c>
      <c r="AX155" s="9" t="s">
        <v>83</v>
      </c>
      <c r="AY155" s="178" t="s">
        <v>157</v>
      </c>
    </row>
    <row r="156" spans="2:65" s="1" customFormat="1" ht="16.5" customHeight="1">
      <c r="B156" s="129"/>
      <c r="C156" s="157" t="s">
        <v>328</v>
      </c>
      <c r="D156" s="157" t="s">
        <v>158</v>
      </c>
      <c r="E156" s="158" t="s">
        <v>892</v>
      </c>
      <c r="F156" s="313" t="s">
        <v>893</v>
      </c>
      <c r="G156" s="313"/>
      <c r="H156" s="313"/>
      <c r="I156" s="313"/>
      <c r="J156" s="159" t="s">
        <v>252</v>
      </c>
      <c r="K156" s="160">
        <v>5.95</v>
      </c>
      <c r="L156" s="311">
        <v>0</v>
      </c>
      <c r="M156" s="311"/>
      <c r="N156" s="314">
        <f>ROUND(L156*K156,2)</f>
        <v>0</v>
      </c>
      <c r="O156" s="314"/>
      <c r="P156" s="314"/>
      <c r="Q156" s="314"/>
      <c r="R156" s="132"/>
      <c r="T156" s="161" t="s">
        <v>5</v>
      </c>
      <c r="U156" s="44" t="s">
        <v>40</v>
      </c>
      <c r="V156" s="36"/>
      <c r="W156" s="162">
        <f>V156*K156</f>
        <v>0</v>
      </c>
      <c r="X156" s="162">
        <v>0</v>
      </c>
      <c r="Y156" s="162">
        <f>X156*K156</f>
        <v>0</v>
      </c>
      <c r="Z156" s="162">
        <v>0</v>
      </c>
      <c r="AA156" s="163">
        <f>Z156*K156</f>
        <v>0</v>
      </c>
      <c r="AR156" s="19" t="s">
        <v>162</v>
      </c>
      <c r="AT156" s="19" t="s">
        <v>158</v>
      </c>
      <c r="AU156" s="19" t="s">
        <v>83</v>
      </c>
      <c r="AY156" s="19" t="s">
        <v>157</v>
      </c>
      <c r="BE156" s="106">
        <f>IF(U156="základní",N156,0)</f>
        <v>0</v>
      </c>
      <c r="BF156" s="106">
        <f>IF(U156="snížená",N156,0)</f>
        <v>0</v>
      </c>
      <c r="BG156" s="106">
        <f>IF(U156="zákl. přenesená",N156,0)</f>
        <v>0</v>
      </c>
      <c r="BH156" s="106">
        <f>IF(U156="sníž. přenesená",N156,0)</f>
        <v>0</v>
      </c>
      <c r="BI156" s="106">
        <f>IF(U156="nulová",N156,0)</f>
        <v>0</v>
      </c>
      <c r="BJ156" s="19" t="s">
        <v>83</v>
      </c>
      <c r="BK156" s="106">
        <f>ROUND(L156*K156,2)</f>
        <v>0</v>
      </c>
      <c r="BL156" s="19" t="s">
        <v>162</v>
      </c>
      <c r="BM156" s="19" t="s">
        <v>894</v>
      </c>
    </row>
    <row r="157" spans="2:65" s="9" customFormat="1" ht="16.5" customHeight="1">
      <c r="B157" s="171"/>
      <c r="C157" s="172"/>
      <c r="D157" s="172"/>
      <c r="E157" s="173" t="s">
        <v>332</v>
      </c>
      <c r="F157" s="345" t="s">
        <v>895</v>
      </c>
      <c r="G157" s="346"/>
      <c r="H157" s="346"/>
      <c r="I157" s="346"/>
      <c r="J157" s="172"/>
      <c r="K157" s="174">
        <v>1.5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256</v>
      </c>
      <c r="AU157" s="178" t="s">
        <v>83</v>
      </c>
      <c r="AV157" s="9" t="s">
        <v>136</v>
      </c>
      <c r="AW157" s="9" t="s">
        <v>33</v>
      </c>
      <c r="AX157" s="9" t="s">
        <v>75</v>
      </c>
      <c r="AY157" s="178" t="s">
        <v>157</v>
      </c>
    </row>
    <row r="158" spans="2:65" s="9" customFormat="1" ht="38.25" customHeight="1">
      <c r="B158" s="171"/>
      <c r="C158" s="172"/>
      <c r="D158" s="172"/>
      <c r="E158" s="173" t="s">
        <v>692</v>
      </c>
      <c r="F158" s="343" t="s">
        <v>896</v>
      </c>
      <c r="G158" s="344"/>
      <c r="H158" s="344"/>
      <c r="I158" s="344"/>
      <c r="J158" s="172"/>
      <c r="K158" s="174">
        <v>3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256</v>
      </c>
      <c r="AU158" s="178" t="s">
        <v>83</v>
      </c>
      <c r="AV158" s="9" t="s">
        <v>136</v>
      </c>
      <c r="AW158" s="9" t="s">
        <v>33</v>
      </c>
      <c r="AX158" s="9" t="s">
        <v>75</v>
      </c>
      <c r="AY158" s="178" t="s">
        <v>157</v>
      </c>
    </row>
    <row r="159" spans="2:65" s="9" customFormat="1" ht="25.5" customHeight="1">
      <c r="B159" s="171"/>
      <c r="C159" s="172"/>
      <c r="D159" s="172"/>
      <c r="E159" s="173" t="s">
        <v>693</v>
      </c>
      <c r="F159" s="343" t="s">
        <v>897</v>
      </c>
      <c r="G159" s="344"/>
      <c r="H159" s="344"/>
      <c r="I159" s="344"/>
      <c r="J159" s="172"/>
      <c r="K159" s="174">
        <v>0.7</v>
      </c>
      <c r="L159" s="172"/>
      <c r="M159" s="172"/>
      <c r="N159" s="172"/>
      <c r="O159" s="172"/>
      <c r="P159" s="172"/>
      <c r="Q159" s="172"/>
      <c r="R159" s="175"/>
      <c r="T159" s="176"/>
      <c r="U159" s="172"/>
      <c r="V159" s="172"/>
      <c r="W159" s="172"/>
      <c r="X159" s="172"/>
      <c r="Y159" s="172"/>
      <c r="Z159" s="172"/>
      <c r="AA159" s="177"/>
      <c r="AT159" s="178" t="s">
        <v>256</v>
      </c>
      <c r="AU159" s="178" t="s">
        <v>83</v>
      </c>
      <c r="AV159" s="9" t="s">
        <v>136</v>
      </c>
      <c r="AW159" s="9" t="s">
        <v>33</v>
      </c>
      <c r="AX159" s="9" t="s">
        <v>75</v>
      </c>
      <c r="AY159" s="178" t="s">
        <v>157</v>
      </c>
    </row>
    <row r="160" spans="2:65" s="9" customFormat="1" ht="16.5" customHeight="1">
      <c r="B160" s="171"/>
      <c r="C160" s="172"/>
      <c r="D160" s="172"/>
      <c r="E160" s="173" t="s">
        <v>746</v>
      </c>
      <c r="F160" s="343" t="s">
        <v>898</v>
      </c>
      <c r="G160" s="344"/>
      <c r="H160" s="344"/>
      <c r="I160" s="344"/>
      <c r="J160" s="172"/>
      <c r="K160" s="174">
        <v>0.75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256</v>
      </c>
      <c r="AU160" s="178" t="s">
        <v>83</v>
      </c>
      <c r="AV160" s="9" t="s">
        <v>136</v>
      </c>
      <c r="AW160" s="9" t="s">
        <v>33</v>
      </c>
      <c r="AX160" s="9" t="s">
        <v>75</v>
      </c>
      <c r="AY160" s="178" t="s">
        <v>157</v>
      </c>
    </row>
    <row r="161" spans="2:63" s="9" customFormat="1" ht="16.5" customHeight="1">
      <c r="B161" s="171"/>
      <c r="C161" s="172"/>
      <c r="D161" s="172"/>
      <c r="E161" s="173" t="s">
        <v>899</v>
      </c>
      <c r="F161" s="343" t="s">
        <v>900</v>
      </c>
      <c r="G161" s="344"/>
      <c r="H161" s="344"/>
      <c r="I161" s="344"/>
      <c r="J161" s="172"/>
      <c r="K161" s="174">
        <v>5.95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256</v>
      </c>
      <c r="AU161" s="178" t="s">
        <v>83</v>
      </c>
      <c r="AV161" s="9" t="s">
        <v>136</v>
      </c>
      <c r="AW161" s="9" t="s">
        <v>33</v>
      </c>
      <c r="AX161" s="9" t="s">
        <v>83</v>
      </c>
      <c r="AY161" s="178" t="s">
        <v>157</v>
      </c>
    </row>
    <row r="162" spans="2:63" s="1" customFormat="1" ht="49.9" customHeight="1">
      <c r="B162" s="35"/>
      <c r="C162" s="36"/>
      <c r="D162" s="149" t="s">
        <v>189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22">
        <f t="shared" ref="N162:N167" si="5">BK162</f>
        <v>0</v>
      </c>
      <c r="O162" s="323"/>
      <c r="P162" s="323"/>
      <c r="Q162" s="323"/>
      <c r="R162" s="37"/>
      <c r="T162" s="164"/>
      <c r="U162" s="36"/>
      <c r="V162" s="36"/>
      <c r="W162" s="36"/>
      <c r="X162" s="36"/>
      <c r="Y162" s="36"/>
      <c r="Z162" s="36"/>
      <c r="AA162" s="74"/>
      <c r="AT162" s="19" t="s">
        <v>74</v>
      </c>
      <c r="AU162" s="19" t="s">
        <v>75</v>
      </c>
      <c r="AY162" s="19" t="s">
        <v>190</v>
      </c>
      <c r="BK162" s="106">
        <f>SUM(BK163:BK167)</f>
        <v>0</v>
      </c>
    </row>
    <row r="163" spans="2:63" s="1" customFormat="1" ht="22.35" customHeight="1">
      <c r="B163" s="35"/>
      <c r="C163" s="165" t="s">
        <v>5</v>
      </c>
      <c r="D163" s="165" t="s">
        <v>158</v>
      </c>
      <c r="E163" s="166" t="s">
        <v>5</v>
      </c>
      <c r="F163" s="310" t="s">
        <v>5</v>
      </c>
      <c r="G163" s="310"/>
      <c r="H163" s="310"/>
      <c r="I163" s="310"/>
      <c r="J163" s="167" t="s">
        <v>5</v>
      </c>
      <c r="K163" s="168"/>
      <c r="L163" s="311"/>
      <c r="M163" s="312"/>
      <c r="N163" s="312">
        <f t="shared" si="5"/>
        <v>0</v>
      </c>
      <c r="O163" s="312"/>
      <c r="P163" s="312"/>
      <c r="Q163" s="312"/>
      <c r="R163" s="37"/>
      <c r="T163" s="161" t="s">
        <v>5</v>
      </c>
      <c r="U163" s="169" t="s">
        <v>40</v>
      </c>
      <c r="V163" s="36"/>
      <c r="W163" s="36"/>
      <c r="X163" s="36"/>
      <c r="Y163" s="36"/>
      <c r="Z163" s="36"/>
      <c r="AA163" s="74"/>
      <c r="AT163" s="19" t="s">
        <v>190</v>
      </c>
      <c r="AU163" s="19" t="s">
        <v>83</v>
      </c>
      <c r="AY163" s="19" t="s">
        <v>190</v>
      </c>
      <c r="BE163" s="106">
        <f>IF(U163="základní",N163,0)</f>
        <v>0</v>
      </c>
      <c r="BF163" s="106">
        <f>IF(U163="snížená",N163,0)</f>
        <v>0</v>
      </c>
      <c r="BG163" s="106">
        <f>IF(U163="zákl. přenesená",N163,0)</f>
        <v>0</v>
      </c>
      <c r="BH163" s="106">
        <f>IF(U163="sníž. přenesená",N163,0)</f>
        <v>0</v>
      </c>
      <c r="BI163" s="106">
        <f>IF(U163="nulová",N163,0)</f>
        <v>0</v>
      </c>
      <c r="BJ163" s="19" t="s">
        <v>83</v>
      </c>
      <c r="BK163" s="106">
        <f>L163*K163</f>
        <v>0</v>
      </c>
    </row>
    <row r="164" spans="2:63" s="1" customFormat="1" ht="22.35" customHeight="1">
      <c r="B164" s="35"/>
      <c r="C164" s="165" t="s">
        <v>5</v>
      </c>
      <c r="D164" s="165" t="s">
        <v>158</v>
      </c>
      <c r="E164" s="166" t="s">
        <v>5</v>
      </c>
      <c r="F164" s="310" t="s">
        <v>5</v>
      </c>
      <c r="G164" s="310"/>
      <c r="H164" s="310"/>
      <c r="I164" s="310"/>
      <c r="J164" s="167" t="s">
        <v>5</v>
      </c>
      <c r="K164" s="168"/>
      <c r="L164" s="311"/>
      <c r="M164" s="312"/>
      <c r="N164" s="312">
        <f t="shared" si="5"/>
        <v>0</v>
      </c>
      <c r="O164" s="312"/>
      <c r="P164" s="312"/>
      <c r="Q164" s="312"/>
      <c r="R164" s="37"/>
      <c r="T164" s="161" t="s">
        <v>5</v>
      </c>
      <c r="U164" s="169" t="s">
        <v>40</v>
      </c>
      <c r="V164" s="36"/>
      <c r="W164" s="36"/>
      <c r="X164" s="36"/>
      <c r="Y164" s="36"/>
      <c r="Z164" s="36"/>
      <c r="AA164" s="74"/>
      <c r="AT164" s="19" t="s">
        <v>190</v>
      </c>
      <c r="AU164" s="19" t="s">
        <v>83</v>
      </c>
      <c r="AY164" s="19" t="s">
        <v>190</v>
      </c>
      <c r="BE164" s="106">
        <f>IF(U164="základní",N164,0)</f>
        <v>0</v>
      </c>
      <c r="BF164" s="106">
        <f>IF(U164="snížená",N164,0)</f>
        <v>0</v>
      </c>
      <c r="BG164" s="106">
        <f>IF(U164="zákl. přenesená",N164,0)</f>
        <v>0</v>
      </c>
      <c r="BH164" s="106">
        <f>IF(U164="sníž. přenesená",N164,0)</f>
        <v>0</v>
      </c>
      <c r="BI164" s="106">
        <f>IF(U164="nulová",N164,0)</f>
        <v>0</v>
      </c>
      <c r="BJ164" s="19" t="s">
        <v>83</v>
      </c>
      <c r="BK164" s="106">
        <f>L164*K164</f>
        <v>0</v>
      </c>
    </row>
    <row r="165" spans="2:63" s="1" customFormat="1" ht="22.35" customHeight="1">
      <c r="B165" s="35"/>
      <c r="C165" s="165" t="s">
        <v>5</v>
      </c>
      <c r="D165" s="165" t="s">
        <v>158</v>
      </c>
      <c r="E165" s="166" t="s">
        <v>5</v>
      </c>
      <c r="F165" s="310" t="s">
        <v>5</v>
      </c>
      <c r="G165" s="310"/>
      <c r="H165" s="310"/>
      <c r="I165" s="310"/>
      <c r="J165" s="167" t="s">
        <v>5</v>
      </c>
      <c r="K165" s="168"/>
      <c r="L165" s="311"/>
      <c r="M165" s="312"/>
      <c r="N165" s="312">
        <f t="shared" si="5"/>
        <v>0</v>
      </c>
      <c r="O165" s="312"/>
      <c r="P165" s="312"/>
      <c r="Q165" s="312"/>
      <c r="R165" s="37"/>
      <c r="T165" s="161" t="s">
        <v>5</v>
      </c>
      <c r="U165" s="169" t="s">
        <v>40</v>
      </c>
      <c r="V165" s="36"/>
      <c r="W165" s="36"/>
      <c r="X165" s="36"/>
      <c r="Y165" s="36"/>
      <c r="Z165" s="36"/>
      <c r="AA165" s="74"/>
      <c r="AT165" s="19" t="s">
        <v>190</v>
      </c>
      <c r="AU165" s="19" t="s">
        <v>83</v>
      </c>
      <c r="AY165" s="19" t="s">
        <v>190</v>
      </c>
      <c r="BE165" s="106">
        <f>IF(U165="základní",N165,0)</f>
        <v>0</v>
      </c>
      <c r="BF165" s="106">
        <f>IF(U165="snížená",N165,0)</f>
        <v>0</v>
      </c>
      <c r="BG165" s="106">
        <f>IF(U165="zákl. přenesená",N165,0)</f>
        <v>0</v>
      </c>
      <c r="BH165" s="106">
        <f>IF(U165="sníž. přenesená",N165,0)</f>
        <v>0</v>
      </c>
      <c r="BI165" s="106">
        <f>IF(U165="nulová",N165,0)</f>
        <v>0</v>
      </c>
      <c r="BJ165" s="19" t="s">
        <v>83</v>
      </c>
      <c r="BK165" s="106">
        <f>L165*K165</f>
        <v>0</v>
      </c>
    </row>
    <row r="166" spans="2:63" s="1" customFormat="1" ht="22.35" customHeight="1">
      <c r="B166" s="35"/>
      <c r="C166" s="165" t="s">
        <v>5</v>
      </c>
      <c r="D166" s="165" t="s">
        <v>158</v>
      </c>
      <c r="E166" s="166" t="s">
        <v>5</v>
      </c>
      <c r="F166" s="310" t="s">
        <v>5</v>
      </c>
      <c r="G166" s="310"/>
      <c r="H166" s="310"/>
      <c r="I166" s="310"/>
      <c r="J166" s="167" t="s">
        <v>5</v>
      </c>
      <c r="K166" s="168"/>
      <c r="L166" s="311"/>
      <c r="M166" s="312"/>
      <c r="N166" s="312">
        <f t="shared" si="5"/>
        <v>0</v>
      </c>
      <c r="O166" s="312"/>
      <c r="P166" s="312"/>
      <c r="Q166" s="312"/>
      <c r="R166" s="37"/>
      <c r="T166" s="161" t="s">
        <v>5</v>
      </c>
      <c r="U166" s="169" t="s">
        <v>40</v>
      </c>
      <c r="V166" s="36"/>
      <c r="W166" s="36"/>
      <c r="X166" s="36"/>
      <c r="Y166" s="36"/>
      <c r="Z166" s="36"/>
      <c r="AA166" s="74"/>
      <c r="AT166" s="19" t="s">
        <v>190</v>
      </c>
      <c r="AU166" s="19" t="s">
        <v>83</v>
      </c>
      <c r="AY166" s="19" t="s">
        <v>190</v>
      </c>
      <c r="BE166" s="106">
        <f>IF(U166="základní",N166,0)</f>
        <v>0</v>
      </c>
      <c r="BF166" s="106">
        <f>IF(U166="snížená",N166,0)</f>
        <v>0</v>
      </c>
      <c r="BG166" s="106">
        <f>IF(U166="zákl. přenesená",N166,0)</f>
        <v>0</v>
      </c>
      <c r="BH166" s="106">
        <f>IF(U166="sníž. přenesená",N166,0)</f>
        <v>0</v>
      </c>
      <c r="BI166" s="106">
        <f>IF(U166="nulová",N166,0)</f>
        <v>0</v>
      </c>
      <c r="BJ166" s="19" t="s">
        <v>83</v>
      </c>
      <c r="BK166" s="106">
        <f>L166*K166</f>
        <v>0</v>
      </c>
    </row>
    <row r="167" spans="2:63" s="1" customFormat="1" ht="22.35" customHeight="1">
      <c r="B167" s="35"/>
      <c r="C167" s="165" t="s">
        <v>5</v>
      </c>
      <c r="D167" s="165" t="s">
        <v>158</v>
      </c>
      <c r="E167" s="166" t="s">
        <v>5</v>
      </c>
      <c r="F167" s="310" t="s">
        <v>5</v>
      </c>
      <c r="G167" s="310"/>
      <c r="H167" s="310"/>
      <c r="I167" s="310"/>
      <c r="J167" s="167" t="s">
        <v>5</v>
      </c>
      <c r="K167" s="168"/>
      <c r="L167" s="311"/>
      <c r="M167" s="312"/>
      <c r="N167" s="312">
        <f t="shared" si="5"/>
        <v>0</v>
      </c>
      <c r="O167" s="312"/>
      <c r="P167" s="312"/>
      <c r="Q167" s="312"/>
      <c r="R167" s="37"/>
      <c r="T167" s="161" t="s">
        <v>5</v>
      </c>
      <c r="U167" s="169" t="s">
        <v>40</v>
      </c>
      <c r="V167" s="56"/>
      <c r="W167" s="56"/>
      <c r="X167" s="56"/>
      <c r="Y167" s="56"/>
      <c r="Z167" s="56"/>
      <c r="AA167" s="58"/>
      <c r="AT167" s="19" t="s">
        <v>190</v>
      </c>
      <c r="AU167" s="19" t="s">
        <v>83</v>
      </c>
      <c r="AY167" s="19" t="s">
        <v>190</v>
      </c>
      <c r="BE167" s="106">
        <f>IF(U167="základní",N167,0)</f>
        <v>0</v>
      </c>
      <c r="BF167" s="106">
        <f>IF(U167="snížená",N167,0)</f>
        <v>0</v>
      </c>
      <c r="BG167" s="106">
        <f>IF(U167="zákl. přenesená",N167,0)</f>
        <v>0</v>
      </c>
      <c r="BH167" s="106">
        <f>IF(U167="sníž. přenesená",N167,0)</f>
        <v>0</v>
      </c>
      <c r="BI167" s="106">
        <f>IF(U167="nulová",N167,0)</f>
        <v>0</v>
      </c>
      <c r="BJ167" s="19" t="s">
        <v>83</v>
      </c>
      <c r="BK167" s="106">
        <f>L167*K167</f>
        <v>0</v>
      </c>
    </row>
    <row r="168" spans="2:63" s="1" customFormat="1" ht="6.95" customHeight="1"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1"/>
    </row>
  </sheetData>
  <mergeCells count="15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1:I121"/>
    <mergeCell ref="L121:M121"/>
    <mergeCell ref="N121:Q121"/>
    <mergeCell ref="F122:I122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F137:I137"/>
    <mergeCell ref="F138:I138"/>
    <mergeCell ref="F139:I139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H1:K1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56:I156"/>
    <mergeCell ref="L156:M156"/>
    <mergeCell ref="N156:Q156"/>
    <mergeCell ref="F157:I157"/>
    <mergeCell ref="F158:I158"/>
    <mergeCell ref="F159:I159"/>
    <mergeCell ref="F160:I160"/>
    <mergeCell ref="F161:I161"/>
    <mergeCell ref="F163:I163"/>
    <mergeCell ref="L163:M163"/>
    <mergeCell ref="N163:Q163"/>
    <mergeCell ref="F151:I151"/>
    <mergeCell ref="F152:I152"/>
    <mergeCell ref="F153:I153"/>
    <mergeCell ref="S2:AC2"/>
    <mergeCell ref="F167:I167"/>
    <mergeCell ref="L167:M167"/>
    <mergeCell ref="N167:Q167"/>
    <mergeCell ref="N119:Q119"/>
    <mergeCell ref="N120:Q120"/>
    <mergeCell ref="N123:Q123"/>
    <mergeCell ref="N140:Q140"/>
    <mergeCell ref="N162:Q162"/>
    <mergeCell ref="L153:M153"/>
    <mergeCell ref="N153:Q153"/>
    <mergeCell ref="F154:I154"/>
    <mergeCell ref="L154:M154"/>
    <mergeCell ref="N154:Q154"/>
    <mergeCell ref="F155:I15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0:I150"/>
  </mergeCells>
  <dataValidations count="2">
    <dataValidation type="list" allowBlank="1" showInputMessage="1" showErrorMessage="1" error="Povoleny jsou hodnoty K, M." sqref="D163:D168">
      <formula1>"K, M"</formula1>
    </dataValidation>
    <dataValidation type="list" allowBlank="1" showInputMessage="1" showErrorMessage="1" error="Povoleny jsou hodnoty základní, snížená, zákl. přenesená, sníž. přenesená, nulová." sqref="U163:U16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117</v>
      </c>
      <c r="G1" s="14"/>
      <c r="H1" s="309" t="s">
        <v>118</v>
      </c>
      <c r="I1" s="309"/>
      <c r="J1" s="309"/>
      <c r="K1" s="309"/>
      <c r="L1" s="14" t="s">
        <v>119</v>
      </c>
      <c r="M1" s="12"/>
      <c r="N1" s="12"/>
      <c r="O1" s="13" t="s">
        <v>120</v>
      </c>
      <c r="P1" s="12"/>
      <c r="Q1" s="12"/>
      <c r="R1" s="12"/>
      <c r="S1" s="14" t="s">
        <v>121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9" t="s">
        <v>96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136</v>
      </c>
    </row>
    <row r="4" spans="1:66" ht="36.950000000000003" customHeight="1">
      <c r="B4" s="23"/>
      <c r="C4" s="271" t="s">
        <v>123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327" t="str">
        <f>'Rekapitulace stavby'!K6</f>
        <v>Okružní křižovatka v km 1,391.91 u areálu T-sport a SOPO - Modletice včetně chodníku k zastávce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26"/>
      <c r="R6" s="24"/>
    </row>
    <row r="7" spans="1:66" s="1" customFormat="1" ht="32.85" customHeight="1">
      <c r="B7" s="35"/>
      <c r="C7" s="36"/>
      <c r="D7" s="29" t="s">
        <v>124</v>
      </c>
      <c r="E7" s="36"/>
      <c r="F7" s="302" t="s">
        <v>901</v>
      </c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340" t="str">
        <f>'Rekapitulace stavby'!AN8</f>
        <v>5. 2. 2018</v>
      </c>
      <c r="P9" s="317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300" t="str">
        <f>IF('Rekapitulace stavby'!AN10="","",'Rekapitulace stavby'!AN10)</f>
        <v/>
      </c>
      <c r="P11" s="300"/>
      <c r="Q11" s="36"/>
      <c r="R11" s="37"/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300" t="str">
        <f>IF('Rekapitulace stavby'!AN11="","",'Rekapitulace stavby'!AN11)</f>
        <v/>
      </c>
      <c r="P12" s="30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341" t="str">
        <f>IF('Rekapitulace stavby'!AN13="","",'Rekapitulace stavby'!AN13)</f>
        <v>Vyplň údaj</v>
      </c>
      <c r="P14" s="300"/>
      <c r="Q14" s="36"/>
      <c r="R14" s="37"/>
    </row>
    <row r="15" spans="1:66" s="1" customFormat="1" ht="18" customHeight="1">
      <c r="B15" s="35"/>
      <c r="C15" s="36"/>
      <c r="D15" s="36"/>
      <c r="E15" s="341" t="str">
        <f>IF('Rekapitulace stavby'!E14="","",'Rekapitulace stavby'!E14)</f>
        <v>Vyplň údaj</v>
      </c>
      <c r="F15" s="342"/>
      <c r="G15" s="342"/>
      <c r="H15" s="342"/>
      <c r="I15" s="342"/>
      <c r="J15" s="342"/>
      <c r="K15" s="342"/>
      <c r="L15" s="342"/>
      <c r="M15" s="30" t="s">
        <v>29</v>
      </c>
      <c r="N15" s="36"/>
      <c r="O15" s="341" t="str">
        <f>IF('Rekapitulace stavby'!AN14="","",'Rekapitulace stavby'!AN14)</f>
        <v>Vyplň údaj</v>
      </c>
      <c r="P15" s="30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300" t="str">
        <f>IF('Rekapitulace stavby'!AN16="","",'Rekapitulace stavby'!AN16)</f>
        <v/>
      </c>
      <c r="P17" s="300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300" t="str">
        <f>IF('Rekapitulace stavby'!AN17="","",'Rekapitulace stavby'!AN17)</f>
        <v/>
      </c>
      <c r="P18" s="30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300" t="str">
        <f>IF('Rekapitulace stavby'!AN19="","",'Rekapitulace stavby'!AN19)</f>
        <v/>
      </c>
      <c r="P20" s="300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300" t="str">
        <f>IF('Rekapitulace stavby'!AN20="","",'Rekapitulace stavby'!AN20)</f>
        <v/>
      </c>
      <c r="P21" s="30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305" t="s">
        <v>5</v>
      </c>
      <c r="F24" s="305"/>
      <c r="G24" s="305"/>
      <c r="H24" s="305"/>
      <c r="I24" s="305"/>
      <c r="J24" s="305"/>
      <c r="K24" s="305"/>
      <c r="L24" s="30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6" t="s">
        <v>126</v>
      </c>
      <c r="E27" s="36"/>
      <c r="F27" s="36"/>
      <c r="G27" s="36"/>
      <c r="H27" s="36"/>
      <c r="I27" s="36"/>
      <c r="J27" s="36"/>
      <c r="K27" s="36"/>
      <c r="L27" s="36"/>
      <c r="M27" s="306">
        <f>N88</f>
        <v>0</v>
      </c>
      <c r="N27" s="306"/>
      <c r="O27" s="306"/>
      <c r="P27" s="306"/>
      <c r="Q27" s="36"/>
      <c r="R27" s="37"/>
    </row>
    <row r="28" spans="2:18" s="1" customFormat="1" ht="14.45" customHeight="1">
      <c r="B28" s="35"/>
      <c r="C28" s="36"/>
      <c r="D28" s="34" t="s">
        <v>111</v>
      </c>
      <c r="E28" s="36"/>
      <c r="F28" s="36"/>
      <c r="G28" s="36"/>
      <c r="H28" s="36"/>
      <c r="I28" s="36"/>
      <c r="J28" s="36"/>
      <c r="K28" s="36"/>
      <c r="L28" s="36"/>
      <c r="M28" s="306">
        <f>N91</f>
        <v>0</v>
      </c>
      <c r="N28" s="306"/>
      <c r="O28" s="306"/>
      <c r="P28" s="30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7" t="s">
        <v>38</v>
      </c>
      <c r="E30" s="36"/>
      <c r="F30" s="36"/>
      <c r="G30" s="36"/>
      <c r="H30" s="36"/>
      <c r="I30" s="36"/>
      <c r="J30" s="36"/>
      <c r="K30" s="36"/>
      <c r="L30" s="36"/>
      <c r="M30" s="339">
        <f>ROUND(M27+M28,2)</f>
        <v>0</v>
      </c>
      <c r="N30" s="326"/>
      <c r="O30" s="326"/>
      <c r="P30" s="326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39</v>
      </c>
      <c r="E32" s="42" t="s">
        <v>40</v>
      </c>
      <c r="F32" s="43">
        <v>0.21</v>
      </c>
      <c r="G32" s="118" t="s">
        <v>41</v>
      </c>
      <c r="H32" s="336">
        <f>ROUND((((SUM(BE91:BE98)+SUM(BE116:BE140))+SUM(BE142:BE146))),2)</f>
        <v>0</v>
      </c>
      <c r="I32" s="326"/>
      <c r="J32" s="326"/>
      <c r="K32" s="36"/>
      <c r="L32" s="36"/>
      <c r="M32" s="336">
        <f>ROUND(((ROUND((SUM(BE91:BE98)+SUM(BE116:BE140)), 2)*F32)+SUM(BE142:BE146)*F32),2)</f>
        <v>0</v>
      </c>
      <c r="N32" s="326"/>
      <c r="O32" s="326"/>
      <c r="P32" s="326"/>
      <c r="Q32" s="36"/>
      <c r="R32" s="37"/>
    </row>
    <row r="33" spans="2:18" s="1" customFormat="1" ht="14.45" customHeight="1">
      <c r="B33" s="35"/>
      <c r="C33" s="36"/>
      <c r="D33" s="36"/>
      <c r="E33" s="42" t="s">
        <v>42</v>
      </c>
      <c r="F33" s="43">
        <v>0.15</v>
      </c>
      <c r="G33" s="118" t="s">
        <v>41</v>
      </c>
      <c r="H33" s="336">
        <f>ROUND((((SUM(BF91:BF98)+SUM(BF116:BF140))+SUM(BF142:BF146))),2)</f>
        <v>0</v>
      </c>
      <c r="I33" s="326"/>
      <c r="J33" s="326"/>
      <c r="K33" s="36"/>
      <c r="L33" s="36"/>
      <c r="M33" s="336">
        <f>ROUND(((ROUND((SUM(BF91:BF98)+SUM(BF116:BF140)), 2)*F33)+SUM(BF142:BF146)*F33),2)</f>
        <v>0</v>
      </c>
      <c r="N33" s="326"/>
      <c r="O33" s="326"/>
      <c r="P33" s="326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43</v>
      </c>
      <c r="F34" s="43">
        <v>0.21</v>
      </c>
      <c r="G34" s="118" t="s">
        <v>41</v>
      </c>
      <c r="H34" s="336">
        <f>ROUND((((SUM(BG91:BG98)+SUM(BG116:BG140))+SUM(BG142:BG146))),2)</f>
        <v>0</v>
      </c>
      <c r="I34" s="326"/>
      <c r="J34" s="326"/>
      <c r="K34" s="36"/>
      <c r="L34" s="36"/>
      <c r="M34" s="336">
        <v>0</v>
      </c>
      <c r="N34" s="326"/>
      <c r="O34" s="326"/>
      <c r="P34" s="326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44</v>
      </c>
      <c r="F35" s="43">
        <v>0.15</v>
      </c>
      <c r="G35" s="118" t="s">
        <v>41</v>
      </c>
      <c r="H35" s="336">
        <f>ROUND((((SUM(BH91:BH98)+SUM(BH116:BH140))+SUM(BH142:BH146))),2)</f>
        <v>0</v>
      </c>
      <c r="I35" s="326"/>
      <c r="J35" s="326"/>
      <c r="K35" s="36"/>
      <c r="L35" s="36"/>
      <c r="M35" s="336">
        <v>0</v>
      </c>
      <c r="N35" s="326"/>
      <c r="O35" s="326"/>
      <c r="P35" s="326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45</v>
      </c>
      <c r="F36" s="43">
        <v>0</v>
      </c>
      <c r="G36" s="118" t="s">
        <v>41</v>
      </c>
      <c r="H36" s="336">
        <f>ROUND((((SUM(BI91:BI98)+SUM(BI116:BI140))+SUM(BI142:BI146))),2)</f>
        <v>0</v>
      </c>
      <c r="I36" s="326"/>
      <c r="J36" s="326"/>
      <c r="K36" s="36"/>
      <c r="L36" s="36"/>
      <c r="M36" s="336">
        <v>0</v>
      </c>
      <c r="N36" s="326"/>
      <c r="O36" s="326"/>
      <c r="P36" s="326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19" t="s">
        <v>46</v>
      </c>
      <c r="E38" s="75"/>
      <c r="F38" s="75"/>
      <c r="G38" s="120" t="s">
        <v>47</v>
      </c>
      <c r="H38" s="121" t="s">
        <v>48</v>
      </c>
      <c r="I38" s="75"/>
      <c r="J38" s="75"/>
      <c r="K38" s="75"/>
      <c r="L38" s="337">
        <f>SUM(M30:M36)</f>
        <v>0</v>
      </c>
      <c r="M38" s="337"/>
      <c r="N38" s="337"/>
      <c r="O38" s="337"/>
      <c r="P38" s="338"/>
      <c r="Q38" s="114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71" t="s">
        <v>127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327" t="str">
        <f>F6</f>
        <v>Okružní křižovatka v km 1,391.91 u areálu T-sport a SOPO - Modletice včetně chodníku k zastávce</v>
      </c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6"/>
      <c r="R78" s="37"/>
    </row>
    <row r="79" spans="2:18" s="1" customFormat="1" ht="36.950000000000003" customHeight="1">
      <c r="B79" s="35"/>
      <c r="C79" s="69" t="s">
        <v>124</v>
      </c>
      <c r="D79" s="36"/>
      <c r="E79" s="36"/>
      <c r="F79" s="273" t="str">
        <f>F7</f>
        <v>SO 404, SO412 - SO 404 Osvětlení okružní křižovatky, SO412 Osvětlení přechodů</v>
      </c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65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317" t="str">
        <f>IF(O9="","",O9)</f>
        <v>5. 2. 2018</v>
      </c>
      <c r="N81" s="317"/>
      <c r="O81" s="317"/>
      <c r="P81" s="317"/>
      <c r="Q81" s="36"/>
      <c r="R81" s="37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65" s="1" customFormat="1" ht="15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300" t="str">
        <f>E18</f>
        <v xml:space="preserve"> </v>
      </c>
      <c r="N83" s="300"/>
      <c r="O83" s="300"/>
      <c r="P83" s="300"/>
      <c r="Q83" s="300"/>
      <c r="R83" s="37"/>
    </row>
    <row r="84" spans="2:65" s="1" customFormat="1" ht="14.45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300" t="str">
        <f>E21</f>
        <v xml:space="preserve"> </v>
      </c>
      <c r="N84" s="300"/>
      <c r="O84" s="300"/>
      <c r="P84" s="300"/>
      <c r="Q84" s="300"/>
      <c r="R84" s="37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65" s="1" customFormat="1" ht="29.25" customHeight="1">
      <c r="B86" s="35"/>
      <c r="C86" s="334" t="s">
        <v>128</v>
      </c>
      <c r="D86" s="335"/>
      <c r="E86" s="335"/>
      <c r="F86" s="335"/>
      <c r="G86" s="335"/>
      <c r="H86" s="114"/>
      <c r="I86" s="114"/>
      <c r="J86" s="114"/>
      <c r="K86" s="114"/>
      <c r="L86" s="114"/>
      <c r="M86" s="114"/>
      <c r="N86" s="334" t="s">
        <v>129</v>
      </c>
      <c r="O86" s="335"/>
      <c r="P86" s="335"/>
      <c r="Q86" s="335"/>
      <c r="R86" s="37"/>
    </row>
    <row r="87" spans="2:65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65" s="1" customFormat="1" ht="29.25" customHeight="1">
      <c r="B88" s="35"/>
      <c r="C88" s="122" t="s">
        <v>130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79">
        <f>N116</f>
        <v>0</v>
      </c>
      <c r="O88" s="332"/>
      <c r="P88" s="332"/>
      <c r="Q88" s="332"/>
      <c r="R88" s="37"/>
      <c r="AU88" s="19" t="s">
        <v>122</v>
      </c>
    </row>
    <row r="89" spans="2:65" s="6" customFormat="1" ht="21.75" customHeight="1">
      <c r="B89" s="123"/>
      <c r="C89" s="124"/>
      <c r="D89" s="125" t="s">
        <v>132</v>
      </c>
      <c r="E89" s="124"/>
      <c r="F89" s="124"/>
      <c r="G89" s="124"/>
      <c r="H89" s="124"/>
      <c r="I89" s="124"/>
      <c r="J89" s="124"/>
      <c r="K89" s="124"/>
      <c r="L89" s="124"/>
      <c r="M89" s="124"/>
      <c r="N89" s="331">
        <f>N141</f>
        <v>0</v>
      </c>
      <c r="O89" s="330"/>
      <c r="P89" s="330"/>
      <c r="Q89" s="330"/>
      <c r="R89" s="126"/>
    </row>
    <row r="90" spans="2:65" s="1" customFormat="1" ht="21.75" customHeight="1"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7"/>
    </row>
    <row r="91" spans="2:65" s="1" customFormat="1" ht="29.25" customHeight="1">
      <c r="B91" s="35"/>
      <c r="C91" s="122" t="s">
        <v>133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32">
        <f>ROUND(N92+N93+N94+N95+N96+N97,2)</f>
        <v>0</v>
      </c>
      <c r="O91" s="333"/>
      <c r="P91" s="333"/>
      <c r="Q91" s="333"/>
      <c r="R91" s="37"/>
      <c r="T91" s="127"/>
      <c r="U91" s="128" t="s">
        <v>39</v>
      </c>
    </row>
    <row r="92" spans="2:65" s="1" customFormat="1" ht="18" customHeight="1">
      <c r="B92" s="129"/>
      <c r="C92" s="130"/>
      <c r="D92" s="276" t="s">
        <v>134</v>
      </c>
      <c r="E92" s="324"/>
      <c r="F92" s="324"/>
      <c r="G92" s="324"/>
      <c r="H92" s="324"/>
      <c r="I92" s="130"/>
      <c r="J92" s="130"/>
      <c r="K92" s="130"/>
      <c r="L92" s="130"/>
      <c r="M92" s="130"/>
      <c r="N92" s="267">
        <f>ROUND(N88*T92,2)</f>
        <v>0</v>
      </c>
      <c r="O92" s="325"/>
      <c r="P92" s="325"/>
      <c r="Q92" s="325"/>
      <c r="R92" s="132"/>
      <c r="S92" s="133"/>
      <c r="T92" s="134"/>
      <c r="U92" s="135" t="s">
        <v>40</v>
      </c>
      <c r="V92" s="133"/>
      <c r="W92" s="133"/>
      <c r="X92" s="133"/>
      <c r="Y92" s="133"/>
      <c r="Z92" s="133"/>
      <c r="AA92" s="133"/>
      <c r="AB92" s="133"/>
      <c r="AC92" s="133"/>
      <c r="AD92" s="133"/>
      <c r="AE92" s="133"/>
      <c r="AF92" s="133"/>
      <c r="AG92" s="133"/>
      <c r="AH92" s="133"/>
      <c r="AI92" s="133"/>
      <c r="AJ92" s="133"/>
      <c r="AK92" s="133"/>
      <c r="AL92" s="133"/>
      <c r="AM92" s="133"/>
      <c r="AN92" s="133"/>
      <c r="AO92" s="133"/>
      <c r="AP92" s="133"/>
      <c r="AQ92" s="133"/>
      <c r="AR92" s="133"/>
      <c r="AS92" s="133"/>
      <c r="AT92" s="133"/>
      <c r="AU92" s="133"/>
      <c r="AV92" s="133"/>
      <c r="AW92" s="133"/>
      <c r="AX92" s="133"/>
      <c r="AY92" s="136" t="s">
        <v>135</v>
      </c>
      <c r="AZ92" s="133"/>
      <c r="BA92" s="133"/>
      <c r="BB92" s="133"/>
      <c r="BC92" s="133"/>
      <c r="BD92" s="133"/>
      <c r="BE92" s="137">
        <f t="shared" ref="BE92:BE97" si="0">IF(U92="základní",N92,0)</f>
        <v>0</v>
      </c>
      <c r="BF92" s="137">
        <f t="shared" ref="BF92:BF97" si="1">IF(U92="snížená",N92,0)</f>
        <v>0</v>
      </c>
      <c r="BG92" s="137">
        <f t="shared" ref="BG92:BG97" si="2">IF(U92="zákl. přenesená",N92,0)</f>
        <v>0</v>
      </c>
      <c r="BH92" s="137">
        <f t="shared" ref="BH92:BH97" si="3">IF(U92="sníž. přenesená",N92,0)</f>
        <v>0</v>
      </c>
      <c r="BI92" s="137">
        <f t="shared" ref="BI92:BI97" si="4">IF(U92="nulová",N92,0)</f>
        <v>0</v>
      </c>
      <c r="BJ92" s="136" t="s">
        <v>83</v>
      </c>
      <c r="BK92" s="133"/>
      <c r="BL92" s="133"/>
      <c r="BM92" s="133"/>
    </row>
    <row r="93" spans="2:65" s="1" customFormat="1" ht="18" customHeight="1">
      <c r="B93" s="129"/>
      <c r="C93" s="130"/>
      <c r="D93" s="276" t="s">
        <v>902</v>
      </c>
      <c r="E93" s="324"/>
      <c r="F93" s="324"/>
      <c r="G93" s="324"/>
      <c r="H93" s="324"/>
      <c r="I93" s="130"/>
      <c r="J93" s="130"/>
      <c r="K93" s="130"/>
      <c r="L93" s="130"/>
      <c r="M93" s="130"/>
      <c r="N93" s="267">
        <f>ROUND(N88*T93,2)</f>
        <v>0</v>
      </c>
      <c r="O93" s="325"/>
      <c r="P93" s="325"/>
      <c r="Q93" s="325"/>
      <c r="R93" s="132"/>
      <c r="S93" s="133"/>
      <c r="T93" s="134"/>
      <c r="U93" s="135" t="s">
        <v>40</v>
      </c>
      <c r="V93" s="133"/>
      <c r="W93" s="133"/>
      <c r="X93" s="133"/>
      <c r="Y93" s="133"/>
      <c r="Z93" s="133"/>
      <c r="AA93" s="133"/>
      <c r="AB93" s="133"/>
      <c r="AC93" s="133"/>
      <c r="AD93" s="133"/>
      <c r="AE93" s="133"/>
      <c r="AF93" s="133"/>
      <c r="AG93" s="133"/>
      <c r="AH93" s="133"/>
      <c r="AI93" s="133"/>
      <c r="AJ93" s="133"/>
      <c r="AK93" s="133"/>
      <c r="AL93" s="133"/>
      <c r="AM93" s="133"/>
      <c r="AN93" s="133"/>
      <c r="AO93" s="133"/>
      <c r="AP93" s="133"/>
      <c r="AQ93" s="133"/>
      <c r="AR93" s="133"/>
      <c r="AS93" s="133"/>
      <c r="AT93" s="133"/>
      <c r="AU93" s="133"/>
      <c r="AV93" s="133"/>
      <c r="AW93" s="133"/>
      <c r="AX93" s="133"/>
      <c r="AY93" s="136" t="s">
        <v>135</v>
      </c>
      <c r="AZ93" s="133"/>
      <c r="BA93" s="133"/>
      <c r="BB93" s="133"/>
      <c r="BC93" s="133"/>
      <c r="BD93" s="133"/>
      <c r="BE93" s="137">
        <f t="shared" si="0"/>
        <v>0</v>
      </c>
      <c r="BF93" s="137">
        <f t="shared" si="1"/>
        <v>0</v>
      </c>
      <c r="BG93" s="137">
        <f t="shared" si="2"/>
        <v>0</v>
      </c>
      <c r="BH93" s="137">
        <f t="shared" si="3"/>
        <v>0</v>
      </c>
      <c r="BI93" s="137">
        <f t="shared" si="4"/>
        <v>0</v>
      </c>
      <c r="BJ93" s="136" t="s">
        <v>83</v>
      </c>
      <c r="BK93" s="133"/>
      <c r="BL93" s="133"/>
      <c r="BM93" s="133"/>
    </row>
    <row r="94" spans="2:65" s="1" customFormat="1" ht="18" customHeight="1">
      <c r="B94" s="129"/>
      <c r="C94" s="130"/>
      <c r="D94" s="276" t="s">
        <v>138</v>
      </c>
      <c r="E94" s="324"/>
      <c r="F94" s="324"/>
      <c r="G94" s="324"/>
      <c r="H94" s="324"/>
      <c r="I94" s="130"/>
      <c r="J94" s="130"/>
      <c r="K94" s="130"/>
      <c r="L94" s="130"/>
      <c r="M94" s="130"/>
      <c r="N94" s="267">
        <f>ROUND(N88*T94,2)</f>
        <v>0</v>
      </c>
      <c r="O94" s="325"/>
      <c r="P94" s="325"/>
      <c r="Q94" s="325"/>
      <c r="R94" s="132"/>
      <c r="S94" s="133"/>
      <c r="T94" s="134"/>
      <c r="U94" s="135" t="s">
        <v>40</v>
      </c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6" t="s">
        <v>135</v>
      </c>
      <c r="AZ94" s="133"/>
      <c r="BA94" s="133"/>
      <c r="BB94" s="133"/>
      <c r="BC94" s="133"/>
      <c r="BD94" s="133"/>
      <c r="BE94" s="137">
        <f t="shared" si="0"/>
        <v>0</v>
      </c>
      <c r="BF94" s="137">
        <f t="shared" si="1"/>
        <v>0</v>
      </c>
      <c r="BG94" s="137">
        <f t="shared" si="2"/>
        <v>0</v>
      </c>
      <c r="BH94" s="137">
        <f t="shared" si="3"/>
        <v>0</v>
      </c>
      <c r="BI94" s="137">
        <f t="shared" si="4"/>
        <v>0</v>
      </c>
      <c r="BJ94" s="136" t="s">
        <v>83</v>
      </c>
      <c r="BK94" s="133"/>
      <c r="BL94" s="133"/>
      <c r="BM94" s="133"/>
    </row>
    <row r="95" spans="2:65" s="1" customFormat="1" ht="18" customHeight="1">
      <c r="B95" s="129"/>
      <c r="C95" s="130"/>
      <c r="D95" s="276" t="s">
        <v>139</v>
      </c>
      <c r="E95" s="324"/>
      <c r="F95" s="324"/>
      <c r="G95" s="324"/>
      <c r="H95" s="324"/>
      <c r="I95" s="130"/>
      <c r="J95" s="130"/>
      <c r="K95" s="130"/>
      <c r="L95" s="130"/>
      <c r="M95" s="130"/>
      <c r="N95" s="267">
        <f>ROUND(N88*T95,2)</f>
        <v>0</v>
      </c>
      <c r="O95" s="325"/>
      <c r="P95" s="325"/>
      <c r="Q95" s="325"/>
      <c r="R95" s="132"/>
      <c r="S95" s="133"/>
      <c r="T95" s="134"/>
      <c r="U95" s="135" t="s">
        <v>40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6" t="s">
        <v>135</v>
      </c>
      <c r="AZ95" s="133"/>
      <c r="BA95" s="133"/>
      <c r="BB95" s="133"/>
      <c r="BC95" s="133"/>
      <c r="BD95" s="133"/>
      <c r="BE95" s="137">
        <f t="shared" si="0"/>
        <v>0</v>
      </c>
      <c r="BF95" s="137">
        <f t="shared" si="1"/>
        <v>0</v>
      </c>
      <c r="BG95" s="137">
        <f t="shared" si="2"/>
        <v>0</v>
      </c>
      <c r="BH95" s="137">
        <f t="shared" si="3"/>
        <v>0</v>
      </c>
      <c r="BI95" s="137">
        <f t="shared" si="4"/>
        <v>0</v>
      </c>
      <c r="BJ95" s="136" t="s">
        <v>83</v>
      </c>
      <c r="BK95" s="133"/>
      <c r="BL95" s="133"/>
      <c r="BM95" s="133"/>
    </row>
    <row r="96" spans="2:65" s="1" customFormat="1" ht="18" customHeight="1">
      <c r="B96" s="129"/>
      <c r="C96" s="130"/>
      <c r="D96" s="276" t="s">
        <v>903</v>
      </c>
      <c r="E96" s="324"/>
      <c r="F96" s="324"/>
      <c r="G96" s="324"/>
      <c r="H96" s="324"/>
      <c r="I96" s="130"/>
      <c r="J96" s="130"/>
      <c r="K96" s="130"/>
      <c r="L96" s="130"/>
      <c r="M96" s="130"/>
      <c r="N96" s="267">
        <f>ROUND(N88*T96,2)</f>
        <v>0</v>
      </c>
      <c r="O96" s="325"/>
      <c r="P96" s="325"/>
      <c r="Q96" s="325"/>
      <c r="R96" s="132"/>
      <c r="S96" s="133"/>
      <c r="T96" s="134"/>
      <c r="U96" s="135" t="s">
        <v>40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6" t="s">
        <v>135</v>
      </c>
      <c r="AZ96" s="133"/>
      <c r="BA96" s="133"/>
      <c r="BB96" s="133"/>
      <c r="BC96" s="133"/>
      <c r="BD96" s="133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83</v>
      </c>
      <c r="BK96" s="133"/>
      <c r="BL96" s="133"/>
      <c r="BM96" s="133"/>
    </row>
    <row r="97" spans="2:65" s="1" customFormat="1" ht="18" customHeight="1">
      <c r="B97" s="129"/>
      <c r="C97" s="130"/>
      <c r="D97" s="131" t="s">
        <v>141</v>
      </c>
      <c r="E97" s="130"/>
      <c r="F97" s="130"/>
      <c r="G97" s="130"/>
      <c r="H97" s="130"/>
      <c r="I97" s="130"/>
      <c r="J97" s="130"/>
      <c r="K97" s="130"/>
      <c r="L97" s="130"/>
      <c r="M97" s="130"/>
      <c r="N97" s="267">
        <f>ROUND(N88*T97,2)</f>
        <v>0</v>
      </c>
      <c r="O97" s="325"/>
      <c r="P97" s="325"/>
      <c r="Q97" s="325"/>
      <c r="R97" s="132"/>
      <c r="S97" s="133"/>
      <c r="T97" s="138"/>
      <c r="U97" s="139" t="s">
        <v>40</v>
      </c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6" t="s">
        <v>142</v>
      </c>
      <c r="AZ97" s="133"/>
      <c r="BA97" s="133"/>
      <c r="BB97" s="133"/>
      <c r="BC97" s="133"/>
      <c r="BD97" s="133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83</v>
      </c>
      <c r="BK97" s="133"/>
      <c r="BL97" s="133"/>
      <c r="BM97" s="133"/>
    </row>
    <row r="98" spans="2:65" s="1" customForma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7"/>
    </row>
    <row r="99" spans="2:65" s="1" customFormat="1" ht="29.25" customHeight="1">
      <c r="B99" s="35"/>
      <c r="C99" s="113" t="s">
        <v>116</v>
      </c>
      <c r="D99" s="114"/>
      <c r="E99" s="114"/>
      <c r="F99" s="114"/>
      <c r="G99" s="114"/>
      <c r="H99" s="114"/>
      <c r="I99" s="114"/>
      <c r="J99" s="114"/>
      <c r="K99" s="114"/>
      <c r="L99" s="264">
        <f>ROUND(SUM(N88+N91),2)</f>
        <v>0</v>
      </c>
      <c r="M99" s="264"/>
      <c r="N99" s="264"/>
      <c r="O99" s="264"/>
      <c r="P99" s="264"/>
      <c r="Q99" s="264"/>
      <c r="R99" s="37"/>
    </row>
    <row r="100" spans="2:65" s="1" customFormat="1" ht="6.95" customHeight="1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1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</row>
    <row r="105" spans="2:65" s="1" customFormat="1" ht="36.950000000000003" customHeight="1">
      <c r="B105" s="35"/>
      <c r="C105" s="271" t="s">
        <v>143</v>
      </c>
      <c r="D105" s="326"/>
      <c r="E105" s="326"/>
      <c r="F105" s="326"/>
      <c r="G105" s="326"/>
      <c r="H105" s="326"/>
      <c r="I105" s="326"/>
      <c r="J105" s="326"/>
      <c r="K105" s="326"/>
      <c r="L105" s="326"/>
      <c r="M105" s="326"/>
      <c r="N105" s="326"/>
      <c r="O105" s="326"/>
      <c r="P105" s="326"/>
      <c r="Q105" s="326"/>
      <c r="R105" s="37"/>
    </row>
    <row r="106" spans="2:65" s="1" customFormat="1" ht="6.95" customHeight="1"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7"/>
    </row>
    <row r="107" spans="2:65" s="1" customFormat="1" ht="30" customHeight="1">
      <c r="B107" s="35"/>
      <c r="C107" s="30" t="s">
        <v>19</v>
      </c>
      <c r="D107" s="36"/>
      <c r="E107" s="36"/>
      <c r="F107" s="327" t="str">
        <f>F6</f>
        <v>Okružní křižovatka v km 1,391.91 u areálu T-sport a SOPO - Modletice včetně chodníku k zastávce</v>
      </c>
      <c r="G107" s="328"/>
      <c r="H107" s="328"/>
      <c r="I107" s="328"/>
      <c r="J107" s="328"/>
      <c r="K107" s="328"/>
      <c r="L107" s="328"/>
      <c r="M107" s="328"/>
      <c r="N107" s="328"/>
      <c r="O107" s="328"/>
      <c r="P107" s="328"/>
      <c r="Q107" s="36"/>
      <c r="R107" s="37"/>
    </row>
    <row r="108" spans="2:65" s="1" customFormat="1" ht="36.950000000000003" customHeight="1">
      <c r="B108" s="35"/>
      <c r="C108" s="69" t="s">
        <v>124</v>
      </c>
      <c r="D108" s="36"/>
      <c r="E108" s="36"/>
      <c r="F108" s="273" t="str">
        <f>F7</f>
        <v>SO 404, SO412 - SO 404 Osvětlení okružní křižovatky, SO412 Osvětlení přechodů</v>
      </c>
      <c r="G108" s="326"/>
      <c r="H108" s="326"/>
      <c r="I108" s="326"/>
      <c r="J108" s="326"/>
      <c r="K108" s="326"/>
      <c r="L108" s="326"/>
      <c r="M108" s="326"/>
      <c r="N108" s="326"/>
      <c r="O108" s="326"/>
      <c r="P108" s="326"/>
      <c r="Q108" s="36"/>
      <c r="R108" s="37"/>
    </row>
    <row r="109" spans="2:65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65" s="1" customFormat="1" ht="18" customHeight="1">
      <c r="B110" s="35"/>
      <c r="C110" s="30" t="s">
        <v>23</v>
      </c>
      <c r="D110" s="36"/>
      <c r="E110" s="36"/>
      <c r="F110" s="28" t="str">
        <f>F9</f>
        <v xml:space="preserve"> </v>
      </c>
      <c r="G110" s="36"/>
      <c r="H110" s="36"/>
      <c r="I110" s="36"/>
      <c r="J110" s="36"/>
      <c r="K110" s="30" t="s">
        <v>25</v>
      </c>
      <c r="L110" s="36"/>
      <c r="M110" s="317" t="str">
        <f>IF(O9="","",O9)</f>
        <v>5. 2. 2018</v>
      </c>
      <c r="N110" s="317"/>
      <c r="O110" s="317"/>
      <c r="P110" s="317"/>
      <c r="Q110" s="36"/>
      <c r="R110" s="37"/>
    </row>
    <row r="111" spans="2:65" s="1" customFormat="1" ht="6.95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65" s="1" customFormat="1" ht="15">
      <c r="B112" s="35"/>
      <c r="C112" s="30" t="s">
        <v>27</v>
      </c>
      <c r="D112" s="36"/>
      <c r="E112" s="36"/>
      <c r="F112" s="28" t="str">
        <f>E12</f>
        <v xml:space="preserve"> </v>
      </c>
      <c r="G112" s="36"/>
      <c r="H112" s="36"/>
      <c r="I112" s="36"/>
      <c r="J112" s="36"/>
      <c r="K112" s="30" t="s">
        <v>32</v>
      </c>
      <c r="L112" s="36"/>
      <c r="M112" s="300" t="str">
        <f>E18</f>
        <v xml:space="preserve"> </v>
      </c>
      <c r="N112" s="300"/>
      <c r="O112" s="300"/>
      <c r="P112" s="300"/>
      <c r="Q112" s="300"/>
      <c r="R112" s="37"/>
    </row>
    <row r="113" spans="2:65" s="1" customFormat="1" ht="14.45" customHeight="1">
      <c r="B113" s="35"/>
      <c r="C113" s="30" t="s">
        <v>30</v>
      </c>
      <c r="D113" s="36"/>
      <c r="E113" s="36"/>
      <c r="F113" s="28" t="str">
        <f>IF(E15="","",E15)</f>
        <v>Vyplň údaj</v>
      </c>
      <c r="G113" s="36"/>
      <c r="H113" s="36"/>
      <c r="I113" s="36"/>
      <c r="J113" s="36"/>
      <c r="K113" s="30" t="s">
        <v>34</v>
      </c>
      <c r="L113" s="36"/>
      <c r="M113" s="300" t="str">
        <f>E21</f>
        <v xml:space="preserve"> </v>
      </c>
      <c r="N113" s="300"/>
      <c r="O113" s="300"/>
      <c r="P113" s="300"/>
      <c r="Q113" s="300"/>
      <c r="R113" s="37"/>
    </row>
    <row r="114" spans="2:65" s="1" customFormat="1" ht="10.3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7" customFormat="1" ht="29.25" customHeight="1">
      <c r="B115" s="140"/>
      <c r="C115" s="141" t="s">
        <v>144</v>
      </c>
      <c r="D115" s="142" t="s">
        <v>145</v>
      </c>
      <c r="E115" s="142" t="s">
        <v>57</v>
      </c>
      <c r="F115" s="318" t="s">
        <v>146</v>
      </c>
      <c r="G115" s="318"/>
      <c r="H115" s="318"/>
      <c r="I115" s="318"/>
      <c r="J115" s="142" t="s">
        <v>147</v>
      </c>
      <c r="K115" s="142" t="s">
        <v>148</v>
      </c>
      <c r="L115" s="318" t="s">
        <v>149</v>
      </c>
      <c r="M115" s="318"/>
      <c r="N115" s="318" t="s">
        <v>129</v>
      </c>
      <c r="O115" s="318"/>
      <c r="P115" s="318"/>
      <c r="Q115" s="319"/>
      <c r="R115" s="143"/>
      <c r="T115" s="76" t="s">
        <v>150</v>
      </c>
      <c r="U115" s="77" t="s">
        <v>39</v>
      </c>
      <c r="V115" s="77" t="s">
        <v>151</v>
      </c>
      <c r="W115" s="77" t="s">
        <v>152</v>
      </c>
      <c r="X115" s="77" t="s">
        <v>153</v>
      </c>
      <c r="Y115" s="77" t="s">
        <v>154</v>
      </c>
      <c r="Z115" s="77" t="s">
        <v>155</v>
      </c>
      <c r="AA115" s="78" t="s">
        <v>156</v>
      </c>
    </row>
    <row r="116" spans="2:65" s="1" customFormat="1" ht="29.25" customHeight="1">
      <c r="B116" s="35"/>
      <c r="C116" s="80" t="s">
        <v>126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50">
        <f>BK116</f>
        <v>0</v>
      </c>
      <c r="O116" s="351"/>
      <c r="P116" s="351"/>
      <c r="Q116" s="351"/>
      <c r="R116" s="37"/>
      <c r="T116" s="79"/>
      <c r="U116" s="51"/>
      <c r="V116" s="51"/>
      <c r="W116" s="144">
        <f>W117+SUM(W118:W141)</f>
        <v>0</v>
      </c>
      <c r="X116" s="51"/>
      <c r="Y116" s="144">
        <f>Y117+SUM(Y118:Y141)</f>
        <v>0</v>
      </c>
      <c r="Z116" s="51"/>
      <c r="AA116" s="145">
        <f>AA117+SUM(AA118:AA141)</f>
        <v>0</v>
      </c>
      <c r="AT116" s="19" t="s">
        <v>74</v>
      </c>
      <c r="AU116" s="19" t="s">
        <v>122</v>
      </c>
      <c r="BK116" s="146">
        <f>BK117+SUM(BK118:BK141)</f>
        <v>0</v>
      </c>
    </row>
    <row r="117" spans="2:65" s="1" customFormat="1" ht="38.25" customHeight="1">
      <c r="B117" s="129"/>
      <c r="C117" s="157" t="s">
        <v>83</v>
      </c>
      <c r="D117" s="157" t="s">
        <v>158</v>
      </c>
      <c r="E117" s="158" t="s">
        <v>904</v>
      </c>
      <c r="F117" s="313" t="s">
        <v>905</v>
      </c>
      <c r="G117" s="313"/>
      <c r="H117" s="313"/>
      <c r="I117" s="313"/>
      <c r="J117" s="159" t="s">
        <v>906</v>
      </c>
      <c r="K117" s="160">
        <v>32</v>
      </c>
      <c r="L117" s="311">
        <v>0</v>
      </c>
      <c r="M117" s="311"/>
      <c r="N117" s="314">
        <f t="shared" ref="N117:N140" si="5">ROUND(L117*K117,2)</f>
        <v>0</v>
      </c>
      <c r="O117" s="314"/>
      <c r="P117" s="314"/>
      <c r="Q117" s="314"/>
      <c r="R117" s="132"/>
      <c r="T117" s="161" t="s">
        <v>5</v>
      </c>
      <c r="U117" s="44" t="s">
        <v>40</v>
      </c>
      <c r="V117" s="36"/>
      <c r="W117" s="162">
        <f t="shared" ref="W117:W140" si="6">V117*K117</f>
        <v>0</v>
      </c>
      <c r="X117" s="162">
        <v>0</v>
      </c>
      <c r="Y117" s="162">
        <f t="shared" ref="Y117:Y140" si="7">X117*K117</f>
        <v>0</v>
      </c>
      <c r="Z117" s="162">
        <v>0</v>
      </c>
      <c r="AA117" s="163">
        <f t="shared" ref="AA117:AA140" si="8">Z117*K117</f>
        <v>0</v>
      </c>
      <c r="AR117" s="19" t="s">
        <v>162</v>
      </c>
      <c r="AT117" s="19" t="s">
        <v>158</v>
      </c>
      <c r="AU117" s="19" t="s">
        <v>75</v>
      </c>
      <c r="AY117" s="19" t="s">
        <v>157</v>
      </c>
      <c r="BE117" s="106">
        <f t="shared" ref="BE117:BE140" si="9">IF(U117="základní",N117,0)</f>
        <v>0</v>
      </c>
      <c r="BF117" s="106">
        <f t="shared" ref="BF117:BF140" si="10">IF(U117="snížená",N117,0)</f>
        <v>0</v>
      </c>
      <c r="BG117" s="106">
        <f t="shared" ref="BG117:BG140" si="11">IF(U117="zákl. přenesená",N117,0)</f>
        <v>0</v>
      </c>
      <c r="BH117" s="106">
        <f t="shared" ref="BH117:BH140" si="12">IF(U117="sníž. přenesená",N117,0)</f>
        <v>0</v>
      </c>
      <c r="BI117" s="106">
        <f t="shared" ref="BI117:BI140" si="13">IF(U117="nulová",N117,0)</f>
        <v>0</v>
      </c>
      <c r="BJ117" s="19" t="s">
        <v>83</v>
      </c>
      <c r="BK117" s="106">
        <f t="shared" ref="BK117:BK140" si="14">ROUND(L117*K117,2)</f>
        <v>0</v>
      </c>
      <c r="BL117" s="19" t="s">
        <v>162</v>
      </c>
      <c r="BM117" s="19" t="s">
        <v>136</v>
      </c>
    </row>
    <row r="118" spans="2:65" s="1" customFormat="1" ht="25.5" customHeight="1">
      <c r="B118" s="129"/>
      <c r="C118" s="179" t="s">
        <v>136</v>
      </c>
      <c r="D118" s="179" t="s">
        <v>297</v>
      </c>
      <c r="E118" s="180" t="s">
        <v>907</v>
      </c>
      <c r="F118" s="347" t="s">
        <v>908</v>
      </c>
      <c r="G118" s="347"/>
      <c r="H118" s="347"/>
      <c r="I118" s="347"/>
      <c r="J118" s="181" t="s">
        <v>906</v>
      </c>
      <c r="K118" s="182">
        <v>32</v>
      </c>
      <c r="L118" s="348">
        <v>0</v>
      </c>
      <c r="M118" s="348"/>
      <c r="N118" s="349">
        <f t="shared" si="5"/>
        <v>0</v>
      </c>
      <c r="O118" s="314"/>
      <c r="P118" s="314"/>
      <c r="Q118" s="314"/>
      <c r="R118" s="132"/>
      <c r="T118" s="161" t="s">
        <v>5</v>
      </c>
      <c r="U118" s="44" t="s">
        <v>40</v>
      </c>
      <c r="V118" s="36"/>
      <c r="W118" s="162">
        <f t="shared" si="6"/>
        <v>0</v>
      </c>
      <c r="X118" s="162">
        <v>0</v>
      </c>
      <c r="Y118" s="162">
        <f t="shared" si="7"/>
        <v>0</v>
      </c>
      <c r="Z118" s="162">
        <v>0</v>
      </c>
      <c r="AA118" s="163">
        <f t="shared" si="8"/>
        <v>0</v>
      </c>
      <c r="AR118" s="19" t="s">
        <v>184</v>
      </c>
      <c r="AT118" s="19" t="s">
        <v>297</v>
      </c>
      <c r="AU118" s="19" t="s">
        <v>75</v>
      </c>
      <c r="AY118" s="19" t="s">
        <v>157</v>
      </c>
      <c r="BE118" s="106">
        <f t="shared" si="9"/>
        <v>0</v>
      </c>
      <c r="BF118" s="106">
        <f t="shared" si="10"/>
        <v>0</v>
      </c>
      <c r="BG118" s="106">
        <f t="shared" si="11"/>
        <v>0</v>
      </c>
      <c r="BH118" s="106">
        <f t="shared" si="12"/>
        <v>0</v>
      </c>
      <c r="BI118" s="106">
        <f t="shared" si="13"/>
        <v>0</v>
      </c>
      <c r="BJ118" s="19" t="s">
        <v>83</v>
      </c>
      <c r="BK118" s="106">
        <f t="shared" si="14"/>
        <v>0</v>
      </c>
      <c r="BL118" s="19" t="s">
        <v>162</v>
      </c>
      <c r="BM118" s="19" t="s">
        <v>162</v>
      </c>
    </row>
    <row r="119" spans="2:65" s="1" customFormat="1" ht="38.25" customHeight="1">
      <c r="B119" s="129"/>
      <c r="C119" s="157" t="s">
        <v>166</v>
      </c>
      <c r="D119" s="157" t="s">
        <v>158</v>
      </c>
      <c r="E119" s="158" t="s">
        <v>909</v>
      </c>
      <c r="F119" s="313" t="s">
        <v>910</v>
      </c>
      <c r="G119" s="313"/>
      <c r="H119" s="313"/>
      <c r="I119" s="313"/>
      <c r="J119" s="159" t="s">
        <v>906</v>
      </c>
      <c r="K119" s="160">
        <v>80</v>
      </c>
      <c r="L119" s="311">
        <v>0</v>
      </c>
      <c r="M119" s="311"/>
      <c r="N119" s="314">
        <f t="shared" si="5"/>
        <v>0</v>
      </c>
      <c r="O119" s="314"/>
      <c r="P119" s="314"/>
      <c r="Q119" s="314"/>
      <c r="R119" s="132"/>
      <c r="T119" s="161" t="s">
        <v>5</v>
      </c>
      <c r="U119" s="44" t="s">
        <v>40</v>
      </c>
      <c r="V119" s="36"/>
      <c r="W119" s="162">
        <f t="shared" si="6"/>
        <v>0</v>
      </c>
      <c r="X119" s="162">
        <v>0</v>
      </c>
      <c r="Y119" s="162">
        <f t="shared" si="7"/>
        <v>0</v>
      </c>
      <c r="Z119" s="162">
        <v>0</v>
      </c>
      <c r="AA119" s="163">
        <f t="shared" si="8"/>
        <v>0</v>
      </c>
      <c r="AR119" s="19" t="s">
        <v>162</v>
      </c>
      <c r="AT119" s="19" t="s">
        <v>158</v>
      </c>
      <c r="AU119" s="19" t="s">
        <v>75</v>
      </c>
      <c r="AY119" s="19" t="s">
        <v>157</v>
      </c>
      <c r="BE119" s="106">
        <f t="shared" si="9"/>
        <v>0</v>
      </c>
      <c r="BF119" s="106">
        <f t="shared" si="10"/>
        <v>0</v>
      </c>
      <c r="BG119" s="106">
        <f t="shared" si="11"/>
        <v>0</v>
      </c>
      <c r="BH119" s="106">
        <f t="shared" si="12"/>
        <v>0</v>
      </c>
      <c r="BI119" s="106">
        <f t="shared" si="13"/>
        <v>0</v>
      </c>
      <c r="BJ119" s="19" t="s">
        <v>83</v>
      </c>
      <c r="BK119" s="106">
        <f t="shared" si="14"/>
        <v>0</v>
      </c>
      <c r="BL119" s="19" t="s">
        <v>162</v>
      </c>
      <c r="BM119" s="19" t="s">
        <v>177</v>
      </c>
    </row>
    <row r="120" spans="2:65" s="1" customFormat="1" ht="25.5" customHeight="1">
      <c r="B120" s="129"/>
      <c r="C120" s="179" t="s">
        <v>162</v>
      </c>
      <c r="D120" s="179" t="s">
        <v>297</v>
      </c>
      <c r="E120" s="180" t="s">
        <v>911</v>
      </c>
      <c r="F120" s="347" t="s">
        <v>912</v>
      </c>
      <c r="G120" s="347"/>
      <c r="H120" s="347"/>
      <c r="I120" s="347"/>
      <c r="J120" s="181" t="s">
        <v>906</v>
      </c>
      <c r="K120" s="182">
        <v>88</v>
      </c>
      <c r="L120" s="348">
        <v>0</v>
      </c>
      <c r="M120" s="348"/>
      <c r="N120" s="349">
        <f t="shared" si="5"/>
        <v>0</v>
      </c>
      <c r="O120" s="314"/>
      <c r="P120" s="314"/>
      <c r="Q120" s="314"/>
      <c r="R120" s="132"/>
      <c r="T120" s="161" t="s">
        <v>5</v>
      </c>
      <c r="U120" s="44" t="s">
        <v>40</v>
      </c>
      <c r="V120" s="36"/>
      <c r="W120" s="162">
        <f t="shared" si="6"/>
        <v>0</v>
      </c>
      <c r="X120" s="162">
        <v>0</v>
      </c>
      <c r="Y120" s="162">
        <f t="shared" si="7"/>
        <v>0</v>
      </c>
      <c r="Z120" s="162">
        <v>0</v>
      </c>
      <c r="AA120" s="163">
        <f t="shared" si="8"/>
        <v>0</v>
      </c>
      <c r="AR120" s="19" t="s">
        <v>184</v>
      </c>
      <c r="AT120" s="19" t="s">
        <v>297</v>
      </c>
      <c r="AU120" s="19" t="s">
        <v>75</v>
      </c>
      <c r="AY120" s="19" t="s">
        <v>157</v>
      </c>
      <c r="BE120" s="106">
        <f t="shared" si="9"/>
        <v>0</v>
      </c>
      <c r="BF120" s="106">
        <f t="shared" si="10"/>
        <v>0</v>
      </c>
      <c r="BG120" s="106">
        <f t="shared" si="11"/>
        <v>0</v>
      </c>
      <c r="BH120" s="106">
        <f t="shared" si="12"/>
        <v>0</v>
      </c>
      <c r="BI120" s="106">
        <f t="shared" si="13"/>
        <v>0</v>
      </c>
      <c r="BJ120" s="19" t="s">
        <v>83</v>
      </c>
      <c r="BK120" s="106">
        <f t="shared" si="14"/>
        <v>0</v>
      </c>
      <c r="BL120" s="19" t="s">
        <v>162</v>
      </c>
      <c r="BM120" s="19" t="s">
        <v>184</v>
      </c>
    </row>
    <row r="121" spans="2:65" s="1" customFormat="1" ht="25.5" customHeight="1">
      <c r="B121" s="129"/>
      <c r="C121" s="157" t="s">
        <v>173</v>
      </c>
      <c r="D121" s="157" t="s">
        <v>158</v>
      </c>
      <c r="E121" s="158" t="s">
        <v>913</v>
      </c>
      <c r="F121" s="313" t="s">
        <v>914</v>
      </c>
      <c r="G121" s="313"/>
      <c r="H121" s="313"/>
      <c r="I121" s="313"/>
      <c r="J121" s="159" t="s">
        <v>915</v>
      </c>
      <c r="K121" s="160">
        <v>128</v>
      </c>
      <c r="L121" s="311">
        <v>0</v>
      </c>
      <c r="M121" s="311"/>
      <c r="N121" s="314">
        <f t="shared" si="5"/>
        <v>0</v>
      </c>
      <c r="O121" s="314"/>
      <c r="P121" s="314"/>
      <c r="Q121" s="314"/>
      <c r="R121" s="132"/>
      <c r="T121" s="161" t="s">
        <v>5</v>
      </c>
      <c r="U121" s="44" t="s">
        <v>40</v>
      </c>
      <c r="V121" s="36"/>
      <c r="W121" s="162">
        <f t="shared" si="6"/>
        <v>0</v>
      </c>
      <c r="X121" s="162">
        <v>0</v>
      </c>
      <c r="Y121" s="162">
        <f t="shared" si="7"/>
        <v>0</v>
      </c>
      <c r="Z121" s="162">
        <v>0</v>
      </c>
      <c r="AA121" s="163">
        <f t="shared" si="8"/>
        <v>0</v>
      </c>
      <c r="AR121" s="19" t="s">
        <v>162</v>
      </c>
      <c r="AT121" s="19" t="s">
        <v>158</v>
      </c>
      <c r="AU121" s="19" t="s">
        <v>75</v>
      </c>
      <c r="AY121" s="19" t="s">
        <v>157</v>
      </c>
      <c r="BE121" s="106">
        <f t="shared" si="9"/>
        <v>0</v>
      </c>
      <c r="BF121" s="106">
        <f t="shared" si="10"/>
        <v>0</v>
      </c>
      <c r="BG121" s="106">
        <f t="shared" si="11"/>
        <v>0</v>
      </c>
      <c r="BH121" s="106">
        <f t="shared" si="12"/>
        <v>0</v>
      </c>
      <c r="BI121" s="106">
        <f t="shared" si="13"/>
        <v>0</v>
      </c>
      <c r="BJ121" s="19" t="s">
        <v>83</v>
      </c>
      <c r="BK121" s="106">
        <f t="shared" si="14"/>
        <v>0</v>
      </c>
      <c r="BL121" s="19" t="s">
        <v>162</v>
      </c>
      <c r="BM121" s="19" t="s">
        <v>210</v>
      </c>
    </row>
    <row r="122" spans="2:65" s="1" customFormat="1" ht="25.5" customHeight="1">
      <c r="B122" s="129"/>
      <c r="C122" s="157" t="s">
        <v>177</v>
      </c>
      <c r="D122" s="157" t="s">
        <v>158</v>
      </c>
      <c r="E122" s="158" t="s">
        <v>916</v>
      </c>
      <c r="F122" s="313" t="s">
        <v>917</v>
      </c>
      <c r="G122" s="313"/>
      <c r="H122" s="313"/>
      <c r="I122" s="313"/>
      <c r="J122" s="159" t="s">
        <v>915</v>
      </c>
      <c r="K122" s="160">
        <v>64</v>
      </c>
      <c r="L122" s="311">
        <v>0</v>
      </c>
      <c r="M122" s="311"/>
      <c r="N122" s="314">
        <f t="shared" si="5"/>
        <v>0</v>
      </c>
      <c r="O122" s="314"/>
      <c r="P122" s="314"/>
      <c r="Q122" s="314"/>
      <c r="R122" s="132"/>
      <c r="T122" s="161" t="s">
        <v>5</v>
      </c>
      <c r="U122" s="44" t="s">
        <v>40</v>
      </c>
      <c r="V122" s="36"/>
      <c r="W122" s="162">
        <f t="shared" si="6"/>
        <v>0</v>
      </c>
      <c r="X122" s="162">
        <v>0</v>
      </c>
      <c r="Y122" s="162">
        <f t="shared" si="7"/>
        <v>0</v>
      </c>
      <c r="Z122" s="162">
        <v>0</v>
      </c>
      <c r="AA122" s="163">
        <f t="shared" si="8"/>
        <v>0</v>
      </c>
      <c r="AR122" s="19" t="s">
        <v>162</v>
      </c>
      <c r="AT122" s="19" t="s">
        <v>158</v>
      </c>
      <c r="AU122" s="19" t="s">
        <v>75</v>
      </c>
      <c r="AY122" s="19" t="s">
        <v>157</v>
      </c>
      <c r="BE122" s="106">
        <f t="shared" si="9"/>
        <v>0</v>
      </c>
      <c r="BF122" s="106">
        <f t="shared" si="10"/>
        <v>0</v>
      </c>
      <c r="BG122" s="106">
        <f t="shared" si="11"/>
        <v>0</v>
      </c>
      <c r="BH122" s="106">
        <f t="shared" si="12"/>
        <v>0</v>
      </c>
      <c r="BI122" s="106">
        <f t="shared" si="13"/>
        <v>0</v>
      </c>
      <c r="BJ122" s="19" t="s">
        <v>83</v>
      </c>
      <c r="BK122" s="106">
        <f t="shared" si="14"/>
        <v>0</v>
      </c>
      <c r="BL122" s="19" t="s">
        <v>162</v>
      </c>
      <c r="BM122" s="19" t="s">
        <v>208</v>
      </c>
    </row>
    <row r="123" spans="2:65" s="1" customFormat="1" ht="25.5" customHeight="1">
      <c r="B123" s="129"/>
      <c r="C123" s="157" t="s">
        <v>181</v>
      </c>
      <c r="D123" s="157" t="s">
        <v>158</v>
      </c>
      <c r="E123" s="158" t="s">
        <v>918</v>
      </c>
      <c r="F123" s="313" t="s">
        <v>919</v>
      </c>
      <c r="G123" s="313"/>
      <c r="H123" s="313"/>
      <c r="I123" s="313"/>
      <c r="J123" s="159" t="s">
        <v>915</v>
      </c>
      <c r="K123" s="160">
        <v>8</v>
      </c>
      <c r="L123" s="311">
        <v>0</v>
      </c>
      <c r="M123" s="311"/>
      <c r="N123" s="314">
        <f t="shared" si="5"/>
        <v>0</v>
      </c>
      <c r="O123" s="314"/>
      <c r="P123" s="314"/>
      <c r="Q123" s="314"/>
      <c r="R123" s="132"/>
      <c r="T123" s="161" t="s">
        <v>5</v>
      </c>
      <c r="U123" s="44" t="s">
        <v>40</v>
      </c>
      <c r="V123" s="36"/>
      <c r="W123" s="162">
        <f t="shared" si="6"/>
        <v>0</v>
      </c>
      <c r="X123" s="162">
        <v>0</v>
      </c>
      <c r="Y123" s="162">
        <f t="shared" si="7"/>
        <v>0</v>
      </c>
      <c r="Z123" s="162">
        <v>0</v>
      </c>
      <c r="AA123" s="163">
        <f t="shared" si="8"/>
        <v>0</v>
      </c>
      <c r="AR123" s="19" t="s">
        <v>162</v>
      </c>
      <c r="AT123" s="19" t="s">
        <v>158</v>
      </c>
      <c r="AU123" s="19" t="s">
        <v>75</v>
      </c>
      <c r="AY123" s="19" t="s">
        <v>157</v>
      </c>
      <c r="BE123" s="106">
        <f t="shared" si="9"/>
        <v>0</v>
      </c>
      <c r="BF123" s="106">
        <f t="shared" si="10"/>
        <v>0</v>
      </c>
      <c r="BG123" s="106">
        <f t="shared" si="11"/>
        <v>0</v>
      </c>
      <c r="BH123" s="106">
        <f t="shared" si="12"/>
        <v>0</v>
      </c>
      <c r="BI123" s="106">
        <f t="shared" si="13"/>
        <v>0</v>
      </c>
      <c r="BJ123" s="19" t="s">
        <v>83</v>
      </c>
      <c r="BK123" s="106">
        <f t="shared" si="14"/>
        <v>0</v>
      </c>
      <c r="BL123" s="19" t="s">
        <v>162</v>
      </c>
      <c r="BM123" s="19" t="s">
        <v>328</v>
      </c>
    </row>
    <row r="124" spans="2:65" s="1" customFormat="1" ht="38.25" customHeight="1">
      <c r="B124" s="129"/>
      <c r="C124" s="157" t="s">
        <v>184</v>
      </c>
      <c r="D124" s="157" t="s">
        <v>158</v>
      </c>
      <c r="E124" s="158" t="s">
        <v>920</v>
      </c>
      <c r="F124" s="313" t="s">
        <v>921</v>
      </c>
      <c r="G124" s="313"/>
      <c r="H124" s="313"/>
      <c r="I124" s="313"/>
      <c r="J124" s="159" t="s">
        <v>906</v>
      </c>
      <c r="K124" s="160">
        <v>16</v>
      </c>
      <c r="L124" s="311">
        <v>0</v>
      </c>
      <c r="M124" s="311"/>
      <c r="N124" s="314">
        <f t="shared" si="5"/>
        <v>0</v>
      </c>
      <c r="O124" s="314"/>
      <c r="P124" s="314"/>
      <c r="Q124" s="314"/>
      <c r="R124" s="132"/>
      <c r="T124" s="161" t="s">
        <v>5</v>
      </c>
      <c r="U124" s="44" t="s">
        <v>40</v>
      </c>
      <c r="V124" s="36"/>
      <c r="W124" s="162">
        <f t="shared" si="6"/>
        <v>0</v>
      </c>
      <c r="X124" s="162">
        <v>0</v>
      </c>
      <c r="Y124" s="162">
        <f t="shared" si="7"/>
        <v>0</v>
      </c>
      <c r="Z124" s="162">
        <v>0</v>
      </c>
      <c r="AA124" s="163">
        <f t="shared" si="8"/>
        <v>0</v>
      </c>
      <c r="AR124" s="19" t="s">
        <v>162</v>
      </c>
      <c r="AT124" s="19" t="s">
        <v>158</v>
      </c>
      <c r="AU124" s="19" t="s">
        <v>75</v>
      </c>
      <c r="AY124" s="19" t="s">
        <v>157</v>
      </c>
      <c r="BE124" s="106">
        <f t="shared" si="9"/>
        <v>0</v>
      </c>
      <c r="BF124" s="106">
        <f t="shared" si="10"/>
        <v>0</v>
      </c>
      <c r="BG124" s="106">
        <f t="shared" si="11"/>
        <v>0</v>
      </c>
      <c r="BH124" s="106">
        <f t="shared" si="12"/>
        <v>0</v>
      </c>
      <c r="BI124" s="106">
        <f t="shared" si="13"/>
        <v>0</v>
      </c>
      <c r="BJ124" s="19" t="s">
        <v>83</v>
      </c>
      <c r="BK124" s="106">
        <f t="shared" si="14"/>
        <v>0</v>
      </c>
      <c r="BL124" s="19" t="s">
        <v>162</v>
      </c>
      <c r="BM124" s="19" t="s">
        <v>336</v>
      </c>
    </row>
    <row r="125" spans="2:65" s="1" customFormat="1" ht="16.5" customHeight="1">
      <c r="B125" s="129"/>
      <c r="C125" s="179" t="s">
        <v>212</v>
      </c>
      <c r="D125" s="179" t="s">
        <v>297</v>
      </c>
      <c r="E125" s="180" t="s">
        <v>922</v>
      </c>
      <c r="F125" s="347" t="s">
        <v>923</v>
      </c>
      <c r="G125" s="347"/>
      <c r="H125" s="347"/>
      <c r="I125" s="347"/>
      <c r="J125" s="181" t="s">
        <v>924</v>
      </c>
      <c r="K125" s="182">
        <v>16.8</v>
      </c>
      <c r="L125" s="348">
        <v>0</v>
      </c>
      <c r="M125" s="348"/>
      <c r="N125" s="349">
        <f t="shared" si="5"/>
        <v>0</v>
      </c>
      <c r="O125" s="314"/>
      <c r="P125" s="314"/>
      <c r="Q125" s="314"/>
      <c r="R125" s="132"/>
      <c r="T125" s="161" t="s">
        <v>5</v>
      </c>
      <c r="U125" s="44" t="s">
        <v>40</v>
      </c>
      <c r="V125" s="36"/>
      <c r="W125" s="162">
        <f t="shared" si="6"/>
        <v>0</v>
      </c>
      <c r="X125" s="162">
        <v>0</v>
      </c>
      <c r="Y125" s="162">
        <f t="shared" si="7"/>
        <v>0</v>
      </c>
      <c r="Z125" s="162">
        <v>0</v>
      </c>
      <c r="AA125" s="163">
        <f t="shared" si="8"/>
        <v>0</v>
      </c>
      <c r="AR125" s="19" t="s">
        <v>184</v>
      </c>
      <c r="AT125" s="19" t="s">
        <v>297</v>
      </c>
      <c r="AU125" s="19" t="s">
        <v>75</v>
      </c>
      <c r="AY125" s="19" t="s">
        <v>157</v>
      </c>
      <c r="BE125" s="106">
        <f t="shared" si="9"/>
        <v>0</v>
      </c>
      <c r="BF125" s="106">
        <f t="shared" si="10"/>
        <v>0</v>
      </c>
      <c r="BG125" s="106">
        <f t="shared" si="11"/>
        <v>0</v>
      </c>
      <c r="BH125" s="106">
        <f t="shared" si="12"/>
        <v>0</v>
      </c>
      <c r="BI125" s="106">
        <f t="shared" si="13"/>
        <v>0</v>
      </c>
      <c r="BJ125" s="19" t="s">
        <v>83</v>
      </c>
      <c r="BK125" s="106">
        <f t="shared" si="14"/>
        <v>0</v>
      </c>
      <c r="BL125" s="19" t="s">
        <v>162</v>
      </c>
      <c r="BM125" s="19" t="s">
        <v>347</v>
      </c>
    </row>
    <row r="126" spans="2:65" s="1" customFormat="1" ht="25.5" customHeight="1">
      <c r="B126" s="129"/>
      <c r="C126" s="179" t="s">
        <v>210</v>
      </c>
      <c r="D126" s="179" t="s">
        <v>297</v>
      </c>
      <c r="E126" s="180" t="s">
        <v>925</v>
      </c>
      <c r="F126" s="347" t="s">
        <v>926</v>
      </c>
      <c r="G126" s="347"/>
      <c r="H126" s="347"/>
      <c r="I126" s="347"/>
      <c r="J126" s="181" t="s">
        <v>915</v>
      </c>
      <c r="K126" s="182">
        <v>8</v>
      </c>
      <c r="L126" s="348">
        <v>0</v>
      </c>
      <c r="M126" s="348"/>
      <c r="N126" s="349">
        <f t="shared" si="5"/>
        <v>0</v>
      </c>
      <c r="O126" s="314"/>
      <c r="P126" s="314"/>
      <c r="Q126" s="314"/>
      <c r="R126" s="132"/>
      <c r="T126" s="161" t="s">
        <v>5</v>
      </c>
      <c r="U126" s="44" t="s">
        <v>40</v>
      </c>
      <c r="V126" s="36"/>
      <c r="W126" s="162">
        <f t="shared" si="6"/>
        <v>0</v>
      </c>
      <c r="X126" s="162">
        <v>0</v>
      </c>
      <c r="Y126" s="162">
        <f t="shared" si="7"/>
        <v>0</v>
      </c>
      <c r="Z126" s="162">
        <v>0</v>
      </c>
      <c r="AA126" s="163">
        <f t="shared" si="8"/>
        <v>0</v>
      </c>
      <c r="AR126" s="19" t="s">
        <v>184</v>
      </c>
      <c r="AT126" s="19" t="s">
        <v>297</v>
      </c>
      <c r="AU126" s="19" t="s">
        <v>75</v>
      </c>
      <c r="AY126" s="19" t="s">
        <v>157</v>
      </c>
      <c r="BE126" s="106">
        <f t="shared" si="9"/>
        <v>0</v>
      </c>
      <c r="BF126" s="106">
        <f t="shared" si="10"/>
        <v>0</v>
      </c>
      <c r="BG126" s="106">
        <f t="shared" si="11"/>
        <v>0</v>
      </c>
      <c r="BH126" s="106">
        <f t="shared" si="12"/>
        <v>0</v>
      </c>
      <c r="BI126" s="106">
        <f t="shared" si="13"/>
        <v>0</v>
      </c>
      <c r="BJ126" s="19" t="s">
        <v>83</v>
      </c>
      <c r="BK126" s="106">
        <f t="shared" si="14"/>
        <v>0</v>
      </c>
      <c r="BL126" s="19" t="s">
        <v>162</v>
      </c>
      <c r="BM126" s="19" t="s">
        <v>364</v>
      </c>
    </row>
    <row r="127" spans="2:65" s="1" customFormat="1" ht="25.5" customHeight="1">
      <c r="B127" s="129"/>
      <c r="C127" s="179" t="s">
        <v>309</v>
      </c>
      <c r="D127" s="179" t="s">
        <v>297</v>
      </c>
      <c r="E127" s="180" t="s">
        <v>927</v>
      </c>
      <c r="F127" s="347" t="s">
        <v>928</v>
      </c>
      <c r="G127" s="347"/>
      <c r="H127" s="347"/>
      <c r="I127" s="347"/>
      <c r="J127" s="181" t="s">
        <v>915</v>
      </c>
      <c r="K127" s="182">
        <v>16</v>
      </c>
      <c r="L127" s="348">
        <v>0</v>
      </c>
      <c r="M127" s="348"/>
      <c r="N127" s="349">
        <f t="shared" si="5"/>
        <v>0</v>
      </c>
      <c r="O127" s="314"/>
      <c r="P127" s="314"/>
      <c r="Q127" s="314"/>
      <c r="R127" s="132"/>
      <c r="T127" s="161" t="s">
        <v>5</v>
      </c>
      <c r="U127" s="44" t="s">
        <v>40</v>
      </c>
      <c r="V127" s="36"/>
      <c r="W127" s="162">
        <f t="shared" si="6"/>
        <v>0</v>
      </c>
      <c r="X127" s="162">
        <v>0</v>
      </c>
      <c r="Y127" s="162">
        <f t="shared" si="7"/>
        <v>0</v>
      </c>
      <c r="Z127" s="162">
        <v>0</v>
      </c>
      <c r="AA127" s="163">
        <f t="shared" si="8"/>
        <v>0</v>
      </c>
      <c r="AR127" s="19" t="s">
        <v>184</v>
      </c>
      <c r="AT127" s="19" t="s">
        <v>297</v>
      </c>
      <c r="AU127" s="19" t="s">
        <v>75</v>
      </c>
      <c r="AY127" s="19" t="s">
        <v>157</v>
      </c>
      <c r="BE127" s="106">
        <f t="shared" si="9"/>
        <v>0</v>
      </c>
      <c r="BF127" s="106">
        <f t="shared" si="10"/>
        <v>0</v>
      </c>
      <c r="BG127" s="106">
        <f t="shared" si="11"/>
        <v>0</v>
      </c>
      <c r="BH127" s="106">
        <f t="shared" si="12"/>
        <v>0</v>
      </c>
      <c r="BI127" s="106">
        <f t="shared" si="13"/>
        <v>0</v>
      </c>
      <c r="BJ127" s="19" t="s">
        <v>83</v>
      </c>
      <c r="BK127" s="106">
        <f t="shared" si="14"/>
        <v>0</v>
      </c>
      <c r="BL127" s="19" t="s">
        <v>162</v>
      </c>
      <c r="BM127" s="19" t="s">
        <v>375</v>
      </c>
    </row>
    <row r="128" spans="2:65" s="1" customFormat="1" ht="25.5" customHeight="1">
      <c r="B128" s="129"/>
      <c r="C128" s="179" t="s">
        <v>208</v>
      </c>
      <c r="D128" s="179" t="s">
        <v>297</v>
      </c>
      <c r="E128" s="180" t="s">
        <v>929</v>
      </c>
      <c r="F128" s="347" t="s">
        <v>930</v>
      </c>
      <c r="G128" s="347"/>
      <c r="H128" s="347"/>
      <c r="I128" s="347"/>
      <c r="J128" s="181" t="s">
        <v>931</v>
      </c>
      <c r="K128" s="182">
        <v>8.0000000000000002E-3</v>
      </c>
      <c r="L128" s="348">
        <v>0</v>
      </c>
      <c r="M128" s="348"/>
      <c r="N128" s="349">
        <f t="shared" si="5"/>
        <v>0</v>
      </c>
      <c r="O128" s="314"/>
      <c r="P128" s="314"/>
      <c r="Q128" s="314"/>
      <c r="R128" s="132"/>
      <c r="T128" s="161" t="s">
        <v>5</v>
      </c>
      <c r="U128" s="44" t="s">
        <v>40</v>
      </c>
      <c r="V128" s="36"/>
      <c r="W128" s="162">
        <f t="shared" si="6"/>
        <v>0</v>
      </c>
      <c r="X128" s="162">
        <v>0</v>
      </c>
      <c r="Y128" s="162">
        <f t="shared" si="7"/>
        <v>0</v>
      </c>
      <c r="Z128" s="162">
        <v>0</v>
      </c>
      <c r="AA128" s="163">
        <f t="shared" si="8"/>
        <v>0</v>
      </c>
      <c r="AR128" s="19" t="s">
        <v>184</v>
      </c>
      <c r="AT128" s="19" t="s">
        <v>297</v>
      </c>
      <c r="AU128" s="19" t="s">
        <v>75</v>
      </c>
      <c r="AY128" s="19" t="s">
        <v>157</v>
      </c>
      <c r="BE128" s="106">
        <f t="shared" si="9"/>
        <v>0</v>
      </c>
      <c r="BF128" s="106">
        <f t="shared" si="10"/>
        <v>0</v>
      </c>
      <c r="BG128" s="106">
        <f t="shared" si="11"/>
        <v>0</v>
      </c>
      <c r="BH128" s="106">
        <f t="shared" si="12"/>
        <v>0</v>
      </c>
      <c r="BI128" s="106">
        <f t="shared" si="13"/>
        <v>0</v>
      </c>
      <c r="BJ128" s="19" t="s">
        <v>83</v>
      </c>
      <c r="BK128" s="106">
        <f t="shared" si="14"/>
        <v>0</v>
      </c>
      <c r="BL128" s="19" t="s">
        <v>162</v>
      </c>
      <c r="BM128" s="19" t="s">
        <v>388</v>
      </c>
    </row>
    <row r="129" spans="2:65" s="1" customFormat="1" ht="38.25" customHeight="1">
      <c r="B129" s="129"/>
      <c r="C129" s="157" t="s">
        <v>319</v>
      </c>
      <c r="D129" s="157" t="s">
        <v>158</v>
      </c>
      <c r="E129" s="158" t="s">
        <v>932</v>
      </c>
      <c r="F129" s="313" t="s">
        <v>933</v>
      </c>
      <c r="G129" s="313"/>
      <c r="H129" s="313"/>
      <c r="I129" s="313"/>
      <c r="J129" s="159" t="s">
        <v>915</v>
      </c>
      <c r="K129" s="160">
        <v>8</v>
      </c>
      <c r="L129" s="311">
        <v>0</v>
      </c>
      <c r="M129" s="311"/>
      <c r="N129" s="314">
        <f t="shared" si="5"/>
        <v>0</v>
      </c>
      <c r="O129" s="314"/>
      <c r="P129" s="314"/>
      <c r="Q129" s="314"/>
      <c r="R129" s="132"/>
      <c r="T129" s="161" t="s">
        <v>5</v>
      </c>
      <c r="U129" s="44" t="s">
        <v>40</v>
      </c>
      <c r="V129" s="36"/>
      <c r="W129" s="162">
        <f t="shared" si="6"/>
        <v>0</v>
      </c>
      <c r="X129" s="162">
        <v>0</v>
      </c>
      <c r="Y129" s="162">
        <f t="shared" si="7"/>
        <v>0</v>
      </c>
      <c r="Z129" s="162">
        <v>0</v>
      </c>
      <c r="AA129" s="163">
        <f t="shared" si="8"/>
        <v>0</v>
      </c>
      <c r="AR129" s="19" t="s">
        <v>162</v>
      </c>
      <c r="AT129" s="19" t="s">
        <v>158</v>
      </c>
      <c r="AU129" s="19" t="s">
        <v>75</v>
      </c>
      <c r="AY129" s="19" t="s">
        <v>157</v>
      </c>
      <c r="BE129" s="106">
        <f t="shared" si="9"/>
        <v>0</v>
      </c>
      <c r="BF129" s="106">
        <f t="shared" si="10"/>
        <v>0</v>
      </c>
      <c r="BG129" s="106">
        <f t="shared" si="11"/>
        <v>0</v>
      </c>
      <c r="BH129" s="106">
        <f t="shared" si="12"/>
        <v>0</v>
      </c>
      <c r="BI129" s="106">
        <f t="shared" si="13"/>
        <v>0</v>
      </c>
      <c r="BJ129" s="19" t="s">
        <v>83</v>
      </c>
      <c r="BK129" s="106">
        <f t="shared" si="14"/>
        <v>0</v>
      </c>
      <c r="BL129" s="19" t="s">
        <v>162</v>
      </c>
      <c r="BM129" s="19" t="s">
        <v>401</v>
      </c>
    </row>
    <row r="130" spans="2:65" s="1" customFormat="1" ht="25.5" customHeight="1">
      <c r="B130" s="129"/>
      <c r="C130" s="157" t="s">
        <v>328</v>
      </c>
      <c r="D130" s="157" t="s">
        <v>158</v>
      </c>
      <c r="E130" s="158" t="s">
        <v>934</v>
      </c>
      <c r="F130" s="313" t="s">
        <v>935</v>
      </c>
      <c r="G130" s="313"/>
      <c r="H130" s="313"/>
      <c r="I130" s="313"/>
      <c r="J130" s="159" t="s">
        <v>936</v>
      </c>
      <c r="K130" s="160">
        <v>6.6559999999999997</v>
      </c>
      <c r="L130" s="311">
        <v>0</v>
      </c>
      <c r="M130" s="311"/>
      <c r="N130" s="314">
        <f t="shared" si="5"/>
        <v>0</v>
      </c>
      <c r="O130" s="314"/>
      <c r="P130" s="314"/>
      <c r="Q130" s="314"/>
      <c r="R130" s="132"/>
      <c r="T130" s="161" t="s">
        <v>5</v>
      </c>
      <c r="U130" s="44" t="s">
        <v>40</v>
      </c>
      <c r="V130" s="36"/>
      <c r="W130" s="162">
        <f t="shared" si="6"/>
        <v>0</v>
      </c>
      <c r="X130" s="162">
        <v>0</v>
      </c>
      <c r="Y130" s="162">
        <f t="shared" si="7"/>
        <v>0</v>
      </c>
      <c r="Z130" s="162">
        <v>0</v>
      </c>
      <c r="AA130" s="163">
        <f t="shared" si="8"/>
        <v>0</v>
      </c>
      <c r="AR130" s="19" t="s">
        <v>162</v>
      </c>
      <c r="AT130" s="19" t="s">
        <v>158</v>
      </c>
      <c r="AU130" s="19" t="s">
        <v>75</v>
      </c>
      <c r="AY130" s="19" t="s">
        <v>157</v>
      </c>
      <c r="BE130" s="106">
        <f t="shared" si="9"/>
        <v>0</v>
      </c>
      <c r="BF130" s="106">
        <f t="shared" si="10"/>
        <v>0</v>
      </c>
      <c r="BG130" s="106">
        <f t="shared" si="11"/>
        <v>0</v>
      </c>
      <c r="BH130" s="106">
        <f t="shared" si="12"/>
        <v>0</v>
      </c>
      <c r="BI130" s="106">
        <f t="shared" si="13"/>
        <v>0</v>
      </c>
      <c r="BJ130" s="19" t="s">
        <v>83</v>
      </c>
      <c r="BK130" s="106">
        <f t="shared" si="14"/>
        <v>0</v>
      </c>
      <c r="BL130" s="19" t="s">
        <v>162</v>
      </c>
      <c r="BM130" s="19" t="s">
        <v>413</v>
      </c>
    </row>
    <row r="131" spans="2:65" s="1" customFormat="1" ht="25.5" customHeight="1">
      <c r="B131" s="129"/>
      <c r="C131" s="157" t="s">
        <v>11</v>
      </c>
      <c r="D131" s="157" t="s">
        <v>158</v>
      </c>
      <c r="E131" s="158" t="s">
        <v>937</v>
      </c>
      <c r="F131" s="313" t="s">
        <v>938</v>
      </c>
      <c r="G131" s="313"/>
      <c r="H131" s="313"/>
      <c r="I131" s="313"/>
      <c r="J131" s="159" t="s">
        <v>939</v>
      </c>
      <c r="K131" s="160">
        <v>33.28</v>
      </c>
      <c r="L131" s="311">
        <v>0</v>
      </c>
      <c r="M131" s="311"/>
      <c r="N131" s="314">
        <f t="shared" si="5"/>
        <v>0</v>
      </c>
      <c r="O131" s="314"/>
      <c r="P131" s="314"/>
      <c r="Q131" s="314"/>
      <c r="R131" s="132"/>
      <c r="T131" s="161" t="s">
        <v>5</v>
      </c>
      <c r="U131" s="44" t="s">
        <v>40</v>
      </c>
      <c r="V131" s="36"/>
      <c r="W131" s="162">
        <f t="shared" si="6"/>
        <v>0</v>
      </c>
      <c r="X131" s="162">
        <v>0</v>
      </c>
      <c r="Y131" s="162">
        <f t="shared" si="7"/>
        <v>0</v>
      </c>
      <c r="Z131" s="162">
        <v>0</v>
      </c>
      <c r="AA131" s="163">
        <f t="shared" si="8"/>
        <v>0</v>
      </c>
      <c r="AR131" s="19" t="s">
        <v>162</v>
      </c>
      <c r="AT131" s="19" t="s">
        <v>158</v>
      </c>
      <c r="AU131" s="19" t="s">
        <v>75</v>
      </c>
      <c r="AY131" s="19" t="s">
        <v>157</v>
      </c>
      <c r="BE131" s="106">
        <f t="shared" si="9"/>
        <v>0</v>
      </c>
      <c r="BF131" s="106">
        <f t="shared" si="10"/>
        <v>0</v>
      </c>
      <c r="BG131" s="106">
        <f t="shared" si="11"/>
        <v>0</v>
      </c>
      <c r="BH131" s="106">
        <f t="shared" si="12"/>
        <v>0</v>
      </c>
      <c r="BI131" s="106">
        <f t="shared" si="13"/>
        <v>0</v>
      </c>
      <c r="BJ131" s="19" t="s">
        <v>83</v>
      </c>
      <c r="BK131" s="106">
        <f t="shared" si="14"/>
        <v>0</v>
      </c>
      <c r="BL131" s="19" t="s">
        <v>162</v>
      </c>
      <c r="BM131" s="19" t="s">
        <v>432</v>
      </c>
    </row>
    <row r="132" spans="2:65" s="1" customFormat="1" ht="25.5" customHeight="1">
      <c r="B132" s="129"/>
      <c r="C132" s="157" t="s">
        <v>336</v>
      </c>
      <c r="D132" s="157" t="s">
        <v>158</v>
      </c>
      <c r="E132" s="158" t="s">
        <v>940</v>
      </c>
      <c r="F132" s="313" t="s">
        <v>941</v>
      </c>
      <c r="G132" s="313"/>
      <c r="H132" s="313"/>
      <c r="I132" s="313"/>
      <c r="J132" s="159" t="s">
        <v>939</v>
      </c>
      <c r="K132" s="160">
        <v>33.28</v>
      </c>
      <c r="L132" s="311">
        <v>0</v>
      </c>
      <c r="M132" s="311"/>
      <c r="N132" s="314">
        <f t="shared" si="5"/>
        <v>0</v>
      </c>
      <c r="O132" s="314"/>
      <c r="P132" s="314"/>
      <c r="Q132" s="314"/>
      <c r="R132" s="132"/>
      <c r="T132" s="161" t="s">
        <v>5</v>
      </c>
      <c r="U132" s="44" t="s">
        <v>40</v>
      </c>
      <c r="V132" s="36"/>
      <c r="W132" s="162">
        <f t="shared" si="6"/>
        <v>0</v>
      </c>
      <c r="X132" s="162">
        <v>0</v>
      </c>
      <c r="Y132" s="162">
        <f t="shared" si="7"/>
        <v>0</v>
      </c>
      <c r="Z132" s="162">
        <v>0</v>
      </c>
      <c r="AA132" s="163">
        <f t="shared" si="8"/>
        <v>0</v>
      </c>
      <c r="AR132" s="19" t="s">
        <v>162</v>
      </c>
      <c r="AT132" s="19" t="s">
        <v>158</v>
      </c>
      <c r="AU132" s="19" t="s">
        <v>75</v>
      </c>
      <c r="AY132" s="19" t="s">
        <v>157</v>
      </c>
      <c r="BE132" s="106">
        <f t="shared" si="9"/>
        <v>0</v>
      </c>
      <c r="BF132" s="106">
        <f t="shared" si="10"/>
        <v>0</v>
      </c>
      <c r="BG132" s="106">
        <f t="shared" si="11"/>
        <v>0</v>
      </c>
      <c r="BH132" s="106">
        <f t="shared" si="12"/>
        <v>0</v>
      </c>
      <c r="BI132" s="106">
        <f t="shared" si="13"/>
        <v>0</v>
      </c>
      <c r="BJ132" s="19" t="s">
        <v>83</v>
      </c>
      <c r="BK132" s="106">
        <f t="shared" si="14"/>
        <v>0</v>
      </c>
      <c r="BL132" s="19" t="s">
        <v>162</v>
      </c>
      <c r="BM132" s="19" t="s">
        <v>446</v>
      </c>
    </row>
    <row r="133" spans="2:65" s="1" customFormat="1" ht="38.25" customHeight="1">
      <c r="B133" s="129"/>
      <c r="C133" s="157" t="s">
        <v>340</v>
      </c>
      <c r="D133" s="157" t="s">
        <v>158</v>
      </c>
      <c r="E133" s="158" t="s">
        <v>942</v>
      </c>
      <c r="F133" s="313" t="s">
        <v>943</v>
      </c>
      <c r="G133" s="313"/>
      <c r="H133" s="313"/>
      <c r="I133" s="313"/>
      <c r="J133" s="159" t="s">
        <v>915</v>
      </c>
      <c r="K133" s="160">
        <v>8</v>
      </c>
      <c r="L133" s="311">
        <v>0</v>
      </c>
      <c r="M133" s="311"/>
      <c r="N133" s="314">
        <f t="shared" si="5"/>
        <v>0</v>
      </c>
      <c r="O133" s="314"/>
      <c r="P133" s="314"/>
      <c r="Q133" s="314"/>
      <c r="R133" s="132"/>
      <c r="T133" s="161" t="s">
        <v>5</v>
      </c>
      <c r="U133" s="44" t="s">
        <v>40</v>
      </c>
      <c r="V133" s="36"/>
      <c r="W133" s="162">
        <f t="shared" si="6"/>
        <v>0</v>
      </c>
      <c r="X133" s="162">
        <v>0</v>
      </c>
      <c r="Y133" s="162">
        <f t="shared" si="7"/>
        <v>0</v>
      </c>
      <c r="Z133" s="162">
        <v>0</v>
      </c>
      <c r="AA133" s="163">
        <f t="shared" si="8"/>
        <v>0</v>
      </c>
      <c r="AR133" s="19" t="s">
        <v>162</v>
      </c>
      <c r="AT133" s="19" t="s">
        <v>158</v>
      </c>
      <c r="AU133" s="19" t="s">
        <v>75</v>
      </c>
      <c r="AY133" s="19" t="s">
        <v>157</v>
      </c>
      <c r="BE133" s="106">
        <f t="shared" si="9"/>
        <v>0</v>
      </c>
      <c r="BF133" s="106">
        <f t="shared" si="10"/>
        <v>0</v>
      </c>
      <c r="BG133" s="106">
        <f t="shared" si="11"/>
        <v>0</v>
      </c>
      <c r="BH133" s="106">
        <f t="shared" si="12"/>
        <v>0</v>
      </c>
      <c r="BI133" s="106">
        <f t="shared" si="13"/>
        <v>0</v>
      </c>
      <c r="BJ133" s="19" t="s">
        <v>83</v>
      </c>
      <c r="BK133" s="106">
        <f t="shared" si="14"/>
        <v>0</v>
      </c>
      <c r="BL133" s="19" t="s">
        <v>162</v>
      </c>
      <c r="BM133" s="19" t="s">
        <v>459</v>
      </c>
    </row>
    <row r="134" spans="2:65" s="1" customFormat="1" ht="25.5" customHeight="1">
      <c r="B134" s="129"/>
      <c r="C134" s="157" t="s">
        <v>347</v>
      </c>
      <c r="D134" s="157" t="s">
        <v>158</v>
      </c>
      <c r="E134" s="158" t="s">
        <v>944</v>
      </c>
      <c r="F134" s="313" t="s">
        <v>945</v>
      </c>
      <c r="G134" s="313"/>
      <c r="H134" s="313"/>
      <c r="I134" s="313"/>
      <c r="J134" s="159" t="s">
        <v>915</v>
      </c>
      <c r="K134" s="160">
        <v>8</v>
      </c>
      <c r="L134" s="311">
        <v>0</v>
      </c>
      <c r="M134" s="311"/>
      <c r="N134" s="314">
        <f t="shared" si="5"/>
        <v>0</v>
      </c>
      <c r="O134" s="314"/>
      <c r="P134" s="314"/>
      <c r="Q134" s="314"/>
      <c r="R134" s="132"/>
      <c r="T134" s="161" t="s">
        <v>5</v>
      </c>
      <c r="U134" s="44" t="s">
        <v>40</v>
      </c>
      <c r="V134" s="36"/>
      <c r="W134" s="162">
        <f t="shared" si="6"/>
        <v>0</v>
      </c>
      <c r="X134" s="162">
        <v>0</v>
      </c>
      <c r="Y134" s="162">
        <f t="shared" si="7"/>
        <v>0</v>
      </c>
      <c r="Z134" s="162">
        <v>0</v>
      </c>
      <c r="AA134" s="163">
        <f t="shared" si="8"/>
        <v>0</v>
      </c>
      <c r="AR134" s="19" t="s">
        <v>162</v>
      </c>
      <c r="AT134" s="19" t="s">
        <v>158</v>
      </c>
      <c r="AU134" s="19" t="s">
        <v>75</v>
      </c>
      <c r="AY134" s="19" t="s">
        <v>157</v>
      </c>
      <c r="BE134" s="106">
        <f t="shared" si="9"/>
        <v>0</v>
      </c>
      <c r="BF134" s="106">
        <f t="shared" si="10"/>
        <v>0</v>
      </c>
      <c r="BG134" s="106">
        <f t="shared" si="11"/>
        <v>0</v>
      </c>
      <c r="BH134" s="106">
        <f t="shared" si="12"/>
        <v>0</v>
      </c>
      <c r="BI134" s="106">
        <f t="shared" si="13"/>
        <v>0</v>
      </c>
      <c r="BJ134" s="19" t="s">
        <v>83</v>
      </c>
      <c r="BK134" s="106">
        <f t="shared" si="14"/>
        <v>0</v>
      </c>
      <c r="BL134" s="19" t="s">
        <v>162</v>
      </c>
      <c r="BM134" s="19" t="s">
        <v>475</v>
      </c>
    </row>
    <row r="135" spans="2:65" s="1" customFormat="1" ht="38.25" customHeight="1">
      <c r="B135" s="129"/>
      <c r="C135" s="179" t="s">
        <v>355</v>
      </c>
      <c r="D135" s="179" t="s">
        <v>297</v>
      </c>
      <c r="E135" s="180" t="s">
        <v>946</v>
      </c>
      <c r="F135" s="347" t="s">
        <v>947</v>
      </c>
      <c r="G135" s="347"/>
      <c r="H135" s="347"/>
      <c r="I135" s="347"/>
      <c r="J135" s="181" t="s">
        <v>948</v>
      </c>
      <c r="K135" s="182">
        <v>4</v>
      </c>
      <c r="L135" s="348">
        <v>0</v>
      </c>
      <c r="M135" s="348"/>
      <c r="N135" s="349">
        <f t="shared" si="5"/>
        <v>0</v>
      </c>
      <c r="O135" s="314"/>
      <c r="P135" s="314"/>
      <c r="Q135" s="314"/>
      <c r="R135" s="132"/>
      <c r="T135" s="161" t="s">
        <v>5</v>
      </c>
      <c r="U135" s="44" t="s">
        <v>40</v>
      </c>
      <c r="V135" s="36"/>
      <c r="W135" s="162">
        <f t="shared" si="6"/>
        <v>0</v>
      </c>
      <c r="X135" s="162">
        <v>0</v>
      </c>
      <c r="Y135" s="162">
        <f t="shared" si="7"/>
        <v>0</v>
      </c>
      <c r="Z135" s="162">
        <v>0</v>
      </c>
      <c r="AA135" s="163">
        <f t="shared" si="8"/>
        <v>0</v>
      </c>
      <c r="AR135" s="19" t="s">
        <v>184</v>
      </c>
      <c r="AT135" s="19" t="s">
        <v>297</v>
      </c>
      <c r="AU135" s="19" t="s">
        <v>75</v>
      </c>
      <c r="AY135" s="19" t="s">
        <v>157</v>
      </c>
      <c r="BE135" s="106">
        <f t="shared" si="9"/>
        <v>0</v>
      </c>
      <c r="BF135" s="106">
        <f t="shared" si="10"/>
        <v>0</v>
      </c>
      <c r="BG135" s="106">
        <f t="shared" si="11"/>
        <v>0</v>
      </c>
      <c r="BH135" s="106">
        <f t="shared" si="12"/>
        <v>0</v>
      </c>
      <c r="BI135" s="106">
        <f t="shared" si="13"/>
        <v>0</v>
      </c>
      <c r="BJ135" s="19" t="s">
        <v>83</v>
      </c>
      <c r="BK135" s="106">
        <f t="shared" si="14"/>
        <v>0</v>
      </c>
      <c r="BL135" s="19" t="s">
        <v>162</v>
      </c>
      <c r="BM135" s="19" t="s">
        <v>488</v>
      </c>
    </row>
    <row r="136" spans="2:65" s="1" customFormat="1" ht="38.25" customHeight="1">
      <c r="B136" s="129"/>
      <c r="C136" s="179" t="s">
        <v>364</v>
      </c>
      <c r="D136" s="179" t="s">
        <v>297</v>
      </c>
      <c r="E136" s="180" t="s">
        <v>949</v>
      </c>
      <c r="F136" s="347" t="s">
        <v>950</v>
      </c>
      <c r="G136" s="347"/>
      <c r="H136" s="347"/>
      <c r="I136" s="347"/>
      <c r="J136" s="181" t="s">
        <v>948</v>
      </c>
      <c r="K136" s="182">
        <v>4</v>
      </c>
      <c r="L136" s="348">
        <v>0</v>
      </c>
      <c r="M136" s="348"/>
      <c r="N136" s="349">
        <f t="shared" si="5"/>
        <v>0</v>
      </c>
      <c r="O136" s="314"/>
      <c r="P136" s="314"/>
      <c r="Q136" s="314"/>
      <c r="R136" s="132"/>
      <c r="T136" s="161" t="s">
        <v>5</v>
      </c>
      <c r="U136" s="44" t="s">
        <v>40</v>
      </c>
      <c r="V136" s="36"/>
      <c r="W136" s="162">
        <f t="shared" si="6"/>
        <v>0</v>
      </c>
      <c r="X136" s="162">
        <v>0</v>
      </c>
      <c r="Y136" s="162">
        <f t="shared" si="7"/>
        <v>0</v>
      </c>
      <c r="Z136" s="162">
        <v>0</v>
      </c>
      <c r="AA136" s="163">
        <f t="shared" si="8"/>
        <v>0</v>
      </c>
      <c r="AR136" s="19" t="s">
        <v>184</v>
      </c>
      <c r="AT136" s="19" t="s">
        <v>297</v>
      </c>
      <c r="AU136" s="19" t="s">
        <v>75</v>
      </c>
      <c r="AY136" s="19" t="s">
        <v>157</v>
      </c>
      <c r="BE136" s="106">
        <f t="shared" si="9"/>
        <v>0</v>
      </c>
      <c r="BF136" s="106">
        <f t="shared" si="10"/>
        <v>0</v>
      </c>
      <c r="BG136" s="106">
        <f t="shared" si="11"/>
        <v>0</v>
      </c>
      <c r="BH136" s="106">
        <f t="shared" si="12"/>
        <v>0</v>
      </c>
      <c r="BI136" s="106">
        <f t="shared" si="13"/>
        <v>0</v>
      </c>
      <c r="BJ136" s="19" t="s">
        <v>83</v>
      </c>
      <c r="BK136" s="106">
        <f t="shared" si="14"/>
        <v>0</v>
      </c>
      <c r="BL136" s="19" t="s">
        <v>162</v>
      </c>
      <c r="BM136" s="19" t="s">
        <v>229</v>
      </c>
    </row>
    <row r="137" spans="2:65" s="1" customFormat="1" ht="16.5" customHeight="1">
      <c r="B137" s="129"/>
      <c r="C137" s="157" t="s">
        <v>10</v>
      </c>
      <c r="D137" s="157" t="s">
        <v>158</v>
      </c>
      <c r="E137" s="158" t="s">
        <v>951</v>
      </c>
      <c r="F137" s="313" t="s">
        <v>952</v>
      </c>
      <c r="G137" s="313"/>
      <c r="H137" s="313"/>
      <c r="I137" s="313"/>
      <c r="J137" s="159" t="s">
        <v>953</v>
      </c>
      <c r="K137" s="160">
        <v>0.15</v>
      </c>
      <c r="L137" s="311">
        <v>0</v>
      </c>
      <c r="M137" s="311"/>
      <c r="N137" s="314">
        <f t="shared" si="5"/>
        <v>0</v>
      </c>
      <c r="O137" s="314"/>
      <c r="P137" s="314"/>
      <c r="Q137" s="314"/>
      <c r="R137" s="132"/>
      <c r="T137" s="161" t="s">
        <v>5</v>
      </c>
      <c r="U137" s="44" t="s">
        <v>40</v>
      </c>
      <c r="V137" s="36"/>
      <c r="W137" s="162">
        <f t="shared" si="6"/>
        <v>0</v>
      </c>
      <c r="X137" s="162">
        <v>0</v>
      </c>
      <c r="Y137" s="162">
        <f t="shared" si="7"/>
        <v>0</v>
      </c>
      <c r="Z137" s="162">
        <v>0</v>
      </c>
      <c r="AA137" s="163">
        <f t="shared" si="8"/>
        <v>0</v>
      </c>
      <c r="AR137" s="19" t="s">
        <v>162</v>
      </c>
      <c r="AT137" s="19" t="s">
        <v>158</v>
      </c>
      <c r="AU137" s="19" t="s">
        <v>75</v>
      </c>
      <c r="AY137" s="19" t="s">
        <v>157</v>
      </c>
      <c r="BE137" s="106">
        <f t="shared" si="9"/>
        <v>0</v>
      </c>
      <c r="BF137" s="106">
        <f t="shared" si="10"/>
        <v>0</v>
      </c>
      <c r="BG137" s="106">
        <f t="shared" si="11"/>
        <v>0</v>
      </c>
      <c r="BH137" s="106">
        <f t="shared" si="12"/>
        <v>0</v>
      </c>
      <c r="BI137" s="106">
        <f t="shared" si="13"/>
        <v>0</v>
      </c>
      <c r="BJ137" s="19" t="s">
        <v>83</v>
      </c>
      <c r="BK137" s="106">
        <f t="shared" si="14"/>
        <v>0</v>
      </c>
      <c r="BL137" s="19" t="s">
        <v>162</v>
      </c>
      <c r="BM137" s="19" t="s">
        <v>513</v>
      </c>
    </row>
    <row r="138" spans="2:65" s="1" customFormat="1" ht="16.5" customHeight="1">
      <c r="B138" s="129"/>
      <c r="C138" s="157" t="s">
        <v>375</v>
      </c>
      <c r="D138" s="157" t="s">
        <v>158</v>
      </c>
      <c r="E138" s="158" t="s">
        <v>954</v>
      </c>
      <c r="F138" s="313" t="s">
        <v>955</v>
      </c>
      <c r="G138" s="313"/>
      <c r="H138" s="313"/>
      <c r="I138" s="313"/>
      <c r="J138" s="159" t="s">
        <v>953</v>
      </c>
      <c r="K138" s="160">
        <v>0.15</v>
      </c>
      <c r="L138" s="311">
        <v>0</v>
      </c>
      <c r="M138" s="311"/>
      <c r="N138" s="314">
        <f t="shared" si="5"/>
        <v>0</v>
      </c>
      <c r="O138" s="314"/>
      <c r="P138" s="314"/>
      <c r="Q138" s="314"/>
      <c r="R138" s="132"/>
      <c r="T138" s="161" t="s">
        <v>5</v>
      </c>
      <c r="U138" s="44" t="s">
        <v>40</v>
      </c>
      <c r="V138" s="36"/>
      <c r="W138" s="162">
        <f t="shared" si="6"/>
        <v>0</v>
      </c>
      <c r="X138" s="162">
        <v>0</v>
      </c>
      <c r="Y138" s="162">
        <f t="shared" si="7"/>
        <v>0</v>
      </c>
      <c r="Z138" s="162">
        <v>0</v>
      </c>
      <c r="AA138" s="163">
        <f t="shared" si="8"/>
        <v>0</v>
      </c>
      <c r="AR138" s="19" t="s">
        <v>162</v>
      </c>
      <c r="AT138" s="19" t="s">
        <v>158</v>
      </c>
      <c r="AU138" s="19" t="s">
        <v>75</v>
      </c>
      <c r="AY138" s="19" t="s">
        <v>157</v>
      </c>
      <c r="BE138" s="106">
        <f t="shared" si="9"/>
        <v>0</v>
      </c>
      <c r="BF138" s="106">
        <f t="shared" si="10"/>
        <v>0</v>
      </c>
      <c r="BG138" s="106">
        <f t="shared" si="11"/>
        <v>0</v>
      </c>
      <c r="BH138" s="106">
        <f t="shared" si="12"/>
        <v>0</v>
      </c>
      <c r="BI138" s="106">
        <f t="shared" si="13"/>
        <v>0</v>
      </c>
      <c r="BJ138" s="19" t="s">
        <v>83</v>
      </c>
      <c r="BK138" s="106">
        <f t="shared" si="14"/>
        <v>0</v>
      </c>
      <c r="BL138" s="19" t="s">
        <v>162</v>
      </c>
      <c r="BM138" s="19" t="s">
        <v>523</v>
      </c>
    </row>
    <row r="139" spans="2:65" s="1" customFormat="1" ht="16.5" customHeight="1">
      <c r="B139" s="129"/>
      <c r="C139" s="157" t="s">
        <v>382</v>
      </c>
      <c r="D139" s="157" t="s">
        <v>158</v>
      </c>
      <c r="E139" s="158" t="s">
        <v>956</v>
      </c>
      <c r="F139" s="313" t="s">
        <v>957</v>
      </c>
      <c r="G139" s="313"/>
      <c r="H139" s="313"/>
      <c r="I139" s="313"/>
      <c r="J139" s="159" t="s">
        <v>948</v>
      </c>
      <c r="K139" s="160">
        <v>1</v>
      </c>
      <c r="L139" s="311">
        <v>0</v>
      </c>
      <c r="M139" s="311"/>
      <c r="N139" s="314">
        <f t="shared" si="5"/>
        <v>0</v>
      </c>
      <c r="O139" s="314"/>
      <c r="P139" s="314"/>
      <c r="Q139" s="314"/>
      <c r="R139" s="132"/>
      <c r="T139" s="161" t="s">
        <v>5</v>
      </c>
      <c r="U139" s="44" t="s">
        <v>40</v>
      </c>
      <c r="V139" s="36"/>
      <c r="W139" s="162">
        <f t="shared" si="6"/>
        <v>0</v>
      </c>
      <c r="X139" s="162">
        <v>0</v>
      </c>
      <c r="Y139" s="162">
        <f t="shared" si="7"/>
        <v>0</v>
      </c>
      <c r="Z139" s="162">
        <v>0</v>
      </c>
      <c r="AA139" s="163">
        <f t="shared" si="8"/>
        <v>0</v>
      </c>
      <c r="AR139" s="19" t="s">
        <v>162</v>
      </c>
      <c r="AT139" s="19" t="s">
        <v>158</v>
      </c>
      <c r="AU139" s="19" t="s">
        <v>75</v>
      </c>
      <c r="AY139" s="19" t="s">
        <v>157</v>
      </c>
      <c r="BE139" s="106">
        <f t="shared" si="9"/>
        <v>0</v>
      </c>
      <c r="BF139" s="106">
        <f t="shared" si="10"/>
        <v>0</v>
      </c>
      <c r="BG139" s="106">
        <f t="shared" si="11"/>
        <v>0</v>
      </c>
      <c r="BH139" s="106">
        <f t="shared" si="12"/>
        <v>0</v>
      </c>
      <c r="BI139" s="106">
        <f t="shared" si="13"/>
        <v>0</v>
      </c>
      <c r="BJ139" s="19" t="s">
        <v>83</v>
      </c>
      <c r="BK139" s="106">
        <f t="shared" si="14"/>
        <v>0</v>
      </c>
      <c r="BL139" s="19" t="s">
        <v>162</v>
      </c>
      <c r="BM139" s="19" t="s">
        <v>534</v>
      </c>
    </row>
    <row r="140" spans="2:65" s="1" customFormat="1" ht="16.5" customHeight="1">
      <c r="B140" s="129"/>
      <c r="C140" s="157" t="s">
        <v>388</v>
      </c>
      <c r="D140" s="157" t="s">
        <v>158</v>
      </c>
      <c r="E140" s="158" t="s">
        <v>958</v>
      </c>
      <c r="F140" s="313" t="s">
        <v>959</v>
      </c>
      <c r="G140" s="313"/>
      <c r="H140" s="313"/>
      <c r="I140" s="313"/>
      <c r="J140" s="159" t="s">
        <v>948</v>
      </c>
      <c r="K140" s="160">
        <v>1</v>
      </c>
      <c r="L140" s="311">
        <v>0</v>
      </c>
      <c r="M140" s="311"/>
      <c r="N140" s="314">
        <f t="shared" si="5"/>
        <v>0</v>
      </c>
      <c r="O140" s="314"/>
      <c r="P140" s="314"/>
      <c r="Q140" s="314"/>
      <c r="R140" s="132"/>
      <c r="T140" s="161" t="s">
        <v>5</v>
      </c>
      <c r="U140" s="44" t="s">
        <v>40</v>
      </c>
      <c r="V140" s="36"/>
      <c r="W140" s="162">
        <f t="shared" si="6"/>
        <v>0</v>
      </c>
      <c r="X140" s="162">
        <v>0</v>
      </c>
      <c r="Y140" s="162">
        <f t="shared" si="7"/>
        <v>0</v>
      </c>
      <c r="Z140" s="162">
        <v>0</v>
      </c>
      <c r="AA140" s="163">
        <f t="shared" si="8"/>
        <v>0</v>
      </c>
      <c r="AR140" s="19" t="s">
        <v>162</v>
      </c>
      <c r="AT140" s="19" t="s">
        <v>158</v>
      </c>
      <c r="AU140" s="19" t="s">
        <v>75</v>
      </c>
      <c r="AY140" s="19" t="s">
        <v>157</v>
      </c>
      <c r="BE140" s="106">
        <f t="shared" si="9"/>
        <v>0</v>
      </c>
      <c r="BF140" s="106">
        <f t="shared" si="10"/>
        <v>0</v>
      </c>
      <c r="BG140" s="106">
        <f t="shared" si="11"/>
        <v>0</v>
      </c>
      <c r="BH140" s="106">
        <f t="shared" si="12"/>
        <v>0</v>
      </c>
      <c r="BI140" s="106">
        <f t="shared" si="13"/>
        <v>0</v>
      </c>
      <c r="BJ140" s="19" t="s">
        <v>83</v>
      </c>
      <c r="BK140" s="106">
        <f t="shared" si="14"/>
        <v>0</v>
      </c>
      <c r="BL140" s="19" t="s">
        <v>162</v>
      </c>
      <c r="BM140" s="19" t="s">
        <v>544</v>
      </c>
    </row>
    <row r="141" spans="2:65" s="1" customFormat="1" ht="49.9" customHeight="1">
      <c r="B141" s="35"/>
      <c r="C141" s="36"/>
      <c r="D141" s="149" t="s">
        <v>189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15">
        <f t="shared" ref="N141:N146" si="15">BK141</f>
        <v>0</v>
      </c>
      <c r="O141" s="316"/>
      <c r="P141" s="316"/>
      <c r="Q141" s="316"/>
      <c r="R141" s="37"/>
      <c r="T141" s="164"/>
      <c r="U141" s="36"/>
      <c r="V141" s="36"/>
      <c r="W141" s="36"/>
      <c r="X141" s="36"/>
      <c r="Y141" s="36"/>
      <c r="Z141" s="36"/>
      <c r="AA141" s="74"/>
      <c r="AT141" s="19" t="s">
        <v>74</v>
      </c>
      <c r="AU141" s="19" t="s">
        <v>75</v>
      </c>
      <c r="AY141" s="19" t="s">
        <v>190</v>
      </c>
      <c r="BK141" s="106">
        <f>SUM(BK142:BK146)</f>
        <v>0</v>
      </c>
    </row>
    <row r="142" spans="2:65" s="1" customFormat="1" ht="22.35" customHeight="1">
      <c r="B142" s="35"/>
      <c r="C142" s="165" t="s">
        <v>5</v>
      </c>
      <c r="D142" s="165" t="s">
        <v>158</v>
      </c>
      <c r="E142" s="166" t="s">
        <v>5</v>
      </c>
      <c r="F142" s="310" t="s">
        <v>5</v>
      </c>
      <c r="G142" s="310"/>
      <c r="H142" s="310"/>
      <c r="I142" s="310"/>
      <c r="J142" s="167" t="s">
        <v>5</v>
      </c>
      <c r="K142" s="168"/>
      <c r="L142" s="311"/>
      <c r="M142" s="312"/>
      <c r="N142" s="312">
        <f t="shared" si="15"/>
        <v>0</v>
      </c>
      <c r="O142" s="312"/>
      <c r="P142" s="312"/>
      <c r="Q142" s="312"/>
      <c r="R142" s="37"/>
      <c r="T142" s="161" t="s">
        <v>5</v>
      </c>
      <c r="U142" s="169" t="s">
        <v>40</v>
      </c>
      <c r="V142" s="36"/>
      <c r="W142" s="36"/>
      <c r="X142" s="36"/>
      <c r="Y142" s="36"/>
      <c r="Z142" s="36"/>
      <c r="AA142" s="74"/>
      <c r="AT142" s="19" t="s">
        <v>190</v>
      </c>
      <c r="AU142" s="19" t="s">
        <v>83</v>
      </c>
      <c r="AY142" s="19" t="s">
        <v>190</v>
      </c>
      <c r="BE142" s="106">
        <f>IF(U142="základní",N142,0)</f>
        <v>0</v>
      </c>
      <c r="BF142" s="106">
        <f>IF(U142="snížená",N142,0)</f>
        <v>0</v>
      </c>
      <c r="BG142" s="106">
        <f>IF(U142="zákl. přenesená",N142,0)</f>
        <v>0</v>
      </c>
      <c r="BH142" s="106">
        <f>IF(U142="sníž. přenesená",N142,0)</f>
        <v>0</v>
      </c>
      <c r="BI142" s="106">
        <f>IF(U142="nulová",N142,0)</f>
        <v>0</v>
      </c>
      <c r="BJ142" s="19" t="s">
        <v>83</v>
      </c>
      <c r="BK142" s="106">
        <f>L142*K142</f>
        <v>0</v>
      </c>
    </row>
    <row r="143" spans="2:65" s="1" customFormat="1" ht="22.35" customHeight="1">
      <c r="B143" s="35"/>
      <c r="C143" s="165" t="s">
        <v>5</v>
      </c>
      <c r="D143" s="165" t="s">
        <v>158</v>
      </c>
      <c r="E143" s="166" t="s">
        <v>5</v>
      </c>
      <c r="F143" s="310" t="s">
        <v>5</v>
      </c>
      <c r="G143" s="310"/>
      <c r="H143" s="310"/>
      <c r="I143" s="310"/>
      <c r="J143" s="167" t="s">
        <v>5</v>
      </c>
      <c r="K143" s="168"/>
      <c r="L143" s="311"/>
      <c r="M143" s="312"/>
      <c r="N143" s="312">
        <f t="shared" si="15"/>
        <v>0</v>
      </c>
      <c r="O143" s="312"/>
      <c r="P143" s="312"/>
      <c r="Q143" s="312"/>
      <c r="R143" s="37"/>
      <c r="T143" s="161" t="s">
        <v>5</v>
      </c>
      <c r="U143" s="169" t="s">
        <v>40</v>
      </c>
      <c r="V143" s="36"/>
      <c r="W143" s="36"/>
      <c r="X143" s="36"/>
      <c r="Y143" s="36"/>
      <c r="Z143" s="36"/>
      <c r="AA143" s="74"/>
      <c r="AT143" s="19" t="s">
        <v>190</v>
      </c>
      <c r="AU143" s="19" t="s">
        <v>83</v>
      </c>
      <c r="AY143" s="19" t="s">
        <v>190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9" t="s">
        <v>83</v>
      </c>
      <c r="BK143" s="106">
        <f>L143*K143</f>
        <v>0</v>
      </c>
    </row>
    <row r="144" spans="2:65" s="1" customFormat="1" ht="22.35" customHeight="1">
      <c r="B144" s="35"/>
      <c r="C144" s="165" t="s">
        <v>5</v>
      </c>
      <c r="D144" s="165" t="s">
        <v>158</v>
      </c>
      <c r="E144" s="166" t="s">
        <v>5</v>
      </c>
      <c r="F144" s="310" t="s">
        <v>5</v>
      </c>
      <c r="G144" s="310"/>
      <c r="H144" s="310"/>
      <c r="I144" s="310"/>
      <c r="J144" s="167" t="s">
        <v>5</v>
      </c>
      <c r="K144" s="168"/>
      <c r="L144" s="311"/>
      <c r="M144" s="312"/>
      <c r="N144" s="312">
        <f t="shared" si="15"/>
        <v>0</v>
      </c>
      <c r="O144" s="312"/>
      <c r="P144" s="312"/>
      <c r="Q144" s="312"/>
      <c r="R144" s="37"/>
      <c r="T144" s="161" t="s">
        <v>5</v>
      </c>
      <c r="U144" s="169" t="s">
        <v>40</v>
      </c>
      <c r="V144" s="36"/>
      <c r="W144" s="36"/>
      <c r="X144" s="36"/>
      <c r="Y144" s="36"/>
      <c r="Z144" s="36"/>
      <c r="AA144" s="74"/>
      <c r="AT144" s="19" t="s">
        <v>190</v>
      </c>
      <c r="AU144" s="19" t="s">
        <v>83</v>
      </c>
      <c r="AY144" s="19" t="s">
        <v>190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9" t="s">
        <v>83</v>
      </c>
      <c r="BK144" s="106">
        <f>L144*K144</f>
        <v>0</v>
      </c>
    </row>
    <row r="145" spans="2:63" s="1" customFormat="1" ht="22.35" customHeight="1">
      <c r="B145" s="35"/>
      <c r="C145" s="165" t="s">
        <v>5</v>
      </c>
      <c r="D145" s="165" t="s">
        <v>158</v>
      </c>
      <c r="E145" s="166" t="s">
        <v>5</v>
      </c>
      <c r="F145" s="310" t="s">
        <v>5</v>
      </c>
      <c r="G145" s="310"/>
      <c r="H145" s="310"/>
      <c r="I145" s="310"/>
      <c r="J145" s="167" t="s">
        <v>5</v>
      </c>
      <c r="K145" s="168"/>
      <c r="L145" s="311"/>
      <c r="M145" s="312"/>
      <c r="N145" s="312">
        <f t="shared" si="15"/>
        <v>0</v>
      </c>
      <c r="O145" s="312"/>
      <c r="P145" s="312"/>
      <c r="Q145" s="312"/>
      <c r="R145" s="37"/>
      <c r="T145" s="161" t="s">
        <v>5</v>
      </c>
      <c r="U145" s="169" t="s">
        <v>40</v>
      </c>
      <c r="V145" s="36"/>
      <c r="W145" s="36"/>
      <c r="X145" s="36"/>
      <c r="Y145" s="36"/>
      <c r="Z145" s="36"/>
      <c r="AA145" s="74"/>
      <c r="AT145" s="19" t="s">
        <v>190</v>
      </c>
      <c r="AU145" s="19" t="s">
        <v>83</v>
      </c>
      <c r="AY145" s="19" t="s">
        <v>190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9" t="s">
        <v>83</v>
      </c>
      <c r="BK145" s="106">
        <f>L145*K145</f>
        <v>0</v>
      </c>
    </row>
    <row r="146" spans="2:63" s="1" customFormat="1" ht="22.35" customHeight="1">
      <c r="B146" s="35"/>
      <c r="C146" s="165" t="s">
        <v>5</v>
      </c>
      <c r="D146" s="165" t="s">
        <v>158</v>
      </c>
      <c r="E146" s="166" t="s">
        <v>5</v>
      </c>
      <c r="F146" s="310" t="s">
        <v>5</v>
      </c>
      <c r="G146" s="310"/>
      <c r="H146" s="310"/>
      <c r="I146" s="310"/>
      <c r="J146" s="167" t="s">
        <v>5</v>
      </c>
      <c r="K146" s="168"/>
      <c r="L146" s="311"/>
      <c r="M146" s="312"/>
      <c r="N146" s="312">
        <f t="shared" si="15"/>
        <v>0</v>
      </c>
      <c r="O146" s="312"/>
      <c r="P146" s="312"/>
      <c r="Q146" s="312"/>
      <c r="R146" s="37"/>
      <c r="T146" s="161" t="s">
        <v>5</v>
      </c>
      <c r="U146" s="169" t="s">
        <v>40</v>
      </c>
      <c r="V146" s="56"/>
      <c r="W146" s="56"/>
      <c r="X146" s="56"/>
      <c r="Y146" s="56"/>
      <c r="Z146" s="56"/>
      <c r="AA146" s="58"/>
      <c r="AT146" s="19" t="s">
        <v>190</v>
      </c>
      <c r="AU146" s="19" t="s">
        <v>83</v>
      </c>
      <c r="AY146" s="19" t="s">
        <v>190</v>
      </c>
      <c r="BE146" s="106">
        <f>IF(U146="základní",N146,0)</f>
        <v>0</v>
      </c>
      <c r="BF146" s="106">
        <f>IF(U146="snížená",N146,0)</f>
        <v>0</v>
      </c>
      <c r="BG146" s="106">
        <f>IF(U146="zákl. přenesená",N146,0)</f>
        <v>0</v>
      </c>
      <c r="BH146" s="106">
        <f>IF(U146="sníž. přenesená",N146,0)</f>
        <v>0</v>
      </c>
      <c r="BI146" s="106">
        <f>IF(U146="nulová",N146,0)</f>
        <v>0</v>
      </c>
      <c r="BJ146" s="19" t="s">
        <v>83</v>
      </c>
      <c r="BK146" s="106">
        <f>L146*K146</f>
        <v>0</v>
      </c>
    </row>
    <row r="147" spans="2:63" s="1" customFormat="1" ht="6.95" customHeight="1">
      <c r="B147" s="59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1"/>
    </row>
  </sheetData>
  <mergeCells count="15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1:Q91"/>
    <mergeCell ref="D92:H92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N97:Q97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F117:I117"/>
    <mergeCell ref="L117:M117"/>
    <mergeCell ref="N117:Q117"/>
    <mergeCell ref="F118:I118"/>
    <mergeCell ref="L118:M118"/>
    <mergeCell ref="N118:Q118"/>
    <mergeCell ref="N116:Q116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H1:K1"/>
    <mergeCell ref="S2:AC2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N141:Q141"/>
    <mergeCell ref="F137:I137"/>
    <mergeCell ref="L137:M137"/>
    <mergeCell ref="N137:Q137"/>
  </mergeCells>
  <dataValidations count="2">
    <dataValidation type="list" allowBlank="1" showInputMessage="1" showErrorMessage="1" error="Povoleny jsou hodnoty K, M." sqref="D142:D147">
      <formula1>"K, M"</formula1>
    </dataValidation>
    <dataValidation type="list" allowBlank="1" showInputMessage="1" showErrorMessage="1" error="Povoleny jsou hodnoty základní, snížená, zákl. přenesená, sníž. přenesená, nulová." sqref="U142:U14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117</v>
      </c>
      <c r="G1" s="14"/>
      <c r="H1" s="309" t="s">
        <v>118</v>
      </c>
      <c r="I1" s="309"/>
      <c r="J1" s="309"/>
      <c r="K1" s="309"/>
      <c r="L1" s="14" t="s">
        <v>119</v>
      </c>
      <c r="M1" s="12"/>
      <c r="N1" s="12"/>
      <c r="O1" s="13" t="s">
        <v>120</v>
      </c>
      <c r="P1" s="12"/>
      <c r="Q1" s="12"/>
      <c r="R1" s="12"/>
      <c r="S1" s="14" t="s">
        <v>121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9" t="s">
        <v>99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136</v>
      </c>
    </row>
    <row r="4" spans="1:66" ht="36.950000000000003" customHeight="1">
      <c r="B4" s="23"/>
      <c r="C4" s="271" t="s">
        <v>123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327" t="str">
        <f>'Rekapitulace stavby'!K6</f>
        <v>Okružní křižovatka v km 1,391.91 u areálu T-sport a SOPO - Modletice včetně chodníku k zastávce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26"/>
      <c r="R6" s="24"/>
    </row>
    <row r="7" spans="1:66" s="1" customFormat="1" ht="32.85" customHeight="1">
      <c r="B7" s="35"/>
      <c r="C7" s="36"/>
      <c r="D7" s="29" t="s">
        <v>124</v>
      </c>
      <c r="E7" s="36"/>
      <c r="F7" s="302" t="s">
        <v>960</v>
      </c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340" t="str">
        <f>'Rekapitulace stavby'!AN8</f>
        <v>5. 2. 2018</v>
      </c>
      <c r="P9" s="317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300" t="str">
        <f>IF('Rekapitulace stavby'!AN10="","",'Rekapitulace stavby'!AN10)</f>
        <v/>
      </c>
      <c r="P11" s="300"/>
      <c r="Q11" s="36"/>
      <c r="R11" s="37"/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300" t="str">
        <f>IF('Rekapitulace stavby'!AN11="","",'Rekapitulace stavby'!AN11)</f>
        <v/>
      </c>
      <c r="P12" s="30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341" t="str">
        <f>IF('Rekapitulace stavby'!AN13="","",'Rekapitulace stavby'!AN13)</f>
        <v>Vyplň údaj</v>
      </c>
      <c r="P14" s="300"/>
      <c r="Q14" s="36"/>
      <c r="R14" s="37"/>
    </row>
    <row r="15" spans="1:66" s="1" customFormat="1" ht="18" customHeight="1">
      <c r="B15" s="35"/>
      <c r="C15" s="36"/>
      <c r="D15" s="36"/>
      <c r="E15" s="341" t="str">
        <f>IF('Rekapitulace stavby'!E14="","",'Rekapitulace stavby'!E14)</f>
        <v>Vyplň údaj</v>
      </c>
      <c r="F15" s="342"/>
      <c r="G15" s="342"/>
      <c r="H15" s="342"/>
      <c r="I15" s="342"/>
      <c r="J15" s="342"/>
      <c r="K15" s="342"/>
      <c r="L15" s="342"/>
      <c r="M15" s="30" t="s">
        <v>29</v>
      </c>
      <c r="N15" s="36"/>
      <c r="O15" s="341" t="str">
        <f>IF('Rekapitulace stavby'!AN14="","",'Rekapitulace stavby'!AN14)</f>
        <v>Vyplň údaj</v>
      </c>
      <c r="P15" s="30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300" t="str">
        <f>IF('Rekapitulace stavby'!AN16="","",'Rekapitulace stavby'!AN16)</f>
        <v/>
      </c>
      <c r="P17" s="300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300" t="str">
        <f>IF('Rekapitulace stavby'!AN17="","",'Rekapitulace stavby'!AN17)</f>
        <v/>
      </c>
      <c r="P18" s="30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300" t="str">
        <f>IF('Rekapitulace stavby'!AN19="","",'Rekapitulace stavby'!AN19)</f>
        <v/>
      </c>
      <c r="P20" s="300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300" t="str">
        <f>IF('Rekapitulace stavby'!AN20="","",'Rekapitulace stavby'!AN20)</f>
        <v/>
      </c>
      <c r="P21" s="30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305" t="s">
        <v>5</v>
      </c>
      <c r="F24" s="305"/>
      <c r="G24" s="305"/>
      <c r="H24" s="305"/>
      <c r="I24" s="305"/>
      <c r="J24" s="305"/>
      <c r="K24" s="305"/>
      <c r="L24" s="30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6" t="s">
        <v>126</v>
      </c>
      <c r="E27" s="36"/>
      <c r="F27" s="36"/>
      <c r="G27" s="36"/>
      <c r="H27" s="36"/>
      <c r="I27" s="36"/>
      <c r="J27" s="36"/>
      <c r="K27" s="36"/>
      <c r="L27" s="36"/>
      <c r="M27" s="306">
        <f>N88</f>
        <v>0</v>
      </c>
      <c r="N27" s="306"/>
      <c r="O27" s="306"/>
      <c r="P27" s="306"/>
      <c r="Q27" s="36"/>
      <c r="R27" s="37"/>
    </row>
    <row r="28" spans="2:18" s="1" customFormat="1" ht="14.45" customHeight="1">
      <c r="B28" s="35"/>
      <c r="C28" s="36"/>
      <c r="D28" s="34" t="s">
        <v>111</v>
      </c>
      <c r="E28" s="36"/>
      <c r="F28" s="36"/>
      <c r="G28" s="36"/>
      <c r="H28" s="36"/>
      <c r="I28" s="36"/>
      <c r="J28" s="36"/>
      <c r="K28" s="36"/>
      <c r="L28" s="36"/>
      <c r="M28" s="306">
        <f>N94</f>
        <v>0</v>
      </c>
      <c r="N28" s="306"/>
      <c r="O28" s="306"/>
      <c r="P28" s="30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7" t="s">
        <v>38</v>
      </c>
      <c r="E30" s="36"/>
      <c r="F30" s="36"/>
      <c r="G30" s="36"/>
      <c r="H30" s="36"/>
      <c r="I30" s="36"/>
      <c r="J30" s="36"/>
      <c r="K30" s="36"/>
      <c r="L30" s="36"/>
      <c r="M30" s="339">
        <f>ROUND(M27+M28,2)</f>
        <v>0</v>
      </c>
      <c r="N30" s="326"/>
      <c r="O30" s="326"/>
      <c r="P30" s="326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39</v>
      </c>
      <c r="E32" s="42" t="s">
        <v>40</v>
      </c>
      <c r="F32" s="43">
        <v>0.21</v>
      </c>
      <c r="G32" s="118" t="s">
        <v>41</v>
      </c>
      <c r="H32" s="336">
        <f>ROUND((((SUM(BE94:BE101)+SUM(BE119:BE132))+SUM(BE134:BE138))),2)</f>
        <v>0</v>
      </c>
      <c r="I32" s="326"/>
      <c r="J32" s="326"/>
      <c r="K32" s="36"/>
      <c r="L32" s="36"/>
      <c r="M32" s="336">
        <f>ROUND(((ROUND((SUM(BE94:BE101)+SUM(BE119:BE132)), 2)*F32)+SUM(BE134:BE138)*F32),2)</f>
        <v>0</v>
      </c>
      <c r="N32" s="326"/>
      <c r="O32" s="326"/>
      <c r="P32" s="326"/>
      <c r="Q32" s="36"/>
      <c r="R32" s="37"/>
    </row>
    <row r="33" spans="2:18" s="1" customFormat="1" ht="14.45" customHeight="1">
      <c r="B33" s="35"/>
      <c r="C33" s="36"/>
      <c r="D33" s="36"/>
      <c r="E33" s="42" t="s">
        <v>42</v>
      </c>
      <c r="F33" s="43">
        <v>0.15</v>
      </c>
      <c r="G33" s="118" t="s">
        <v>41</v>
      </c>
      <c r="H33" s="336">
        <f>ROUND((((SUM(BF94:BF101)+SUM(BF119:BF132))+SUM(BF134:BF138))),2)</f>
        <v>0</v>
      </c>
      <c r="I33" s="326"/>
      <c r="J33" s="326"/>
      <c r="K33" s="36"/>
      <c r="L33" s="36"/>
      <c r="M33" s="336">
        <f>ROUND(((ROUND((SUM(BF94:BF101)+SUM(BF119:BF132)), 2)*F33)+SUM(BF134:BF138)*F33),2)</f>
        <v>0</v>
      </c>
      <c r="N33" s="326"/>
      <c r="O33" s="326"/>
      <c r="P33" s="326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43</v>
      </c>
      <c r="F34" s="43">
        <v>0.21</v>
      </c>
      <c r="G34" s="118" t="s">
        <v>41</v>
      </c>
      <c r="H34" s="336">
        <f>ROUND((((SUM(BG94:BG101)+SUM(BG119:BG132))+SUM(BG134:BG138))),2)</f>
        <v>0</v>
      </c>
      <c r="I34" s="326"/>
      <c r="J34" s="326"/>
      <c r="K34" s="36"/>
      <c r="L34" s="36"/>
      <c r="M34" s="336">
        <v>0</v>
      </c>
      <c r="N34" s="326"/>
      <c r="O34" s="326"/>
      <c r="P34" s="326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44</v>
      </c>
      <c r="F35" s="43">
        <v>0.15</v>
      </c>
      <c r="G35" s="118" t="s">
        <v>41</v>
      </c>
      <c r="H35" s="336">
        <f>ROUND((((SUM(BH94:BH101)+SUM(BH119:BH132))+SUM(BH134:BH138))),2)</f>
        <v>0</v>
      </c>
      <c r="I35" s="326"/>
      <c r="J35" s="326"/>
      <c r="K35" s="36"/>
      <c r="L35" s="36"/>
      <c r="M35" s="336">
        <v>0</v>
      </c>
      <c r="N35" s="326"/>
      <c r="O35" s="326"/>
      <c r="P35" s="326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45</v>
      </c>
      <c r="F36" s="43">
        <v>0</v>
      </c>
      <c r="G36" s="118" t="s">
        <v>41</v>
      </c>
      <c r="H36" s="336">
        <f>ROUND((((SUM(BI94:BI101)+SUM(BI119:BI132))+SUM(BI134:BI138))),2)</f>
        <v>0</v>
      </c>
      <c r="I36" s="326"/>
      <c r="J36" s="326"/>
      <c r="K36" s="36"/>
      <c r="L36" s="36"/>
      <c r="M36" s="336">
        <v>0</v>
      </c>
      <c r="N36" s="326"/>
      <c r="O36" s="326"/>
      <c r="P36" s="326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19" t="s">
        <v>46</v>
      </c>
      <c r="E38" s="75"/>
      <c r="F38" s="75"/>
      <c r="G38" s="120" t="s">
        <v>47</v>
      </c>
      <c r="H38" s="121" t="s">
        <v>48</v>
      </c>
      <c r="I38" s="75"/>
      <c r="J38" s="75"/>
      <c r="K38" s="75"/>
      <c r="L38" s="337">
        <f>SUM(M30:M36)</f>
        <v>0</v>
      </c>
      <c r="M38" s="337"/>
      <c r="N38" s="337"/>
      <c r="O38" s="337"/>
      <c r="P38" s="338"/>
      <c r="Q38" s="114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71" t="s">
        <v>127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327" t="str">
        <f>F6</f>
        <v>Okružní křižovatka v km 1,391.91 u areálu T-sport a SOPO - Modletice včetně chodníku k zastávce</v>
      </c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6"/>
      <c r="R78" s="37"/>
    </row>
    <row r="79" spans="2:18" s="1" customFormat="1" ht="36.950000000000003" customHeight="1">
      <c r="B79" s="35"/>
      <c r="C79" s="69" t="s">
        <v>124</v>
      </c>
      <c r="D79" s="36"/>
      <c r="E79" s="36"/>
      <c r="F79" s="273" t="str">
        <f>F7</f>
        <v>SO 421 - Technická ochrana kabelů slaboproudu u okružní křižovatky</v>
      </c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65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317" t="str">
        <f>IF(O9="","",O9)</f>
        <v>5. 2. 2018</v>
      </c>
      <c r="N81" s="317"/>
      <c r="O81" s="317"/>
      <c r="P81" s="317"/>
      <c r="Q81" s="36"/>
      <c r="R81" s="37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65" s="1" customFormat="1" ht="15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300" t="str">
        <f>E18</f>
        <v xml:space="preserve"> </v>
      </c>
      <c r="N83" s="300"/>
      <c r="O83" s="300"/>
      <c r="P83" s="300"/>
      <c r="Q83" s="300"/>
      <c r="R83" s="37"/>
    </row>
    <row r="84" spans="2:65" s="1" customFormat="1" ht="14.45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300" t="str">
        <f>E21</f>
        <v xml:space="preserve"> </v>
      </c>
      <c r="N84" s="300"/>
      <c r="O84" s="300"/>
      <c r="P84" s="300"/>
      <c r="Q84" s="300"/>
      <c r="R84" s="37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65" s="1" customFormat="1" ht="29.25" customHeight="1">
      <c r="B86" s="35"/>
      <c r="C86" s="334" t="s">
        <v>128</v>
      </c>
      <c r="D86" s="335"/>
      <c r="E86" s="335"/>
      <c r="F86" s="335"/>
      <c r="G86" s="335"/>
      <c r="H86" s="114"/>
      <c r="I86" s="114"/>
      <c r="J86" s="114"/>
      <c r="K86" s="114"/>
      <c r="L86" s="114"/>
      <c r="M86" s="114"/>
      <c r="N86" s="334" t="s">
        <v>129</v>
      </c>
      <c r="O86" s="335"/>
      <c r="P86" s="335"/>
      <c r="Q86" s="335"/>
      <c r="R86" s="37"/>
    </row>
    <row r="87" spans="2:65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65" s="1" customFormat="1" ht="29.25" customHeight="1">
      <c r="B88" s="35"/>
      <c r="C88" s="122" t="s">
        <v>130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79">
        <f>N119</f>
        <v>0</v>
      </c>
      <c r="O88" s="332"/>
      <c r="P88" s="332"/>
      <c r="Q88" s="332"/>
      <c r="R88" s="37"/>
      <c r="AU88" s="19" t="s">
        <v>122</v>
      </c>
    </row>
    <row r="89" spans="2:65" s="6" customFormat="1" ht="24.95" customHeight="1">
      <c r="B89" s="123"/>
      <c r="C89" s="124"/>
      <c r="D89" s="125" t="s">
        <v>961</v>
      </c>
      <c r="E89" s="124"/>
      <c r="F89" s="124"/>
      <c r="G89" s="124"/>
      <c r="H89" s="124"/>
      <c r="I89" s="124"/>
      <c r="J89" s="124"/>
      <c r="K89" s="124"/>
      <c r="L89" s="124"/>
      <c r="M89" s="124"/>
      <c r="N89" s="329">
        <f>N126</f>
        <v>0</v>
      </c>
      <c r="O89" s="330"/>
      <c r="P89" s="330"/>
      <c r="Q89" s="330"/>
      <c r="R89" s="126"/>
    </row>
    <row r="90" spans="2:65" s="10" customFormat="1" ht="19.899999999999999" customHeight="1">
      <c r="B90" s="183"/>
      <c r="C90" s="184"/>
      <c r="D90" s="102" t="s">
        <v>962</v>
      </c>
      <c r="E90" s="184"/>
      <c r="F90" s="184"/>
      <c r="G90" s="184"/>
      <c r="H90" s="184"/>
      <c r="I90" s="184"/>
      <c r="J90" s="184"/>
      <c r="K90" s="184"/>
      <c r="L90" s="184"/>
      <c r="M90" s="184"/>
      <c r="N90" s="268">
        <f>N127</f>
        <v>0</v>
      </c>
      <c r="O90" s="358"/>
      <c r="P90" s="358"/>
      <c r="Q90" s="358"/>
      <c r="R90" s="185"/>
    </row>
    <row r="91" spans="2:65" s="10" customFormat="1" ht="19.899999999999999" customHeight="1">
      <c r="B91" s="183"/>
      <c r="C91" s="184"/>
      <c r="D91" s="102" t="s">
        <v>963</v>
      </c>
      <c r="E91" s="184"/>
      <c r="F91" s="184"/>
      <c r="G91" s="184"/>
      <c r="H91" s="184"/>
      <c r="I91" s="184"/>
      <c r="J91" s="184"/>
      <c r="K91" s="184"/>
      <c r="L91" s="184"/>
      <c r="M91" s="184"/>
      <c r="N91" s="268">
        <f>N129</f>
        <v>0</v>
      </c>
      <c r="O91" s="358"/>
      <c r="P91" s="358"/>
      <c r="Q91" s="358"/>
      <c r="R91" s="185"/>
    </row>
    <row r="92" spans="2:65" s="6" customFormat="1" ht="21.75" customHeight="1">
      <c r="B92" s="123"/>
      <c r="C92" s="124"/>
      <c r="D92" s="125" t="s">
        <v>132</v>
      </c>
      <c r="E92" s="124"/>
      <c r="F92" s="124"/>
      <c r="G92" s="124"/>
      <c r="H92" s="124"/>
      <c r="I92" s="124"/>
      <c r="J92" s="124"/>
      <c r="K92" s="124"/>
      <c r="L92" s="124"/>
      <c r="M92" s="124"/>
      <c r="N92" s="331">
        <f>N133</f>
        <v>0</v>
      </c>
      <c r="O92" s="330"/>
      <c r="P92" s="330"/>
      <c r="Q92" s="330"/>
      <c r="R92" s="126"/>
    </row>
    <row r="93" spans="2:65" s="1" customFormat="1" ht="21.75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7"/>
    </row>
    <row r="94" spans="2:65" s="1" customFormat="1" ht="29.25" customHeight="1">
      <c r="B94" s="35"/>
      <c r="C94" s="122" t="s">
        <v>133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32">
        <f>ROUND(N95+N96+N97+N98+N99+N100,2)</f>
        <v>0</v>
      </c>
      <c r="O94" s="333"/>
      <c r="P94" s="333"/>
      <c r="Q94" s="333"/>
      <c r="R94" s="37"/>
      <c r="T94" s="127"/>
      <c r="U94" s="128" t="s">
        <v>39</v>
      </c>
    </row>
    <row r="95" spans="2:65" s="1" customFormat="1" ht="18" customHeight="1">
      <c r="B95" s="129"/>
      <c r="C95" s="130"/>
      <c r="D95" s="276" t="s">
        <v>134</v>
      </c>
      <c r="E95" s="324"/>
      <c r="F95" s="324"/>
      <c r="G95" s="324"/>
      <c r="H95" s="324"/>
      <c r="I95" s="130"/>
      <c r="J95" s="130"/>
      <c r="K95" s="130"/>
      <c r="L95" s="130"/>
      <c r="M95" s="130"/>
      <c r="N95" s="267">
        <f>ROUND(N88*T95,2)</f>
        <v>0</v>
      </c>
      <c r="O95" s="325"/>
      <c r="P95" s="325"/>
      <c r="Q95" s="325"/>
      <c r="R95" s="132"/>
      <c r="S95" s="133"/>
      <c r="T95" s="134"/>
      <c r="U95" s="135" t="s">
        <v>40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6" t="s">
        <v>135</v>
      </c>
      <c r="AZ95" s="133"/>
      <c r="BA95" s="133"/>
      <c r="BB95" s="133"/>
      <c r="BC95" s="133"/>
      <c r="BD95" s="133"/>
      <c r="BE95" s="137">
        <f t="shared" ref="BE95:BE100" si="0">IF(U95="základní",N95,0)</f>
        <v>0</v>
      </c>
      <c r="BF95" s="137">
        <f t="shared" ref="BF95:BF100" si="1">IF(U95="snížená",N95,0)</f>
        <v>0</v>
      </c>
      <c r="BG95" s="137">
        <f t="shared" ref="BG95:BG100" si="2">IF(U95="zákl. přenesená",N95,0)</f>
        <v>0</v>
      </c>
      <c r="BH95" s="137">
        <f t="shared" ref="BH95:BH100" si="3">IF(U95="sníž. přenesená",N95,0)</f>
        <v>0</v>
      </c>
      <c r="BI95" s="137">
        <f t="shared" ref="BI95:BI100" si="4">IF(U95="nulová",N95,0)</f>
        <v>0</v>
      </c>
      <c r="BJ95" s="136" t="s">
        <v>83</v>
      </c>
      <c r="BK95" s="133"/>
      <c r="BL95" s="133"/>
      <c r="BM95" s="133"/>
    </row>
    <row r="96" spans="2:65" s="1" customFormat="1" ht="18" customHeight="1">
      <c r="B96" s="129"/>
      <c r="C96" s="130"/>
      <c r="D96" s="276" t="s">
        <v>902</v>
      </c>
      <c r="E96" s="324"/>
      <c r="F96" s="324"/>
      <c r="G96" s="324"/>
      <c r="H96" s="324"/>
      <c r="I96" s="130"/>
      <c r="J96" s="130"/>
      <c r="K96" s="130"/>
      <c r="L96" s="130"/>
      <c r="M96" s="130"/>
      <c r="N96" s="267">
        <f>ROUND(N88*T96,2)</f>
        <v>0</v>
      </c>
      <c r="O96" s="325"/>
      <c r="P96" s="325"/>
      <c r="Q96" s="325"/>
      <c r="R96" s="132"/>
      <c r="S96" s="133"/>
      <c r="T96" s="134"/>
      <c r="U96" s="135" t="s">
        <v>40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6" t="s">
        <v>135</v>
      </c>
      <c r="AZ96" s="133"/>
      <c r="BA96" s="133"/>
      <c r="BB96" s="133"/>
      <c r="BC96" s="133"/>
      <c r="BD96" s="133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83</v>
      </c>
      <c r="BK96" s="133"/>
      <c r="BL96" s="133"/>
      <c r="BM96" s="133"/>
    </row>
    <row r="97" spans="2:65" s="1" customFormat="1" ht="18" customHeight="1">
      <c r="B97" s="129"/>
      <c r="C97" s="130"/>
      <c r="D97" s="276" t="s">
        <v>138</v>
      </c>
      <c r="E97" s="324"/>
      <c r="F97" s="324"/>
      <c r="G97" s="324"/>
      <c r="H97" s="324"/>
      <c r="I97" s="130"/>
      <c r="J97" s="130"/>
      <c r="K97" s="130"/>
      <c r="L97" s="130"/>
      <c r="M97" s="130"/>
      <c r="N97" s="267">
        <f>ROUND(N88*T97,2)</f>
        <v>0</v>
      </c>
      <c r="O97" s="325"/>
      <c r="P97" s="325"/>
      <c r="Q97" s="325"/>
      <c r="R97" s="132"/>
      <c r="S97" s="133"/>
      <c r="T97" s="134"/>
      <c r="U97" s="135" t="s">
        <v>40</v>
      </c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6" t="s">
        <v>135</v>
      </c>
      <c r="AZ97" s="133"/>
      <c r="BA97" s="133"/>
      <c r="BB97" s="133"/>
      <c r="BC97" s="133"/>
      <c r="BD97" s="133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83</v>
      </c>
      <c r="BK97" s="133"/>
      <c r="BL97" s="133"/>
      <c r="BM97" s="133"/>
    </row>
    <row r="98" spans="2:65" s="1" customFormat="1" ht="18" customHeight="1">
      <c r="B98" s="129"/>
      <c r="C98" s="130"/>
      <c r="D98" s="276" t="s">
        <v>139</v>
      </c>
      <c r="E98" s="324"/>
      <c r="F98" s="324"/>
      <c r="G98" s="324"/>
      <c r="H98" s="324"/>
      <c r="I98" s="130"/>
      <c r="J98" s="130"/>
      <c r="K98" s="130"/>
      <c r="L98" s="130"/>
      <c r="M98" s="130"/>
      <c r="N98" s="267">
        <f>ROUND(N88*T98,2)</f>
        <v>0</v>
      </c>
      <c r="O98" s="325"/>
      <c r="P98" s="325"/>
      <c r="Q98" s="325"/>
      <c r="R98" s="132"/>
      <c r="S98" s="133"/>
      <c r="T98" s="134"/>
      <c r="U98" s="135" t="s">
        <v>40</v>
      </c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6" t="s">
        <v>135</v>
      </c>
      <c r="AZ98" s="133"/>
      <c r="BA98" s="133"/>
      <c r="BB98" s="133"/>
      <c r="BC98" s="133"/>
      <c r="BD98" s="133"/>
      <c r="BE98" s="137">
        <f t="shared" si="0"/>
        <v>0</v>
      </c>
      <c r="BF98" s="137">
        <f t="shared" si="1"/>
        <v>0</v>
      </c>
      <c r="BG98" s="137">
        <f t="shared" si="2"/>
        <v>0</v>
      </c>
      <c r="BH98" s="137">
        <f t="shared" si="3"/>
        <v>0</v>
      </c>
      <c r="BI98" s="137">
        <f t="shared" si="4"/>
        <v>0</v>
      </c>
      <c r="BJ98" s="136" t="s">
        <v>83</v>
      </c>
      <c r="BK98" s="133"/>
      <c r="BL98" s="133"/>
      <c r="BM98" s="133"/>
    </row>
    <row r="99" spans="2:65" s="1" customFormat="1" ht="18" customHeight="1">
      <c r="B99" s="129"/>
      <c r="C99" s="130"/>
      <c r="D99" s="276" t="s">
        <v>903</v>
      </c>
      <c r="E99" s="324"/>
      <c r="F99" s="324"/>
      <c r="G99" s="324"/>
      <c r="H99" s="324"/>
      <c r="I99" s="130"/>
      <c r="J99" s="130"/>
      <c r="K99" s="130"/>
      <c r="L99" s="130"/>
      <c r="M99" s="130"/>
      <c r="N99" s="267">
        <f>ROUND(N88*T99,2)</f>
        <v>0</v>
      </c>
      <c r="O99" s="325"/>
      <c r="P99" s="325"/>
      <c r="Q99" s="325"/>
      <c r="R99" s="132"/>
      <c r="S99" s="133"/>
      <c r="T99" s="134"/>
      <c r="U99" s="135" t="s">
        <v>40</v>
      </c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6" t="s">
        <v>135</v>
      </c>
      <c r="AZ99" s="133"/>
      <c r="BA99" s="133"/>
      <c r="BB99" s="133"/>
      <c r="BC99" s="133"/>
      <c r="BD99" s="133"/>
      <c r="BE99" s="137">
        <f t="shared" si="0"/>
        <v>0</v>
      </c>
      <c r="BF99" s="137">
        <f t="shared" si="1"/>
        <v>0</v>
      </c>
      <c r="BG99" s="137">
        <f t="shared" si="2"/>
        <v>0</v>
      </c>
      <c r="BH99" s="137">
        <f t="shared" si="3"/>
        <v>0</v>
      </c>
      <c r="BI99" s="137">
        <f t="shared" si="4"/>
        <v>0</v>
      </c>
      <c r="BJ99" s="136" t="s">
        <v>83</v>
      </c>
      <c r="BK99" s="133"/>
      <c r="BL99" s="133"/>
      <c r="BM99" s="133"/>
    </row>
    <row r="100" spans="2:65" s="1" customFormat="1" ht="18" customHeight="1">
      <c r="B100" s="129"/>
      <c r="C100" s="130"/>
      <c r="D100" s="131" t="s">
        <v>141</v>
      </c>
      <c r="E100" s="130"/>
      <c r="F100" s="130"/>
      <c r="G100" s="130"/>
      <c r="H100" s="130"/>
      <c r="I100" s="130"/>
      <c r="J100" s="130"/>
      <c r="K100" s="130"/>
      <c r="L100" s="130"/>
      <c r="M100" s="130"/>
      <c r="N100" s="267">
        <f>ROUND(N88*T100,2)</f>
        <v>0</v>
      </c>
      <c r="O100" s="325"/>
      <c r="P100" s="325"/>
      <c r="Q100" s="325"/>
      <c r="R100" s="132"/>
      <c r="S100" s="133"/>
      <c r="T100" s="138"/>
      <c r="U100" s="139" t="s">
        <v>40</v>
      </c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3"/>
      <c r="AK100" s="133"/>
      <c r="AL100" s="133"/>
      <c r="AM100" s="133"/>
      <c r="AN100" s="133"/>
      <c r="AO100" s="133"/>
      <c r="AP100" s="133"/>
      <c r="AQ100" s="133"/>
      <c r="AR100" s="133"/>
      <c r="AS100" s="133"/>
      <c r="AT100" s="133"/>
      <c r="AU100" s="133"/>
      <c r="AV100" s="133"/>
      <c r="AW100" s="133"/>
      <c r="AX100" s="133"/>
      <c r="AY100" s="136" t="s">
        <v>142</v>
      </c>
      <c r="AZ100" s="133"/>
      <c r="BA100" s="133"/>
      <c r="BB100" s="133"/>
      <c r="BC100" s="133"/>
      <c r="BD100" s="133"/>
      <c r="BE100" s="137">
        <f t="shared" si="0"/>
        <v>0</v>
      </c>
      <c r="BF100" s="137">
        <f t="shared" si="1"/>
        <v>0</v>
      </c>
      <c r="BG100" s="137">
        <f t="shared" si="2"/>
        <v>0</v>
      </c>
      <c r="BH100" s="137">
        <f t="shared" si="3"/>
        <v>0</v>
      </c>
      <c r="BI100" s="137">
        <f t="shared" si="4"/>
        <v>0</v>
      </c>
      <c r="BJ100" s="136" t="s">
        <v>83</v>
      </c>
      <c r="BK100" s="133"/>
      <c r="BL100" s="133"/>
      <c r="BM100" s="133"/>
    </row>
    <row r="101" spans="2:65" s="1" customFormat="1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</row>
    <row r="102" spans="2:65" s="1" customFormat="1" ht="29.25" customHeight="1">
      <c r="B102" s="35"/>
      <c r="C102" s="113" t="s">
        <v>116</v>
      </c>
      <c r="D102" s="114"/>
      <c r="E102" s="114"/>
      <c r="F102" s="114"/>
      <c r="G102" s="114"/>
      <c r="H102" s="114"/>
      <c r="I102" s="114"/>
      <c r="J102" s="114"/>
      <c r="K102" s="114"/>
      <c r="L102" s="264">
        <f>ROUND(SUM(N88+N94),2)</f>
        <v>0</v>
      </c>
      <c r="M102" s="264"/>
      <c r="N102" s="264"/>
      <c r="O102" s="264"/>
      <c r="P102" s="264"/>
      <c r="Q102" s="264"/>
      <c r="R102" s="37"/>
    </row>
    <row r="103" spans="2:65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7" spans="2:65" s="1" customFormat="1" ht="6.95" customHeight="1"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08" spans="2:65" s="1" customFormat="1" ht="36.950000000000003" customHeight="1">
      <c r="B108" s="35"/>
      <c r="C108" s="271" t="s">
        <v>143</v>
      </c>
      <c r="D108" s="326"/>
      <c r="E108" s="326"/>
      <c r="F108" s="326"/>
      <c r="G108" s="326"/>
      <c r="H108" s="326"/>
      <c r="I108" s="326"/>
      <c r="J108" s="326"/>
      <c r="K108" s="326"/>
      <c r="L108" s="326"/>
      <c r="M108" s="326"/>
      <c r="N108" s="326"/>
      <c r="O108" s="326"/>
      <c r="P108" s="326"/>
      <c r="Q108" s="326"/>
      <c r="R108" s="37"/>
    </row>
    <row r="109" spans="2:65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65" s="1" customFormat="1" ht="30" customHeight="1">
      <c r="B110" s="35"/>
      <c r="C110" s="30" t="s">
        <v>19</v>
      </c>
      <c r="D110" s="36"/>
      <c r="E110" s="36"/>
      <c r="F110" s="327" t="str">
        <f>F6</f>
        <v>Okružní křižovatka v km 1,391.91 u areálu T-sport a SOPO - Modletice včetně chodníku k zastávce</v>
      </c>
      <c r="G110" s="328"/>
      <c r="H110" s="328"/>
      <c r="I110" s="328"/>
      <c r="J110" s="328"/>
      <c r="K110" s="328"/>
      <c r="L110" s="328"/>
      <c r="M110" s="328"/>
      <c r="N110" s="328"/>
      <c r="O110" s="328"/>
      <c r="P110" s="328"/>
      <c r="Q110" s="36"/>
      <c r="R110" s="37"/>
    </row>
    <row r="111" spans="2:65" s="1" customFormat="1" ht="36.950000000000003" customHeight="1">
      <c r="B111" s="35"/>
      <c r="C111" s="69" t="s">
        <v>124</v>
      </c>
      <c r="D111" s="36"/>
      <c r="E111" s="36"/>
      <c r="F111" s="273" t="str">
        <f>F7</f>
        <v>SO 421 - Technická ochrana kabelů slaboproudu u okružní křižovatky</v>
      </c>
      <c r="G111" s="326"/>
      <c r="H111" s="326"/>
      <c r="I111" s="326"/>
      <c r="J111" s="326"/>
      <c r="K111" s="326"/>
      <c r="L111" s="326"/>
      <c r="M111" s="326"/>
      <c r="N111" s="326"/>
      <c r="O111" s="326"/>
      <c r="P111" s="326"/>
      <c r="Q111" s="36"/>
      <c r="R111" s="37"/>
    </row>
    <row r="112" spans="2:65" s="1" customFormat="1" ht="6.95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65" s="1" customFormat="1" ht="18" customHeight="1">
      <c r="B113" s="35"/>
      <c r="C113" s="30" t="s">
        <v>23</v>
      </c>
      <c r="D113" s="36"/>
      <c r="E113" s="36"/>
      <c r="F113" s="28" t="str">
        <f>F9</f>
        <v xml:space="preserve"> </v>
      </c>
      <c r="G113" s="36"/>
      <c r="H113" s="36"/>
      <c r="I113" s="36"/>
      <c r="J113" s="36"/>
      <c r="K113" s="30" t="s">
        <v>25</v>
      </c>
      <c r="L113" s="36"/>
      <c r="M113" s="317" t="str">
        <f>IF(O9="","",O9)</f>
        <v>5. 2. 2018</v>
      </c>
      <c r="N113" s="317"/>
      <c r="O113" s="317"/>
      <c r="P113" s="317"/>
      <c r="Q113" s="36"/>
      <c r="R113" s="37"/>
    </row>
    <row r="114" spans="2:65" s="1" customFormat="1" ht="6.9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15">
      <c r="B115" s="35"/>
      <c r="C115" s="30" t="s">
        <v>27</v>
      </c>
      <c r="D115" s="36"/>
      <c r="E115" s="36"/>
      <c r="F115" s="28" t="str">
        <f>E12</f>
        <v xml:space="preserve"> </v>
      </c>
      <c r="G115" s="36"/>
      <c r="H115" s="36"/>
      <c r="I115" s="36"/>
      <c r="J115" s="36"/>
      <c r="K115" s="30" t="s">
        <v>32</v>
      </c>
      <c r="L115" s="36"/>
      <c r="M115" s="300" t="str">
        <f>E18</f>
        <v xml:space="preserve"> </v>
      </c>
      <c r="N115" s="300"/>
      <c r="O115" s="300"/>
      <c r="P115" s="300"/>
      <c r="Q115" s="300"/>
      <c r="R115" s="37"/>
    </row>
    <row r="116" spans="2:65" s="1" customFormat="1" ht="14.45" customHeight="1">
      <c r="B116" s="35"/>
      <c r="C116" s="30" t="s">
        <v>30</v>
      </c>
      <c r="D116" s="36"/>
      <c r="E116" s="36"/>
      <c r="F116" s="28" t="str">
        <f>IF(E15="","",E15)</f>
        <v>Vyplň údaj</v>
      </c>
      <c r="G116" s="36"/>
      <c r="H116" s="36"/>
      <c r="I116" s="36"/>
      <c r="J116" s="36"/>
      <c r="K116" s="30" t="s">
        <v>34</v>
      </c>
      <c r="L116" s="36"/>
      <c r="M116" s="300" t="str">
        <f>E21</f>
        <v xml:space="preserve"> </v>
      </c>
      <c r="N116" s="300"/>
      <c r="O116" s="300"/>
      <c r="P116" s="300"/>
      <c r="Q116" s="300"/>
      <c r="R116" s="37"/>
    </row>
    <row r="117" spans="2:65" s="1" customFormat="1" ht="10.35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7" customFormat="1" ht="29.25" customHeight="1">
      <c r="B118" s="140"/>
      <c r="C118" s="141" t="s">
        <v>144</v>
      </c>
      <c r="D118" s="142" t="s">
        <v>145</v>
      </c>
      <c r="E118" s="142" t="s">
        <v>57</v>
      </c>
      <c r="F118" s="318" t="s">
        <v>146</v>
      </c>
      <c r="G118" s="318"/>
      <c r="H118" s="318"/>
      <c r="I118" s="318"/>
      <c r="J118" s="142" t="s">
        <v>147</v>
      </c>
      <c r="K118" s="142" t="s">
        <v>148</v>
      </c>
      <c r="L118" s="318" t="s">
        <v>149</v>
      </c>
      <c r="M118" s="318"/>
      <c r="N118" s="318" t="s">
        <v>129</v>
      </c>
      <c r="O118" s="318"/>
      <c r="P118" s="318"/>
      <c r="Q118" s="319"/>
      <c r="R118" s="143"/>
      <c r="T118" s="76" t="s">
        <v>150</v>
      </c>
      <c r="U118" s="77" t="s">
        <v>39</v>
      </c>
      <c r="V118" s="77" t="s">
        <v>151</v>
      </c>
      <c r="W118" s="77" t="s">
        <v>152</v>
      </c>
      <c r="X118" s="77" t="s">
        <v>153</v>
      </c>
      <c r="Y118" s="77" t="s">
        <v>154</v>
      </c>
      <c r="Z118" s="77" t="s">
        <v>155</v>
      </c>
      <c r="AA118" s="78" t="s">
        <v>156</v>
      </c>
    </row>
    <row r="119" spans="2:65" s="1" customFormat="1" ht="29.25" customHeight="1">
      <c r="B119" s="35"/>
      <c r="C119" s="80" t="s">
        <v>126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50">
        <f>BK119</f>
        <v>0</v>
      </c>
      <c r="O119" s="351"/>
      <c r="P119" s="351"/>
      <c r="Q119" s="351"/>
      <c r="R119" s="37"/>
      <c r="T119" s="79"/>
      <c r="U119" s="51"/>
      <c r="V119" s="51"/>
      <c r="W119" s="144">
        <f>W120+SUM(W121:W126)+W133</f>
        <v>0</v>
      </c>
      <c r="X119" s="51"/>
      <c r="Y119" s="144">
        <f>Y120+SUM(Y121:Y126)+Y133</f>
        <v>0</v>
      </c>
      <c r="Z119" s="51"/>
      <c r="AA119" s="145">
        <f>AA120+SUM(AA121:AA126)+AA133</f>
        <v>0</v>
      </c>
      <c r="AT119" s="19" t="s">
        <v>74</v>
      </c>
      <c r="AU119" s="19" t="s">
        <v>122</v>
      </c>
      <c r="BK119" s="146">
        <f>BK120+SUM(BK121:BK126)+BK133</f>
        <v>0</v>
      </c>
    </row>
    <row r="120" spans="2:65" s="1" customFormat="1" ht="38.25" customHeight="1">
      <c r="B120" s="129"/>
      <c r="C120" s="157" t="s">
        <v>83</v>
      </c>
      <c r="D120" s="157" t="s">
        <v>158</v>
      </c>
      <c r="E120" s="158" t="s">
        <v>964</v>
      </c>
      <c r="F120" s="313" t="s">
        <v>965</v>
      </c>
      <c r="G120" s="313"/>
      <c r="H120" s="313"/>
      <c r="I120" s="313"/>
      <c r="J120" s="159" t="s">
        <v>931</v>
      </c>
      <c r="K120" s="160">
        <v>25.5</v>
      </c>
      <c r="L120" s="311">
        <v>0</v>
      </c>
      <c r="M120" s="311"/>
      <c r="N120" s="314">
        <f t="shared" ref="N120:N125" si="5">ROUND(L120*K120,2)</f>
        <v>0</v>
      </c>
      <c r="O120" s="314"/>
      <c r="P120" s="314"/>
      <c r="Q120" s="314"/>
      <c r="R120" s="132"/>
      <c r="T120" s="161" t="s">
        <v>5</v>
      </c>
      <c r="U120" s="44" t="s">
        <v>40</v>
      </c>
      <c r="V120" s="36"/>
      <c r="W120" s="162">
        <f t="shared" ref="W120:W125" si="6">V120*K120</f>
        <v>0</v>
      </c>
      <c r="X120" s="162">
        <v>0</v>
      </c>
      <c r="Y120" s="162">
        <f t="shared" ref="Y120:Y125" si="7">X120*K120</f>
        <v>0</v>
      </c>
      <c r="Z120" s="162">
        <v>0</v>
      </c>
      <c r="AA120" s="163">
        <f t="shared" ref="AA120:AA125" si="8">Z120*K120</f>
        <v>0</v>
      </c>
      <c r="AR120" s="19" t="s">
        <v>162</v>
      </c>
      <c r="AT120" s="19" t="s">
        <v>158</v>
      </c>
      <c r="AU120" s="19" t="s">
        <v>75</v>
      </c>
      <c r="AY120" s="19" t="s">
        <v>157</v>
      </c>
      <c r="BE120" s="106">
        <f t="shared" ref="BE120:BE125" si="9">IF(U120="základní",N120,0)</f>
        <v>0</v>
      </c>
      <c r="BF120" s="106">
        <f t="shared" ref="BF120:BF125" si="10">IF(U120="snížená",N120,0)</f>
        <v>0</v>
      </c>
      <c r="BG120" s="106">
        <f t="shared" ref="BG120:BG125" si="11">IF(U120="zákl. přenesená",N120,0)</f>
        <v>0</v>
      </c>
      <c r="BH120" s="106">
        <f t="shared" ref="BH120:BH125" si="12">IF(U120="sníž. přenesená",N120,0)</f>
        <v>0</v>
      </c>
      <c r="BI120" s="106">
        <f t="shared" ref="BI120:BI125" si="13">IF(U120="nulová",N120,0)</f>
        <v>0</v>
      </c>
      <c r="BJ120" s="19" t="s">
        <v>83</v>
      </c>
      <c r="BK120" s="106">
        <f t="shared" ref="BK120:BK125" si="14">ROUND(L120*K120,2)</f>
        <v>0</v>
      </c>
      <c r="BL120" s="19" t="s">
        <v>162</v>
      </c>
      <c r="BM120" s="19" t="s">
        <v>136</v>
      </c>
    </row>
    <row r="121" spans="2:65" s="1" customFormat="1" ht="38.25" customHeight="1">
      <c r="B121" s="129"/>
      <c r="C121" s="157" t="s">
        <v>136</v>
      </c>
      <c r="D121" s="157" t="s">
        <v>158</v>
      </c>
      <c r="E121" s="158" t="s">
        <v>966</v>
      </c>
      <c r="F121" s="313" t="s">
        <v>967</v>
      </c>
      <c r="G121" s="313"/>
      <c r="H121" s="313"/>
      <c r="I121" s="313"/>
      <c r="J121" s="159" t="s">
        <v>931</v>
      </c>
      <c r="K121" s="160">
        <v>25.5</v>
      </c>
      <c r="L121" s="311">
        <v>0</v>
      </c>
      <c r="M121" s="311"/>
      <c r="N121" s="314">
        <f t="shared" si="5"/>
        <v>0</v>
      </c>
      <c r="O121" s="314"/>
      <c r="P121" s="314"/>
      <c r="Q121" s="314"/>
      <c r="R121" s="132"/>
      <c r="T121" s="161" t="s">
        <v>5</v>
      </c>
      <c r="U121" s="44" t="s">
        <v>40</v>
      </c>
      <c r="V121" s="36"/>
      <c r="W121" s="162">
        <f t="shared" si="6"/>
        <v>0</v>
      </c>
      <c r="X121" s="162">
        <v>0</v>
      </c>
      <c r="Y121" s="162">
        <f t="shared" si="7"/>
        <v>0</v>
      </c>
      <c r="Z121" s="162">
        <v>0</v>
      </c>
      <c r="AA121" s="163">
        <f t="shared" si="8"/>
        <v>0</v>
      </c>
      <c r="AR121" s="19" t="s">
        <v>162</v>
      </c>
      <c r="AT121" s="19" t="s">
        <v>158</v>
      </c>
      <c r="AU121" s="19" t="s">
        <v>75</v>
      </c>
      <c r="AY121" s="19" t="s">
        <v>157</v>
      </c>
      <c r="BE121" s="106">
        <f t="shared" si="9"/>
        <v>0</v>
      </c>
      <c r="BF121" s="106">
        <f t="shared" si="10"/>
        <v>0</v>
      </c>
      <c r="BG121" s="106">
        <f t="shared" si="11"/>
        <v>0</v>
      </c>
      <c r="BH121" s="106">
        <f t="shared" si="12"/>
        <v>0</v>
      </c>
      <c r="BI121" s="106">
        <f t="shared" si="13"/>
        <v>0</v>
      </c>
      <c r="BJ121" s="19" t="s">
        <v>83</v>
      </c>
      <c r="BK121" s="106">
        <f t="shared" si="14"/>
        <v>0</v>
      </c>
      <c r="BL121" s="19" t="s">
        <v>162</v>
      </c>
      <c r="BM121" s="19" t="s">
        <v>162</v>
      </c>
    </row>
    <row r="122" spans="2:65" s="1" customFormat="1" ht="25.5" customHeight="1">
      <c r="B122" s="129"/>
      <c r="C122" s="157" t="s">
        <v>166</v>
      </c>
      <c r="D122" s="157" t="s">
        <v>158</v>
      </c>
      <c r="E122" s="158" t="s">
        <v>968</v>
      </c>
      <c r="F122" s="313" t="s">
        <v>969</v>
      </c>
      <c r="G122" s="313"/>
      <c r="H122" s="313"/>
      <c r="I122" s="313"/>
      <c r="J122" s="159" t="s">
        <v>906</v>
      </c>
      <c r="K122" s="160">
        <v>30</v>
      </c>
      <c r="L122" s="311">
        <v>0</v>
      </c>
      <c r="M122" s="311"/>
      <c r="N122" s="314">
        <f t="shared" si="5"/>
        <v>0</v>
      </c>
      <c r="O122" s="314"/>
      <c r="P122" s="314"/>
      <c r="Q122" s="314"/>
      <c r="R122" s="132"/>
      <c r="T122" s="161" t="s">
        <v>5</v>
      </c>
      <c r="U122" s="44" t="s">
        <v>40</v>
      </c>
      <c r="V122" s="36"/>
      <c r="W122" s="162">
        <f t="shared" si="6"/>
        <v>0</v>
      </c>
      <c r="X122" s="162">
        <v>0</v>
      </c>
      <c r="Y122" s="162">
        <f t="shared" si="7"/>
        <v>0</v>
      </c>
      <c r="Z122" s="162">
        <v>0</v>
      </c>
      <c r="AA122" s="163">
        <f t="shared" si="8"/>
        <v>0</v>
      </c>
      <c r="AR122" s="19" t="s">
        <v>162</v>
      </c>
      <c r="AT122" s="19" t="s">
        <v>158</v>
      </c>
      <c r="AU122" s="19" t="s">
        <v>75</v>
      </c>
      <c r="AY122" s="19" t="s">
        <v>157</v>
      </c>
      <c r="BE122" s="106">
        <f t="shared" si="9"/>
        <v>0</v>
      </c>
      <c r="BF122" s="106">
        <f t="shared" si="10"/>
        <v>0</v>
      </c>
      <c r="BG122" s="106">
        <f t="shared" si="11"/>
        <v>0</v>
      </c>
      <c r="BH122" s="106">
        <f t="shared" si="12"/>
        <v>0</v>
      </c>
      <c r="BI122" s="106">
        <f t="shared" si="13"/>
        <v>0</v>
      </c>
      <c r="BJ122" s="19" t="s">
        <v>83</v>
      </c>
      <c r="BK122" s="106">
        <f t="shared" si="14"/>
        <v>0</v>
      </c>
      <c r="BL122" s="19" t="s">
        <v>162</v>
      </c>
      <c r="BM122" s="19" t="s">
        <v>177</v>
      </c>
    </row>
    <row r="123" spans="2:65" s="1" customFormat="1" ht="38.25" customHeight="1">
      <c r="B123" s="129"/>
      <c r="C123" s="157" t="s">
        <v>162</v>
      </c>
      <c r="D123" s="157" t="s">
        <v>158</v>
      </c>
      <c r="E123" s="158" t="s">
        <v>970</v>
      </c>
      <c r="F123" s="313" t="s">
        <v>971</v>
      </c>
      <c r="G123" s="313"/>
      <c r="H123" s="313"/>
      <c r="I123" s="313"/>
      <c r="J123" s="159" t="s">
        <v>906</v>
      </c>
      <c r="K123" s="160">
        <v>30</v>
      </c>
      <c r="L123" s="311">
        <v>0</v>
      </c>
      <c r="M123" s="311"/>
      <c r="N123" s="314">
        <f t="shared" si="5"/>
        <v>0</v>
      </c>
      <c r="O123" s="314"/>
      <c r="P123" s="314"/>
      <c r="Q123" s="314"/>
      <c r="R123" s="132"/>
      <c r="T123" s="161" t="s">
        <v>5</v>
      </c>
      <c r="U123" s="44" t="s">
        <v>40</v>
      </c>
      <c r="V123" s="36"/>
      <c r="W123" s="162">
        <f t="shared" si="6"/>
        <v>0</v>
      </c>
      <c r="X123" s="162">
        <v>0</v>
      </c>
      <c r="Y123" s="162">
        <f t="shared" si="7"/>
        <v>0</v>
      </c>
      <c r="Z123" s="162">
        <v>0</v>
      </c>
      <c r="AA123" s="163">
        <f t="shared" si="8"/>
        <v>0</v>
      </c>
      <c r="AR123" s="19" t="s">
        <v>162</v>
      </c>
      <c r="AT123" s="19" t="s">
        <v>158</v>
      </c>
      <c r="AU123" s="19" t="s">
        <v>75</v>
      </c>
      <c r="AY123" s="19" t="s">
        <v>157</v>
      </c>
      <c r="BE123" s="106">
        <f t="shared" si="9"/>
        <v>0</v>
      </c>
      <c r="BF123" s="106">
        <f t="shared" si="10"/>
        <v>0</v>
      </c>
      <c r="BG123" s="106">
        <f t="shared" si="11"/>
        <v>0</v>
      </c>
      <c r="BH123" s="106">
        <f t="shared" si="12"/>
        <v>0</v>
      </c>
      <c r="BI123" s="106">
        <f t="shared" si="13"/>
        <v>0</v>
      </c>
      <c r="BJ123" s="19" t="s">
        <v>83</v>
      </c>
      <c r="BK123" s="106">
        <f t="shared" si="14"/>
        <v>0</v>
      </c>
      <c r="BL123" s="19" t="s">
        <v>162</v>
      </c>
      <c r="BM123" s="19" t="s">
        <v>184</v>
      </c>
    </row>
    <row r="124" spans="2:65" s="1" customFormat="1" ht="25.5" customHeight="1">
      <c r="B124" s="129"/>
      <c r="C124" s="157" t="s">
        <v>173</v>
      </c>
      <c r="D124" s="157" t="s">
        <v>158</v>
      </c>
      <c r="E124" s="158" t="s">
        <v>972</v>
      </c>
      <c r="F124" s="313" t="s">
        <v>973</v>
      </c>
      <c r="G124" s="313"/>
      <c r="H124" s="313"/>
      <c r="I124" s="313"/>
      <c r="J124" s="159" t="s">
        <v>906</v>
      </c>
      <c r="K124" s="160">
        <v>30</v>
      </c>
      <c r="L124" s="311">
        <v>0</v>
      </c>
      <c r="M124" s="311"/>
      <c r="N124" s="314">
        <f t="shared" si="5"/>
        <v>0</v>
      </c>
      <c r="O124" s="314"/>
      <c r="P124" s="314"/>
      <c r="Q124" s="314"/>
      <c r="R124" s="132"/>
      <c r="T124" s="161" t="s">
        <v>5</v>
      </c>
      <c r="U124" s="44" t="s">
        <v>40</v>
      </c>
      <c r="V124" s="36"/>
      <c r="W124" s="162">
        <f t="shared" si="6"/>
        <v>0</v>
      </c>
      <c r="X124" s="162">
        <v>0</v>
      </c>
      <c r="Y124" s="162">
        <f t="shared" si="7"/>
        <v>0</v>
      </c>
      <c r="Z124" s="162">
        <v>0</v>
      </c>
      <c r="AA124" s="163">
        <f t="shared" si="8"/>
        <v>0</v>
      </c>
      <c r="AR124" s="19" t="s">
        <v>162</v>
      </c>
      <c r="AT124" s="19" t="s">
        <v>158</v>
      </c>
      <c r="AU124" s="19" t="s">
        <v>75</v>
      </c>
      <c r="AY124" s="19" t="s">
        <v>157</v>
      </c>
      <c r="BE124" s="106">
        <f t="shared" si="9"/>
        <v>0</v>
      </c>
      <c r="BF124" s="106">
        <f t="shared" si="10"/>
        <v>0</v>
      </c>
      <c r="BG124" s="106">
        <f t="shared" si="11"/>
        <v>0</v>
      </c>
      <c r="BH124" s="106">
        <f t="shared" si="12"/>
        <v>0</v>
      </c>
      <c r="BI124" s="106">
        <f t="shared" si="13"/>
        <v>0</v>
      </c>
      <c r="BJ124" s="19" t="s">
        <v>83</v>
      </c>
      <c r="BK124" s="106">
        <f t="shared" si="14"/>
        <v>0</v>
      </c>
      <c r="BL124" s="19" t="s">
        <v>162</v>
      </c>
      <c r="BM124" s="19" t="s">
        <v>210</v>
      </c>
    </row>
    <row r="125" spans="2:65" s="1" customFormat="1" ht="38.25" customHeight="1">
      <c r="B125" s="129"/>
      <c r="C125" s="157" t="s">
        <v>177</v>
      </c>
      <c r="D125" s="157" t="s">
        <v>158</v>
      </c>
      <c r="E125" s="158" t="s">
        <v>974</v>
      </c>
      <c r="F125" s="313" t="s">
        <v>975</v>
      </c>
      <c r="G125" s="313"/>
      <c r="H125" s="313"/>
      <c r="I125" s="313"/>
      <c r="J125" s="159" t="s">
        <v>939</v>
      </c>
      <c r="K125" s="160">
        <v>30</v>
      </c>
      <c r="L125" s="311">
        <v>0</v>
      </c>
      <c r="M125" s="311"/>
      <c r="N125" s="314">
        <f t="shared" si="5"/>
        <v>0</v>
      </c>
      <c r="O125" s="314"/>
      <c r="P125" s="314"/>
      <c r="Q125" s="314"/>
      <c r="R125" s="132"/>
      <c r="T125" s="161" t="s">
        <v>5</v>
      </c>
      <c r="U125" s="44" t="s">
        <v>40</v>
      </c>
      <c r="V125" s="36"/>
      <c r="W125" s="162">
        <f t="shared" si="6"/>
        <v>0</v>
      </c>
      <c r="X125" s="162">
        <v>0</v>
      </c>
      <c r="Y125" s="162">
        <f t="shared" si="7"/>
        <v>0</v>
      </c>
      <c r="Z125" s="162">
        <v>0</v>
      </c>
      <c r="AA125" s="163">
        <f t="shared" si="8"/>
        <v>0</v>
      </c>
      <c r="AR125" s="19" t="s">
        <v>162</v>
      </c>
      <c r="AT125" s="19" t="s">
        <v>158</v>
      </c>
      <c r="AU125" s="19" t="s">
        <v>75</v>
      </c>
      <c r="AY125" s="19" t="s">
        <v>157</v>
      </c>
      <c r="BE125" s="106">
        <f t="shared" si="9"/>
        <v>0</v>
      </c>
      <c r="BF125" s="106">
        <f t="shared" si="10"/>
        <v>0</v>
      </c>
      <c r="BG125" s="106">
        <f t="shared" si="11"/>
        <v>0</v>
      </c>
      <c r="BH125" s="106">
        <f t="shared" si="12"/>
        <v>0</v>
      </c>
      <c r="BI125" s="106">
        <f t="shared" si="13"/>
        <v>0</v>
      </c>
      <c r="BJ125" s="19" t="s">
        <v>83</v>
      </c>
      <c r="BK125" s="106">
        <f t="shared" si="14"/>
        <v>0</v>
      </c>
      <c r="BL125" s="19" t="s">
        <v>162</v>
      </c>
      <c r="BM125" s="19" t="s">
        <v>208</v>
      </c>
    </row>
    <row r="126" spans="2:65" s="8" customFormat="1" ht="37.35" customHeight="1">
      <c r="B126" s="147"/>
      <c r="C126" s="148"/>
      <c r="D126" s="149" t="s">
        <v>961</v>
      </c>
      <c r="E126" s="149"/>
      <c r="F126" s="149"/>
      <c r="G126" s="149"/>
      <c r="H126" s="149"/>
      <c r="I126" s="149"/>
      <c r="J126" s="149"/>
      <c r="K126" s="149"/>
      <c r="L126" s="149"/>
      <c r="M126" s="149"/>
      <c r="N126" s="352">
        <f>BK126</f>
        <v>0</v>
      </c>
      <c r="O126" s="353"/>
      <c r="P126" s="353"/>
      <c r="Q126" s="353"/>
      <c r="R126" s="150"/>
      <c r="T126" s="151"/>
      <c r="U126" s="148"/>
      <c r="V126" s="148"/>
      <c r="W126" s="152">
        <f>W127+W129</f>
        <v>0</v>
      </c>
      <c r="X126" s="148"/>
      <c r="Y126" s="152">
        <f>Y127+Y129</f>
        <v>0</v>
      </c>
      <c r="Z126" s="148"/>
      <c r="AA126" s="153">
        <f>AA127+AA129</f>
        <v>0</v>
      </c>
      <c r="AR126" s="154" t="s">
        <v>136</v>
      </c>
      <c r="AT126" s="155" t="s">
        <v>74</v>
      </c>
      <c r="AU126" s="155" t="s">
        <v>75</v>
      </c>
      <c r="AY126" s="154" t="s">
        <v>157</v>
      </c>
      <c r="BK126" s="156">
        <f>BK127+BK129</f>
        <v>0</v>
      </c>
    </row>
    <row r="127" spans="2:65" s="8" customFormat="1" ht="19.899999999999999" customHeight="1">
      <c r="B127" s="147"/>
      <c r="C127" s="148"/>
      <c r="D127" s="186" t="s">
        <v>962</v>
      </c>
      <c r="E127" s="186"/>
      <c r="F127" s="186"/>
      <c r="G127" s="186"/>
      <c r="H127" s="186"/>
      <c r="I127" s="186"/>
      <c r="J127" s="186"/>
      <c r="K127" s="186"/>
      <c r="L127" s="186"/>
      <c r="M127" s="186"/>
      <c r="N127" s="354">
        <f>BK127</f>
        <v>0</v>
      </c>
      <c r="O127" s="355"/>
      <c r="P127" s="355"/>
      <c r="Q127" s="355"/>
      <c r="R127" s="150"/>
      <c r="T127" s="151"/>
      <c r="U127" s="148"/>
      <c r="V127" s="148"/>
      <c r="W127" s="152">
        <f>W128</f>
        <v>0</v>
      </c>
      <c r="X127" s="148"/>
      <c r="Y127" s="152">
        <f>Y128</f>
        <v>0</v>
      </c>
      <c r="Z127" s="148"/>
      <c r="AA127" s="153">
        <f>AA128</f>
        <v>0</v>
      </c>
      <c r="AR127" s="154" t="s">
        <v>136</v>
      </c>
      <c r="AT127" s="155" t="s">
        <v>74</v>
      </c>
      <c r="AU127" s="155" t="s">
        <v>83</v>
      </c>
      <c r="AY127" s="154" t="s">
        <v>157</v>
      </c>
      <c r="BK127" s="156">
        <f>BK128</f>
        <v>0</v>
      </c>
    </row>
    <row r="128" spans="2:65" s="1" customFormat="1" ht="25.5" customHeight="1">
      <c r="B128" s="129"/>
      <c r="C128" s="157" t="s">
        <v>184</v>
      </c>
      <c r="D128" s="157" t="s">
        <v>158</v>
      </c>
      <c r="E128" s="158" t="s">
        <v>976</v>
      </c>
      <c r="F128" s="313" t="s">
        <v>977</v>
      </c>
      <c r="G128" s="313"/>
      <c r="H128" s="313"/>
      <c r="I128" s="313"/>
      <c r="J128" s="159" t="s">
        <v>906</v>
      </c>
      <c r="K128" s="160">
        <v>30</v>
      </c>
      <c r="L128" s="311">
        <v>0</v>
      </c>
      <c r="M128" s="311"/>
      <c r="N128" s="314">
        <f>ROUND(L128*K128,2)</f>
        <v>0</v>
      </c>
      <c r="O128" s="314"/>
      <c r="P128" s="314"/>
      <c r="Q128" s="314"/>
      <c r="R128" s="132"/>
      <c r="T128" s="161" t="s">
        <v>5</v>
      </c>
      <c r="U128" s="44" t="s">
        <v>40</v>
      </c>
      <c r="V128" s="36"/>
      <c r="W128" s="162">
        <f>V128*K128</f>
        <v>0</v>
      </c>
      <c r="X128" s="162">
        <v>0</v>
      </c>
      <c r="Y128" s="162">
        <f>X128*K128</f>
        <v>0</v>
      </c>
      <c r="Z128" s="162">
        <v>0</v>
      </c>
      <c r="AA128" s="163">
        <f>Z128*K128</f>
        <v>0</v>
      </c>
      <c r="AR128" s="19" t="s">
        <v>336</v>
      </c>
      <c r="AT128" s="19" t="s">
        <v>158</v>
      </c>
      <c r="AU128" s="19" t="s">
        <v>136</v>
      </c>
      <c r="AY128" s="19" t="s">
        <v>157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9" t="s">
        <v>83</v>
      </c>
      <c r="BK128" s="106">
        <f>ROUND(L128*K128,2)</f>
        <v>0</v>
      </c>
      <c r="BL128" s="19" t="s">
        <v>336</v>
      </c>
      <c r="BM128" s="19" t="s">
        <v>328</v>
      </c>
    </row>
    <row r="129" spans="2:65" s="8" customFormat="1" ht="29.85" customHeight="1">
      <c r="B129" s="147"/>
      <c r="C129" s="148"/>
      <c r="D129" s="186" t="s">
        <v>963</v>
      </c>
      <c r="E129" s="186"/>
      <c r="F129" s="186"/>
      <c r="G129" s="186"/>
      <c r="H129" s="186"/>
      <c r="I129" s="186"/>
      <c r="J129" s="186"/>
      <c r="K129" s="186"/>
      <c r="L129" s="186"/>
      <c r="M129" s="186"/>
      <c r="N129" s="356">
        <f>BK129</f>
        <v>0</v>
      </c>
      <c r="O129" s="357"/>
      <c r="P129" s="357"/>
      <c r="Q129" s="357"/>
      <c r="R129" s="150"/>
      <c r="T129" s="151"/>
      <c r="U129" s="148"/>
      <c r="V129" s="148"/>
      <c r="W129" s="152">
        <f>SUM(W130:W132)</f>
        <v>0</v>
      </c>
      <c r="X129" s="148"/>
      <c r="Y129" s="152">
        <f>SUM(Y130:Y132)</f>
        <v>0</v>
      </c>
      <c r="Z129" s="148"/>
      <c r="AA129" s="153">
        <f>SUM(AA130:AA132)</f>
        <v>0</v>
      </c>
      <c r="AR129" s="154" t="s">
        <v>136</v>
      </c>
      <c r="AT129" s="155" t="s">
        <v>74</v>
      </c>
      <c r="AU129" s="155" t="s">
        <v>83</v>
      </c>
      <c r="AY129" s="154" t="s">
        <v>157</v>
      </c>
      <c r="BK129" s="156">
        <f>SUM(BK130:BK132)</f>
        <v>0</v>
      </c>
    </row>
    <row r="130" spans="2:65" s="1" customFormat="1" ht="38.25" customHeight="1">
      <c r="B130" s="129"/>
      <c r="C130" s="157" t="s">
        <v>212</v>
      </c>
      <c r="D130" s="157" t="s">
        <v>158</v>
      </c>
      <c r="E130" s="158" t="s">
        <v>978</v>
      </c>
      <c r="F130" s="313" t="s">
        <v>979</v>
      </c>
      <c r="G130" s="313"/>
      <c r="H130" s="313"/>
      <c r="I130" s="313"/>
      <c r="J130" s="159" t="s">
        <v>906</v>
      </c>
      <c r="K130" s="160">
        <v>30</v>
      </c>
      <c r="L130" s="311">
        <v>0</v>
      </c>
      <c r="M130" s="311"/>
      <c r="N130" s="314">
        <f>ROUND(L130*K130,2)</f>
        <v>0</v>
      </c>
      <c r="O130" s="314"/>
      <c r="P130" s="314"/>
      <c r="Q130" s="314"/>
      <c r="R130" s="132"/>
      <c r="T130" s="161" t="s">
        <v>5</v>
      </c>
      <c r="U130" s="44" t="s">
        <v>40</v>
      </c>
      <c r="V130" s="36"/>
      <c r="W130" s="162">
        <f>V130*K130</f>
        <v>0</v>
      </c>
      <c r="X130" s="162">
        <v>0</v>
      </c>
      <c r="Y130" s="162">
        <f>X130*K130</f>
        <v>0</v>
      </c>
      <c r="Z130" s="162">
        <v>0</v>
      </c>
      <c r="AA130" s="163">
        <f>Z130*K130</f>
        <v>0</v>
      </c>
      <c r="AR130" s="19" t="s">
        <v>336</v>
      </c>
      <c r="AT130" s="19" t="s">
        <v>158</v>
      </c>
      <c r="AU130" s="19" t="s">
        <v>136</v>
      </c>
      <c r="AY130" s="19" t="s">
        <v>157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9" t="s">
        <v>83</v>
      </c>
      <c r="BK130" s="106">
        <f>ROUND(L130*K130,2)</f>
        <v>0</v>
      </c>
      <c r="BL130" s="19" t="s">
        <v>336</v>
      </c>
      <c r="BM130" s="19" t="s">
        <v>336</v>
      </c>
    </row>
    <row r="131" spans="2:65" s="1" customFormat="1" ht="25.5" customHeight="1">
      <c r="B131" s="129"/>
      <c r="C131" s="179" t="s">
        <v>210</v>
      </c>
      <c r="D131" s="179" t="s">
        <v>297</v>
      </c>
      <c r="E131" s="180" t="s">
        <v>980</v>
      </c>
      <c r="F131" s="347" t="s">
        <v>981</v>
      </c>
      <c r="G131" s="347"/>
      <c r="H131" s="347"/>
      <c r="I131" s="347"/>
      <c r="J131" s="181" t="s">
        <v>948</v>
      </c>
      <c r="K131" s="182">
        <v>10</v>
      </c>
      <c r="L131" s="348">
        <v>0</v>
      </c>
      <c r="M131" s="348"/>
      <c r="N131" s="349">
        <f>ROUND(L131*K131,2)</f>
        <v>0</v>
      </c>
      <c r="O131" s="314"/>
      <c r="P131" s="314"/>
      <c r="Q131" s="314"/>
      <c r="R131" s="132"/>
      <c r="T131" s="161" t="s">
        <v>5</v>
      </c>
      <c r="U131" s="44" t="s">
        <v>40</v>
      </c>
      <c r="V131" s="36"/>
      <c r="W131" s="162">
        <f>V131*K131</f>
        <v>0</v>
      </c>
      <c r="X131" s="162">
        <v>0</v>
      </c>
      <c r="Y131" s="162">
        <f>X131*K131</f>
        <v>0</v>
      </c>
      <c r="Z131" s="162">
        <v>0</v>
      </c>
      <c r="AA131" s="163">
        <f>Z131*K131</f>
        <v>0</v>
      </c>
      <c r="AR131" s="19" t="s">
        <v>446</v>
      </c>
      <c r="AT131" s="19" t="s">
        <v>297</v>
      </c>
      <c r="AU131" s="19" t="s">
        <v>136</v>
      </c>
      <c r="AY131" s="19" t="s">
        <v>157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9" t="s">
        <v>83</v>
      </c>
      <c r="BK131" s="106">
        <f>ROUND(L131*K131,2)</f>
        <v>0</v>
      </c>
      <c r="BL131" s="19" t="s">
        <v>336</v>
      </c>
      <c r="BM131" s="19" t="s">
        <v>347</v>
      </c>
    </row>
    <row r="132" spans="2:65" s="1" customFormat="1" ht="25.5" customHeight="1">
      <c r="B132" s="129"/>
      <c r="C132" s="157" t="s">
        <v>181</v>
      </c>
      <c r="D132" s="157" t="s">
        <v>158</v>
      </c>
      <c r="E132" s="158" t="s">
        <v>982</v>
      </c>
      <c r="F132" s="313" t="s">
        <v>983</v>
      </c>
      <c r="G132" s="313"/>
      <c r="H132" s="313"/>
      <c r="I132" s="313"/>
      <c r="J132" s="159" t="s">
        <v>906</v>
      </c>
      <c r="K132" s="160">
        <v>30</v>
      </c>
      <c r="L132" s="311">
        <v>0</v>
      </c>
      <c r="M132" s="311"/>
      <c r="N132" s="314">
        <f>ROUND(L132*K132,2)</f>
        <v>0</v>
      </c>
      <c r="O132" s="314"/>
      <c r="P132" s="314"/>
      <c r="Q132" s="314"/>
      <c r="R132" s="132"/>
      <c r="T132" s="161" t="s">
        <v>5</v>
      </c>
      <c r="U132" s="44" t="s">
        <v>40</v>
      </c>
      <c r="V132" s="36"/>
      <c r="W132" s="162">
        <f>V132*K132</f>
        <v>0</v>
      </c>
      <c r="X132" s="162">
        <v>0</v>
      </c>
      <c r="Y132" s="162">
        <f>X132*K132</f>
        <v>0</v>
      </c>
      <c r="Z132" s="162">
        <v>0</v>
      </c>
      <c r="AA132" s="163">
        <f>Z132*K132</f>
        <v>0</v>
      </c>
      <c r="AR132" s="19" t="s">
        <v>336</v>
      </c>
      <c r="AT132" s="19" t="s">
        <v>158</v>
      </c>
      <c r="AU132" s="19" t="s">
        <v>136</v>
      </c>
      <c r="AY132" s="19" t="s">
        <v>157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9" t="s">
        <v>83</v>
      </c>
      <c r="BK132" s="106">
        <f>ROUND(L132*K132,2)</f>
        <v>0</v>
      </c>
      <c r="BL132" s="19" t="s">
        <v>336</v>
      </c>
      <c r="BM132" s="19" t="s">
        <v>364</v>
      </c>
    </row>
    <row r="133" spans="2:65" s="1" customFormat="1" ht="49.9" customHeight="1">
      <c r="B133" s="35"/>
      <c r="C133" s="36"/>
      <c r="D133" s="149" t="s">
        <v>189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15">
        <f t="shared" ref="N133:N138" si="15">BK133</f>
        <v>0</v>
      </c>
      <c r="O133" s="316"/>
      <c r="P133" s="316"/>
      <c r="Q133" s="316"/>
      <c r="R133" s="37"/>
      <c r="T133" s="164"/>
      <c r="U133" s="36"/>
      <c r="V133" s="36"/>
      <c r="W133" s="36"/>
      <c r="X133" s="36"/>
      <c r="Y133" s="36"/>
      <c r="Z133" s="36"/>
      <c r="AA133" s="74"/>
      <c r="AT133" s="19" t="s">
        <v>74</v>
      </c>
      <c r="AU133" s="19" t="s">
        <v>75</v>
      </c>
      <c r="AY133" s="19" t="s">
        <v>190</v>
      </c>
      <c r="BK133" s="106">
        <f>SUM(BK134:BK138)</f>
        <v>0</v>
      </c>
    </row>
    <row r="134" spans="2:65" s="1" customFormat="1" ht="22.35" customHeight="1">
      <c r="B134" s="35"/>
      <c r="C134" s="165" t="s">
        <v>5</v>
      </c>
      <c r="D134" s="165" t="s">
        <v>158</v>
      </c>
      <c r="E134" s="166" t="s">
        <v>5</v>
      </c>
      <c r="F134" s="310" t="s">
        <v>5</v>
      </c>
      <c r="G134" s="310"/>
      <c r="H134" s="310"/>
      <c r="I134" s="310"/>
      <c r="J134" s="167" t="s">
        <v>5</v>
      </c>
      <c r="K134" s="168"/>
      <c r="L134" s="311"/>
      <c r="M134" s="312"/>
      <c r="N134" s="312">
        <f t="shared" si="15"/>
        <v>0</v>
      </c>
      <c r="O134" s="312"/>
      <c r="P134" s="312"/>
      <c r="Q134" s="312"/>
      <c r="R134" s="37"/>
      <c r="T134" s="161" t="s">
        <v>5</v>
      </c>
      <c r="U134" s="169" t="s">
        <v>40</v>
      </c>
      <c r="V134" s="36"/>
      <c r="W134" s="36"/>
      <c r="X134" s="36"/>
      <c r="Y134" s="36"/>
      <c r="Z134" s="36"/>
      <c r="AA134" s="74"/>
      <c r="AT134" s="19" t="s">
        <v>190</v>
      </c>
      <c r="AU134" s="19" t="s">
        <v>83</v>
      </c>
      <c r="AY134" s="19" t="s">
        <v>190</v>
      </c>
      <c r="BE134" s="106">
        <f>IF(U134="základní",N134,0)</f>
        <v>0</v>
      </c>
      <c r="BF134" s="106">
        <f>IF(U134="snížená",N134,0)</f>
        <v>0</v>
      </c>
      <c r="BG134" s="106">
        <f>IF(U134="zákl. přenesená",N134,0)</f>
        <v>0</v>
      </c>
      <c r="BH134" s="106">
        <f>IF(U134="sníž. přenesená",N134,0)</f>
        <v>0</v>
      </c>
      <c r="BI134" s="106">
        <f>IF(U134="nulová",N134,0)</f>
        <v>0</v>
      </c>
      <c r="BJ134" s="19" t="s">
        <v>83</v>
      </c>
      <c r="BK134" s="106">
        <f>L134*K134</f>
        <v>0</v>
      </c>
    </row>
    <row r="135" spans="2:65" s="1" customFormat="1" ht="22.35" customHeight="1">
      <c r="B135" s="35"/>
      <c r="C135" s="165" t="s">
        <v>5</v>
      </c>
      <c r="D135" s="165" t="s">
        <v>158</v>
      </c>
      <c r="E135" s="166" t="s">
        <v>5</v>
      </c>
      <c r="F135" s="310" t="s">
        <v>5</v>
      </c>
      <c r="G135" s="310"/>
      <c r="H135" s="310"/>
      <c r="I135" s="310"/>
      <c r="J135" s="167" t="s">
        <v>5</v>
      </c>
      <c r="K135" s="168"/>
      <c r="L135" s="311"/>
      <c r="M135" s="312"/>
      <c r="N135" s="312">
        <f t="shared" si="15"/>
        <v>0</v>
      </c>
      <c r="O135" s="312"/>
      <c r="P135" s="312"/>
      <c r="Q135" s="312"/>
      <c r="R135" s="37"/>
      <c r="T135" s="161" t="s">
        <v>5</v>
      </c>
      <c r="U135" s="169" t="s">
        <v>40</v>
      </c>
      <c r="V135" s="36"/>
      <c r="W135" s="36"/>
      <c r="X135" s="36"/>
      <c r="Y135" s="36"/>
      <c r="Z135" s="36"/>
      <c r="AA135" s="74"/>
      <c r="AT135" s="19" t="s">
        <v>190</v>
      </c>
      <c r="AU135" s="19" t="s">
        <v>83</v>
      </c>
      <c r="AY135" s="19" t="s">
        <v>190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9" t="s">
        <v>83</v>
      </c>
      <c r="BK135" s="106">
        <f>L135*K135</f>
        <v>0</v>
      </c>
    </row>
    <row r="136" spans="2:65" s="1" customFormat="1" ht="22.35" customHeight="1">
      <c r="B136" s="35"/>
      <c r="C136" s="165" t="s">
        <v>5</v>
      </c>
      <c r="D136" s="165" t="s">
        <v>158</v>
      </c>
      <c r="E136" s="166" t="s">
        <v>5</v>
      </c>
      <c r="F136" s="310" t="s">
        <v>5</v>
      </c>
      <c r="G136" s="310"/>
      <c r="H136" s="310"/>
      <c r="I136" s="310"/>
      <c r="J136" s="167" t="s">
        <v>5</v>
      </c>
      <c r="K136" s="168"/>
      <c r="L136" s="311"/>
      <c r="M136" s="312"/>
      <c r="N136" s="312">
        <f t="shared" si="15"/>
        <v>0</v>
      </c>
      <c r="O136" s="312"/>
      <c r="P136" s="312"/>
      <c r="Q136" s="312"/>
      <c r="R136" s="37"/>
      <c r="T136" s="161" t="s">
        <v>5</v>
      </c>
      <c r="U136" s="169" t="s">
        <v>40</v>
      </c>
      <c r="V136" s="36"/>
      <c r="W136" s="36"/>
      <c r="X136" s="36"/>
      <c r="Y136" s="36"/>
      <c r="Z136" s="36"/>
      <c r="AA136" s="74"/>
      <c r="AT136" s="19" t="s">
        <v>190</v>
      </c>
      <c r="AU136" s="19" t="s">
        <v>83</v>
      </c>
      <c r="AY136" s="19" t="s">
        <v>190</v>
      </c>
      <c r="BE136" s="106">
        <f>IF(U136="základní",N136,0)</f>
        <v>0</v>
      </c>
      <c r="BF136" s="106">
        <f>IF(U136="snížená",N136,0)</f>
        <v>0</v>
      </c>
      <c r="BG136" s="106">
        <f>IF(U136="zákl. přenesená",N136,0)</f>
        <v>0</v>
      </c>
      <c r="BH136" s="106">
        <f>IF(U136="sníž. přenesená",N136,0)</f>
        <v>0</v>
      </c>
      <c r="BI136" s="106">
        <f>IF(U136="nulová",N136,0)</f>
        <v>0</v>
      </c>
      <c r="BJ136" s="19" t="s">
        <v>83</v>
      </c>
      <c r="BK136" s="106">
        <f>L136*K136</f>
        <v>0</v>
      </c>
    </row>
    <row r="137" spans="2:65" s="1" customFormat="1" ht="22.35" customHeight="1">
      <c r="B137" s="35"/>
      <c r="C137" s="165" t="s">
        <v>5</v>
      </c>
      <c r="D137" s="165" t="s">
        <v>158</v>
      </c>
      <c r="E137" s="166" t="s">
        <v>5</v>
      </c>
      <c r="F137" s="310" t="s">
        <v>5</v>
      </c>
      <c r="G137" s="310"/>
      <c r="H137" s="310"/>
      <c r="I137" s="310"/>
      <c r="J137" s="167" t="s">
        <v>5</v>
      </c>
      <c r="K137" s="168"/>
      <c r="L137" s="311"/>
      <c r="M137" s="312"/>
      <c r="N137" s="312">
        <f t="shared" si="15"/>
        <v>0</v>
      </c>
      <c r="O137" s="312"/>
      <c r="P137" s="312"/>
      <c r="Q137" s="312"/>
      <c r="R137" s="37"/>
      <c r="T137" s="161" t="s">
        <v>5</v>
      </c>
      <c r="U137" s="169" t="s">
        <v>40</v>
      </c>
      <c r="V137" s="36"/>
      <c r="W137" s="36"/>
      <c r="X137" s="36"/>
      <c r="Y137" s="36"/>
      <c r="Z137" s="36"/>
      <c r="AA137" s="74"/>
      <c r="AT137" s="19" t="s">
        <v>190</v>
      </c>
      <c r="AU137" s="19" t="s">
        <v>83</v>
      </c>
      <c r="AY137" s="19" t="s">
        <v>190</v>
      </c>
      <c r="BE137" s="106">
        <f>IF(U137="základní",N137,0)</f>
        <v>0</v>
      </c>
      <c r="BF137" s="106">
        <f>IF(U137="snížená",N137,0)</f>
        <v>0</v>
      </c>
      <c r="BG137" s="106">
        <f>IF(U137="zákl. přenesená",N137,0)</f>
        <v>0</v>
      </c>
      <c r="BH137" s="106">
        <f>IF(U137="sníž. přenesená",N137,0)</f>
        <v>0</v>
      </c>
      <c r="BI137" s="106">
        <f>IF(U137="nulová",N137,0)</f>
        <v>0</v>
      </c>
      <c r="BJ137" s="19" t="s">
        <v>83</v>
      </c>
      <c r="BK137" s="106">
        <f>L137*K137</f>
        <v>0</v>
      </c>
    </row>
    <row r="138" spans="2:65" s="1" customFormat="1" ht="22.35" customHeight="1">
      <c r="B138" s="35"/>
      <c r="C138" s="165" t="s">
        <v>5</v>
      </c>
      <c r="D138" s="165" t="s">
        <v>158</v>
      </c>
      <c r="E138" s="166" t="s">
        <v>5</v>
      </c>
      <c r="F138" s="310" t="s">
        <v>5</v>
      </c>
      <c r="G138" s="310"/>
      <c r="H138" s="310"/>
      <c r="I138" s="310"/>
      <c r="J138" s="167" t="s">
        <v>5</v>
      </c>
      <c r="K138" s="168"/>
      <c r="L138" s="311"/>
      <c r="M138" s="312"/>
      <c r="N138" s="312">
        <f t="shared" si="15"/>
        <v>0</v>
      </c>
      <c r="O138" s="312"/>
      <c r="P138" s="312"/>
      <c r="Q138" s="312"/>
      <c r="R138" s="37"/>
      <c r="T138" s="161" t="s">
        <v>5</v>
      </c>
      <c r="U138" s="169" t="s">
        <v>40</v>
      </c>
      <c r="V138" s="56"/>
      <c r="W138" s="56"/>
      <c r="X138" s="56"/>
      <c r="Y138" s="56"/>
      <c r="Z138" s="56"/>
      <c r="AA138" s="58"/>
      <c r="AT138" s="19" t="s">
        <v>190</v>
      </c>
      <c r="AU138" s="19" t="s">
        <v>83</v>
      </c>
      <c r="AY138" s="19" t="s">
        <v>190</v>
      </c>
      <c r="BE138" s="106">
        <f>IF(U138="základní",N138,0)</f>
        <v>0</v>
      </c>
      <c r="BF138" s="106">
        <f>IF(U138="snížená",N138,0)</f>
        <v>0</v>
      </c>
      <c r="BG138" s="106">
        <f>IF(U138="zákl. přenesená",N138,0)</f>
        <v>0</v>
      </c>
      <c r="BH138" s="106">
        <f>IF(U138="sníž. přenesená",N138,0)</f>
        <v>0</v>
      </c>
      <c r="BI138" s="106">
        <f>IF(U138="nulová",N138,0)</f>
        <v>0</v>
      </c>
      <c r="BJ138" s="19" t="s">
        <v>83</v>
      </c>
      <c r="BK138" s="106">
        <f>L138*K138</f>
        <v>0</v>
      </c>
    </row>
    <row r="139" spans="2:65" s="1" customFormat="1" ht="6.95" customHeight="1"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1"/>
    </row>
  </sheetData>
  <mergeCells count="11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N130:Q130"/>
    <mergeCell ref="F131:I131"/>
    <mergeCell ref="L131:M131"/>
    <mergeCell ref="N131:Q131"/>
    <mergeCell ref="F132:I132"/>
    <mergeCell ref="L132:M132"/>
    <mergeCell ref="N132:Q132"/>
    <mergeCell ref="F124:I124"/>
    <mergeCell ref="L124:M124"/>
    <mergeCell ref="N124:Q124"/>
    <mergeCell ref="F125:I125"/>
    <mergeCell ref="L125:M125"/>
    <mergeCell ref="N125:Q125"/>
    <mergeCell ref="F128:I128"/>
    <mergeCell ref="L128:M128"/>
    <mergeCell ref="N128:Q128"/>
    <mergeCell ref="H1:K1"/>
    <mergeCell ref="S2:AC2"/>
    <mergeCell ref="F137:I137"/>
    <mergeCell ref="L137:M137"/>
    <mergeCell ref="N137:Q137"/>
    <mergeCell ref="F138:I138"/>
    <mergeCell ref="L138:M138"/>
    <mergeCell ref="N138:Q138"/>
    <mergeCell ref="N119:Q119"/>
    <mergeCell ref="N126:Q126"/>
    <mergeCell ref="N127:Q127"/>
    <mergeCell ref="N129:Q129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0:I130"/>
    <mergeCell ref="L130:M130"/>
  </mergeCells>
  <dataValidations count="2">
    <dataValidation type="list" allowBlank="1" showInputMessage="1" showErrorMessage="1" error="Povoleny jsou hodnoty K, M." sqref="D134:D139">
      <formula1>"K, M"</formula1>
    </dataValidation>
    <dataValidation type="list" allowBlank="1" showInputMessage="1" showErrorMessage="1" error="Povoleny jsou hodnoty základní, snížená, zákl. přenesená, sníž. přenesená, nulová." sqref="U134:U13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117</v>
      </c>
      <c r="G1" s="14"/>
      <c r="H1" s="309" t="s">
        <v>118</v>
      </c>
      <c r="I1" s="309"/>
      <c r="J1" s="309"/>
      <c r="K1" s="309"/>
      <c r="L1" s="14" t="s">
        <v>119</v>
      </c>
      <c r="M1" s="12"/>
      <c r="N1" s="12"/>
      <c r="O1" s="13" t="s">
        <v>120</v>
      </c>
      <c r="P1" s="12"/>
      <c r="Q1" s="12"/>
      <c r="R1" s="12"/>
      <c r="S1" s="14" t="s">
        <v>121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96" t="s">
        <v>7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S2" s="265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9" t="s">
        <v>102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136</v>
      </c>
    </row>
    <row r="4" spans="1:66" ht="36.950000000000003" customHeight="1">
      <c r="B4" s="23"/>
      <c r="C4" s="271" t="s">
        <v>123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327" t="str">
        <f>'Rekapitulace stavby'!K6</f>
        <v>Okružní křižovatka v km 1,391.91 u areálu T-sport a SOPO - Modletice včetně chodníku k zastávce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26"/>
      <c r="R6" s="24"/>
    </row>
    <row r="7" spans="1:66" s="1" customFormat="1" ht="32.85" customHeight="1">
      <c r="B7" s="35"/>
      <c r="C7" s="36"/>
      <c r="D7" s="29" t="s">
        <v>124</v>
      </c>
      <c r="E7" s="36"/>
      <c r="F7" s="302" t="s">
        <v>984</v>
      </c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340" t="str">
        <f>'Rekapitulace stavby'!AN8</f>
        <v>5. 2. 2018</v>
      </c>
      <c r="P9" s="317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300" t="str">
        <f>IF('Rekapitulace stavby'!AN10="","",'Rekapitulace stavby'!AN10)</f>
        <v/>
      </c>
      <c r="P11" s="300"/>
      <c r="Q11" s="36"/>
      <c r="R11" s="37"/>
    </row>
    <row r="12" spans="1:66" s="1" customFormat="1" ht="18" customHeight="1">
      <c r="B12" s="35"/>
      <c r="C12" s="36"/>
      <c r="D12" s="36"/>
      <c r="E12" s="28" t="str">
        <f>IF('Rekapitulace stavby'!E11="","",'Rekapitulace stavby'!E11)</f>
        <v xml:space="preserve"> </v>
      </c>
      <c r="F12" s="36"/>
      <c r="G12" s="36"/>
      <c r="H12" s="36"/>
      <c r="I12" s="36"/>
      <c r="J12" s="36"/>
      <c r="K12" s="36"/>
      <c r="L12" s="36"/>
      <c r="M12" s="30" t="s">
        <v>29</v>
      </c>
      <c r="N12" s="36"/>
      <c r="O12" s="300" t="str">
        <f>IF('Rekapitulace stavby'!AN11="","",'Rekapitulace stavby'!AN11)</f>
        <v/>
      </c>
      <c r="P12" s="30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30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341" t="str">
        <f>IF('Rekapitulace stavby'!AN13="","",'Rekapitulace stavby'!AN13)</f>
        <v>Vyplň údaj</v>
      </c>
      <c r="P14" s="300"/>
      <c r="Q14" s="36"/>
      <c r="R14" s="37"/>
    </row>
    <row r="15" spans="1:66" s="1" customFormat="1" ht="18" customHeight="1">
      <c r="B15" s="35"/>
      <c r="C15" s="36"/>
      <c r="D15" s="36"/>
      <c r="E15" s="341" t="str">
        <f>IF('Rekapitulace stavby'!E14="","",'Rekapitulace stavby'!E14)</f>
        <v>Vyplň údaj</v>
      </c>
      <c r="F15" s="342"/>
      <c r="G15" s="342"/>
      <c r="H15" s="342"/>
      <c r="I15" s="342"/>
      <c r="J15" s="342"/>
      <c r="K15" s="342"/>
      <c r="L15" s="342"/>
      <c r="M15" s="30" t="s">
        <v>29</v>
      </c>
      <c r="N15" s="36"/>
      <c r="O15" s="341" t="str">
        <f>IF('Rekapitulace stavby'!AN14="","",'Rekapitulace stavby'!AN14)</f>
        <v>Vyplň údaj</v>
      </c>
      <c r="P15" s="30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32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300" t="str">
        <f>IF('Rekapitulace stavby'!AN16="","",'Rekapitulace stavby'!AN16)</f>
        <v/>
      </c>
      <c r="P17" s="300"/>
      <c r="Q17" s="36"/>
      <c r="R17" s="37"/>
    </row>
    <row r="18" spans="2:18" s="1" customFormat="1" ht="18" customHeight="1">
      <c r="B18" s="35"/>
      <c r="C18" s="36"/>
      <c r="D18" s="36"/>
      <c r="E18" s="28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0" t="s">
        <v>29</v>
      </c>
      <c r="N18" s="36"/>
      <c r="O18" s="300" t="str">
        <f>IF('Rekapitulace stavby'!AN17="","",'Rekapitulace stavby'!AN17)</f>
        <v/>
      </c>
      <c r="P18" s="30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34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300" t="str">
        <f>IF('Rekapitulace stavby'!AN19="","",'Rekapitulace stavby'!AN19)</f>
        <v/>
      </c>
      <c r="P20" s="300"/>
      <c r="Q20" s="36"/>
      <c r="R20" s="37"/>
    </row>
    <row r="21" spans="2:18" s="1" customFormat="1" ht="18" customHeight="1">
      <c r="B21" s="35"/>
      <c r="C21" s="36"/>
      <c r="D21" s="36"/>
      <c r="E21" s="28" t="str">
        <f>IF('Rekapitulace stavby'!E20="","",'Rekapitulace stavby'!E20)</f>
        <v xml:space="preserve"> </v>
      </c>
      <c r="F21" s="36"/>
      <c r="G21" s="36"/>
      <c r="H21" s="36"/>
      <c r="I21" s="36"/>
      <c r="J21" s="36"/>
      <c r="K21" s="36"/>
      <c r="L21" s="36"/>
      <c r="M21" s="30" t="s">
        <v>29</v>
      </c>
      <c r="N21" s="36"/>
      <c r="O21" s="300" t="str">
        <f>IF('Rekapitulace stavby'!AN20="","",'Rekapitulace stavby'!AN20)</f>
        <v/>
      </c>
      <c r="P21" s="30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6.5" customHeight="1">
      <c r="B24" s="35"/>
      <c r="C24" s="36"/>
      <c r="D24" s="36"/>
      <c r="E24" s="305" t="s">
        <v>5</v>
      </c>
      <c r="F24" s="305"/>
      <c r="G24" s="305"/>
      <c r="H24" s="305"/>
      <c r="I24" s="305"/>
      <c r="J24" s="305"/>
      <c r="K24" s="305"/>
      <c r="L24" s="30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6" t="s">
        <v>126</v>
      </c>
      <c r="E27" s="36"/>
      <c r="F27" s="36"/>
      <c r="G27" s="36"/>
      <c r="H27" s="36"/>
      <c r="I27" s="36"/>
      <c r="J27" s="36"/>
      <c r="K27" s="36"/>
      <c r="L27" s="36"/>
      <c r="M27" s="306">
        <f>N88</f>
        <v>0</v>
      </c>
      <c r="N27" s="306"/>
      <c r="O27" s="306"/>
      <c r="P27" s="306"/>
      <c r="Q27" s="36"/>
      <c r="R27" s="37"/>
    </row>
    <row r="28" spans="2:18" s="1" customFormat="1" ht="14.45" customHeight="1">
      <c r="B28" s="35"/>
      <c r="C28" s="36"/>
      <c r="D28" s="34" t="s">
        <v>111</v>
      </c>
      <c r="E28" s="36"/>
      <c r="F28" s="36"/>
      <c r="G28" s="36"/>
      <c r="H28" s="36"/>
      <c r="I28" s="36"/>
      <c r="J28" s="36"/>
      <c r="K28" s="36"/>
      <c r="L28" s="36"/>
      <c r="M28" s="306">
        <f>N93</f>
        <v>0</v>
      </c>
      <c r="N28" s="306"/>
      <c r="O28" s="306"/>
      <c r="P28" s="30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7" t="s">
        <v>38</v>
      </c>
      <c r="E30" s="36"/>
      <c r="F30" s="36"/>
      <c r="G30" s="36"/>
      <c r="H30" s="36"/>
      <c r="I30" s="36"/>
      <c r="J30" s="36"/>
      <c r="K30" s="36"/>
      <c r="L30" s="36"/>
      <c r="M30" s="339">
        <f>ROUND(M27+M28,2)</f>
        <v>0</v>
      </c>
      <c r="N30" s="326"/>
      <c r="O30" s="326"/>
      <c r="P30" s="326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39</v>
      </c>
      <c r="E32" s="42" t="s">
        <v>40</v>
      </c>
      <c r="F32" s="43">
        <v>0.21</v>
      </c>
      <c r="G32" s="118" t="s">
        <v>41</v>
      </c>
      <c r="H32" s="336">
        <f>ROUND((((SUM(BE93:BE100)+SUM(BE118:BE146))+SUM(BE148:BE152))),2)</f>
        <v>0</v>
      </c>
      <c r="I32" s="326"/>
      <c r="J32" s="326"/>
      <c r="K32" s="36"/>
      <c r="L32" s="36"/>
      <c r="M32" s="336">
        <f>ROUND(((ROUND((SUM(BE93:BE100)+SUM(BE118:BE146)), 2)*F32)+SUM(BE148:BE152)*F32),2)</f>
        <v>0</v>
      </c>
      <c r="N32" s="326"/>
      <c r="O32" s="326"/>
      <c r="P32" s="326"/>
      <c r="Q32" s="36"/>
      <c r="R32" s="37"/>
    </row>
    <row r="33" spans="2:18" s="1" customFormat="1" ht="14.45" customHeight="1">
      <c r="B33" s="35"/>
      <c r="C33" s="36"/>
      <c r="D33" s="36"/>
      <c r="E33" s="42" t="s">
        <v>42</v>
      </c>
      <c r="F33" s="43">
        <v>0.15</v>
      </c>
      <c r="G33" s="118" t="s">
        <v>41</v>
      </c>
      <c r="H33" s="336">
        <f>ROUND((((SUM(BF93:BF100)+SUM(BF118:BF146))+SUM(BF148:BF152))),2)</f>
        <v>0</v>
      </c>
      <c r="I33" s="326"/>
      <c r="J33" s="326"/>
      <c r="K33" s="36"/>
      <c r="L33" s="36"/>
      <c r="M33" s="336">
        <f>ROUND(((ROUND((SUM(BF93:BF100)+SUM(BF118:BF146)), 2)*F33)+SUM(BF148:BF152)*F33),2)</f>
        <v>0</v>
      </c>
      <c r="N33" s="326"/>
      <c r="O33" s="326"/>
      <c r="P33" s="326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43</v>
      </c>
      <c r="F34" s="43">
        <v>0.21</v>
      </c>
      <c r="G34" s="118" t="s">
        <v>41</v>
      </c>
      <c r="H34" s="336">
        <f>ROUND((((SUM(BG93:BG100)+SUM(BG118:BG146))+SUM(BG148:BG152))),2)</f>
        <v>0</v>
      </c>
      <c r="I34" s="326"/>
      <c r="J34" s="326"/>
      <c r="K34" s="36"/>
      <c r="L34" s="36"/>
      <c r="M34" s="336">
        <v>0</v>
      </c>
      <c r="N34" s="326"/>
      <c r="O34" s="326"/>
      <c r="P34" s="326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44</v>
      </c>
      <c r="F35" s="43">
        <v>0.15</v>
      </c>
      <c r="G35" s="118" t="s">
        <v>41</v>
      </c>
      <c r="H35" s="336">
        <f>ROUND((((SUM(BH93:BH100)+SUM(BH118:BH146))+SUM(BH148:BH152))),2)</f>
        <v>0</v>
      </c>
      <c r="I35" s="326"/>
      <c r="J35" s="326"/>
      <c r="K35" s="36"/>
      <c r="L35" s="36"/>
      <c r="M35" s="336">
        <v>0</v>
      </c>
      <c r="N35" s="326"/>
      <c r="O35" s="326"/>
      <c r="P35" s="326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45</v>
      </c>
      <c r="F36" s="43">
        <v>0</v>
      </c>
      <c r="G36" s="118" t="s">
        <v>41</v>
      </c>
      <c r="H36" s="336">
        <f>ROUND((((SUM(BI93:BI100)+SUM(BI118:BI146))+SUM(BI148:BI152))),2)</f>
        <v>0</v>
      </c>
      <c r="I36" s="326"/>
      <c r="J36" s="326"/>
      <c r="K36" s="36"/>
      <c r="L36" s="36"/>
      <c r="M36" s="336">
        <v>0</v>
      </c>
      <c r="N36" s="326"/>
      <c r="O36" s="326"/>
      <c r="P36" s="326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19" t="s">
        <v>46</v>
      </c>
      <c r="E38" s="75"/>
      <c r="F38" s="75"/>
      <c r="G38" s="120" t="s">
        <v>47</v>
      </c>
      <c r="H38" s="121" t="s">
        <v>48</v>
      </c>
      <c r="I38" s="75"/>
      <c r="J38" s="75"/>
      <c r="K38" s="75"/>
      <c r="L38" s="337">
        <f>SUM(M30:M36)</f>
        <v>0</v>
      </c>
      <c r="M38" s="337"/>
      <c r="N38" s="337"/>
      <c r="O38" s="337"/>
      <c r="P38" s="338"/>
      <c r="Q38" s="114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5"/>
      <c r="C50" s="36"/>
      <c r="D50" s="50" t="s">
        <v>49</v>
      </c>
      <c r="E50" s="51"/>
      <c r="F50" s="51"/>
      <c r="G50" s="51"/>
      <c r="H50" s="52"/>
      <c r="I50" s="36"/>
      <c r="J50" s="50" t="s">
        <v>50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 ht="15">
      <c r="B59" s="35"/>
      <c r="C59" s="36"/>
      <c r="D59" s="55" t="s">
        <v>51</v>
      </c>
      <c r="E59" s="56"/>
      <c r="F59" s="56"/>
      <c r="G59" s="57" t="s">
        <v>52</v>
      </c>
      <c r="H59" s="58"/>
      <c r="I59" s="36"/>
      <c r="J59" s="55" t="s">
        <v>51</v>
      </c>
      <c r="K59" s="56"/>
      <c r="L59" s="56"/>
      <c r="M59" s="56"/>
      <c r="N59" s="57" t="s">
        <v>52</v>
      </c>
      <c r="O59" s="56"/>
      <c r="P59" s="58"/>
      <c r="Q59" s="36"/>
      <c r="R59" s="37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5"/>
      <c r="C61" s="36"/>
      <c r="D61" s="50" t="s">
        <v>53</v>
      </c>
      <c r="E61" s="51"/>
      <c r="F61" s="51"/>
      <c r="G61" s="51"/>
      <c r="H61" s="52"/>
      <c r="I61" s="36"/>
      <c r="J61" s="50" t="s">
        <v>54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 ht="15">
      <c r="B70" s="35"/>
      <c r="C70" s="36"/>
      <c r="D70" s="55" t="s">
        <v>51</v>
      </c>
      <c r="E70" s="56"/>
      <c r="F70" s="56"/>
      <c r="G70" s="57" t="s">
        <v>52</v>
      </c>
      <c r="H70" s="58"/>
      <c r="I70" s="36"/>
      <c r="J70" s="55" t="s">
        <v>51</v>
      </c>
      <c r="K70" s="56"/>
      <c r="L70" s="56"/>
      <c r="M70" s="56"/>
      <c r="N70" s="57" t="s">
        <v>52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71" t="s">
        <v>127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327" t="str">
        <f>F6</f>
        <v>Okružní křižovatka v km 1,391.91 u areálu T-sport a SOPO - Modletice včetně chodníku k zastávce</v>
      </c>
      <c r="G78" s="328"/>
      <c r="H78" s="328"/>
      <c r="I78" s="328"/>
      <c r="J78" s="328"/>
      <c r="K78" s="328"/>
      <c r="L78" s="328"/>
      <c r="M78" s="328"/>
      <c r="N78" s="328"/>
      <c r="O78" s="328"/>
      <c r="P78" s="328"/>
      <c r="Q78" s="36"/>
      <c r="R78" s="37"/>
    </row>
    <row r="79" spans="2:18" s="1" customFormat="1" ht="36.950000000000003" customHeight="1">
      <c r="B79" s="35"/>
      <c r="C79" s="69" t="s">
        <v>124</v>
      </c>
      <c r="D79" s="36"/>
      <c r="E79" s="36"/>
      <c r="F79" s="273" t="str">
        <f>F7</f>
        <v>SO 431 - Technická ochrana kabelů VN u okružní křižovatky</v>
      </c>
      <c r="G79" s="326"/>
      <c r="H79" s="326"/>
      <c r="I79" s="326"/>
      <c r="J79" s="326"/>
      <c r="K79" s="326"/>
      <c r="L79" s="326"/>
      <c r="M79" s="326"/>
      <c r="N79" s="326"/>
      <c r="O79" s="326"/>
      <c r="P79" s="326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65" s="1" customFormat="1" ht="18" customHeight="1">
      <c r="B81" s="35"/>
      <c r="C81" s="30" t="s">
        <v>23</v>
      </c>
      <c r="D81" s="36"/>
      <c r="E81" s="36"/>
      <c r="F81" s="28" t="str">
        <f>F9</f>
        <v xml:space="preserve"> </v>
      </c>
      <c r="G81" s="36"/>
      <c r="H81" s="36"/>
      <c r="I81" s="36"/>
      <c r="J81" s="36"/>
      <c r="K81" s="30" t="s">
        <v>25</v>
      </c>
      <c r="L81" s="36"/>
      <c r="M81" s="317" t="str">
        <f>IF(O9="","",O9)</f>
        <v>5. 2. 2018</v>
      </c>
      <c r="N81" s="317"/>
      <c r="O81" s="317"/>
      <c r="P81" s="317"/>
      <c r="Q81" s="36"/>
      <c r="R81" s="37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65" s="1" customFormat="1" ht="15">
      <c r="B83" s="35"/>
      <c r="C83" s="30" t="s">
        <v>27</v>
      </c>
      <c r="D83" s="36"/>
      <c r="E83" s="36"/>
      <c r="F83" s="28" t="str">
        <f>E12</f>
        <v xml:space="preserve"> </v>
      </c>
      <c r="G83" s="36"/>
      <c r="H83" s="36"/>
      <c r="I83" s="36"/>
      <c r="J83" s="36"/>
      <c r="K83" s="30" t="s">
        <v>32</v>
      </c>
      <c r="L83" s="36"/>
      <c r="M83" s="300" t="str">
        <f>E18</f>
        <v xml:space="preserve"> </v>
      </c>
      <c r="N83" s="300"/>
      <c r="O83" s="300"/>
      <c r="P83" s="300"/>
      <c r="Q83" s="300"/>
      <c r="R83" s="37"/>
    </row>
    <row r="84" spans="2:65" s="1" customFormat="1" ht="14.45" customHeight="1">
      <c r="B84" s="35"/>
      <c r="C84" s="30" t="s">
        <v>30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34</v>
      </c>
      <c r="L84" s="36"/>
      <c r="M84" s="300" t="str">
        <f>E21</f>
        <v xml:space="preserve"> </v>
      </c>
      <c r="N84" s="300"/>
      <c r="O84" s="300"/>
      <c r="P84" s="300"/>
      <c r="Q84" s="300"/>
      <c r="R84" s="37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65" s="1" customFormat="1" ht="29.25" customHeight="1">
      <c r="B86" s="35"/>
      <c r="C86" s="334" t="s">
        <v>128</v>
      </c>
      <c r="D86" s="335"/>
      <c r="E86" s="335"/>
      <c r="F86" s="335"/>
      <c r="G86" s="335"/>
      <c r="H86" s="114"/>
      <c r="I86" s="114"/>
      <c r="J86" s="114"/>
      <c r="K86" s="114"/>
      <c r="L86" s="114"/>
      <c r="M86" s="114"/>
      <c r="N86" s="334" t="s">
        <v>129</v>
      </c>
      <c r="O86" s="335"/>
      <c r="P86" s="335"/>
      <c r="Q86" s="335"/>
      <c r="R86" s="37"/>
    </row>
    <row r="87" spans="2:65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65" s="1" customFormat="1" ht="29.25" customHeight="1">
      <c r="B88" s="35"/>
      <c r="C88" s="122" t="s">
        <v>130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79">
        <f>N118</f>
        <v>0</v>
      </c>
      <c r="O88" s="332"/>
      <c r="P88" s="332"/>
      <c r="Q88" s="332"/>
      <c r="R88" s="37"/>
      <c r="AU88" s="19" t="s">
        <v>122</v>
      </c>
    </row>
    <row r="89" spans="2:65" s="6" customFormat="1" ht="24.95" customHeight="1">
      <c r="B89" s="123"/>
      <c r="C89" s="124"/>
      <c r="D89" s="125" t="s">
        <v>985</v>
      </c>
      <c r="E89" s="124"/>
      <c r="F89" s="124"/>
      <c r="G89" s="124"/>
      <c r="H89" s="124"/>
      <c r="I89" s="124"/>
      <c r="J89" s="124"/>
      <c r="K89" s="124"/>
      <c r="L89" s="124"/>
      <c r="M89" s="124"/>
      <c r="N89" s="329">
        <f>N134</f>
        <v>0</v>
      </c>
      <c r="O89" s="330"/>
      <c r="P89" s="330"/>
      <c r="Q89" s="330"/>
      <c r="R89" s="126"/>
    </row>
    <row r="90" spans="2:65" s="10" customFormat="1" ht="19.899999999999999" customHeight="1">
      <c r="B90" s="183"/>
      <c r="C90" s="184"/>
      <c r="D90" s="102" t="s">
        <v>986</v>
      </c>
      <c r="E90" s="184"/>
      <c r="F90" s="184"/>
      <c r="G90" s="184"/>
      <c r="H90" s="184"/>
      <c r="I90" s="184"/>
      <c r="J90" s="184"/>
      <c r="K90" s="184"/>
      <c r="L90" s="184"/>
      <c r="M90" s="184"/>
      <c r="N90" s="268">
        <f>N135</f>
        <v>0</v>
      </c>
      <c r="O90" s="358"/>
      <c r="P90" s="358"/>
      <c r="Q90" s="358"/>
      <c r="R90" s="185"/>
    </row>
    <row r="91" spans="2:65" s="6" customFormat="1" ht="21.75" customHeight="1">
      <c r="B91" s="123"/>
      <c r="C91" s="124"/>
      <c r="D91" s="125" t="s">
        <v>132</v>
      </c>
      <c r="E91" s="124"/>
      <c r="F91" s="124"/>
      <c r="G91" s="124"/>
      <c r="H91" s="124"/>
      <c r="I91" s="124"/>
      <c r="J91" s="124"/>
      <c r="K91" s="124"/>
      <c r="L91" s="124"/>
      <c r="M91" s="124"/>
      <c r="N91" s="331">
        <f>N147</f>
        <v>0</v>
      </c>
      <c r="O91" s="330"/>
      <c r="P91" s="330"/>
      <c r="Q91" s="330"/>
      <c r="R91" s="126"/>
    </row>
    <row r="92" spans="2:65" s="1" customFormat="1" ht="21.75" customHeight="1"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7"/>
    </row>
    <row r="93" spans="2:65" s="1" customFormat="1" ht="29.25" customHeight="1">
      <c r="B93" s="35"/>
      <c r="C93" s="122" t="s">
        <v>133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32">
        <f>ROUND(N94+N95+N96+N97+N98+N99,2)</f>
        <v>0</v>
      </c>
      <c r="O93" s="333"/>
      <c r="P93" s="333"/>
      <c r="Q93" s="333"/>
      <c r="R93" s="37"/>
      <c r="T93" s="127"/>
      <c r="U93" s="128" t="s">
        <v>39</v>
      </c>
    </row>
    <row r="94" spans="2:65" s="1" customFormat="1" ht="18" customHeight="1">
      <c r="B94" s="129"/>
      <c r="C94" s="130"/>
      <c r="D94" s="276" t="s">
        <v>134</v>
      </c>
      <c r="E94" s="324"/>
      <c r="F94" s="324"/>
      <c r="G94" s="324"/>
      <c r="H94" s="324"/>
      <c r="I94" s="130"/>
      <c r="J94" s="130"/>
      <c r="K94" s="130"/>
      <c r="L94" s="130"/>
      <c r="M94" s="130"/>
      <c r="N94" s="267">
        <f>ROUND(N88*T94,2)</f>
        <v>0</v>
      </c>
      <c r="O94" s="325"/>
      <c r="P94" s="325"/>
      <c r="Q94" s="325"/>
      <c r="R94" s="132"/>
      <c r="S94" s="133"/>
      <c r="T94" s="134"/>
      <c r="U94" s="135" t="s">
        <v>40</v>
      </c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6" t="s">
        <v>135</v>
      </c>
      <c r="AZ94" s="133"/>
      <c r="BA94" s="133"/>
      <c r="BB94" s="133"/>
      <c r="BC94" s="133"/>
      <c r="BD94" s="133"/>
      <c r="BE94" s="137">
        <f t="shared" ref="BE94:BE99" si="0">IF(U94="základní",N94,0)</f>
        <v>0</v>
      </c>
      <c r="BF94" s="137">
        <f t="shared" ref="BF94:BF99" si="1">IF(U94="snížená",N94,0)</f>
        <v>0</v>
      </c>
      <c r="BG94" s="137">
        <f t="shared" ref="BG94:BG99" si="2">IF(U94="zákl. přenesená",N94,0)</f>
        <v>0</v>
      </c>
      <c r="BH94" s="137">
        <f t="shared" ref="BH94:BH99" si="3">IF(U94="sníž. přenesená",N94,0)</f>
        <v>0</v>
      </c>
      <c r="BI94" s="137">
        <f t="shared" ref="BI94:BI99" si="4">IF(U94="nulová",N94,0)</f>
        <v>0</v>
      </c>
      <c r="BJ94" s="136" t="s">
        <v>83</v>
      </c>
      <c r="BK94" s="133"/>
      <c r="BL94" s="133"/>
      <c r="BM94" s="133"/>
    </row>
    <row r="95" spans="2:65" s="1" customFormat="1" ht="18" customHeight="1">
      <c r="B95" s="129"/>
      <c r="C95" s="130"/>
      <c r="D95" s="276" t="s">
        <v>902</v>
      </c>
      <c r="E95" s="324"/>
      <c r="F95" s="324"/>
      <c r="G95" s="324"/>
      <c r="H95" s="324"/>
      <c r="I95" s="130"/>
      <c r="J95" s="130"/>
      <c r="K95" s="130"/>
      <c r="L95" s="130"/>
      <c r="M95" s="130"/>
      <c r="N95" s="267">
        <f>ROUND(N88*T95,2)</f>
        <v>0</v>
      </c>
      <c r="O95" s="325"/>
      <c r="P95" s="325"/>
      <c r="Q95" s="325"/>
      <c r="R95" s="132"/>
      <c r="S95" s="133"/>
      <c r="T95" s="134"/>
      <c r="U95" s="135" t="s">
        <v>40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6" t="s">
        <v>135</v>
      </c>
      <c r="AZ95" s="133"/>
      <c r="BA95" s="133"/>
      <c r="BB95" s="133"/>
      <c r="BC95" s="133"/>
      <c r="BD95" s="133"/>
      <c r="BE95" s="137">
        <f t="shared" si="0"/>
        <v>0</v>
      </c>
      <c r="BF95" s="137">
        <f t="shared" si="1"/>
        <v>0</v>
      </c>
      <c r="BG95" s="137">
        <f t="shared" si="2"/>
        <v>0</v>
      </c>
      <c r="BH95" s="137">
        <f t="shared" si="3"/>
        <v>0</v>
      </c>
      <c r="BI95" s="137">
        <f t="shared" si="4"/>
        <v>0</v>
      </c>
      <c r="BJ95" s="136" t="s">
        <v>83</v>
      </c>
      <c r="BK95" s="133"/>
      <c r="BL95" s="133"/>
      <c r="BM95" s="133"/>
    </row>
    <row r="96" spans="2:65" s="1" customFormat="1" ht="18" customHeight="1">
      <c r="B96" s="129"/>
      <c r="C96" s="130"/>
      <c r="D96" s="276" t="s">
        <v>138</v>
      </c>
      <c r="E96" s="324"/>
      <c r="F96" s="324"/>
      <c r="G96" s="324"/>
      <c r="H96" s="324"/>
      <c r="I96" s="130"/>
      <c r="J96" s="130"/>
      <c r="K96" s="130"/>
      <c r="L96" s="130"/>
      <c r="M96" s="130"/>
      <c r="N96" s="267">
        <f>ROUND(N88*T96,2)</f>
        <v>0</v>
      </c>
      <c r="O96" s="325"/>
      <c r="P96" s="325"/>
      <c r="Q96" s="325"/>
      <c r="R96" s="132"/>
      <c r="S96" s="133"/>
      <c r="T96" s="134"/>
      <c r="U96" s="135" t="s">
        <v>40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6" t="s">
        <v>135</v>
      </c>
      <c r="AZ96" s="133"/>
      <c r="BA96" s="133"/>
      <c r="BB96" s="133"/>
      <c r="BC96" s="133"/>
      <c r="BD96" s="133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83</v>
      </c>
      <c r="BK96" s="133"/>
      <c r="BL96" s="133"/>
      <c r="BM96" s="133"/>
    </row>
    <row r="97" spans="2:65" s="1" customFormat="1" ht="18" customHeight="1">
      <c r="B97" s="129"/>
      <c r="C97" s="130"/>
      <c r="D97" s="276" t="s">
        <v>139</v>
      </c>
      <c r="E97" s="324"/>
      <c r="F97" s="324"/>
      <c r="G97" s="324"/>
      <c r="H97" s="324"/>
      <c r="I97" s="130"/>
      <c r="J97" s="130"/>
      <c r="K97" s="130"/>
      <c r="L97" s="130"/>
      <c r="M97" s="130"/>
      <c r="N97" s="267">
        <f>ROUND(N88*T97,2)</f>
        <v>0</v>
      </c>
      <c r="O97" s="325"/>
      <c r="P97" s="325"/>
      <c r="Q97" s="325"/>
      <c r="R97" s="132"/>
      <c r="S97" s="133"/>
      <c r="T97" s="134"/>
      <c r="U97" s="135" t="s">
        <v>40</v>
      </c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6" t="s">
        <v>135</v>
      </c>
      <c r="AZ97" s="133"/>
      <c r="BA97" s="133"/>
      <c r="BB97" s="133"/>
      <c r="BC97" s="133"/>
      <c r="BD97" s="133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83</v>
      </c>
      <c r="BK97" s="133"/>
      <c r="BL97" s="133"/>
      <c r="BM97" s="133"/>
    </row>
    <row r="98" spans="2:65" s="1" customFormat="1" ht="18" customHeight="1">
      <c r="B98" s="129"/>
      <c r="C98" s="130"/>
      <c r="D98" s="276" t="s">
        <v>903</v>
      </c>
      <c r="E98" s="324"/>
      <c r="F98" s="324"/>
      <c r="G98" s="324"/>
      <c r="H98" s="324"/>
      <c r="I98" s="130"/>
      <c r="J98" s="130"/>
      <c r="K98" s="130"/>
      <c r="L98" s="130"/>
      <c r="M98" s="130"/>
      <c r="N98" s="267">
        <f>ROUND(N88*T98,2)</f>
        <v>0</v>
      </c>
      <c r="O98" s="325"/>
      <c r="P98" s="325"/>
      <c r="Q98" s="325"/>
      <c r="R98" s="132"/>
      <c r="S98" s="133"/>
      <c r="T98" s="134"/>
      <c r="U98" s="135" t="s">
        <v>40</v>
      </c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6" t="s">
        <v>135</v>
      </c>
      <c r="AZ98" s="133"/>
      <c r="BA98" s="133"/>
      <c r="BB98" s="133"/>
      <c r="BC98" s="133"/>
      <c r="BD98" s="133"/>
      <c r="BE98" s="137">
        <f t="shared" si="0"/>
        <v>0</v>
      </c>
      <c r="BF98" s="137">
        <f t="shared" si="1"/>
        <v>0</v>
      </c>
      <c r="BG98" s="137">
        <f t="shared" si="2"/>
        <v>0</v>
      </c>
      <c r="BH98" s="137">
        <f t="shared" si="3"/>
        <v>0</v>
      </c>
      <c r="BI98" s="137">
        <f t="shared" si="4"/>
        <v>0</v>
      </c>
      <c r="BJ98" s="136" t="s">
        <v>83</v>
      </c>
      <c r="BK98" s="133"/>
      <c r="BL98" s="133"/>
      <c r="BM98" s="133"/>
    </row>
    <row r="99" spans="2:65" s="1" customFormat="1" ht="18" customHeight="1">
      <c r="B99" s="129"/>
      <c r="C99" s="130"/>
      <c r="D99" s="131" t="s">
        <v>141</v>
      </c>
      <c r="E99" s="130"/>
      <c r="F99" s="130"/>
      <c r="G99" s="130"/>
      <c r="H99" s="130"/>
      <c r="I99" s="130"/>
      <c r="J99" s="130"/>
      <c r="K99" s="130"/>
      <c r="L99" s="130"/>
      <c r="M99" s="130"/>
      <c r="N99" s="267">
        <f>ROUND(N88*T99,2)</f>
        <v>0</v>
      </c>
      <c r="O99" s="325"/>
      <c r="P99" s="325"/>
      <c r="Q99" s="325"/>
      <c r="R99" s="132"/>
      <c r="S99" s="133"/>
      <c r="T99" s="138"/>
      <c r="U99" s="139" t="s">
        <v>40</v>
      </c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6" t="s">
        <v>142</v>
      </c>
      <c r="AZ99" s="133"/>
      <c r="BA99" s="133"/>
      <c r="BB99" s="133"/>
      <c r="BC99" s="133"/>
      <c r="BD99" s="133"/>
      <c r="BE99" s="137">
        <f t="shared" si="0"/>
        <v>0</v>
      </c>
      <c r="BF99" s="137">
        <f t="shared" si="1"/>
        <v>0</v>
      </c>
      <c r="BG99" s="137">
        <f t="shared" si="2"/>
        <v>0</v>
      </c>
      <c r="BH99" s="137">
        <f t="shared" si="3"/>
        <v>0</v>
      </c>
      <c r="BI99" s="137">
        <f t="shared" si="4"/>
        <v>0</v>
      </c>
      <c r="BJ99" s="136" t="s">
        <v>83</v>
      </c>
      <c r="BK99" s="133"/>
      <c r="BL99" s="133"/>
      <c r="BM99" s="133"/>
    </row>
    <row r="100" spans="2:65" s="1" customFormat="1"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7"/>
    </row>
    <row r="101" spans="2:65" s="1" customFormat="1" ht="29.25" customHeight="1">
      <c r="B101" s="35"/>
      <c r="C101" s="113" t="s">
        <v>116</v>
      </c>
      <c r="D101" s="114"/>
      <c r="E101" s="114"/>
      <c r="F101" s="114"/>
      <c r="G101" s="114"/>
      <c r="H101" s="114"/>
      <c r="I101" s="114"/>
      <c r="J101" s="114"/>
      <c r="K101" s="114"/>
      <c r="L101" s="264">
        <f>ROUND(SUM(N88+N93),2)</f>
        <v>0</v>
      </c>
      <c r="M101" s="264"/>
      <c r="N101" s="264"/>
      <c r="O101" s="264"/>
      <c r="P101" s="264"/>
      <c r="Q101" s="264"/>
      <c r="R101" s="37"/>
    </row>
    <row r="102" spans="2:65" s="1" customFormat="1" ht="6.95" customHeight="1"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1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07" spans="2:65" s="1" customFormat="1" ht="36.950000000000003" customHeight="1">
      <c r="B107" s="35"/>
      <c r="C107" s="271" t="s">
        <v>143</v>
      </c>
      <c r="D107" s="326"/>
      <c r="E107" s="326"/>
      <c r="F107" s="326"/>
      <c r="G107" s="326"/>
      <c r="H107" s="326"/>
      <c r="I107" s="326"/>
      <c r="J107" s="326"/>
      <c r="K107" s="326"/>
      <c r="L107" s="326"/>
      <c r="M107" s="326"/>
      <c r="N107" s="326"/>
      <c r="O107" s="326"/>
      <c r="P107" s="326"/>
      <c r="Q107" s="326"/>
      <c r="R107" s="37"/>
    </row>
    <row r="108" spans="2:65" s="1" customFormat="1" ht="6.95" customHeight="1"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7"/>
    </row>
    <row r="109" spans="2:65" s="1" customFormat="1" ht="30" customHeight="1">
      <c r="B109" s="35"/>
      <c r="C109" s="30" t="s">
        <v>19</v>
      </c>
      <c r="D109" s="36"/>
      <c r="E109" s="36"/>
      <c r="F109" s="327" t="str">
        <f>F6</f>
        <v>Okružní křižovatka v km 1,391.91 u areálu T-sport a SOPO - Modletice včetně chodníku k zastávce</v>
      </c>
      <c r="G109" s="328"/>
      <c r="H109" s="328"/>
      <c r="I109" s="328"/>
      <c r="J109" s="328"/>
      <c r="K109" s="328"/>
      <c r="L109" s="328"/>
      <c r="M109" s="328"/>
      <c r="N109" s="328"/>
      <c r="O109" s="328"/>
      <c r="P109" s="328"/>
      <c r="Q109" s="36"/>
      <c r="R109" s="37"/>
    </row>
    <row r="110" spans="2:65" s="1" customFormat="1" ht="36.950000000000003" customHeight="1">
      <c r="B110" s="35"/>
      <c r="C110" s="69" t="s">
        <v>124</v>
      </c>
      <c r="D110" s="36"/>
      <c r="E110" s="36"/>
      <c r="F110" s="273" t="str">
        <f>F7</f>
        <v>SO 431 - Technická ochrana kabelů VN u okružní křižovatky</v>
      </c>
      <c r="G110" s="326"/>
      <c r="H110" s="326"/>
      <c r="I110" s="326"/>
      <c r="J110" s="326"/>
      <c r="K110" s="326"/>
      <c r="L110" s="326"/>
      <c r="M110" s="326"/>
      <c r="N110" s="326"/>
      <c r="O110" s="326"/>
      <c r="P110" s="326"/>
      <c r="Q110" s="36"/>
      <c r="R110" s="37"/>
    </row>
    <row r="111" spans="2:65" s="1" customFormat="1" ht="6.95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65" s="1" customFormat="1" ht="18" customHeight="1">
      <c r="B112" s="35"/>
      <c r="C112" s="30" t="s">
        <v>23</v>
      </c>
      <c r="D112" s="36"/>
      <c r="E112" s="36"/>
      <c r="F112" s="28" t="str">
        <f>F9</f>
        <v xml:space="preserve"> </v>
      </c>
      <c r="G112" s="36"/>
      <c r="H112" s="36"/>
      <c r="I112" s="36"/>
      <c r="J112" s="36"/>
      <c r="K112" s="30" t="s">
        <v>25</v>
      </c>
      <c r="L112" s="36"/>
      <c r="M112" s="317" t="str">
        <f>IF(O9="","",O9)</f>
        <v>5. 2. 2018</v>
      </c>
      <c r="N112" s="317"/>
      <c r="O112" s="317"/>
      <c r="P112" s="317"/>
      <c r="Q112" s="36"/>
      <c r="R112" s="37"/>
    </row>
    <row r="113" spans="2:65" s="1" customFormat="1" ht="6.95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15">
      <c r="B114" s="35"/>
      <c r="C114" s="30" t="s">
        <v>27</v>
      </c>
      <c r="D114" s="36"/>
      <c r="E114" s="36"/>
      <c r="F114" s="28" t="str">
        <f>E12</f>
        <v xml:space="preserve"> </v>
      </c>
      <c r="G114" s="36"/>
      <c r="H114" s="36"/>
      <c r="I114" s="36"/>
      <c r="J114" s="36"/>
      <c r="K114" s="30" t="s">
        <v>32</v>
      </c>
      <c r="L114" s="36"/>
      <c r="M114" s="300" t="str">
        <f>E18</f>
        <v xml:space="preserve"> </v>
      </c>
      <c r="N114" s="300"/>
      <c r="O114" s="300"/>
      <c r="P114" s="300"/>
      <c r="Q114" s="300"/>
      <c r="R114" s="37"/>
    </row>
    <row r="115" spans="2:65" s="1" customFormat="1" ht="14.45" customHeight="1">
      <c r="B115" s="35"/>
      <c r="C115" s="30" t="s">
        <v>30</v>
      </c>
      <c r="D115" s="36"/>
      <c r="E115" s="36"/>
      <c r="F115" s="28" t="str">
        <f>IF(E15="","",E15)</f>
        <v>Vyplň údaj</v>
      </c>
      <c r="G115" s="36"/>
      <c r="H115" s="36"/>
      <c r="I115" s="36"/>
      <c r="J115" s="36"/>
      <c r="K115" s="30" t="s">
        <v>34</v>
      </c>
      <c r="L115" s="36"/>
      <c r="M115" s="300" t="str">
        <f>E21</f>
        <v xml:space="preserve"> </v>
      </c>
      <c r="N115" s="300"/>
      <c r="O115" s="300"/>
      <c r="P115" s="300"/>
      <c r="Q115" s="300"/>
      <c r="R115" s="37"/>
    </row>
    <row r="116" spans="2:65" s="1" customFormat="1" ht="10.35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17" spans="2:65" s="7" customFormat="1" ht="29.25" customHeight="1">
      <c r="B117" s="140"/>
      <c r="C117" s="141" t="s">
        <v>144</v>
      </c>
      <c r="D117" s="142" t="s">
        <v>145</v>
      </c>
      <c r="E117" s="142" t="s">
        <v>57</v>
      </c>
      <c r="F117" s="318" t="s">
        <v>146</v>
      </c>
      <c r="G117" s="318"/>
      <c r="H117" s="318"/>
      <c r="I117" s="318"/>
      <c r="J117" s="142" t="s">
        <v>147</v>
      </c>
      <c r="K117" s="142" t="s">
        <v>148</v>
      </c>
      <c r="L117" s="318" t="s">
        <v>149</v>
      </c>
      <c r="M117" s="318"/>
      <c r="N117" s="318" t="s">
        <v>129</v>
      </c>
      <c r="O117" s="318"/>
      <c r="P117" s="318"/>
      <c r="Q117" s="319"/>
      <c r="R117" s="143"/>
      <c r="T117" s="76" t="s">
        <v>150</v>
      </c>
      <c r="U117" s="77" t="s">
        <v>39</v>
      </c>
      <c r="V117" s="77" t="s">
        <v>151</v>
      </c>
      <c r="W117" s="77" t="s">
        <v>152</v>
      </c>
      <c r="X117" s="77" t="s">
        <v>153</v>
      </c>
      <c r="Y117" s="77" t="s">
        <v>154</v>
      </c>
      <c r="Z117" s="77" t="s">
        <v>155</v>
      </c>
      <c r="AA117" s="78" t="s">
        <v>156</v>
      </c>
    </row>
    <row r="118" spans="2:65" s="1" customFormat="1" ht="29.25" customHeight="1">
      <c r="B118" s="35"/>
      <c r="C118" s="80" t="s">
        <v>126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50">
        <f>BK118</f>
        <v>0</v>
      </c>
      <c r="O118" s="351"/>
      <c r="P118" s="351"/>
      <c r="Q118" s="351"/>
      <c r="R118" s="37"/>
      <c r="T118" s="79"/>
      <c r="U118" s="51"/>
      <c r="V118" s="51"/>
      <c r="W118" s="144">
        <f>W119+SUM(W120:W134)+W147</f>
        <v>0</v>
      </c>
      <c r="X118" s="51"/>
      <c r="Y118" s="144">
        <f>Y119+SUM(Y120:Y134)+Y147</f>
        <v>0</v>
      </c>
      <c r="Z118" s="51"/>
      <c r="AA118" s="145">
        <f>AA119+SUM(AA120:AA134)+AA147</f>
        <v>0</v>
      </c>
      <c r="AT118" s="19" t="s">
        <v>74</v>
      </c>
      <c r="AU118" s="19" t="s">
        <v>122</v>
      </c>
      <c r="BK118" s="146">
        <f>BK119+SUM(BK120:BK134)+BK147</f>
        <v>0</v>
      </c>
    </row>
    <row r="119" spans="2:65" s="1" customFormat="1" ht="38.25" customHeight="1">
      <c r="B119" s="129"/>
      <c r="C119" s="157" t="s">
        <v>83</v>
      </c>
      <c r="D119" s="157" t="s">
        <v>158</v>
      </c>
      <c r="E119" s="158" t="s">
        <v>964</v>
      </c>
      <c r="F119" s="313" t="s">
        <v>965</v>
      </c>
      <c r="G119" s="313"/>
      <c r="H119" s="313"/>
      <c r="I119" s="313"/>
      <c r="J119" s="159" t="s">
        <v>931</v>
      </c>
      <c r="K119" s="160">
        <v>60.35</v>
      </c>
      <c r="L119" s="311">
        <v>0</v>
      </c>
      <c r="M119" s="311"/>
      <c r="N119" s="314">
        <f t="shared" ref="N119:N133" si="5">ROUND(L119*K119,2)</f>
        <v>0</v>
      </c>
      <c r="O119" s="314"/>
      <c r="P119" s="314"/>
      <c r="Q119" s="314"/>
      <c r="R119" s="132"/>
      <c r="T119" s="161" t="s">
        <v>5</v>
      </c>
      <c r="U119" s="44" t="s">
        <v>40</v>
      </c>
      <c r="V119" s="36"/>
      <c r="W119" s="162">
        <f t="shared" ref="W119:W133" si="6">V119*K119</f>
        <v>0</v>
      </c>
      <c r="X119" s="162">
        <v>0</v>
      </c>
      <c r="Y119" s="162">
        <f t="shared" ref="Y119:Y133" si="7">X119*K119</f>
        <v>0</v>
      </c>
      <c r="Z119" s="162">
        <v>0</v>
      </c>
      <c r="AA119" s="163">
        <f t="shared" ref="AA119:AA133" si="8">Z119*K119</f>
        <v>0</v>
      </c>
      <c r="AR119" s="19" t="s">
        <v>162</v>
      </c>
      <c r="AT119" s="19" t="s">
        <v>158</v>
      </c>
      <c r="AU119" s="19" t="s">
        <v>75</v>
      </c>
      <c r="AY119" s="19" t="s">
        <v>157</v>
      </c>
      <c r="BE119" s="106">
        <f t="shared" ref="BE119:BE133" si="9">IF(U119="základní",N119,0)</f>
        <v>0</v>
      </c>
      <c r="BF119" s="106">
        <f t="shared" ref="BF119:BF133" si="10">IF(U119="snížená",N119,0)</f>
        <v>0</v>
      </c>
      <c r="BG119" s="106">
        <f t="shared" ref="BG119:BG133" si="11">IF(U119="zákl. přenesená",N119,0)</f>
        <v>0</v>
      </c>
      <c r="BH119" s="106">
        <f t="shared" ref="BH119:BH133" si="12">IF(U119="sníž. přenesená",N119,0)</f>
        <v>0</v>
      </c>
      <c r="BI119" s="106">
        <f t="shared" ref="BI119:BI133" si="13">IF(U119="nulová",N119,0)</f>
        <v>0</v>
      </c>
      <c r="BJ119" s="19" t="s">
        <v>83</v>
      </c>
      <c r="BK119" s="106">
        <f t="shared" ref="BK119:BK133" si="14">ROUND(L119*K119,2)</f>
        <v>0</v>
      </c>
      <c r="BL119" s="19" t="s">
        <v>162</v>
      </c>
      <c r="BM119" s="19" t="s">
        <v>136</v>
      </c>
    </row>
    <row r="120" spans="2:65" s="1" customFormat="1" ht="38.25" customHeight="1">
      <c r="B120" s="129"/>
      <c r="C120" s="157" t="s">
        <v>136</v>
      </c>
      <c r="D120" s="157" t="s">
        <v>158</v>
      </c>
      <c r="E120" s="158" t="s">
        <v>966</v>
      </c>
      <c r="F120" s="313" t="s">
        <v>967</v>
      </c>
      <c r="G120" s="313"/>
      <c r="H120" s="313"/>
      <c r="I120" s="313"/>
      <c r="J120" s="159" t="s">
        <v>931</v>
      </c>
      <c r="K120" s="160">
        <v>60.35</v>
      </c>
      <c r="L120" s="311">
        <v>0</v>
      </c>
      <c r="M120" s="311"/>
      <c r="N120" s="314">
        <f t="shared" si="5"/>
        <v>0</v>
      </c>
      <c r="O120" s="314"/>
      <c r="P120" s="314"/>
      <c r="Q120" s="314"/>
      <c r="R120" s="132"/>
      <c r="T120" s="161" t="s">
        <v>5</v>
      </c>
      <c r="U120" s="44" t="s">
        <v>40</v>
      </c>
      <c r="V120" s="36"/>
      <c r="W120" s="162">
        <f t="shared" si="6"/>
        <v>0</v>
      </c>
      <c r="X120" s="162">
        <v>0</v>
      </c>
      <c r="Y120" s="162">
        <f t="shared" si="7"/>
        <v>0</v>
      </c>
      <c r="Z120" s="162">
        <v>0</v>
      </c>
      <c r="AA120" s="163">
        <f t="shared" si="8"/>
        <v>0</v>
      </c>
      <c r="AR120" s="19" t="s">
        <v>162</v>
      </c>
      <c r="AT120" s="19" t="s">
        <v>158</v>
      </c>
      <c r="AU120" s="19" t="s">
        <v>75</v>
      </c>
      <c r="AY120" s="19" t="s">
        <v>157</v>
      </c>
      <c r="BE120" s="106">
        <f t="shared" si="9"/>
        <v>0</v>
      </c>
      <c r="BF120" s="106">
        <f t="shared" si="10"/>
        <v>0</v>
      </c>
      <c r="BG120" s="106">
        <f t="shared" si="11"/>
        <v>0</v>
      </c>
      <c r="BH120" s="106">
        <f t="shared" si="12"/>
        <v>0</v>
      </c>
      <c r="BI120" s="106">
        <f t="shared" si="13"/>
        <v>0</v>
      </c>
      <c r="BJ120" s="19" t="s">
        <v>83</v>
      </c>
      <c r="BK120" s="106">
        <f t="shared" si="14"/>
        <v>0</v>
      </c>
      <c r="BL120" s="19" t="s">
        <v>162</v>
      </c>
      <c r="BM120" s="19" t="s">
        <v>162</v>
      </c>
    </row>
    <row r="121" spans="2:65" s="1" customFormat="1" ht="25.5" customHeight="1">
      <c r="B121" s="129"/>
      <c r="C121" s="157" t="s">
        <v>166</v>
      </c>
      <c r="D121" s="157" t="s">
        <v>158</v>
      </c>
      <c r="E121" s="158" t="s">
        <v>987</v>
      </c>
      <c r="F121" s="313" t="s">
        <v>988</v>
      </c>
      <c r="G121" s="313"/>
      <c r="H121" s="313"/>
      <c r="I121" s="313"/>
      <c r="J121" s="159" t="s">
        <v>906</v>
      </c>
      <c r="K121" s="160">
        <v>51</v>
      </c>
      <c r="L121" s="311">
        <v>0</v>
      </c>
      <c r="M121" s="311"/>
      <c r="N121" s="314">
        <f t="shared" si="5"/>
        <v>0</v>
      </c>
      <c r="O121" s="314"/>
      <c r="P121" s="314"/>
      <c r="Q121" s="314"/>
      <c r="R121" s="132"/>
      <c r="T121" s="161" t="s">
        <v>5</v>
      </c>
      <c r="U121" s="44" t="s">
        <v>40</v>
      </c>
      <c r="V121" s="36"/>
      <c r="W121" s="162">
        <f t="shared" si="6"/>
        <v>0</v>
      </c>
      <c r="X121" s="162">
        <v>0</v>
      </c>
      <c r="Y121" s="162">
        <f t="shared" si="7"/>
        <v>0</v>
      </c>
      <c r="Z121" s="162">
        <v>0</v>
      </c>
      <c r="AA121" s="163">
        <f t="shared" si="8"/>
        <v>0</v>
      </c>
      <c r="AR121" s="19" t="s">
        <v>162</v>
      </c>
      <c r="AT121" s="19" t="s">
        <v>158</v>
      </c>
      <c r="AU121" s="19" t="s">
        <v>75</v>
      </c>
      <c r="AY121" s="19" t="s">
        <v>157</v>
      </c>
      <c r="BE121" s="106">
        <f t="shared" si="9"/>
        <v>0</v>
      </c>
      <c r="BF121" s="106">
        <f t="shared" si="10"/>
        <v>0</v>
      </c>
      <c r="BG121" s="106">
        <f t="shared" si="11"/>
        <v>0</v>
      </c>
      <c r="BH121" s="106">
        <f t="shared" si="12"/>
        <v>0</v>
      </c>
      <c r="BI121" s="106">
        <f t="shared" si="13"/>
        <v>0</v>
      </c>
      <c r="BJ121" s="19" t="s">
        <v>83</v>
      </c>
      <c r="BK121" s="106">
        <f t="shared" si="14"/>
        <v>0</v>
      </c>
      <c r="BL121" s="19" t="s">
        <v>162</v>
      </c>
      <c r="BM121" s="19" t="s">
        <v>177</v>
      </c>
    </row>
    <row r="122" spans="2:65" s="1" customFormat="1" ht="25.5" customHeight="1">
      <c r="B122" s="129"/>
      <c r="C122" s="179" t="s">
        <v>184</v>
      </c>
      <c r="D122" s="179" t="s">
        <v>297</v>
      </c>
      <c r="E122" s="180" t="s">
        <v>989</v>
      </c>
      <c r="F122" s="347" t="s">
        <v>990</v>
      </c>
      <c r="G122" s="347"/>
      <c r="H122" s="347"/>
      <c r="I122" s="347"/>
      <c r="J122" s="181" t="s">
        <v>906</v>
      </c>
      <c r="K122" s="182">
        <v>25</v>
      </c>
      <c r="L122" s="348">
        <v>0</v>
      </c>
      <c r="M122" s="348"/>
      <c r="N122" s="349">
        <f t="shared" si="5"/>
        <v>0</v>
      </c>
      <c r="O122" s="314"/>
      <c r="P122" s="314"/>
      <c r="Q122" s="314"/>
      <c r="R122" s="132"/>
      <c r="T122" s="161" t="s">
        <v>5</v>
      </c>
      <c r="U122" s="44" t="s">
        <v>40</v>
      </c>
      <c r="V122" s="36"/>
      <c r="W122" s="162">
        <f t="shared" si="6"/>
        <v>0</v>
      </c>
      <c r="X122" s="162">
        <v>0</v>
      </c>
      <c r="Y122" s="162">
        <f t="shared" si="7"/>
        <v>0</v>
      </c>
      <c r="Z122" s="162">
        <v>0</v>
      </c>
      <c r="AA122" s="163">
        <f t="shared" si="8"/>
        <v>0</v>
      </c>
      <c r="AR122" s="19" t="s">
        <v>184</v>
      </c>
      <c r="AT122" s="19" t="s">
        <v>297</v>
      </c>
      <c r="AU122" s="19" t="s">
        <v>75</v>
      </c>
      <c r="AY122" s="19" t="s">
        <v>157</v>
      </c>
      <c r="BE122" s="106">
        <f t="shared" si="9"/>
        <v>0</v>
      </c>
      <c r="BF122" s="106">
        <f t="shared" si="10"/>
        <v>0</v>
      </c>
      <c r="BG122" s="106">
        <f t="shared" si="11"/>
        <v>0</v>
      </c>
      <c r="BH122" s="106">
        <f t="shared" si="12"/>
        <v>0</v>
      </c>
      <c r="BI122" s="106">
        <f t="shared" si="13"/>
        <v>0</v>
      </c>
      <c r="BJ122" s="19" t="s">
        <v>83</v>
      </c>
      <c r="BK122" s="106">
        <f t="shared" si="14"/>
        <v>0</v>
      </c>
      <c r="BL122" s="19" t="s">
        <v>162</v>
      </c>
      <c r="BM122" s="19" t="s">
        <v>184</v>
      </c>
    </row>
    <row r="123" spans="2:65" s="1" customFormat="1" ht="25.5" customHeight="1">
      <c r="B123" s="129"/>
      <c r="C123" s="179" t="s">
        <v>212</v>
      </c>
      <c r="D123" s="179" t="s">
        <v>297</v>
      </c>
      <c r="E123" s="180" t="s">
        <v>980</v>
      </c>
      <c r="F123" s="347" t="s">
        <v>981</v>
      </c>
      <c r="G123" s="347"/>
      <c r="H123" s="347"/>
      <c r="I123" s="347"/>
      <c r="J123" s="181" t="s">
        <v>948</v>
      </c>
      <c r="K123" s="182">
        <v>26</v>
      </c>
      <c r="L123" s="348">
        <v>0</v>
      </c>
      <c r="M123" s="348"/>
      <c r="N123" s="349">
        <f t="shared" si="5"/>
        <v>0</v>
      </c>
      <c r="O123" s="314"/>
      <c r="P123" s="314"/>
      <c r="Q123" s="314"/>
      <c r="R123" s="132"/>
      <c r="T123" s="161" t="s">
        <v>5</v>
      </c>
      <c r="U123" s="44" t="s">
        <v>40</v>
      </c>
      <c r="V123" s="36"/>
      <c r="W123" s="162">
        <f t="shared" si="6"/>
        <v>0</v>
      </c>
      <c r="X123" s="162">
        <v>0</v>
      </c>
      <c r="Y123" s="162">
        <f t="shared" si="7"/>
        <v>0</v>
      </c>
      <c r="Z123" s="162">
        <v>0</v>
      </c>
      <c r="AA123" s="163">
        <f t="shared" si="8"/>
        <v>0</v>
      </c>
      <c r="AR123" s="19" t="s">
        <v>184</v>
      </c>
      <c r="AT123" s="19" t="s">
        <v>297</v>
      </c>
      <c r="AU123" s="19" t="s">
        <v>75</v>
      </c>
      <c r="AY123" s="19" t="s">
        <v>157</v>
      </c>
      <c r="BE123" s="106">
        <f t="shared" si="9"/>
        <v>0</v>
      </c>
      <c r="BF123" s="106">
        <f t="shared" si="10"/>
        <v>0</v>
      </c>
      <c r="BG123" s="106">
        <f t="shared" si="11"/>
        <v>0</v>
      </c>
      <c r="BH123" s="106">
        <f t="shared" si="12"/>
        <v>0</v>
      </c>
      <c r="BI123" s="106">
        <f t="shared" si="13"/>
        <v>0</v>
      </c>
      <c r="BJ123" s="19" t="s">
        <v>83</v>
      </c>
      <c r="BK123" s="106">
        <f t="shared" si="14"/>
        <v>0</v>
      </c>
      <c r="BL123" s="19" t="s">
        <v>162</v>
      </c>
      <c r="BM123" s="19" t="s">
        <v>210</v>
      </c>
    </row>
    <row r="124" spans="2:65" s="1" customFormat="1" ht="25.5" customHeight="1">
      <c r="B124" s="129"/>
      <c r="C124" s="157" t="s">
        <v>162</v>
      </c>
      <c r="D124" s="157" t="s">
        <v>158</v>
      </c>
      <c r="E124" s="158" t="s">
        <v>968</v>
      </c>
      <c r="F124" s="313" t="s">
        <v>969</v>
      </c>
      <c r="G124" s="313"/>
      <c r="H124" s="313"/>
      <c r="I124" s="313"/>
      <c r="J124" s="159" t="s">
        <v>906</v>
      </c>
      <c r="K124" s="160">
        <v>16</v>
      </c>
      <c r="L124" s="311">
        <v>0</v>
      </c>
      <c r="M124" s="311"/>
      <c r="N124" s="314">
        <f t="shared" si="5"/>
        <v>0</v>
      </c>
      <c r="O124" s="314"/>
      <c r="P124" s="314"/>
      <c r="Q124" s="314"/>
      <c r="R124" s="132"/>
      <c r="T124" s="161" t="s">
        <v>5</v>
      </c>
      <c r="U124" s="44" t="s">
        <v>40</v>
      </c>
      <c r="V124" s="36"/>
      <c r="W124" s="162">
        <f t="shared" si="6"/>
        <v>0</v>
      </c>
      <c r="X124" s="162">
        <v>0</v>
      </c>
      <c r="Y124" s="162">
        <f t="shared" si="7"/>
        <v>0</v>
      </c>
      <c r="Z124" s="162">
        <v>0</v>
      </c>
      <c r="AA124" s="163">
        <f t="shared" si="8"/>
        <v>0</v>
      </c>
      <c r="AR124" s="19" t="s">
        <v>162</v>
      </c>
      <c r="AT124" s="19" t="s">
        <v>158</v>
      </c>
      <c r="AU124" s="19" t="s">
        <v>75</v>
      </c>
      <c r="AY124" s="19" t="s">
        <v>157</v>
      </c>
      <c r="BE124" s="106">
        <f t="shared" si="9"/>
        <v>0</v>
      </c>
      <c r="BF124" s="106">
        <f t="shared" si="10"/>
        <v>0</v>
      </c>
      <c r="BG124" s="106">
        <f t="shared" si="11"/>
        <v>0</v>
      </c>
      <c r="BH124" s="106">
        <f t="shared" si="12"/>
        <v>0</v>
      </c>
      <c r="BI124" s="106">
        <f t="shared" si="13"/>
        <v>0</v>
      </c>
      <c r="BJ124" s="19" t="s">
        <v>83</v>
      </c>
      <c r="BK124" s="106">
        <f t="shared" si="14"/>
        <v>0</v>
      </c>
      <c r="BL124" s="19" t="s">
        <v>162</v>
      </c>
      <c r="BM124" s="19" t="s">
        <v>208</v>
      </c>
    </row>
    <row r="125" spans="2:65" s="1" customFormat="1" ht="38.25" customHeight="1">
      <c r="B125" s="129"/>
      <c r="C125" s="157" t="s">
        <v>173</v>
      </c>
      <c r="D125" s="157" t="s">
        <v>158</v>
      </c>
      <c r="E125" s="158" t="s">
        <v>970</v>
      </c>
      <c r="F125" s="313" t="s">
        <v>971</v>
      </c>
      <c r="G125" s="313"/>
      <c r="H125" s="313"/>
      <c r="I125" s="313"/>
      <c r="J125" s="159" t="s">
        <v>906</v>
      </c>
      <c r="K125" s="160">
        <v>71</v>
      </c>
      <c r="L125" s="311">
        <v>0</v>
      </c>
      <c r="M125" s="311"/>
      <c r="N125" s="314">
        <f t="shared" si="5"/>
        <v>0</v>
      </c>
      <c r="O125" s="314"/>
      <c r="P125" s="314"/>
      <c r="Q125" s="314"/>
      <c r="R125" s="132"/>
      <c r="T125" s="161" t="s">
        <v>5</v>
      </c>
      <c r="U125" s="44" t="s">
        <v>40</v>
      </c>
      <c r="V125" s="36"/>
      <c r="W125" s="162">
        <f t="shared" si="6"/>
        <v>0</v>
      </c>
      <c r="X125" s="162">
        <v>0</v>
      </c>
      <c r="Y125" s="162">
        <f t="shared" si="7"/>
        <v>0</v>
      </c>
      <c r="Z125" s="162">
        <v>0</v>
      </c>
      <c r="AA125" s="163">
        <f t="shared" si="8"/>
        <v>0</v>
      </c>
      <c r="AR125" s="19" t="s">
        <v>162</v>
      </c>
      <c r="AT125" s="19" t="s">
        <v>158</v>
      </c>
      <c r="AU125" s="19" t="s">
        <v>75</v>
      </c>
      <c r="AY125" s="19" t="s">
        <v>157</v>
      </c>
      <c r="BE125" s="106">
        <f t="shared" si="9"/>
        <v>0</v>
      </c>
      <c r="BF125" s="106">
        <f t="shared" si="10"/>
        <v>0</v>
      </c>
      <c r="BG125" s="106">
        <f t="shared" si="11"/>
        <v>0</v>
      </c>
      <c r="BH125" s="106">
        <f t="shared" si="12"/>
        <v>0</v>
      </c>
      <c r="BI125" s="106">
        <f t="shared" si="13"/>
        <v>0</v>
      </c>
      <c r="BJ125" s="19" t="s">
        <v>83</v>
      </c>
      <c r="BK125" s="106">
        <f t="shared" si="14"/>
        <v>0</v>
      </c>
      <c r="BL125" s="19" t="s">
        <v>162</v>
      </c>
      <c r="BM125" s="19" t="s">
        <v>328</v>
      </c>
    </row>
    <row r="126" spans="2:65" s="1" customFormat="1" ht="25.5" customHeight="1">
      <c r="B126" s="129"/>
      <c r="C126" s="157" t="s">
        <v>177</v>
      </c>
      <c r="D126" s="157" t="s">
        <v>158</v>
      </c>
      <c r="E126" s="158" t="s">
        <v>972</v>
      </c>
      <c r="F126" s="313" t="s">
        <v>973</v>
      </c>
      <c r="G126" s="313"/>
      <c r="H126" s="313"/>
      <c r="I126" s="313"/>
      <c r="J126" s="159" t="s">
        <v>906</v>
      </c>
      <c r="K126" s="160">
        <v>71</v>
      </c>
      <c r="L126" s="311">
        <v>0</v>
      </c>
      <c r="M126" s="311"/>
      <c r="N126" s="314">
        <f t="shared" si="5"/>
        <v>0</v>
      </c>
      <c r="O126" s="314"/>
      <c r="P126" s="314"/>
      <c r="Q126" s="314"/>
      <c r="R126" s="132"/>
      <c r="T126" s="161" t="s">
        <v>5</v>
      </c>
      <c r="U126" s="44" t="s">
        <v>40</v>
      </c>
      <c r="V126" s="36"/>
      <c r="W126" s="162">
        <f t="shared" si="6"/>
        <v>0</v>
      </c>
      <c r="X126" s="162">
        <v>0</v>
      </c>
      <c r="Y126" s="162">
        <f t="shared" si="7"/>
        <v>0</v>
      </c>
      <c r="Z126" s="162">
        <v>0</v>
      </c>
      <c r="AA126" s="163">
        <f t="shared" si="8"/>
        <v>0</v>
      </c>
      <c r="AR126" s="19" t="s">
        <v>162</v>
      </c>
      <c r="AT126" s="19" t="s">
        <v>158</v>
      </c>
      <c r="AU126" s="19" t="s">
        <v>75</v>
      </c>
      <c r="AY126" s="19" t="s">
        <v>157</v>
      </c>
      <c r="BE126" s="106">
        <f t="shared" si="9"/>
        <v>0</v>
      </c>
      <c r="BF126" s="106">
        <f t="shared" si="10"/>
        <v>0</v>
      </c>
      <c r="BG126" s="106">
        <f t="shared" si="11"/>
        <v>0</v>
      </c>
      <c r="BH126" s="106">
        <f t="shared" si="12"/>
        <v>0</v>
      </c>
      <c r="BI126" s="106">
        <f t="shared" si="13"/>
        <v>0</v>
      </c>
      <c r="BJ126" s="19" t="s">
        <v>83</v>
      </c>
      <c r="BK126" s="106">
        <f t="shared" si="14"/>
        <v>0</v>
      </c>
      <c r="BL126" s="19" t="s">
        <v>162</v>
      </c>
      <c r="BM126" s="19" t="s">
        <v>336</v>
      </c>
    </row>
    <row r="127" spans="2:65" s="1" customFormat="1" ht="38.25" customHeight="1">
      <c r="B127" s="129"/>
      <c r="C127" s="157" t="s">
        <v>181</v>
      </c>
      <c r="D127" s="157" t="s">
        <v>158</v>
      </c>
      <c r="E127" s="158" t="s">
        <v>974</v>
      </c>
      <c r="F127" s="313" t="s">
        <v>975</v>
      </c>
      <c r="G127" s="313"/>
      <c r="H127" s="313"/>
      <c r="I127" s="313"/>
      <c r="J127" s="159" t="s">
        <v>939</v>
      </c>
      <c r="K127" s="160">
        <v>71</v>
      </c>
      <c r="L127" s="311">
        <v>0</v>
      </c>
      <c r="M127" s="311"/>
      <c r="N127" s="314">
        <f t="shared" si="5"/>
        <v>0</v>
      </c>
      <c r="O127" s="314"/>
      <c r="P127" s="314"/>
      <c r="Q127" s="314"/>
      <c r="R127" s="132"/>
      <c r="T127" s="161" t="s">
        <v>5</v>
      </c>
      <c r="U127" s="44" t="s">
        <v>40</v>
      </c>
      <c r="V127" s="36"/>
      <c r="W127" s="162">
        <f t="shared" si="6"/>
        <v>0</v>
      </c>
      <c r="X127" s="162">
        <v>0</v>
      </c>
      <c r="Y127" s="162">
        <f t="shared" si="7"/>
        <v>0</v>
      </c>
      <c r="Z127" s="162">
        <v>0</v>
      </c>
      <c r="AA127" s="163">
        <f t="shared" si="8"/>
        <v>0</v>
      </c>
      <c r="AR127" s="19" t="s">
        <v>162</v>
      </c>
      <c r="AT127" s="19" t="s">
        <v>158</v>
      </c>
      <c r="AU127" s="19" t="s">
        <v>75</v>
      </c>
      <c r="AY127" s="19" t="s">
        <v>157</v>
      </c>
      <c r="BE127" s="106">
        <f t="shared" si="9"/>
        <v>0</v>
      </c>
      <c r="BF127" s="106">
        <f t="shared" si="10"/>
        <v>0</v>
      </c>
      <c r="BG127" s="106">
        <f t="shared" si="11"/>
        <v>0</v>
      </c>
      <c r="BH127" s="106">
        <f t="shared" si="12"/>
        <v>0</v>
      </c>
      <c r="BI127" s="106">
        <f t="shared" si="13"/>
        <v>0</v>
      </c>
      <c r="BJ127" s="19" t="s">
        <v>83</v>
      </c>
      <c r="BK127" s="106">
        <f t="shared" si="14"/>
        <v>0</v>
      </c>
      <c r="BL127" s="19" t="s">
        <v>162</v>
      </c>
      <c r="BM127" s="19" t="s">
        <v>347</v>
      </c>
    </row>
    <row r="128" spans="2:65" s="1" customFormat="1" ht="16.5" customHeight="1">
      <c r="B128" s="129"/>
      <c r="C128" s="157" t="s">
        <v>210</v>
      </c>
      <c r="D128" s="157" t="s">
        <v>158</v>
      </c>
      <c r="E128" s="158" t="s">
        <v>991</v>
      </c>
      <c r="F128" s="313" t="s">
        <v>992</v>
      </c>
      <c r="G128" s="313"/>
      <c r="H128" s="313"/>
      <c r="I128" s="313"/>
      <c r="J128" s="159" t="s">
        <v>939</v>
      </c>
      <c r="K128" s="160">
        <v>4</v>
      </c>
      <c r="L128" s="311">
        <v>0</v>
      </c>
      <c r="M128" s="311"/>
      <c r="N128" s="314">
        <f t="shared" si="5"/>
        <v>0</v>
      </c>
      <c r="O128" s="314"/>
      <c r="P128" s="314"/>
      <c r="Q128" s="314"/>
      <c r="R128" s="132"/>
      <c r="T128" s="161" t="s">
        <v>5</v>
      </c>
      <c r="U128" s="44" t="s">
        <v>40</v>
      </c>
      <c r="V128" s="36"/>
      <c r="W128" s="162">
        <f t="shared" si="6"/>
        <v>0</v>
      </c>
      <c r="X128" s="162">
        <v>0</v>
      </c>
      <c r="Y128" s="162">
        <f t="shared" si="7"/>
        <v>0</v>
      </c>
      <c r="Z128" s="162">
        <v>0</v>
      </c>
      <c r="AA128" s="163">
        <f t="shared" si="8"/>
        <v>0</v>
      </c>
      <c r="AR128" s="19" t="s">
        <v>162</v>
      </c>
      <c r="AT128" s="19" t="s">
        <v>158</v>
      </c>
      <c r="AU128" s="19" t="s">
        <v>75</v>
      </c>
      <c r="AY128" s="19" t="s">
        <v>157</v>
      </c>
      <c r="BE128" s="106">
        <f t="shared" si="9"/>
        <v>0</v>
      </c>
      <c r="BF128" s="106">
        <f t="shared" si="10"/>
        <v>0</v>
      </c>
      <c r="BG128" s="106">
        <f t="shared" si="11"/>
        <v>0</v>
      </c>
      <c r="BH128" s="106">
        <f t="shared" si="12"/>
        <v>0</v>
      </c>
      <c r="BI128" s="106">
        <f t="shared" si="13"/>
        <v>0</v>
      </c>
      <c r="BJ128" s="19" t="s">
        <v>83</v>
      </c>
      <c r="BK128" s="106">
        <f t="shared" si="14"/>
        <v>0</v>
      </c>
      <c r="BL128" s="19" t="s">
        <v>162</v>
      </c>
      <c r="BM128" s="19" t="s">
        <v>364</v>
      </c>
    </row>
    <row r="129" spans="2:65" s="1" customFormat="1" ht="38.25" customHeight="1">
      <c r="B129" s="129"/>
      <c r="C129" s="157" t="s">
        <v>208</v>
      </c>
      <c r="D129" s="157" t="s">
        <v>158</v>
      </c>
      <c r="E129" s="158" t="s">
        <v>993</v>
      </c>
      <c r="F129" s="313" t="s">
        <v>994</v>
      </c>
      <c r="G129" s="313"/>
      <c r="H129" s="313"/>
      <c r="I129" s="313"/>
      <c r="J129" s="159" t="s">
        <v>906</v>
      </c>
      <c r="K129" s="160">
        <v>4</v>
      </c>
      <c r="L129" s="311">
        <v>0</v>
      </c>
      <c r="M129" s="311"/>
      <c r="N129" s="314">
        <f t="shared" si="5"/>
        <v>0</v>
      </c>
      <c r="O129" s="314"/>
      <c r="P129" s="314"/>
      <c r="Q129" s="314"/>
      <c r="R129" s="132"/>
      <c r="T129" s="161" t="s">
        <v>5</v>
      </c>
      <c r="U129" s="44" t="s">
        <v>40</v>
      </c>
      <c r="V129" s="36"/>
      <c r="W129" s="162">
        <f t="shared" si="6"/>
        <v>0</v>
      </c>
      <c r="X129" s="162">
        <v>0</v>
      </c>
      <c r="Y129" s="162">
        <f t="shared" si="7"/>
        <v>0</v>
      </c>
      <c r="Z129" s="162">
        <v>0</v>
      </c>
      <c r="AA129" s="163">
        <f t="shared" si="8"/>
        <v>0</v>
      </c>
      <c r="AR129" s="19" t="s">
        <v>162</v>
      </c>
      <c r="AT129" s="19" t="s">
        <v>158</v>
      </c>
      <c r="AU129" s="19" t="s">
        <v>75</v>
      </c>
      <c r="AY129" s="19" t="s">
        <v>157</v>
      </c>
      <c r="BE129" s="106">
        <f t="shared" si="9"/>
        <v>0</v>
      </c>
      <c r="BF129" s="106">
        <f t="shared" si="10"/>
        <v>0</v>
      </c>
      <c r="BG129" s="106">
        <f t="shared" si="11"/>
        <v>0</v>
      </c>
      <c r="BH129" s="106">
        <f t="shared" si="12"/>
        <v>0</v>
      </c>
      <c r="BI129" s="106">
        <f t="shared" si="13"/>
        <v>0</v>
      </c>
      <c r="BJ129" s="19" t="s">
        <v>83</v>
      </c>
      <c r="BK129" s="106">
        <f t="shared" si="14"/>
        <v>0</v>
      </c>
      <c r="BL129" s="19" t="s">
        <v>162</v>
      </c>
      <c r="BM129" s="19" t="s">
        <v>375</v>
      </c>
    </row>
    <row r="130" spans="2:65" s="1" customFormat="1" ht="25.5" customHeight="1">
      <c r="B130" s="129"/>
      <c r="C130" s="179" t="s">
        <v>319</v>
      </c>
      <c r="D130" s="179" t="s">
        <v>297</v>
      </c>
      <c r="E130" s="180" t="s">
        <v>995</v>
      </c>
      <c r="F130" s="347" t="s">
        <v>996</v>
      </c>
      <c r="G130" s="347"/>
      <c r="H130" s="347"/>
      <c r="I130" s="347"/>
      <c r="J130" s="181" t="s">
        <v>915</v>
      </c>
      <c r="K130" s="182">
        <v>4</v>
      </c>
      <c r="L130" s="348">
        <v>0</v>
      </c>
      <c r="M130" s="348"/>
      <c r="N130" s="349">
        <f t="shared" si="5"/>
        <v>0</v>
      </c>
      <c r="O130" s="314"/>
      <c r="P130" s="314"/>
      <c r="Q130" s="314"/>
      <c r="R130" s="132"/>
      <c r="T130" s="161" t="s">
        <v>5</v>
      </c>
      <c r="U130" s="44" t="s">
        <v>40</v>
      </c>
      <c r="V130" s="36"/>
      <c r="W130" s="162">
        <f t="shared" si="6"/>
        <v>0</v>
      </c>
      <c r="X130" s="162">
        <v>0</v>
      </c>
      <c r="Y130" s="162">
        <f t="shared" si="7"/>
        <v>0</v>
      </c>
      <c r="Z130" s="162">
        <v>0</v>
      </c>
      <c r="AA130" s="163">
        <f t="shared" si="8"/>
        <v>0</v>
      </c>
      <c r="AR130" s="19" t="s">
        <v>184</v>
      </c>
      <c r="AT130" s="19" t="s">
        <v>297</v>
      </c>
      <c r="AU130" s="19" t="s">
        <v>75</v>
      </c>
      <c r="AY130" s="19" t="s">
        <v>157</v>
      </c>
      <c r="BE130" s="106">
        <f t="shared" si="9"/>
        <v>0</v>
      </c>
      <c r="BF130" s="106">
        <f t="shared" si="10"/>
        <v>0</v>
      </c>
      <c r="BG130" s="106">
        <f t="shared" si="11"/>
        <v>0</v>
      </c>
      <c r="BH130" s="106">
        <f t="shared" si="12"/>
        <v>0</v>
      </c>
      <c r="BI130" s="106">
        <f t="shared" si="13"/>
        <v>0</v>
      </c>
      <c r="BJ130" s="19" t="s">
        <v>83</v>
      </c>
      <c r="BK130" s="106">
        <f t="shared" si="14"/>
        <v>0</v>
      </c>
      <c r="BL130" s="19" t="s">
        <v>162</v>
      </c>
      <c r="BM130" s="19" t="s">
        <v>388</v>
      </c>
    </row>
    <row r="131" spans="2:65" s="1" customFormat="1" ht="25.5" customHeight="1">
      <c r="B131" s="129"/>
      <c r="C131" s="157" t="s">
        <v>328</v>
      </c>
      <c r="D131" s="157" t="s">
        <v>158</v>
      </c>
      <c r="E131" s="158" t="s">
        <v>997</v>
      </c>
      <c r="F131" s="313" t="s">
        <v>998</v>
      </c>
      <c r="G131" s="313"/>
      <c r="H131" s="313"/>
      <c r="I131" s="313"/>
      <c r="J131" s="159" t="s">
        <v>936</v>
      </c>
      <c r="K131" s="160">
        <v>4</v>
      </c>
      <c r="L131" s="311">
        <v>0</v>
      </c>
      <c r="M131" s="311"/>
      <c r="N131" s="314">
        <f t="shared" si="5"/>
        <v>0</v>
      </c>
      <c r="O131" s="314"/>
      <c r="P131" s="314"/>
      <c r="Q131" s="314"/>
      <c r="R131" s="132"/>
      <c r="T131" s="161" t="s">
        <v>5</v>
      </c>
      <c r="U131" s="44" t="s">
        <v>40</v>
      </c>
      <c r="V131" s="36"/>
      <c r="W131" s="162">
        <f t="shared" si="6"/>
        <v>0</v>
      </c>
      <c r="X131" s="162">
        <v>0</v>
      </c>
      <c r="Y131" s="162">
        <f t="shared" si="7"/>
        <v>0</v>
      </c>
      <c r="Z131" s="162">
        <v>0</v>
      </c>
      <c r="AA131" s="163">
        <f t="shared" si="8"/>
        <v>0</v>
      </c>
      <c r="AR131" s="19" t="s">
        <v>162</v>
      </c>
      <c r="AT131" s="19" t="s">
        <v>158</v>
      </c>
      <c r="AU131" s="19" t="s">
        <v>75</v>
      </c>
      <c r="AY131" s="19" t="s">
        <v>157</v>
      </c>
      <c r="BE131" s="106">
        <f t="shared" si="9"/>
        <v>0</v>
      </c>
      <c r="BF131" s="106">
        <f t="shared" si="10"/>
        <v>0</v>
      </c>
      <c r="BG131" s="106">
        <f t="shared" si="11"/>
        <v>0</v>
      </c>
      <c r="BH131" s="106">
        <f t="shared" si="12"/>
        <v>0</v>
      </c>
      <c r="BI131" s="106">
        <f t="shared" si="13"/>
        <v>0</v>
      </c>
      <c r="BJ131" s="19" t="s">
        <v>83</v>
      </c>
      <c r="BK131" s="106">
        <f t="shared" si="14"/>
        <v>0</v>
      </c>
      <c r="BL131" s="19" t="s">
        <v>162</v>
      </c>
      <c r="BM131" s="19" t="s">
        <v>401</v>
      </c>
    </row>
    <row r="132" spans="2:65" s="1" customFormat="1" ht="25.5" customHeight="1">
      <c r="B132" s="129"/>
      <c r="C132" s="157" t="s">
        <v>11</v>
      </c>
      <c r="D132" s="157" t="s">
        <v>158</v>
      </c>
      <c r="E132" s="158" t="s">
        <v>999</v>
      </c>
      <c r="F132" s="313" t="s">
        <v>1000</v>
      </c>
      <c r="G132" s="313"/>
      <c r="H132" s="313"/>
      <c r="I132" s="313"/>
      <c r="J132" s="159" t="s">
        <v>939</v>
      </c>
      <c r="K132" s="160">
        <v>4</v>
      </c>
      <c r="L132" s="311">
        <v>0</v>
      </c>
      <c r="M132" s="311"/>
      <c r="N132" s="314">
        <f t="shared" si="5"/>
        <v>0</v>
      </c>
      <c r="O132" s="314"/>
      <c r="P132" s="314"/>
      <c r="Q132" s="314"/>
      <c r="R132" s="132"/>
      <c r="T132" s="161" t="s">
        <v>5</v>
      </c>
      <c r="U132" s="44" t="s">
        <v>40</v>
      </c>
      <c r="V132" s="36"/>
      <c r="W132" s="162">
        <f t="shared" si="6"/>
        <v>0</v>
      </c>
      <c r="X132" s="162">
        <v>0</v>
      </c>
      <c r="Y132" s="162">
        <f t="shared" si="7"/>
        <v>0</v>
      </c>
      <c r="Z132" s="162">
        <v>0</v>
      </c>
      <c r="AA132" s="163">
        <f t="shared" si="8"/>
        <v>0</v>
      </c>
      <c r="AR132" s="19" t="s">
        <v>162</v>
      </c>
      <c r="AT132" s="19" t="s">
        <v>158</v>
      </c>
      <c r="AU132" s="19" t="s">
        <v>75</v>
      </c>
      <c r="AY132" s="19" t="s">
        <v>157</v>
      </c>
      <c r="BE132" s="106">
        <f t="shared" si="9"/>
        <v>0</v>
      </c>
      <c r="BF132" s="106">
        <f t="shared" si="10"/>
        <v>0</v>
      </c>
      <c r="BG132" s="106">
        <f t="shared" si="11"/>
        <v>0</v>
      </c>
      <c r="BH132" s="106">
        <f t="shared" si="12"/>
        <v>0</v>
      </c>
      <c r="BI132" s="106">
        <f t="shared" si="13"/>
        <v>0</v>
      </c>
      <c r="BJ132" s="19" t="s">
        <v>83</v>
      </c>
      <c r="BK132" s="106">
        <f t="shared" si="14"/>
        <v>0</v>
      </c>
      <c r="BL132" s="19" t="s">
        <v>162</v>
      </c>
      <c r="BM132" s="19" t="s">
        <v>413</v>
      </c>
    </row>
    <row r="133" spans="2:65" s="1" customFormat="1" ht="25.5" customHeight="1">
      <c r="B133" s="129"/>
      <c r="C133" s="179" t="s">
        <v>336</v>
      </c>
      <c r="D133" s="179" t="s">
        <v>297</v>
      </c>
      <c r="E133" s="180" t="s">
        <v>1001</v>
      </c>
      <c r="F133" s="347" t="s">
        <v>1002</v>
      </c>
      <c r="G133" s="347"/>
      <c r="H133" s="347"/>
      <c r="I133" s="347"/>
      <c r="J133" s="181" t="s">
        <v>924</v>
      </c>
      <c r="K133" s="182">
        <v>0.12</v>
      </c>
      <c r="L133" s="348">
        <v>0</v>
      </c>
      <c r="M133" s="348"/>
      <c r="N133" s="349">
        <f t="shared" si="5"/>
        <v>0</v>
      </c>
      <c r="O133" s="314"/>
      <c r="P133" s="314"/>
      <c r="Q133" s="314"/>
      <c r="R133" s="132"/>
      <c r="T133" s="161" t="s">
        <v>5</v>
      </c>
      <c r="U133" s="44" t="s">
        <v>40</v>
      </c>
      <c r="V133" s="36"/>
      <c r="W133" s="162">
        <f t="shared" si="6"/>
        <v>0</v>
      </c>
      <c r="X133" s="162">
        <v>0</v>
      </c>
      <c r="Y133" s="162">
        <f t="shared" si="7"/>
        <v>0</v>
      </c>
      <c r="Z133" s="162">
        <v>0</v>
      </c>
      <c r="AA133" s="163">
        <f t="shared" si="8"/>
        <v>0</v>
      </c>
      <c r="AR133" s="19" t="s">
        <v>184</v>
      </c>
      <c r="AT133" s="19" t="s">
        <v>297</v>
      </c>
      <c r="AU133" s="19" t="s">
        <v>75</v>
      </c>
      <c r="AY133" s="19" t="s">
        <v>157</v>
      </c>
      <c r="BE133" s="106">
        <f t="shared" si="9"/>
        <v>0</v>
      </c>
      <c r="BF133" s="106">
        <f t="shared" si="10"/>
        <v>0</v>
      </c>
      <c r="BG133" s="106">
        <f t="shared" si="11"/>
        <v>0</v>
      </c>
      <c r="BH133" s="106">
        <f t="shared" si="12"/>
        <v>0</v>
      </c>
      <c r="BI133" s="106">
        <f t="shared" si="13"/>
        <v>0</v>
      </c>
      <c r="BJ133" s="19" t="s">
        <v>83</v>
      </c>
      <c r="BK133" s="106">
        <f t="shared" si="14"/>
        <v>0</v>
      </c>
      <c r="BL133" s="19" t="s">
        <v>162</v>
      </c>
      <c r="BM133" s="19" t="s">
        <v>432</v>
      </c>
    </row>
    <row r="134" spans="2:65" s="8" customFormat="1" ht="37.35" customHeight="1">
      <c r="B134" s="147"/>
      <c r="C134" s="148"/>
      <c r="D134" s="149" t="s">
        <v>985</v>
      </c>
      <c r="E134" s="149"/>
      <c r="F134" s="149"/>
      <c r="G134" s="149"/>
      <c r="H134" s="149"/>
      <c r="I134" s="149"/>
      <c r="J134" s="149"/>
      <c r="K134" s="149"/>
      <c r="L134" s="149"/>
      <c r="M134" s="149"/>
      <c r="N134" s="352">
        <f>BK134</f>
        <v>0</v>
      </c>
      <c r="O134" s="353"/>
      <c r="P134" s="353"/>
      <c r="Q134" s="353"/>
      <c r="R134" s="150"/>
      <c r="T134" s="151"/>
      <c r="U134" s="148"/>
      <c r="V134" s="148"/>
      <c r="W134" s="152">
        <f>W135</f>
        <v>0</v>
      </c>
      <c r="X134" s="148"/>
      <c r="Y134" s="152">
        <f>Y135</f>
        <v>0</v>
      </c>
      <c r="Z134" s="148"/>
      <c r="AA134" s="153">
        <f>AA135</f>
        <v>0</v>
      </c>
      <c r="AR134" s="154" t="s">
        <v>166</v>
      </c>
      <c r="AT134" s="155" t="s">
        <v>74</v>
      </c>
      <c r="AU134" s="155" t="s">
        <v>75</v>
      </c>
      <c r="AY134" s="154" t="s">
        <v>157</v>
      </c>
      <c r="BK134" s="156">
        <f>BK135</f>
        <v>0</v>
      </c>
    </row>
    <row r="135" spans="2:65" s="8" customFormat="1" ht="19.899999999999999" customHeight="1">
      <c r="B135" s="147"/>
      <c r="C135" s="148"/>
      <c r="D135" s="186" t="s">
        <v>986</v>
      </c>
      <c r="E135" s="186"/>
      <c r="F135" s="186"/>
      <c r="G135" s="186"/>
      <c r="H135" s="186"/>
      <c r="I135" s="186"/>
      <c r="J135" s="186"/>
      <c r="K135" s="186"/>
      <c r="L135" s="186"/>
      <c r="M135" s="186"/>
      <c r="N135" s="354">
        <f>BK135</f>
        <v>0</v>
      </c>
      <c r="O135" s="355"/>
      <c r="P135" s="355"/>
      <c r="Q135" s="355"/>
      <c r="R135" s="150"/>
      <c r="T135" s="151"/>
      <c r="U135" s="148"/>
      <c r="V135" s="148"/>
      <c r="W135" s="152">
        <f>SUM(W136:W146)</f>
        <v>0</v>
      </c>
      <c r="X135" s="148"/>
      <c r="Y135" s="152">
        <f>SUM(Y136:Y146)</f>
        <v>0</v>
      </c>
      <c r="Z135" s="148"/>
      <c r="AA135" s="153">
        <f>SUM(AA136:AA146)</f>
        <v>0</v>
      </c>
      <c r="AR135" s="154" t="s">
        <v>166</v>
      </c>
      <c r="AT135" s="155" t="s">
        <v>74</v>
      </c>
      <c r="AU135" s="155" t="s">
        <v>83</v>
      </c>
      <c r="AY135" s="154" t="s">
        <v>157</v>
      </c>
      <c r="BK135" s="156">
        <f>SUM(BK136:BK146)</f>
        <v>0</v>
      </c>
    </row>
    <row r="136" spans="2:65" s="1" customFormat="1" ht="38.25" customHeight="1">
      <c r="B136" s="129"/>
      <c r="C136" s="157" t="s">
        <v>340</v>
      </c>
      <c r="D136" s="157" t="s">
        <v>158</v>
      </c>
      <c r="E136" s="158" t="s">
        <v>1003</v>
      </c>
      <c r="F136" s="313" t="s">
        <v>1004</v>
      </c>
      <c r="G136" s="313"/>
      <c r="H136" s="313"/>
      <c r="I136" s="313"/>
      <c r="J136" s="159" t="s">
        <v>915</v>
      </c>
      <c r="K136" s="160">
        <v>2</v>
      </c>
      <c r="L136" s="311">
        <v>0</v>
      </c>
      <c r="M136" s="311"/>
      <c r="N136" s="314">
        <f t="shared" ref="N136:N146" si="15">ROUND(L136*K136,2)</f>
        <v>0</v>
      </c>
      <c r="O136" s="314"/>
      <c r="P136" s="314"/>
      <c r="Q136" s="314"/>
      <c r="R136" s="132"/>
      <c r="T136" s="161" t="s">
        <v>5</v>
      </c>
      <c r="U136" s="44" t="s">
        <v>40</v>
      </c>
      <c r="V136" s="36"/>
      <c r="W136" s="162">
        <f t="shared" ref="W136:W146" si="16">V136*K136</f>
        <v>0</v>
      </c>
      <c r="X136" s="162">
        <v>0</v>
      </c>
      <c r="Y136" s="162">
        <f t="shared" ref="Y136:Y146" si="17">X136*K136</f>
        <v>0</v>
      </c>
      <c r="Z136" s="162">
        <v>0</v>
      </c>
      <c r="AA136" s="163">
        <f t="shared" ref="AA136:AA146" si="18">Z136*K136</f>
        <v>0</v>
      </c>
      <c r="AR136" s="19" t="s">
        <v>625</v>
      </c>
      <c r="AT136" s="19" t="s">
        <v>158</v>
      </c>
      <c r="AU136" s="19" t="s">
        <v>136</v>
      </c>
      <c r="AY136" s="19" t="s">
        <v>157</v>
      </c>
      <c r="BE136" s="106">
        <f t="shared" ref="BE136:BE146" si="19">IF(U136="základní",N136,0)</f>
        <v>0</v>
      </c>
      <c r="BF136" s="106">
        <f t="shared" ref="BF136:BF146" si="20">IF(U136="snížená",N136,0)</f>
        <v>0</v>
      </c>
      <c r="BG136" s="106">
        <f t="shared" ref="BG136:BG146" si="21">IF(U136="zákl. přenesená",N136,0)</f>
        <v>0</v>
      </c>
      <c r="BH136" s="106">
        <f t="shared" ref="BH136:BH146" si="22">IF(U136="sníž. přenesená",N136,0)</f>
        <v>0</v>
      </c>
      <c r="BI136" s="106">
        <f t="shared" ref="BI136:BI146" si="23">IF(U136="nulová",N136,0)</f>
        <v>0</v>
      </c>
      <c r="BJ136" s="19" t="s">
        <v>83</v>
      </c>
      <c r="BK136" s="106">
        <f t="shared" ref="BK136:BK146" si="24">ROUND(L136*K136,2)</f>
        <v>0</v>
      </c>
      <c r="BL136" s="19" t="s">
        <v>625</v>
      </c>
      <c r="BM136" s="19" t="s">
        <v>446</v>
      </c>
    </row>
    <row r="137" spans="2:65" s="1" customFormat="1" ht="25.5" customHeight="1">
      <c r="B137" s="129"/>
      <c r="C137" s="157" t="s">
        <v>347</v>
      </c>
      <c r="D137" s="157" t="s">
        <v>158</v>
      </c>
      <c r="E137" s="158" t="s">
        <v>1005</v>
      </c>
      <c r="F137" s="313" t="s">
        <v>1006</v>
      </c>
      <c r="G137" s="313"/>
      <c r="H137" s="313"/>
      <c r="I137" s="313"/>
      <c r="J137" s="159" t="s">
        <v>915</v>
      </c>
      <c r="K137" s="160">
        <v>2</v>
      </c>
      <c r="L137" s="311">
        <v>0</v>
      </c>
      <c r="M137" s="311"/>
      <c r="N137" s="314">
        <f t="shared" si="15"/>
        <v>0</v>
      </c>
      <c r="O137" s="314"/>
      <c r="P137" s="314"/>
      <c r="Q137" s="314"/>
      <c r="R137" s="132"/>
      <c r="T137" s="161" t="s">
        <v>5</v>
      </c>
      <c r="U137" s="44" t="s">
        <v>40</v>
      </c>
      <c r="V137" s="36"/>
      <c r="W137" s="162">
        <f t="shared" si="16"/>
        <v>0</v>
      </c>
      <c r="X137" s="162">
        <v>0</v>
      </c>
      <c r="Y137" s="162">
        <f t="shared" si="17"/>
        <v>0</v>
      </c>
      <c r="Z137" s="162">
        <v>0</v>
      </c>
      <c r="AA137" s="163">
        <f t="shared" si="18"/>
        <v>0</v>
      </c>
      <c r="AR137" s="19" t="s">
        <v>625</v>
      </c>
      <c r="AT137" s="19" t="s">
        <v>158</v>
      </c>
      <c r="AU137" s="19" t="s">
        <v>136</v>
      </c>
      <c r="AY137" s="19" t="s">
        <v>157</v>
      </c>
      <c r="BE137" s="106">
        <f t="shared" si="19"/>
        <v>0</v>
      </c>
      <c r="BF137" s="106">
        <f t="shared" si="20"/>
        <v>0</v>
      </c>
      <c r="BG137" s="106">
        <f t="shared" si="21"/>
        <v>0</v>
      </c>
      <c r="BH137" s="106">
        <f t="shared" si="22"/>
        <v>0</v>
      </c>
      <c r="BI137" s="106">
        <f t="shared" si="23"/>
        <v>0</v>
      </c>
      <c r="BJ137" s="19" t="s">
        <v>83</v>
      </c>
      <c r="BK137" s="106">
        <f t="shared" si="24"/>
        <v>0</v>
      </c>
      <c r="BL137" s="19" t="s">
        <v>625</v>
      </c>
      <c r="BM137" s="19" t="s">
        <v>459</v>
      </c>
    </row>
    <row r="138" spans="2:65" s="1" customFormat="1" ht="16.5" customHeight="1">
      <c r="B138" s="129"/>
      <c r="C138" s="157" t="s">
        <v>355</v>
      </c>
      <c r="D138" s="157" t="s">
        <v>158</v>
      </c>
      <c r="E138" s="158" t="s">
        <v>1007</v>
      </c>
      <c r="F138" s="313" t="s">
        <v>1008</v>
      </c>
      <c r="G138" s="313"/>
      <c r="H138" s="313"/>
      <c r="I138" s="313"/>
      <c r="J138" s="159" t="s">
        <v>948</v>
      </c>
      <c r="K138" s="160">
        <v>2</v>
      </c>
      <c r="L138" s="311">
        <v>0</v>
      </c>
      <c r="M138" s="311"/>
      <c r="N138" s="314">
        <f t="shared" si="15"/>
        <v>0</v>
      </c>
      <c r="O138" s="314"/>
      <c r="P138" s="314"/>
      <c r="Q138" s="314"/>
      <c r="R138" s="132"/>
      <c r="T138" s="161" t="s">
        <v>5</v>
      </c>
      <c r="U138" s="44" t="s">
        <v>40</v>
      </c>
      <c r="V138" s="36"/>
      <c r="W138" s="162">
        <f t="shared" si="16"/>
        <v>0</v>
      </c>
      <c r="X138" s="162">
        <v>0</v>
      </c>
      <c r="Y138" s="162">
        <f t="shared" si="17"/>
        <v>0</v>
      </c>
      <c r="Z138" s="162">
        <v>0</v>
      </c>
      <c r="AA138" s="163">
        <f t="shared" si="18"/>
        <v>0</v>
      </c>
      <c r="AR138" s="19" t="s">
        <v>625</v>
      </c>
      <c r="AT138" s="19" t="s">
        <v>158</v>
      </c>
      <c r="AU138" s="19" t="s">
        <v>136</v>
      </c>
      <c r="AY138" s="19" t="s">
        <v>157</v>
      </c>
      <c r="BE138" s="106">
        <f t="shared" si="19"/>
        <v>0</v>
      </c>
      <c r="BF138" s="106">
        <f t="shared" si="20"/>
        <v>0</v>
      </c>
      <c r="BG138" s="106">
        <f t="shared" si="21"/>
        <v>0</v>
      </c>
      <c r="BH138" s="106">
        <f t="shared" si="22"/>
        <v>0</v>
      </c>
      <c r="BI138" s="106">
        <f t="shared" si="23"/>
        <v>0</v>
      </c>
      <c r="BJ138" s="19" t="s">
        <v>83</v>
      </c>
      <c r="BK138" s="106">
        <f t="shared" si="24"/>
        <v>0</v>
      </c>
      <c r="BL138" s="19" t="s">
        <v>625</v>
      </c>
      <c r="BM138" s="19" t="s">
        <v>475</v>
      </c>
    </row>
    <row r="139" spans="2:65" s="1" customFormat="1" ht="16.5" customHeight="1">
      <c r="B139" s="129"/>
      <c r="C139" s="179" t="s">
        <v>364</v>
      </c>
      <c r="D139" s="179" t="s">
        <v>297</v>
      </c>
      <c r="E139" s="180" t="s">
        <v>1009</v>
      </c>
      <c r="F139" s="347" t="s">
        <v>1010</v>
      </c>
      <c r="G139" s="347"/>
      <c r="H139" s="347"/>
      <c r="I139" s="347"/>
      <c r="J139" s="181" t="s">
        <v>948</v>
      </c>
      <c r="K139" s="182">
        <v>2</v>
      </c>
      <c r="L139" s="348">
        <v>0</v>
      </c>
      <c r="M139" s="348"/>
      <c r="N139" s="349">
        <f t="shared" si="15"/>
        <v>0</v>
      </c>
      <c r="O139" s="314"/>
      <c r="P139" s="314"/>
      <c r="Q139" s="314"/>
      <c r="R139" s="132"/>
      <c r="T139" s="161" t="s">
        <v>5</v>
      </c>
      <c r="U139" s="44" t="s">
        <v>40</v>
      </c>
      <c r="V139" s="36"/>
      <c r="W139" s="162">
        <f t="shared" si="16"/>
        <v>0</v>
      </c>
      <c r="X139" s="162">
        <v>0</v>
      </c>
      <c r="Y139" s="162">
        <f t="shared" si="17"/>
        <v>0</v>
      </c>
      <c r="Z139" s="162">
        <v>0</v>
      </c>
      <c r="AA139" s="163">
        <f t="shared" si="18"/>
        <v>0</v>
      </c>
      <c r="AR139" s="19" t="s">
        <v>1011</v>
      </c>
      <c r="AT139" s="19" t="s">
        <v>297</v>
      </c>
      <c r="AU139" s="19" t="s">
        <v>136</v>
      </c>
      <c r="AY139" s="19" t="s">
        <v>157</v>
      </c>
      <c r="BE139" s="106">
        <f t="shared" si="19"/>
        <v>0</v>
      </c>
      <c r="BF139" s="106">
        <f t="shared" si="20"/>
        <v>0</v>
      </c>
      <c r="BG139" s="106">
        <f t="shared" si="21"/>
        <v>0</v>
      </c>
      <c r="BH139" s="106">
        <f t="shared" si="22"/>
        <v>0</v>
      </c>
      <c r="BI139" s="106">
        <f t="shared" si="23"/>
        <v>0</v>
      </c>
      <c r="BJ139" s="19" t="s">
        <v>83</v>
      </c>
      <c r="BK139" s="106">
        <f t="shared" si="24"/>
        <v>0</v>
      </c>
      <c r="BL139" s="19" t="s">
        <v>625</v>
      </c>
      <c r="BM139" s="19" t="s">
        <v>488</v>
      </c>
    </row>
    <row r="140" spans="2:65" s="1" customFormat="1" ht="16.5" customHeight="1">
      <c r="B140" s="129"/>
      <c r="C140" s="179" t="s">
        <v>10</v>
      </c>
      <c r="D140" s="179" t="s">
        <v>297</v>
      </c>
      <c r="E140" s="180" t="s">
        <v>1012</v>
      </c>
      <c r="F140" s="347" t="s">
        <v>1013</v>
      </c>
      <c r="G140" s="347"/>
      <c r="H140" s="347"/>
      <c r="I140" s="347"/>
      <c r="J140" s="181" t="s">
        <v>906</v>
      </c>
      <c r="K140" s="182">
        <v>117</v>
      </c>
      <c r="L140" s="348">
        <v>0</v>
      </c>
      <c r="M140" s="348"/>
      <c r="N140" s="349">
        <f t="shared" si="15"/>
        <v>0</v>
      </c>
      <c r="O140" s="314"/>
      <c r="P140" s="314"/>
      <c r="Q140" s="314"/>
      <c r="R140" s="132"/>
      <c r="T140" s="161" t="s">
        <v>5</v>
      </c>
      <c r="U140" s="44" t="s">
        <v>40</v>
      </c>
      <c r="V140" s="36"/>
      <c r="W140" s="162">
        <f t="shared" si="16"/>
        <v>0</v>
      </c>
      <c r="X140" s="162">
        <v>0</v>
      </c>
      <c r="Y140" s="162">
        <f t="shared" si="17"/>
        <v>0</v>
      </c>
      <c r="Z140" s="162">
        <v>0</v>
      </c>
      <c r="AA140" s="163">
        <f t="shared" si="18"/>
        <v>0</v>
      </c>
      <c r="AR140" s="19" t="s">
        <v>1011</v>
      </c>
      <c r="AT140" s="19" t="s">
        <v>297</v>
      </c>
      <c r="AU140" s="19" t="s">
        <v>136</v>
      </c>
      <c r="AY140" s="19" t="s">
        <v>157</v>
      </c>
      <c r="BE140" s="106">
        <f t="shared" si="19"/>
        <v>0</v>
      </c>
      <c r="BF140" s="106">
        <f t="shared" si="20"/>
        <v>0</v>
      </c>
      <c r="BG140" s="106">
        <f t="shared" si="21"/>
        <v>0</v>
      </c>
      <c r="BH140" s="106">
        <f t="shared" si="22"/>
        <v>0</v>
      </c>
      <c r="BI140" s="106">
        <f t="shared" si="23"/>
        <v>0</v>
      </c>
      <c r="BJ140" s="19" t="s">
        <v>83</v>
      </c>
      <c r="BK140" s="106">
        <f t="shared" si="24"/>
        <v>0</v>
      </c>
      <c r="BL140" s="19" t="s">
        <v>625</v>
      </c>
      <c r="BM140" s="19" t="s">
        <v>229</v>
      </c>
    </row>
    <row r="141" spans="2:65" s="1" customFormat="1" ht="16.5" customHeight="1">
      <c r="B141" s="129"/>
      <c r="C141" s="157" t="s">
        <v>375</v>
      </c>
      <c r="D141" s="157" t="s">
        <v>158</v>
      </c>
      <c r="E141" s="158" t="s">
        <v>951</v>
      </c>
      <c r="F141" s="313" t="s">
        <v>952</v>
      </c>
      <c r="G141" s="313"/>
      <c r="H141" s="313"/>
      <c r="I141" s="313"/>
      <c r="J141" s="159" t="s">
        <v>953</v>
      </c>
      <c r="K141" s="160">
        <v>0.1</v>
      </c>
      <c r="L141" s="311">
        <v>0</v>
      </c>
      <c r="M141" s="311"/>
      <c r="N141" s="314">
        <f t="shared" si="15"/>
        <v>0</v>
      </c>
      <c r="O141" s="314"/>
      <c r="P141" s="314"/>
      <c r="Q141" s="314"/>
      <c r="R141" s="132"/>
      <c r="T141" s="161" t="s">
        <v>5</v>
      </c>
      <c r="U141" s="44" t="s">
        <v>40</v>
      </c>
      <c r="V141" s="36"/>
      <c r="W141" s="162">
        <f t="shared" si="16"/>
        <v>0</v>
      </c>
      <c r="X141" s="162">
        <v>0</v>
      </c>
      <c r="Y141" s="162">
        <f t="shared" si="17"/>
        <v>0</v>
      </c>
      <c r="Z141" s="162">
        <v>0</v>
      </c>
      <c r="AA141" s="163">
        <f t="shared" si="18"/>
        <v>0</v>
      </c>
      <c r="AR141" s="19" t="s">
        <v>625</v>
      </c>
      <c r="AT141" s="19" t="s">
        <v>158</v>
      </c>
      <c r="AU141" s="19" t="s">
        <v>136</v>
      </c>
      <c r="AY141" s="19" t="s">
        <v>157</v>
      </c>
      <c r="BE141" s="106">
        <f t="shared" si="19"/>
        <v>0</v>
      </c>
      <c r="BF141" s="106">
        <f t="shared" si="20"/>
        <v>0</v>
      </c>
      <c r="BG141" s="106">
        <f t="shared" si="21"/>
        <v>0</v>
      </c>
      <c r="BH141" s="106">
        <f t="shared" si="22"/>
        <v>0</v>
      </c>
      <c r="BI141" s="106">
        <f t="shared" si="23"/>
        <v>0</v>
      </c>
      <c r="BJ141" s="19" t="s">
        <v>83</v>
      </c>
      <c r="BK141" s="106">
        <f t="shared" si="24"/>
        <v>0</v>
      </c>
      <c r="BL141" s="19" t="s">
        <v>625</v>
      </c>
      <c r="BM141" s="19" t="s">
        <v>513</v>
      </c>
    </row>
    <row r="142" spans="2:65" s="1" customFormat="1" ht="16.5" customHeight="1">
      <c r="B142" s="129"/>
      <c r="C142" s="157" t="s">
        <v>382</v>
      </c>
      <c r="D142" s="157" t="s">
        <v>158</v>
      </c>
      <c r="E142" s="158" t="s">
        <v>954</v>
      </c>
      <c r="F142" s="313" t="s">
        <v>955</v>
      </c>
      <c r="G142" s="313"/>
      <c r="H142" s="313"/>
      <c r="I142" s="313"/>
      <c r="J142" s="159" t="s">
        <v>953</v>
      </c>
      <c r="K142" s="160">
        <v>0.1</v>
      </c>
      <c r="L142" s="311">
        <v>0</v>
      </c>
      <c r="M142" s="311"/>
      <c r="N142" s="314">
        <f t="shared" si="15"/>
        <v>0</v>
      </c>
      <c r="O142" s="314"/>
      <c r="P142" s="314"/>
      <c r="Q142" s="314"/>
      <c r="R142" s="132"/>
      <c r="T142" s="161" t="s">
        <v>5</v>
      </c>
      <c r="U142" s="44" t="s">
        <v>40</v>
      </c>
      <c r="V142" s="36"/>
      <c r="W142" s="162">
        <f t="shared" si="16"/>
        <v>0</v>
      </c>
      <c r="X142" s="162">
        <v>0</v>
      </c>
      <c r="Y142" s="162">
        <f t="shared" si="17"/>
        <v>0</v>
      </c>
      <c r="Z142" s="162">
        <v>0</v>
      </c>
      <c r="AA142" s="163">
        <f t="shared" si="18"/>
        <v>0</v>
      </c>
      <c r="AR142" s="19" t="s">
        <v>625</v>
      </c>
      <c r="AT142" s="19" t="s">
        <v>158</v>
      </c>
      <c r="AU142" s="19" t="s">
        <v>136</v>
      </c>
      <c r="AY142" s="19" t="s">
        <v>157</v>
      </c>
      <c r="BE142" s="106">
        <f t="shared" si="19"/>
        <v>0</v>
      </c>
      <c r="BF142" s="106">
        <f t="shared" si="20"/>
        <v>0</v>
      </c>
      <c r="BG142" s="106">
        <f t="shared" si="21"/>
        <v>0</v>
      </c>
      <c r="BH142" s="106">
        <f t="shared" si="22"/>
        <v>0</v>
      </c>
      <c r="BI142" s="106">
        <f t="shared" si="23"/>
        <v>0</v>
      </c>
      <c r="BJ142" s="19" t="s">
        <v>83</v>
      </c>
      <c r="BK142" s="106">
        <f t="shared" si="24"/>
        <v>0</v>
      </c>
      <c r="BL142" s="19" t="s">
        <v>625</v>
      </c>
      <c r="BM142" s="19" t="s">
        <v>523</v>
      </c>
    </row>
    <row r="143" spans="2:65" s="1" customFormat="1" ht="16.5" customHeight="1">
      <c r="B143" s="129"/>
      <c r="C143" s="157" t="s">
        <v>388</v>
      </c>
      <c r="D143" s="157" t="s">
        <v>158</v>
      </c>
      <c r="E143" s="158" t="s">
        <v>1014</v>
      </c>
      <c r="F143" s="313" t="s">
        <v>1015</v>
      </c>
      <c r="G143" s="313"/>
      <c r="H143" s="313"/>
      <c r="I143" s="313"/>
      <c r="J143" s="159" t="s">
        <v>948</v>
      </c>
      <c r="K143" s="160">
        <v>1</v>
      </c>
      <c r="L143" s="311">
        <v>0</v>
      </c>
      <c r="M143" s="311"/>
      <c r="N143" s="314">
        <f t="shared" si="15"/>
        <v>0</v>
      </c>
      <c r="O143" s="314"/>
      <c r="P143" s="314"/>
      <c r="Q143" s="314"/>
      <c r="R143" s="132"/>
      <c r="T143" s="161" t="s">
        <v>5</v>
      </c>
      <c r="U143" s="44" t="s">
        <v>40</v>
      </c>
      <c r="V143" s="36"/>
      <c r="W143" s="162">
        <f t="shared" si="16"/>
        <v>0</v>
      </c>
      <c r="X143" s="162">
        <v>0</v>
      </c>
      <c r="Y143" s="162">
        <f t="shared" si="17"/>
        <v>0</v>
      </c>
      <c r="Z143" s="162">
        <v>0</v>
      </c>
      <c r="AA143" s="163">
        <f t="shared" si="18"/>
        <v>0</v>
      </c>
      <c r="AR143" s="19" t="s">
        <v>625</v>
      </c>
      <c r="AT143" s="19" t="s">
        <v>158</v>
      </c>
      <c r="AU143" s="19" t="s">
        <v>136</v>
      </c>
      <c r="AY143" s="19" t="s">
        <v>157</v>
      </c>
      <c r="BE143" s="106">
        <f t="shared" si="19"/>
        <v>0</v>
      </c>
      <c r="BF143" s="106">
        <f t="shared" si="20"/>
        <v>0</v>
      </c>
      <c r="BG143" s="106">
        <f t="shared" si="21"/>
        <v>0</v>
      </c>
      <c r="BH143" s="106">
        <f t="shared" si="22"/>
        <v>0</v>
      </c>
      <c r="BI143" s="106">
        <f t="shared" si="23"/>
        <v>0</v>
      </c>
      <c r="BJ143" s="19" t="s">
        <v>83</v>
      </c>
      <c r="BK143" s="106">
        <f t="shared" si="24"/>
        <v>0</v>
      </c>
      <c r="BL143" s="19" t="s">
        <v>625</v>
      </c>
      <c r="BM143" s="19" t="s">
        <v>534</v>
      </c>
    </row>
    <row r="144" spans="2:65" s="1" customFormat="1" ht="16.5" customHeight="1">
      <c r="B144" s="129"/>
      <c r="C144" s="157" t="s">
        <v>394</v>
      </c>
      <c r="D144" s="157" t="s">
        <v>158</v>
      </c>
      <c r="E144" s="158" t="s">
        <v>1016</v>
      </c>
      <c r="F144" s="313" t="s">
        <v>1017</v>
      </c>
      <c r="G144" s="313"/>
      <c r="H144" s="313"/>
      <c r="I144" s="313"/>
      <c r="J144" s="159" t="s">
        <v>948</v>
      </c>
      <c r="K144" s="160">
        <v>1</v>
      </c>
      <c r="L144" s="311">
        <v>0</v>
      </c>
      <c r="M144" s="311"/>
      <c r="N144" s="314">
        <f t="shared" si="15"/>
        <v>0</v>
      </c>
      <c r="O144" s="314"/>
      <c r="P144" s="314"/>
      <c r="Q144" s="314"/>
      <c r="R144" s="132"/>
      <c r="T144" s="161" t="s">
        <v>5</v>
      </c>
      <c r="U144" s="44" t="s">
        <v>40</v>
      </c>
      <c r="V144" s="36"/>
      <c r="W144" s="162">
        <f t="shared" si="16"/>
        <v>0</v>
      </c>
      <c r="X144" s="162">
        <v>0</v>
      </c>
      <c r="Y144" s="162">
        <f t="shared" si="17"/>
        <v>0</v>
      </c>
      <c r="Z144" s="162">
        <v>0</v>
      </c>
      <c r="AA144" s="163">
        <f t="shared" si="18"/>
        <v>0</v>
      </c>
      <c r="AR144" s="19" t="s">
        <v>625</v>
      </c>
      <c r="AT144" s="19" t="s">
        <v>158</v>
      </c>
      <c r="AU144" s="19" t="s">
        <v>136</v>
      </c>
      <c r="AY144" s="19" t="s">
        <v>157</v>
      </c>
      <c r="BE144" s="106">
        <f t="shared" si="19"/>
        <v>0</v>
      </c>
      <c r="BF144" s="106">
        <f t="shared" si="20"/>
        <v>0</v>
      </c>
      <c r="BG144" s="106">
        <f t="shared" si="21"/>
        <v>0</v>
      </c>
      <c r="BH144" s="106">
        <f t="shared" si="22"/>
        <v>0</v>
      </c>
      <c r="BI144" s="106">
        <f t="shared" si="23"/>
        <v>0</v>
      </c>
      <c r="BJ144" s="19" t="s">
        <v>83</v>
      </c>
      <c r="BK144" s="106">
        <f t="shared" si="24"/>
        <v>0</v>
      </c>
      <c r="BL144" s="19" t="s">
        <v>625</v>
      </c>
      <c r="BM144" s="19" t="s">
        <v>544</v>
      </c>
    </row>
    <row r="145" spans="2:65" s="1" customFormat="1" ht="16.5" customHeight="1">
      <c r="B145" s="129"/>
      <c r="C145" s="157" t="s">
        <v>401</v>
      </c>
      <c r="D145" s="157" t="s">
        <v>158</v>
      </c>
      <c r="E145" s="158" t="s">
        <v>956</v>
      </c>
      <c r="F145" s="313" t="s">
        <v>957</v>
      </c>
      <c r="G145" s="313"/>
      <c r="H145" s="313"/>
      <c r="I145" s="313"/>
      <c r="J145" s="159" t="s">
        <v>948</v>
      </c>
      <c r="K145" s="160">
        <v>1</v>
      </c>
      <c r="L145" s="311">
        <v>0</v>
      </c>
      <c r="M145" s="311"/>
      <c r="N145" s="314">
        <f t="shared" si="15"/>
        <v>0</v>
      </c>
      <c r="O145" s="314"/>
      <c r="P145" s="314"/>
      <c r="Q145" s="314"/>
      <c r="R145" s="132"/>
      <c r="T145" s="161" t="s">
        <v>5</v>
      </c>
      <c r="U145" s="44" t="s">
        <v>40</v>
      </c>
      <c r="V145" s="36"/>
      <c r="W145" s="162">
        <f t="shared" si="16"/>
        <v>0</v>
      </c>
      <c r="X145" s="162">
        <v>0</v>
      </c>
      <c r="Y145" s="162">
        <f t="shared" si="17"/>
        <v>0</v>
      </c>
      <c r="Z145" s="162">
        <v>0</v>
      </c>
      <c r="AA145" s="163">
        <f t="shared" si="18"/>
        <v>0</v>
      </c>
      <c r="AR145" s="19" t="s">
        <v>625</v>
      </c>
      <c r="AT145" s="19" t="s">
        <v>158</v>
      </c>
      <c r="AU145" s="19" t="s">
        <v>136</v>
      </c>
      <c r="AY145" s="19" t="s">
        <v>157</v>
      </c>
      <c r="BE145" s="106">
        <f t="shared" si="19"/>
        <v>0</v>
      </c>
      <c r="BF145" s="106">
        <f t="shared" si="20"/>
        <v>0</v>
      </c>
      <c r="BG145" s="106">
        <f t="shared" si="21"/>
        <v>0</v>
      </c>
      <c r="BH145" s="106">
        <f t="shared" si="22"/>
        <v>0</v>
      </c>
      <c r="BI145" s="106">
        <f t="shared" si="23"/>
        <v>0</v>
      </c>
      <c r="BJ145" s="19" t="s">
        <v>83</v>
      </c>
      <c r="BK145" s="106">
        <f t="shared" si="24"/>
        <v>0</v>
      </c>
      <c r="BL145" s="19" t="s">
        <v>625</v>
      </c>
      <c r="BM145" s="19" t="s">
        <v>196</v>
      </c>
    </row>
    <row r="146" spans="2:65" s="1" customFormat="1" ht="16.5" customHeight="1">
      <c r="B146" s="129"/>
      <c r="C146" s="157" t="s">
        <v>407</v>
      </c>
      <c r="D146" s="157" t="s">
        <v>158</v>
      </c>
      <c r="E146" s="158" t="s">
        <v>958</v>
      </c>
      <c r="F146" s="313" t="s">
        <v>959</v>
      </c>
      <c r="G146" s="313"/>
      <c r="H146" s="313"/>
      <c r="I146" s="313"/>
      <c r="J146" s="159" t="s">
        <v>948</v>
      </c>
      <c r="K146" s="160">
        <v>1</v>
      </c>
      <c r="L146" s="311">
        <v>0</v>
      </c>
      <c r="M146" s="311"/>
      <c r="N146" s="314">
        <f t="shared" si="15"/>
        <v>0</v>
      </c>
      <c r="O146" s="314"/>
      <c r="P146" s="314"/>
      <c r="Q146" s="314"/>
      <c r="R146" s="132"/>
      <c r="T146" s="161" t="s">
        <v>5</v>
      </c>
      <c r="U146" s="44" t="s">
        <v>40</v>
      </c>
      <c r="V146" s="36"/>
      <c r="W146" s="162">
        <f t="shared" si="16"/>
        <v>0</v>
      </c>
      <c r="X146" s="162">
        <v>0</v>
      </c>
      <c r="Y146" s="162">
        <f t="shared" si="17"/>
        <v>0</v>
      </c>
      <c r="Z146" s="162">
        <v>0</v>
      </c>
      <c r="AA146" s="163">
        <f t="shared" si="18"/>
        <v>0</v>
      </c>
      <c r="AR146" s="19" t="s">
        <v>625</v>
      </c>
      <c r="AT146" s="19" t="s">
        <v>158</v>
      </c>
      <c r="AU146" s="19" t="s">
        <v>136</v>
      </c>
      <c r="AY146" s="19" t="s">
        <v>157</v>
      </c>
      <c r="BE146" s="106">
        <f t="shared" si="19"/>
        <v>0</v>
      </c>
      <c r="BF146" s="106">
        <f t="shared" si="20"/>
        <v>0</v>
      </c>
      <c r="BG146" s="106">
        <f t="shared" si="21"/>
        <v>0</v>
      </c>
      <c r="BH146" s="106">
        <f t="shared" si="22"/>
        <v>0</v>
      </c>
      <c r="BI146" s="106">
        <f t="shared" si="23"/>
        <v>0</v>
      </c>
      <c r="BJ146" s="19" t="s">
        <v>83</v>
      </c>
      <c r="BK146" s="106">
        <f t="shared" si="24"/>
        <v>0</v>
      </c>
      <c r="BL146" s="19" t="s">
        <v>625</v>
      </c>
      <c r="BM146" s="19" t="s">
        <v>568</v>
      </c>
    </row>
    <row r="147" spans="2:65" s="1" customFormat="1" ht="49.9" customHeight="1">
      <c r="B147" s="35"/>
      <c r="C147" s="36"/>
      <c r="D147" s="149" t="s">
        <v>189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15">
        <f t="shared" ref="N147:N152" si="25">BK147</f>
        <v>0</v>
      </c>
      <c r="O147" s="316"/>
      <c r="P147" s="316"/>
      <c r="Q147" s="316"/>
      <c r="R147" s="37"/>
      <c r="T147" s="164"/>
      <c r="U147" s="36"/>
      <c r="V147" s="36"/>
      <c r="W147" s="36"/>
      <c r="X147" s="36"/>
      <c r="Y147" s="36"/>
      <c r="Z147" s="36"/>
      <c r="AA147" s="74"/>
      <c r="AT147" s="19" t="s">
        <v>74</v>
      </c>
      <c r="AU147" s="19" t="s">
        <v>75</v>
      </c>
      <c r="AY147" s="19" t="s">
        <v>190</v>
      </c>
      <c r="BK147" s="106">
        <f>SUM(BK148:BK152)</f>
        <v>0</v>
      </c>
    </row>
    <row r="148" spans="2:65" s="1" customFormat="1" ht="22.35" customHeight="1">
      <c r="B148" s="35"/>
      <c r="C148" s="165" t="s">
        <v>5</v>
      </c>
      <c r="D148" s="165" t="s">
        <v>158</v>
      </c>
      <c r="E148" s="166" t="s">
        <v>5</v>
      </c>
      <c r="F148" s="310" t="s">
        <v>5</v>
      </c>
      <c r="G148" s="310"/>
      <c r="H148" s="310"/>
      <c r="I148" s="310"/>
      <c r="J148" s="167" t="s">
        <v>5</v>
      </c>
      <c r="K148" s="168"/>
      <c r="L148" s="311"/>
      <c r="M148" s="312"/>
      <c r="N148" s="312">
        <f t="shared" si="25"/>
        <v>0</v>
      </c>
      <c r="O148" s="312"/>
      <c r="P148" s="312"/>
      <c r="Q148" s="312"/>
      <c r="R148" s="37"/>
      <c r="T148" s="161" t="s">
        <v>5</v>
      </c>
      <c r="U148" s="169" t="s">
        <v>40</v>
      </c>
      <c r="V148" s="36"/>
      <c r="W148" s="36"/>
      <c r="X148" s="36"/>
      <c r="Y148" s="36"/>
      <c r="Z148" s="36"/>
      <c r="AA148" s="74"/>
      <c r="AT148" s="19" t="s">
        <v>190</v>
      </c>
      <c r="AU148" s="19" t="s">
        <v>83</v>
      </c>
      <c r="AY148" s="19" t="s">
        <v>190</v>
      </c>
      <c r="BE148" s="106">
        <f>IF(U148="základní",N148,0)</f>
        <v>0</v>
      </c>
      <c r="BF148" s="106">
        <f>IF(U148="snížená",N148,0)</f>
        <v>0</v>
      </c>
      <c r="BG148" s="106">
        <f>IF(U148="zákl. přenesená",N148,0)</f>
        <v>0</v>
      </c>
      <c r="BH148" s="106">
        <f>IF(U148="sníž. přenesená",N148,0)</f>
        <v>0</v>
      </c>
      <c r="BI148" s="106">
        <f>IF(U148="nulová",N148,0)</f>
        <v>0</v>
      </c>
      <c r="BJ148" s="19" t="s">
        <v>83</v>
      </c>
      <c r="BK148" s="106">
        <f>L148*K148</f>
        <v>0</v>
      </c>
    </row>
    <row r="149" spans="2:65" s="1" customFormat="1" ht="22.35" customHeight="1">
      <c r="B149" s="35"/>
      <c r="C149" s="165" t="s">
        <v>5</v>
      </c>
      <c r="D149" s="165" t="s">
        <v>158</v>
      </c>
      <c r="E149" s="166" t="s">
        <v>5</v>
      </c>
      <c r="F149" s="310" t="s">
        <v>5</v>
      </c>
      <c r="G149" s="310"/>
      <c r="H149" s="310"/>
      <c r="I149" s="310"/>
      <c r="J149" s="167" t="s">
        <v>5</v>
      </c>
      <c r="K149" s="168"/>
      <c r="L149" s="311"/>
      <c r="M149" s="312"/>
      <c r="N149" s="312">
        <f t="shared" si="25"/>
        <v>0</v>
      </c>
      <c r="O149" s="312"/>
      <c r="P149" s="312"/>
      <c r="Q149" s="312"/>
      <c r="R149" s="37"/>
      <c r="T149" s="161" t="s">
        <v>5</v>
      </c>
      <c r="U149" s="169" t="s">
        <v>40</v>
      </c>
      <c r="V149" s="36"/>
      <c r="W149" s="36"/>
      <c r="X149" s="36"/>
      <c r="Y149" s="36"/>
      <c r="Z149" s="36"/>
      <c r="AA149" s="74"/>
      <c r="AT149" s="19" t="s">
        <v>190</v>
      </c>
      <c r="AU149" s="19" t="s">
        <v>83</v>
      </c>
      <c r="AY149" s="19" t="s">
        <v>190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9" t="s">
        <v>83</v>
      </c>
      <c r="BK149" s="106">
        <f>L149*K149</f>
        <v>0</v>
      </c>
    </row>
    <row r="150" spans="2:65" s="1" customFormat="1" ht="22.35" customHeight="1">
      <c r="B150" s="35"/>
      <c r="C150" s="165" t="s">
        <v>5</v>
      </c>
      <c r="D150" s="165" t="s">
        <v>158</v>
      </c>
      <c r="E150" s="166" t="s">
        <v>5</v>
      </c>
      <c r="F150" s="310" t="s">
        <v>5</v>
      </c>
      <c r="G150" s="310"/>
      <c r="H150" s="310"/>
      <c r="I150" s="310"/>
      <c r="J150" s="167" t="s">
        <v>5</v>
      </c>
      <c r="K150" s="168"/>
      <c r="L150" s="311"/>
      <c r="M150" s="312"/>
      <c r="N150" s="312">
        <f t="shared" si="25"/>
        <v>0</v>
      </c>
      <c r="O150" s="312"/>
      <c r="P150" s="312"/>
      <c r="Q150" s="312"/>
      <c r="R150" s="37"/>
      <c r="T150" s="161" t="s">
        <v>5</v>
      </c>
      <c r="U150" s="169" t="s">
        <v>40</v>
      </c>
      <c r="V150" s="36"/>
      <c r="W150" s="36"/>
      <c r="X150" s="36"/>
      <c r="Y150" s="36"/>
      <c r="Z150" s="36"/>
      <c r="AA150" s="74"/>
      <c r="AT150" s="19" t="s">
        <v>190</v>
      </c>
      <c r="AU150" s="19" t="s">
        <v>83</v>
      </c>
      <c r="AY150" s="19" t="s">
        <v>190</v>
      </c>
      <c r="BE150" s="106">
        <f>IF(U150="základní",N150,0)</f>
        <v>0</v>
      </c>
      <c r="BF150" s="106">
        <f>IF(U150="snížená",N150,0)</f>
        <v>0</v>
      </c>
      <c r="BG150" s="106">
        <f>IF(U150="zákl. přenesená",N150,0)</f>
        <v>0</v>
      </c>
      <c r="BH150" s="106">
        <f>IF(U150="sníž. přenesená",N150,0)</f>
        <v>0</v>
      </c>
      <c r="BI150" s="106">
        <f>IF(U150="nulová",N150,0)</f>
        <v>0</v>
      </c>
      <c r="BJ150" s="19" t="s">
        <v>83</v>
      </c>
      <c r="BK150" s="106">
        <f>L150*K150</f>
        <v>0</v>
      </c>
    </row>
    <row r="151" spans="2:65" s="1" customFormat="1" ht="22.35" customHeight="1">
      <c r="B151" s="35"/>
      <c r="C151" s="165" t="s">
        <v>5</v>
      </c>
      <c r="D151" s="165" t="s">
        <v>158</v>
      </c>
      <c r="E151" s="166" t="s">
        <v>5</v>
      </c>
      <c r="F151" s="310" t="s">
        <v>5</v>
      </c>
      <c r="G151" s="310"/>
      <c r="H151" s="310"/>
      <c r="I151" s="310"/>
      <c r="J151" s="167" t="s">
        <v>5</v>
      </c>
      <c r="K151" s="168"/>
      <c r="L151" s="311"/>
      <c r="M151" s="312"/>
      <c r="N151" s="312">
        <f t="shared" si="25"/>
        <v>0</v>
      </c>
      <c r="O151" s="312"/>
      <c r="P151" s="312"/>
      <c r="Q151" s="312"/>
      <c r="R151" s="37"/>
      <c r="T151" s="161" t="s">
        <v>5</v>
      </c>
      <c r="U151" s="169" t="s">
        <v>40</v>
      </c>
      <c r="V151" s="36"/>
      <c r="W151" s="36"/>
      <c r="X151" s="36"/>
      <c r="Y151" s="36"/>
      <c r="Z151" s="36"/>
      <c r="AA151" s="74"/>
      <c r="AT151" s="19" t="s">
        <v>190</v>
      </c>
      <c r="AU151" s="19" t="s">
        <v>83</v>
      </c>
      <c r="AY151" s="19" t="s">
        <v>190</v>
      </c>
      <c r="BE151" s="106">
        <f>IF(U151="základní",N151,0)</f>
        <v>0</v>
      </c>
      <c r="BF151" s="106">
        <f>IF(U151="snížená",N151,0)</f>
        <v>0</v>
      </c>
      <c r="BG151" s="106">
        <f>IF(U151="zákl. přenesená",N151,0)</f>
        <v>0</v>
      </c>
      <c r="BH151" s="106">
        <f>IF(U151="sníž. přenesená",N151,0)</f>
        <v>0</v>
      </c>
      <c r="BI151" s="106">
        <f>IF(U151="nulová",N151,0)</f>
        <v>0</v>
      </c>
      <c r="BJ151" s="19" t="s">
        <v>83</v>
      </c>
      <c r="BK151" s="106">
        <f>L151*K151</f>
        <v>0</v>
      </c>
    </row>
    <row r="152" spans="2:65" s="1" customFormat="1" ht="22.35" customHeight="1">
      <c r="B152" s="35"/>
      <c r="C152" s="165" t="s">
        <v>5</v>
      </c>
      <c r="D152" s="165" t="s">
        <v>158</v>
      </c>
      <c r="E152" s="166" t="s">
        <v>5</v>
      </c>
      <c r="F152" s="310" t="s">
        <v>5</v>
      </c>
      <c r="G152" s="310"/>
      <c r="H152" s="310"/>
      <c r="I152" s="310"/>
      <c r="J152" s="167" t="s">
        <v>5</v>
      </c>
      <c r="K152" s="168"/>
      <c r="L152" s="311"/>
      <c r="M152" s="312"/>
      <c r="N152" s="312">
        <f t="shared" si="25"/>
        <v>0</v>
      </c>
      <c r="O152" s="312"/>
      <c r="P152" s="312"/>
      <c r="Q152" s="312"/>
      <c r="R152" s="37"/>
      <c r="T152" s="161" t="s">
        <v>5</v>
      </c>
      <c r="U152" s="169" t="s">
        <v>40</v>
      </c>
      <c r="V152" s="56"/>
      <c r="W152" s="56"/>
      <c r="X152" s="56"/>
      <c r="Y152" s="56"/>
      <c r="Z152" s="56"/>
      <c r="AA152" s="58"/>
      <c r="AT152" s="19" t="s">
        <v>190</v>
      </c>
      <c r="AU152" s="19" t="s">
        <v>83</v>
      </c>
      <c r="AY152" s="19" t="s">
        <v>190</v>
      </c>
      <c r="BE152" s="106">
        <f>IF(U152="základní",N152,0)</f>
        <v>0</v>
      </c>
      <c r="BF152" s="106">
        <f>IF(U152="snížená",N152,0)</f>
        <v>0</v>
      </c>
      <c r="BG152" s="106">
        <f>IF(U152="zákl. přenesená",N152,0)</f>
        <v>0</v>
      </c>
      <c r="BH152" s="106">
        <f>IF(U152="sníž. přenesená",N152,0)</f>
        <v>0</v>
      </c>
      <c r="BI152" s="106">
        <f>IF(U152="nulová",N152,0)</f>
        <v>0</v>
      </c>
      <c r="BJ152" s="19" t="s">
        <v>83</v>
      </c>
      <c r="BK152" s="106">
        <f>L152*K152</f>
        <v>0</v>
      </c>
    </row>
    <row r="153" spans="2:65" s="1" customFormat="1" ht="6.95" customHeight="1">
      <c r="B153" s="59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1"/>
    </row>
  </sheetData>
  <mergeCells count="16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19:I119"/>
    <mergeCell ref="L119:M119"/>
    <mergeCell ref="N119:Q119"/>
    <mergeCell ref="N118:Q118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6:I136"/>
    <mergeCell ref="L136:M136"/>
    <mergeCell ref="N136:Q136"/>
    <mergeCell ref="N134:Q134"/>
    <mergeCell ref="N135:Q135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H1:K1"/>
    <mergeCell ref="S2:AC2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6:I146"/>
    <mergeCell ref="L146:M146"/>
    <mergeCell ref="N146:Q146"/>
    <mergeCell ref="F148:I148"/>
    <mergeCell ref="L148:M148"/>
    <mergeCell ref="N148:Q148"/>
    <mergeCell ref="F149:I149"/>
    <mergeCell ref="L149:M149"/>
    <mergeCell ref="N149:Q149"/>
    <mergeCell ref="N147:Q147"/>
    <mergeCell ref="F143:I143"/>
    <mergeCell ref="L143:M143"/>
    <mergeCell ref="N143:Q143"/>
  </mergeCells>
  <dataValidations count="2">
    <dataValidation type="list" allowBlank="1" showInputMessage="1" showErrorMessage="1" error="Povoleny jsou hodnoty K, M." sqref="D148:D153">
      <formula1>"K, M"</formula1>
    </dataValidation>
    <dataValidation type="list" allowBlank="1" showInputMessage="1" showErrorMessage="1" error="Povoleny jsou hodnoty základní, snížená, zákl. přenesená, sníž. přenesená, nulová." sqref="U148:U15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4"/>
  <sheetViews>
    <sheetView showGridLines="0" view="pageBreakPreview" zoomScale="60" zoomScaleNormal="100" workbookViewId="0">
      <pane ySplit="2" topLeftCell="A3" activePane="bottomLeft" state="frozen"/>
      <selection pane="bottomLeft" activeCell="H15" sqref="H15"/>
    </sheetView>
  </sheetViews>
  <sheetFormatPr defaultColWidth="45.6640625" defaultRowHeight="14.25"/>
  <cols>
    <col min="1" max="1" width="3.83203125" style="228" customWidth="1"/>
    <col min="2" max="2" width="5.1640625" style="228" customWidth="1"/>
    <col min="3" max="3" width="75.6640625" style="228" customWidth="1"/>
    <col min="4" max="4" width="11" style="263" customWidth="1"/>
    <col min="5" max="5" width="11.5" style="228" customWidth="1"/>
    <col min="6" max="6" width="12.5" style="228" customWidth="1"/>
    <col min="7" max="7" width="12.83203125" style="228" customWidth="1"/>
    <col min="8" max="8" width="11.5" customWidth="1"/>
    <col min="9" max="9" width="12.83203125" style="228" customWidth="1"/>
    <col min="10" max="10" width="13" style="228" customWidth="1"/>
    <col min="11" max="11" width="20.6640625" style="228" customWidth="1"/>
    <col min="12" max="12" width="16.33203125" style="228" customWidth="1"/>
    <col min="13" max="13" width="23.33203125" style="228" customWidth="1"/>
    <col min="14" max="256" width="45.6640625" style="228"/>
    <col min="257" max="257" width="3.83203125" style="228" customWidth="1"/>
    <col min="258" max="258" width="5.1640625" style="228" customWidth="1"/>
    <col min="259" max="259" width="75.6640625" style="228" customWidth="1"/>
    <col min="260" max="260" width="11" style="228" customWidth="1"/>
    <col min="261" max="261" width="11.5" style="228" customWidth="1"/>
    <col min="262" max="262" width="12.5" style="228" customWidth="1"/>
    <col min="263" max="263" width="12.83203125" style="228" customWidth="1"/>
    <col min="264" max="264" width="11.5" style="228" customWidth="1"/>
    <col min="265" max="265" width="12.83203125" style="228" customWidth="1"/>
    <col min="266" max="266" width="13" style="228" customWidth="1"/>
    <col min="267" max="267" width="20.6640625" style="228" customWidth="1"/>
    <col min="268" max="268" width="16.33203125" style="228" customWidth="1"/>
    <col min="269" max="269" width="23.33203125" style="228" customWidth="1"/>
    <col min="270" max="512" width="45.6640625" style="228"/>
    <col min="513" max="513" width="3.83203125" style="228" customWidth="1"/>
    <col min="514" max="514" width="5.1640625" style="228" customWidth="1"/>
    <col min="515" max="515" width="75.6640625" style="228" customWidth="1"/>
    <col min="516" max="516" width="11" style="228" customWidth="1"/>
    <col min="517" max="517" width="11.5" style="228" customWidth="1"/>
    <col min="518" max="518" width="12.5" style="228" customWidth="1"/>
    <col min="519" max="519" width="12.83203125" style="228" customWidth="1"/>
    <col min="520" max="520" width="11.5" style="228" customWidth="1"/>
    <col min="521" max="521" width="12.83203125" style="228" customWidth="1"/>
    <col min="522" max="522" width="13" style="228" customWidth="1"/>
    <col min="523" max="523" width="20.6640625" style="228" customWidth="1"/>
    <col min="524" max="524" width="16.33203125" style="228" customWidth="1"/>
    <col min="525" max="525" width="23.33203125" style="228" customWidth="1"/>
    <col min="526" max="768" width="45.6640625" style="228"/>
    <col min="769" max="769" width="3.83203125" style="228" customWidth="1"/>
    <col min="770" max="770" width="5.1640625" style="228" customWidth="1"/>
    <col min="771" max="771" width="75.6640625" style="228" customWidth="1"/>
    <col min="772" max="772" width="11" style="228" customWidth="1"/>
    <col min="773" max="773" width="11.5" style="228" customWidth="1"/>
    <col min="774" max="774" width="12.5" style="228" customWidth="1"/>
    <col min="775" max="775" width="12.83203125" style="228" customWidth="1"/>
    <col min="776" max="776" width="11.5" style="228" customWidth="1"/>
    <col min="777" max="777" width="12.83203125" style="228" customWidth="1"/>
    <col min="778" max="778" width="13" style="228" customWidth="1"/>
    <col min="779" max="779" width="20.6640625" style="228" customWidth="1"/>
    <col min="780" max="780" width="16.33203125" style="228" customWidth="1"/>
    <col min="781" max="781" width="23.33203125" style="228" customWidth="1"/>
    <col min="782" max="1024" width="45.6640625" style="228"/>
    <col min="1025" max="1025" width="3.83203125" style="228" customWidth="1"/>
    <col min="1026" max="1026" width="5.1640625" style="228" customWidth="1"/>
    <col min="1027" max="1027" width="75.6640625" style="228" customWidth="1"/>
    <col min="1028" max="1028" width="11" style="228" customWidth="1"/>
    <col min="1029" max="1029" width="11.5" style="228" customWidth="1"/>
    <col min="1030" max="1030" width="12.5" style="228" customWidth="1"/>
    <col min="1031" max="1031" width="12.83203125" style="228" customWidth="1"/>
    <col min="1032" max="1032" width="11.5" style="228" customWidth="1"/>
    <col min="1033" max="1033" width="12.83203125" style="228" customWidth="1"/>
    <col min="1034" max="1034" width="13" style="228" customWidth="1"/>
    <col min="1035" max="1035" width="20.6640625" style="228" customWidth="1"/>
    <col min="1036" max="1036" width="16.33203125" style="228" customWidth="1"/>
    <col min="1037" max="1037" width="23.33203125" style="228" customWidth="1"/>
    <col min="1038" max="1280" width="45.6640625" style="228"/>
    <col min="1281" max="1281" width="3.83203125" style="228" customWidth="1"/>
    <col min="1282" max="1282" width="5.1640625" style="228" customWidth="1"/>
    <col min="1283" max="1283" width="75.6640625" style="228" customWidth="1"/>
    <col min="1284" max="1284" width="11" style="228" customWidth="1"/>
    <col min="1285" max="1285" width="11.5" style="228" customWidth="1"/>
    <col min="1286" max="1286" width="12.5" style="228" customWidth="1"/>
    <col min="1287" max="1287" width="12.83203125" style="228" customWidth="1"/>
    <col min="1288" max="1288" width="11.5" style="228" customWidth="1"/>
    <col min="1289" max="1289" width="12.83203125" style="228" customWidth="1"/>
    <col min="1290" max="1290" width="13" style="228" customWidth="1"/>
    <col min="1291" max="1291" width="20.6640625" style="228" customWidth="1"/>
    <col min="1292" max="1292" width="16.33203125" style="228" customWidth="1"/>
    <col min="1293" max="1293" width="23.33203125" style="228" customWidth="1"/>
    <col min="1294" max="1536" width="45.6640625" style="228"/>
    <col min="1537" max="1537" width="3.83203125" style="228" customWidth="1"/>
    <col min="1538" max="1538" width="5.1640625" style="228" customWidth="1"/>
    <col min="1539" max="1539" width="75.6640625" style="228" customWidth="1"/>
    <col min="1540" max="1540" width="11" style="228" customWidth="1"/>
    <col min="1541" max="1541" width="11.5" style="228" customWidth="1"/>
    <col min="1542" max="1542" width="12.5" style="228" customWidth="1"/>
    <col min="1543" max="1543" width="12.83203125" style="228" customWidth="1"/>
    <col min="1544" max="1544" width="11.5" style="228" customWidth="1"/>
    <col min="1545" max="1545" width="12.83203125" style="228" customWidth="1"/>
    <col min="1546" max="1546" width="13" style="228" customWidth="1"/>
    <col min="1547" max="1547" width="20.6640625" style="228" customWidth="1"/>
    <col min="1548" max="1548" width="16.33203125" style="228" customWidth="1"/>
    <col min="1549" max="1549" width="23.33203125" style="228" customWidth="1"/>
    <col min="1550" max="1792" width="45.6640625" style="228"/>
    <col min="1793" max="1793" width="3.83203125" style="228" customWidth="1"/>
    <col min="1794" max="1794" width="5.1640625" style="228" customWidth="1"/>
    <col min="1795" max="1795" width="75.6640625" style="228" customWidth="1"/>
    <col min="1796" max="1796" width="11" style="228" customWidth="1"/>
    <col min="1797" max="1797" width="11.5" style="228" customWidth="1"/>
    <col min="1798" max="1798" width="12.5" style="228" customWidth="1"/>
    <col min="1799" max="1799" width="12.83203125" style="228" customWidth="1"/>
    <col min="1800" max="1800" width="11.5" style="228" customWidth="1"/>
    <col min="1801" max="1801" width="12.83203125" style="228" customWidth="1"/>
    <col min="1802" max="1802" width="13" style="228" customWidth="1"/>
    <col min="1803" max="1803" width="20.6640625" style="228" customWidth="1"/>
    <col min="1804" max="1804" width="16.33203125" style="228" customWidth="1"/>
    <col min="1805" max="1805" width="23.33203125" style="228" customWidth="1"/>
    <col min="1806" max="2048" width="45.6640625" style="228"/>
    <col min="2049" max="2049" width="3.83203125" style="228" customWidth="1"/>
    <col min="2050" max="2050" width="5.1640625" style="228" customWidth="1"/>
    <col min="2051" max="2051" width="75.6640625" style="228" customWidth="1"/>
    <col min="2052" max="2052" width="11" style="228" customWidth="1"/>
    <col min="2053" max="2053" width="11.5" style="228" customWidth="1"/>
    <col min="2054" max="2054" width="12.5" style="228" customWidth="1"/>
    <col min="2055" max="2055" width="12.83203125" style="228" customWidth="1"/>
    <col min="2056" max="2056" width="11.5" style="228" customWidth="1"/>
    <col min="2057" max="2057" width="12.83203125" style="228" customWidth="1"/>
    <col min="2058" max="2058" width="13" style="228" customWidth="1"/>
    <col min="2059" max="2059" width="20.6640625" style="228" customWidth="1"/>
    <col min="2060" max="2060" width="16.33203125" style="228" customWidth="1"/>
    <col min="2061" max="2061" width="23.33203125" style="228" customWidth="1"/>
    <col min="2062" max="2304" width="45.6640625" style="228"/>
    <col min="2305" max="2305" width="3.83203125" style="228" customWidth="1"/>
    <col min="2306" max="2306" width="5.1640625" style="228" customWidth="1"/>
    <col min="2307" max="2307" width="75.6640625" style="228" customWidth="1"/>
    <col min="2308" max="2308" width="11" style="228" customWidth="1"/>
    <col min="2309" max="2309" width="11.5" style="228" customWidth="1"/>
    <col min="2310" max="2310" width="12.5" style="228" customWidth="1"/>
    <col min="2311" max="2311" width="12.83203125" style="228" customWidth="1"/>
    <col min="2312" max="2312" width="11.5" style="228" customWidth="1"/>
    <col min="2313" max="2313" width="12.83203125" style="228" customWidth="1"/>
    <col min="2314" max="2314" width="13" style="228" customWidth="1"/>
    <col min="2315" max="2315" width="20.6640625" style="228" customWidth="1"/>
    <col min="2316" max="2316" width="16.33203125" style="228" customWidth="1"/>
    <col min="2317" max="2317" width="23.33203125" style="228" customWidth="1"/>
    <col min="2318" max="2560" width="45.6640625" style="228"/>
    <col min="2561" max="2561" width="3.83203125" style="228" customWidth="1"/>
    <col min="2562" max="2562" width="5.1640625" style="228" customWidth="1"/>
    <col min="2563" max="2563" width="75.6640625" style="228" customWidth="1"/>
    <col min="2564" max="2564" width="11" style="228" customWidth="1"/>
    <col min="2565" max="2565" width="11.5" style="228" customWidth="1"/>
    <col min="2566" max="2566" width="12.5" style="228" customWidth="1"/>
    <col min="2567" max="2567" width="12.83203125" style="228" customWidth="1"/>
    <col min="2568" max="2568" width="11.5" style="228" customWidth="1"/>
    <col min="2569" max="2569" width="12.83203125" style="228" customWidth="1"/>
    <col min="2570" max="2570" width="13" style="228" customWidth="1"/>
    <col min="2571" max="2571" width="20.6640625" style="228" customWidth="1"/>
    <col min="2572" max="2572" width="16.33203125" style="228" customWidth="1"/>
    <col min="2573" max="2573" width="23.33203125" style="228" customWidth="1"/>
    <col min="2574" max="2816" width="45.6640625" style="228"/>
    <col min="2817" max="2817" width="3.83203125" style="228" customWidth="1"/>
    <col min="2818" max="2818" width="5.1640625" style="228" customWidth="1"/>
    <col min="2819" max="2819" width="75.6640625" style="228" customWidth="1"/>
    <col min="2820" max="2820" width="11" style="228" customWidth="1"/>
    <col min="2821" max="2821" width="11.5" style="228" customWidth="1"/>
    <col min="2822" max="2822" width="12.5" style="228" customWidth="1"/>
    <col min="2823" max="2823" width="12.83203125" style="228" customWidth="1"/>
    <col min="2824" max="2824" width="11.5" style="228" customWidth="1"/>
    <col min="2825" max="2825" width="12.83203125" style="228" customWidth="1"/>
    <col min="2826" max="2826" width="13" style="228" customWidth="1"/>
    <col min="2827" max="2827" width="20.6640625" style="228" customWidth="1"/>
    <col min="2828" max="2828" width="16.33203125" style="228" customWidth="1"/>
    <col min="2829" max="2829" width="23.33203125" style="228" customWidth="1"/>
    <col min="2830" max="3072" width="45.6640625" style="228"/>
    <col min="3073" max="3073" width="3.83203125" style="228" customWidth="1"/>
    <col min="3074" max="3074" width="5.1640625" style="228" customWidth="1"/>
    <col min="3075" max="3075" width="75.6640625" style="228" customWidth="1"/>
    <col min="3076" max="3076" width="11" style="228" customWidth="1"/>
    <col min="3077" max="3077" width="11.5" style="228" customWidth="1"/>
    <col min="3078" max="3078" width="12.5" style="228" customWidth="1"/>
    <col min="3079" max="3079" width="12.83203125" style="228" customWidth="1"/>
    <col min="3080" max="3080" width="11.5" style="228" customWidth="1"/>
    <col min="3081" max="3081" width="12.83203125" style="228" customWidth="1"/>
    <col min="3082" max="3082" width="13" style="228" customWidth="1"/>
    <col min="3083" max="3083" width="20.6640625" style="228" customWidth="1"/>
    <col min="3084" max="3084" width="16.33203125" style="228" customWidth="1"/>
    <col min="3085" max="3085" width="23.33203125" style="228" customWidth="1"/>
    <col min="3086" max="3328" width="45.6640625" style="228"/>
    <col min="3329" max="3329" width="3.83203125" style="228" customWidth="1"/>
    <col min="3330" max="3330" width="5.1640625" style="228" customWidth="1"/>
    <col min="3331" max="3331" width="75.6640625" style="228" customWidth="1"/>
    <col min="3332" max="3332" width="11" style="228" customWidth="1"/>
    <col min="3333" max="3333" width="11.5" style="228" customWidth="1"/>
    <col min="3334" max="3334" width="12.5" style="228" customWidth="1"/>
    <col min="3335" max="3335" width="12.83203125" style="228" customWidth="1"/>
    <col min="3336" max="3336" width="11.5" style="228" customWidth="1"/>
    <col min="3337" max="3337" width="12.83203125" style="228" customWidth="1"/>
    <col min="3338" max="3338" width="13" style="228" customWidth="1"/>
    <col min="3339" max="3339" width="20.6640625" style="228" customWidth="1"/>
    <col min="3340" max="3340" width="16.33203125" style="228" customWidth="1"/>
    <col min="3341" max="3341" width="23.33203125" style="228" customWidth="1"/>
    <col min="3342" max="3584" width="45.6640625" style="228"/>
    <col min="3585" max="3585" width="3.83203125" style="228" customWidth="1"/>
    <col min="3586" max="3586" width="5.1640625" style="228" customWidth="1"/>
    <col min="3587" max="3587" width="75.6640625" style="228" customWidth="1"/>
    <col min="3588" max="3588" width="11" style="228" customWidth="1"/>
    <col min="3589" max="3589" width="11.5" style="228" customWidth="1"/>
    <col min="3590" max="3590" width="12.5" style="228" customWidth="1"/>
    <col min="3591" max="3591" width="12.83203125" style="228" customWidth="1"/>
    <col min="3592" max="3592" width="11.5" style="228" customWidth="1"/>
    <col min="3593" max="3593" width="12.83203125" style="228" customWidth="1"/>
    <col min="3594" max="3594" width="13" style="228" customWidth="1"/>
    <col min="3595" max="3595" width="20.6640625" style="228" customWidth="1"/>
    <col min="3596" max="3596" width="16.33203125" style="228" customWidth="1"/>
    <col min="3597" max="3597" width="23.33203125" style="228" customWidth="1"/>
    <col min="3598" max="3840" width="45.6640625" style="228"/>
    <col min="3841" max="3841" width="3.83203125" style="228" customWidth="1"/>
    <col min="3842" max="3842" width="5.1640625" style="228" customWidth="1"/>
    <col min="3843" max="3843" width="75.6640625" style="228" customWidth="1"/>
    <col min="3844" max="3844" width="11" style="228" customWidth="1"/>
    <col min="3845" max="3845" width="11.5" style="228" customWidth="1"/>
    <col min="3846" max="3846" width="12.5" style="228" customWidth="1"/>
    <col min="3847" max="3847" width="12.83203125" style="228" customWidth="1"/>
    <col min="3848" max="3848" width="11.5" style="228" customWidth="1"/>
    <col min="3849" max="3849" width="12.83203125" style="228" customWidth="1"/>
    <col min="3850" max="3850" width="13" style="228" customWidth="1"/>
    <col min="3851" max="3851" width="20.6640625" style="228" customWidth="1"/>
    <col min="3852" max="3852" width="16.33203125" style="228" customWidth="1"/>
    <col min="3853" max="3853" width="23.33203125" style="228" customWidth="1"/>
    <col min="3854" max="4096" width="45.6640625" style="228"/>
    <col min="4097" max="4097" width="3.83203125" style="228" customWidth="1"/>
    <col min="4098" max="4098" width="5.1640625" style="228" customWidth="1"/>
    <col min="4099" max="4099" width="75.6640625" style="228" customWidth="1"/>
    <col min="4100" max="4100" width="11" style="228" customWidth="1"/>
    <col min="4101" max="4101" width="11.5" style="228" customWidth="1"/>
    <col min="4102" max="4102" width="12.5" style="228" customWidth="1"/>
    <col min="4103" max="4103" width="12.83203125" style="228" customWidth="1"/>
    <col min="4104" max="4104" width="11.5" style="228" customWidth="1"/>
    <col min="4105" max="4105" width="12.83203125" style="228" customWidth="1"/>
    <col min="4106" max="4106" width="13" style="228" customWidth="1"/>
    <col min="4107" max="4107" width="20.6640625" style="228" customWidth="1"/>
    <col min="4108" max="4108" width="16.33203125" style="228" customWidth="1"/>
    <col min="4109" max="4109" width="23.33203125" style="228" customWidth="1"/>
    <col min="4110" max="4352" width="45.6640625" style="228"/>
    <col min="4353" max="4353" width="3.83203125" style="228" customWidth="1"/>
    <col min="4354" max="4354" width="5.1640625" style="228" customWidth="1"/>
    <col min="4355" max="4355" width="75.6640625" style="228" customWidth="1"/>
    <col min="4356" max="4356" width="11" style="228" customWidth="1"/>
    <col min="4357" max="4357" width="11.5" style="228" customWidth="1"/>
    <col min="4358" max="4358" width="12.5" style="228" customWidth="1"/>
    <col min="4359" max="4359" width="12.83203125" style="228" customWidth="1"/>
    <col min="4360" max="4360" width="11.5" style="228" customWidth="1"/>
    <col min="4361" max="4361" width="12.83203125" style="228" customWidth="1"/>
    <col min="4362" max="4362" width="13" style="228" customWidth="1"/>
    <col min="4363" max="4363" width="20.6640625" style="228" customWidth="1"/>
    <col min="4364" max="4364" width="16.33203125" style="228" customWidth="1"/>
    <col min="4365" max="4365" width="23.33203125" style="228" customWidth="1"/>
    <col min="4366" max="4608" width="45.6640625" style="228"/>
    <col min="4609" max="4609" width="3.83203125" style="228" customWidth="1"/>
    <col min="4610" max="4610" width="5.1640625" style="228" customWidth="1"/>
    <col min="4611" max="4611" width="75.6640625" style="228" customWidth="1"/>
    <col min="4612" max="4612" width="11" style="228" customWidth="1"/>
    <col min="4613" max="4613" width="11.5" style="228" customWidth="1"/>
    <col min="4614" max="4614" width="12.5" style="228" customWidth="1"/>
    <col min="4615" max="4615" width="12.83203125" style="228" customWidth="1"/>
    <col min="4616" max="4616" width="11.5" style="228" customWidth="1"/>
    <col min="4617" max="4617" width="12.83203125" style="228" customWidth="1"/>
    <col min="4618" max="4618" width="13" style="228" customWidth="1"/>
    <col min="4619" max="4619" width="20.6640625" style="228" customWidth="1"/>
    <col min="4620" max="4620" width="16.33203125" style="228" customWidth="1"/>
    <col min="4621" max="4621" width="23.33203125" style="228" customWidth="1"/>
    <col min="4622" max="4864" width="45.6640625" style="228"/>
    <col min="4865" max="4865" width="3.83203125" style="228" customWidth="1"/>
    <col min="4866" max="4866" width="5.1640625" style="228" customWidth="1"/>
    <col min="4867" max="4867" width="75.6640625" style="228" customWidth="1"/>
    <col min="4868" max="4868" width="11" style="228" customWidth="1"/>
    <col min="4869" max="4869" width="11.5" style="228" customWidth="1"/>
    <col min="4870" max="4870" width="12.5" style="228" customWidth="1"/>
    <col min="4871" max="4871" width="12.83203125" style="228" customWidth="1"/>
    <col min="4872" max="4872" width="11.5" style="228" customWidth="1"/>
    <col min="4873" max="4873" width="12.83203125" style="228" customWidth="1"/>
    <col min="4874" max="4874" width="13" style="228" customWidth="1"/>
    <col min="4875" max="4875" width="20.6640625" style="228" customWidth="1"/>
    <col min="4876" max="4876" width="16.33203125" style="228" customWidth="1"/>
    <col min="4877" max="4877" width="23.33203125" style="228" customWidth="1"/>
    <col min="4878" max="5120" width="45.6640625" style="228"/>
    <col min="5121" max="5121" width="3.83203125" style="228" customWidth="1"/>
    <col min="5122" max="5122" width="5.1640625" style="228" customWidth="1"/>
    <col min="5123" max="5123" width="75.6640625" style="228" customWidth="1"/>
    <col min="5124" max="5124" width="11" style="228" customWidth="1"/>
    <col min="5125" max="5125" width="11.5" style="228" customWidth="1"/>
    <col min="5126" max="5126" width="12.5" style="228" customWidth="1"/>
    <col min="5127" max="5127" width="12.83203125" style="228" customWidth="1"/>
    <col min="5128" max="5128" width="11.5" style="228" customWidth="1"/>
    <col min="5129" max="5129" width="12.83203125" style="228" customWidth="1"/>
    <col min="5130" max="5130" width="13" style="228" customWidth="1"/>
    <col min="5131" max="5131" width="20.6640625" style="228" customWidth="1"/>
    <col min="5132" max="5132" width="16.33203125" style="228" customWidth="1"/>
    <col min="5133" max="5133" width="23.33203125" style="228" customWidth="1"/>
    <col min="5134" max="5376" width="45.6640625" style="228"/>
    <col min="5377" max="5377" width="3.83203125" style="228" customWidth="1"/>
    <col min="5378" max="5378" width="5.1640625" style="228" customWidth="1"/>
    <col min="5379" max="5379" width="75.6640625" style="228" customWidth="1"/>
    <col min="5380" max="5380" width="11" style="228" customWidth="1"/>
    <col min="5381" max="5381" width="11.5" style="228" customWidth="1"/>
    <col min="5382" max="5382" width="12.5" style="228" customWidth="1"/>
    <col min="5383" max="5383" width="12.83203125" style="228" customWidth="1"/>
    <col min="5384" max="5384" width="11.5" style="228" customWidth="1"/>
    <col min="5385" max="5385" width="12.83203125" style="228" customWidth="1"/>
    <col min="5386" max="5386" width="13" style="228" customWidth="1"/>
    <col min="5387" max="5387" width="20.6640625" style="228" customWidth="1"/>
    <col min="5388" max="5388" width="16.33203125" style="228" customWidth="1"/>
    <col min="5389" max="5389" width="23.33203125" style="228" customWidth="1"/>
    <col min="5390" max="5632" width="45.6640625" style="228"/>
    <col min="5633" max="5633" width="3.83203125" style="228" customWidth="1"/>
    <col min="5634" max="5634" width="5.1640625" style="228" customWidth="1"/>
    <col min="5635" max="5635" width="75.6640625" style="228" customWidth="1"/>
    <col min="5636" max="5636" width="11" style="228" customWidth="1"/>
    <col min="5637" max="5637" width="11.5" style="228" customWidth="1"/>
    <col min="5638" max="5638" width="12.5" style="228" customWidth="1"/>
    <col min="5639" max="5639" width="12.83203125" style="228" customWidth="1"/>
    <col min="5640" max="5640" width="11.5" style="228" customWidth="1"/>
    <col min="5641" max="5641" width="12.83203125" style="228" customWidth="1"/>
    <col min="5642" max="5642" width="13" style="228" customWidth="1"/>
    <col min="5643" max="5643" width="20.6640625" style="228" customWidth="1"/>
    <col min="5644" max="5644" width="16.33203125" style="228" customWidth="1"/>
    <col min="5645" max="5645" width="23.33203125" style="228" customWidth="1"/>
    <col min="5646" max="5888" width="45.6640625" style="228"/>
    <col min="5889" max="5889" width="3.83203125" style="228" customWidth="1"/>
    <col min="5890" max="5890" width="5.1640625" style="228" customWidth="1"/>
    <col min="5891" max="5891" width="75.6640625" style="228" customWidth="1"/>
    <col min="5892" max="5892" width="11" style="228" customWidth="1"/>
    <col min="5893" max="5893" width="11.5" style="228" customWidth="1"/>
    <col min="5894" max="5894" width="12.5" style="228" customWidth="1"/>
    <col min="5895" max="5895" width="12.83203125" style="228" customWidth="1"/>
    <col min="5896" max="5896" width="11.5" style="228" customWidth="1"/>
    <col min="5897" max="5897" width="12.83203125" style="228" customWidth="1"/>
    <col min="5898" max="5898" width="13" style="228" customWidth="1"/>
    <col min="5899" max="5899" width="20.6640625" style="228" customWidth="1"/>
    <col min="5900" max="5900" width="16.33203125" style="228" customWidth="1"/>
    <col min="5901" max="5901" width="23.33203125" style="228" customWidth="1"/>
    <col min="5902" max="6144" width="45.6640625" style="228"/>
    <col min="6145" max="6145" width="3.83203125" style="228" customWidth="1"/>
    <col min="6146" max="6146" width="5.1640625" style="228" customWidth="1"/>
    <col min="6147" max="6147" width="75.6640625" style="228" customWidth="1"/>
    <col min="6148" max="6148" width="11" style="228" customWidth="1"/>
    <col min="6149" max="6149" width="11.5" style="228" customWidth="1"/>
    <col min="6150" max="6150" width="12.5" style="228" customWidth="1"/>
    <col min="6151" max="6151" width="12.83203125" style="228" customWidth="1"/>
    <col min="6152" max="6152" width="11.5" style="228" customWidth="1"/>
    <col min="6153" max="6153" width="12.83203125" style="228" customWidth="1"/>
    <col min="6154" max="6154" width="13" style="228" customWidth="1"/>
    <col min="6155" max="6155" width="20.6640625" style="228" customWidth="1"/>
    <col min="6156" max="6156" width="16.33203125" style="228" customWidth="1"/>
    <col min="6157" max="6157" width="23.33203125" style="228" customWidth="1"/>
    <col min="6158" max="6400" width="45.6640625" style="228"/>
    <col min="6401" max="6401" width="3.83203125" style="228" customWidth="1"/>
    <col min="6402" max="6402" width="5.1640625" style="228" customWidth="1"/>
    <col min="6403" max="6403" width="75.6640625" style="228" customWidth="1"/>
    <col min="6404" max="6404" width="11" style="228" customWidth="1"/>
    <col min="6405" max="6405" width="11.5" style="228" customWidth="1"/>
    <col min="6406" max="6406" width="12.5" style="228" customWidth="1"/>
    <col min="6407" max="6407" width="12.83203125" style="228" customWidth="1"/>
    <col min="6408" max="6408" width="11.5" style="228" customWidth="1"/>
    <col min="6409" max="6409" width="12.83203125" style="228" customWidth="1"/>
    <col min="6410" max="6410" width="13" style="228" customWidth="1"/>
    <col min="6411" max="6411" width="20.6640625" style="228" customWidth="1"/>
    <col min="6412" max="6412" width="16.33203125" style="228" customWidth="1"/>
    <col min="6413" max="6413" width="23.33203125" style="228" customWidth="1"/>
    <col min="6414" max="6656" width="45.6640625" style="228"/>
    <col min="6657" max="6657" width="3.83203125" style="228" customWidth="1"/>
    <col min="6658" max="6658" width="5.1640625" style="228" customWidth="1"/>
    <col min="6659" max="6659" width="75.6640625" style="228" customWidth="1"/>
    <col min="6660" max="6660" width="11" style="228" customWidth="1"/>
    <col min="6661" max="6661" width="11.5" style="228" customWidth="1"/>
    <col min="6662" max="6662" width="12.5" style="228" customWidth="1"/>
    <col min="6663" max="6663" width="12.83203125" style="228" customWidth="1"/>
    <col min="6664" max="6664" width="11.5" style="228" customWidth="1"/>
    <col min="6665" max="6665" width="12.83203125" style="228" customWidth="1"/>
    <col min="6666" max="6666" width="13" style="228" customWidth="1"/>
    <col min="6667" max="6667" width="20.6640625" style="228" customWidth="1"/>
    <col min="6668" max="6668" width="16.33203125" style="228" customWidth="1"/>
    <col min="6669" max="6669" width="23.33203125" style="228" customWidth="1"/>
    <col min="6670" max="6912" width="45.6640625" style="228"/>
    <col min="6913" max="6913" width="3.83203125" style="228" customWidth="1"/>
    <col min="6914" max="6914" width="5.1640625" style="228" customWidth="1"/>
    <col min="6915" max="6915" width="75.6640625" style="228" customWidth="1"/>
    <col min="6916" max="6916" width="11" style="228" customWidth="1"/>
    <col min="6917" max="6917" width="11.5" style="228" customWidth="1"/>
    <col min="6918" max="6918" width="12.5" style="228" customWidth="1"/>
    <col min="6919" max="6919" width="12.83203125" style="228" customWidth="1"/>
    <col min="6920" max="6920" width="11.5" style="228" customWidth="1"/>
    <col min="6921" max="6921" width="12.83203125" style="228" customWidth="1"/>
    <col min="6922" max="6922" width="13" style="228" customWidth="1"/>
    <col min="6923" max="6923" width="20.6640625" style="228" customWidth="1"/>
    <col min="6924" max="6924" width="16.33203125" style="228" customWidth="1"/>
    <col min="6925" max="6925" width="23.33203125" style="228" customWidth="1"/>
    <col min="6926" max="7168" width="45.6640625" style="228"/>
    <col min="7169" max="7169" width="3.83203125" style="228" customWidth="1"/>
    <col min="7170" max="7170" width="5.1640625" style="228" customWidth="1"/>
    <col min="7171" max="7171" width="75.6640625" style="228" customWidth="1"/>
    <col min="7172" max="7172" width="11" style="228" customWidth="1"/>
    <col min="7173" max="7173" width="11.5" style="228" customWidth="1"/>
    <col min="7174" max="7174" width="12.5" style="228" customWidth="1"/>
    <col min="7175" max="7175" width="12.83203125" style="228" customWidth="1"/>
    <col min="7176" max="7176" width="11.5" style="228" customWidth="1"/>
    <col min="7177" max="7177" width="12.83203125" style="228" customWidth="1"/>
    <col min="7178" max="7178" width="13" style="228" customWidth="1"/>
    <col min="7179" max="7179" width="20.6640625" style="228" customWidth="1"/>
    <col min="7180" max="7180" width="16.33203125" style="228" customWidth="1"/>
    <col min="7181" max="7181" width="23.33203125" style="228" customWidth="1"/>
    <col min="7182" max="7424" width="45.6640625" style="228"/>
    <col min="7425" max="7425" width="3.83203125" style="228" customWidth="1"/>
    <col min="7426" max="7426" width="5.1640625" style="228" customWidth="1"/>
    <col min="7427" max="7427" width="75.6640625" style="228" customWidth="1"/>
    <col min="7428" max="7428" width="11" style="228" customWidth="1"/>
    <col min="7429" max="7429" width="11.5" style="228" customWidth="1"/>
    <col min="7430" max="7430" width="12.5" style="228" customWidth="1"/>
    <col min="7431" max="7431" width="12.83203125" style="228" customWidth="1"/>
    <col min="7432" max="7432" width="11.5" style="228" customWidth="1"/>
    <col min="7433" max="7433" width="12.83203125" style="228" customWidth="1"/>
    <col min="7434" max="7434" width="13" style="228" customWidth="1"/>
    <col min="7435" max="7435" width="20.6640625" style="228" customWidth="1"/>
    <col min="7436" max="7436" width="16.33203125" style="228" customWidth="1"/>
    <col min="7437" max="7437" width="23.33203125" style="228" customWidth="1"/>
    <col min="7438" max="7680" width="45.6640625" style="228"/>
    <col min="7681" max="7681" width="3.83203125" style="228" customWidth="1"/>
    <col min="7682" max="7682" width="5.1640625" style="228" customWidth="1"/>
    <col min="7683" max="7683" width="75.6640625" style="228" customWidth="1"/>
    <col min="7684" max="7684" width="11" style="228" customWidth="1"/>
    <col min="7685" max="7685" width="11.5" style="228" customWidth="1"/>
    <col min="7686" max="7686" width="12.5" style="228" customWidth="1"/>
    <col min="7687" max="7687" width="12.83203125" style="228" customWidth="1"/>
    <col min="7688" max="7688" width="11.5" style="228" customWidth="1"/>
    <col min="7689" max="7689" width="12.83203125" style="228" customWidth="1"/>
    <col min="7690" max="7690" width="13" style="228" customWidth="1"/>
    <col min="7691" max="7691" width="20.6640625" style="228" customWidth="1"/>
    <col min="7692" max="7692" width="16.33203125" style="228" customWidth="1"/>
    <col min="7693" max="7693" width="23.33203125" style="228" customWidth="1"/>
    <col min="7694" max="7936" width="45.6640625" style="228"/>
    <col min="7937" max="7937" width="3.83203125" style="228" customWidth="1"/>
    <col min="7938" max="7938" width="5.1640625" style="228" customWidth="1"/>
    <col min="7939" max="7939" width="75.6640625" style="228" customWidth="1"/>
    <col min="7940" max="7940" width="11" style="228" customWidth="1"/>
    <col min="7941" max="7941" width="11.5" style="228" customWidth="1"/>
    <col min="7942" max="7942" width="12.5" style="228" customWidth="1"/>
    <col min="7943" max="7943" width="12.83203125" style="228" customWidth="1"/>
    <col min="7944" max="7944" width="11.5" style="228" customWidth="1"/>
    <col min="7945" max="7945" width="12.83203125" style="228" customWidth="1"/>
    <col min="7946" max="7946" width="13" style="228" customWidth="1"/>
    <col min="7947" max="7947" width="20.6640625" style="228" customWidth="1"/>
    <col min="7948" max="7948" width="16.33203125" style="228" customWidth="1"/>
    <col min="7949" max="7949" width="23.33203125" style="228" customWidth="1"/>
    <col min="7950" max="8192" width="45.6640625" style="228"/>
    <col min="8193" max="8193" width="3.83203125" style="228" customWidth="1"/>
    <col min="8194" max="8194" width="5.1640625" style="228" customWidth="1"/>
    <col min="8195" max="8195" width="75.6640625" style="228" customWidth="1"/>
    <col min="8196" max="8196" width="11" style="228" customWidth="1"/>
    <col min="8197" max="8197" width="11.5" style="228" customWidth="1"/>
    <col min="8198" max="8198" width="12.5" style="228" customWidth="1"/>
    <col min="8199" max="8199" width="12.83203125" style="228" customWidth="1"/>
    <col min="8200" max="8200" width="11.5" style="228" customWidth="1"/>
    <col min="8201" max="8201" width="12.83203125" style="228" customWidth="1"/>
    <col min="8202" max="8202" width="13" style="228" customWidth="1"/>
    <col min="8203" max="8203" width="20.6640625" style="228" customWidth="1"/>
    <col min="8204" max="8204" width="16.33203125" style="228" customWidth="1"/>
    <col min="8205" max="8205" width="23.33203125" style="228" customWidth="1"/>
    <col min="8206" max="8448" width="45.6640625" style="228"/>
    <col min="8449" max="8449" width="3.83203125" style="228" customWidth="1"/>
    <col min="8450" max="8450" width="5.1640625" style="228" customWidth="1"/>
    <col min="8451" max="8451" width="75.6640625" style="228" customWidth="1"/>
    <col min="8452" max="8452" width="11" style="228" customWidth="1"/>
    <col min="8453" max="8453" width="11.5" style="228" customWidth="1"/>
    <col min="8454" max="8454" width="12.5" style="228" customWidth="1"/>
    <col min="8455" max="8455" width="12.83203125" style="228" customWidth="1"/>
    <col min="8456" max="8456" width="11.5" style="228" customWidth="1"/>
    <col min="8457" max="8457" width="12.83203125" style="228" customWidth="1"/>
    <col min="8458" max="8458" width="13" style="228" customWidth="1"/>
    <col min="8459" max="8459" width="20.6640625" style="228" customWidth="1"/>
    <col min="8460" max="8460" width="16.33203125" style="228" customWidth="1"/>
    <col min="8461" max="8461" width="23.33203125" style="228" customWidth="1"/>
    <col min="8462" max="8704" width="45.6640625" style="228"/>
    <col min="8705" max="8705" width="3.83203125" style="228" customWidth="1"/>
    <col min="8706" max="8706" width="5.1640625" style="228" customWidth="1"/>
    <col min="8707" max="8707" width="75.6640625" style="228" customWidth="1"/>
    <col min="8708" max="8708" width="11" style="228" customWidth="1"/>
    <col min="8709" max="8709" width="11.5" style="228" customWidth="1"/>
    <col min="8710" max="8710" width="12.5" style="228" customWidth="1"/>
    <col min="8711" max="8711" width="12.83203125" style="228" customWidth="1"/>
    <col min="8712" max="8712" width="11.5" style="228" customWidth="1"/>
    <col min="8713" max="8713" width="12.83203125" style="228" customWidth="1"/>
    <col min="8714" max="8714" width="13" style="228" customWidth="1"/>
    <col min="8715" max="8715" width="20.6640625" style="228" customWidth="1"/>
    <col min="8716" max="8716" width="16.33203125" style="228" customWidth="1"/>
    <col min="8717" max="8717" width="23.33203125" style="228" customWidth="1"/>
    <col min="8718" max="8960" width="45.6640625" style="228"/>
    <col min="8961" max="8961" width="3.83203125" style="228" customWidth="1"/>
    <col min="8962" max="8962" width="5.1640625" style="228" customWidth="1"/>
    <col min="8963" max="8963" width="75.6640625" style="228" customWidth="1"/>
    <col min="8964" max="8964" width="11" style="228" customWidth="1"/>
    <col min="8965" max="8965" width="11.5" style="228" customWidth="1"/>
    <col min="8966" max="8966" width="12.5" style="228" customWidth="1"/>
    <col min="8967" max="8967" width="12.83203125" style="228" customWidth="1"/>
    <col min="8968" max="8968" width="11.5" style="228" customWidth="1"/>
    <col min="8969" max="8969" width="12.83203125" style="228" customWidth="1"/>
    <col min="8970" max="8970" width="13" style="228" customWidth="1"/>
    <col min="8971" max="8971" width="20.6640625" style="228" customWidth="1"/>
    <col min="8972" max="8972" width="16.33203125" style="228" customWidth="1"/>
    <col min="8973" max="8973" width="23.33203125" style="228" customWidth="1"/>
    <col min="8974" max="9216" width="45.6640625" style="228"/>
    <col min="9217" max="9217" width="3.83203125" style="228" customWidth="1"/>
    <col min="9218" max="9218" width="5.1640625" style="228" customWidth="1"/>
    <col min="9219" max="9219" width="75.6640625" style="228" customWidth="1"/>
    <col min="9220" max="9220" width="11" style="228" customWidth="1"/>
    <col min="9221" max="9221" width="11.5" style="228" customWidth="1"/>
    <col min="9222" max="9222" width="12.5" style="228" customWidth="1"/>
    <col min="9223" max="9223" width="12.83203125" style="228" customWidth="1"/>
    <col min="9224" max="9224" width="11.5" style="228" customWidth="1"/>
    <col min="9225" max="9225" width="12.83203125" style="228" customWidth="1"/>
    <col min="9226" max="9226" width="13" style="228" customWidth="1"/>
    <col min="9227" max="9227" width="20.6640625" style="228" customWidth="1"/>
    <col min="9228" max="9228" width="16.33203125" style="228" customWidth="1"/>
    <col min="9229" max="9229" width="23.33203125" style="228" customWidth="1"/>
    <col min="9230" max="9472" width="45.6640625" style="228"/>
    <col min="9473" max="9473" width="3.83203125" style="228" customWidth="1"/>
    <col min="9474" max="9474" width="5.1640625" style="228" customWidth="1"/>
    <col min="9475" max="9475" width="75.6640625" style="228" customWidth="1"/>
    <col min="9476" max="9476" width="11" style="228" customWidth="1"/>
    <col min="9477" max="9477" width="11.5" style="228" customWidth="1"/>
    <col min="9478" max="9478" width="12.5" style="228" customWidth="1"/>
    <col min="9479" max="9479" width="12.83203125" style="228" customWidth="1"/>
    <col min="9480" max="9480" width="11.5" style="228" customWidth="1"/>
    <col min="9481" max="9481" width="12.83203125" style="228" customWidth="1"/>
    <col min="9482" max="9482" width="13" style="228" customWidth="1"/>
    <col min="9483" max="9483" width="20.6640625" style="228" customWidth="1"/>
    <col min="9484" max="9484" width="16.33203125" style="228" customWidth="1"/>
    <col min="9485" max="9485" width="23.33203125" style="228" customWidth="1"/>
    <col min="9486" max="9728" width="45.6640625" style="228"/>
    <col min="9729" max="9729" width="3.83203125" style="228" customWidth="1"/>
    <col min="9730" max="9730" width="5.1640625" style="228" customWidth="1"/>
    <col min="9731" max="9731" width="75.6640625" style="228" customWidth="1"/>
    <col min="9732" max="9732" width="11" style="228" customWidth="1"/>
    <col min="9733" max="9733" width="11.5" style="228" customWidth="1"/>
    <col min="9734" max="9734" width="12.5" style="228" customWidth="1"/>
    <col min="9735" max="9735" width="12.83203125" style="228" customWidth="1"/>
    <col min="9736" max="9736" width="11.5" style="228" customWidth="1"/>
    <col min="9737" max="9737" width="12.83203125" style="228" customWidth="1"/>
    <col min="9738" max="9738" width="13" style="228" customWidth="1"/>
    <col min="9739" max="9739" width="20.6640625" style="228" customWidth="1"/>
    <col min="9740" max="9740" width="16.33203125" style="228" customWidth="1"/>
    <col min="9741" max="9741" width="23.33203125" style="228" customWidth="1"/>
    <col min="9742" max="9984" width="45.6640625" style="228"/>
    <col min="9985" max="9985" width="3.83203125" style="228" customWidth="1"/>
    <col min="9986" max="9986" width="5.1640625" style="228" customWidth="1"/>
    <col min="9987" max="9987" width="75.6640625" style="228" customWidth="1"/>
    <col min="9988" max="9988" width="11" style="228" customWidth="1"/>
    <col min="9989" max="9989" width="11.5" style="228" customWidth="1"/>
    <col min="9990" max="9990" width="12.5" style="228" customWidth="1"/>
    <col min="9991" max="9991" width="12.83203125" style="228" customWidth="1"/>
    <col min="9992" max="9992" width="11.5" style="228" customWidth="1"/>
    <col min="9993" max="9993" width="12.83203125" style="228" customWidth="1"/>
    <col min="9994" max="9994" width="13" style="228" customWidth="1"/>
    <col min="9995" max="9995" width="20.6640625" style="228" customWidth="1"/>
    <col min="9996" max="9996" width="16.33203125" style="228" customWidth="1"/>
    <col min="9997" max="9997" width="23.33203125" style="228" customWidth="1"/>
    <col min="9998" max="10240" width="45.6640625" style="228"/>
    <col min="10241" max="10241" width="3.83203125" style="228" customWidth="1"/>
    <col min="10242" max="10242" width="5.1640625" style="228" customWidth="1"/>
    <col min="10243" max="10243" width="75.6640625" style="228" customWidth="1"/>
    <col min="10244" max="10244" width="11" style="228" customWidth="1"/>
    <col min="10245" max="10245" width="11.5" style="228" customWidth="1"/>
    <col min="10246" max="10246" width="12.5" style="228" customWidth="1"/>
    <col min="10247" max="10247" width="12.83203125" style="228" customWidth="1"/>
    <col min="10248" max="10248" width="11.5" style="228" customWidth="1"/>
    <col min="10249" max="10249" width="12.83203125" style="228" customWidth="1"/>
    <col min="10250" max="10250" width="13" style="228" customWidth="1"/>
    <col min="10251" max="10251" width="20.6640625" style="228" customWidth="1"/>
    <col min="10252" max="10252" width="16.33203125" style="228" customWidth="1"/>
    <col min="10253" max="10253" width="23.33203125" style="228" customWidth="1"/>
    <col min="10254" max="10496" width="45.6640625" style="228"/>
    <col min="10497" max="10497" width="3.83203125" style="228" customWidth="1"/>
    <col min="10498" max="10498" width="5.1640625" style="228" customWidth="1"/>
    <col min="10499" max="10499" width="75.6640625" style="228" customWidth="1"/>
    <col min="10500" max="10500" width="11" style="228" customWidth="1"/>
    <col min="10501" max="10501" width="11.5" style="228" customWidth="1"/>
    <col min="10502" max="10502" width="12.5" style="228" customWidth="1"/>
    <col min="10503" max="10503" width="12.83203125" style="228" customWidth="1"/>
    <col min="10504" max="10504" width="11.5" style="228" customWidth="1"/>
    <col min="10505" max="10505" width="12.83203125" style="228" customWidth="1"/>
    <col min="10506" max="10506" width="13" style="228" customWidth="1"/>
    <col min="10507" max="10507" width="20.6640625" style="228" customWidth="1"/>
    <col min="10508" max="10508" width="16.33203125" style="228" customWidth="1"/>
    <col min="10509" max="10509" width="23.33203125" style="228" customWidth="1"/>
    <col min="10510" max="10752" width="45.6640625" style="228"/>
    <col min="10753" max="10753" width="3.83203125" style="228" customWidth="1"/>
    <col min="10754" max="10754" width="5.1640625" style="228" customWidth="1"/>
    <col min="10755" max="10755" width="75.6640625" style="228" customWidth="1"/>
    <col min="10756" max="10756" width="11" style="228" customWidth="1"/>
    <col min="10757" max="10757" width="11.5" style="228" customWidth="1"/>
    <col min="10758" max="10758" width="12.5" style="228" customWidth="1"/>
    <col min="10759" max="10759" width="12.83203125" style="228" customWidth="1"/>
    <col min="10760" max="10760" width="11.5" style="228" customWidth="1"/>
    <col min="10761" max="10761" width="12.83203125" style="228" customWidth="1"/>
    <col min="10762" max="10762" width="13" style="228" customWidth="1"/>
    <col min="10763" max="10763" width="20.6640625" style="228" customWidth="1"/>
    <col min="10764" max="10764" width="16.33203125" style="228" customWidth="1"/>
    <col min="10765" max="10765" width="23.33203125" style="228" customWidth="1"/>
    <col min="10766" max="11008" width="45.6640625" style="228"/>
    <col min="11009" max="11009" width="3.83203125" style="228" customWidth="1"/>
    <col min="11010" max="11010" width="5.1640625" style="228" customWidth="1"/>
    <col min="11011" max="11011" width="75.6640625" style="228" customWidth="1"/>
    <col min="11012" max="11012" width="11" style="228" customWidth="1"/>
    <col min="11013" max="11013" width="11.5" style="228" customWidth="1"/>
    <col min="11014" max="11014" width="12.5" style="228" customWidth="1"/>
    <col min="11015" max="11015" width="12.83203125" style="228" customWidth="1"/>
    <col min="11016" max="11016" width="11.5" style="228" customWidth="1"/>
    <col min="11017" max="11017" width="12.83203125" style="228" customWidth="1"/>
    <col min="11018" max="11018" width="13" style="228" customWidth="1"/>
    <col min="11019" max="11019" width="20.6640625" style="228" customWidth="1"/>
    <col min="11020" max="11020" width="16.33203125" style="228" customWidth="1"/>
    <col min="11021" max="11021" width="23.33203125" style="228" customWidth="1"/>
    <col min="11022" max="11264" width="45.6640625" style="228"/>
    <col min="11265" max="11265" width="3.83203125" style="228" customWidth="1"/>
    <col min="11266" max="11266" width="5.1640625" style="228" customWidth="1"/>
    <col min="11267" max="11267" width="75.6640625" style="228" customWidth="1"/>
    <col min="11268" max="11268" width="11" style="228" customWidth="1"/>
    <col min="11269" max="11269" width="11.5" style="228" customWidth="1"/>
    <col min="11270" max="11270" width="12.5" style="228" customWidth="1"/>
    <col min="11271" max="11271" width="12.83203125" style="228" customWidth="1"/>
    <col min="11272" max="11272" width="11.5" style="228" customWidth="1"/>
    <col min="11273" max="11273" width="12.83203125" style="228" customWidth="1"/>
    <col min="11274" max="11274" width="13" style="228" customWidth="1"/>
    <col min="11275" max="11275" width="20.6640625" style="228" customWidth="1"/>
    <col min="11276" max="11276" width="16.33203125" style="228" customWidth="1"/>
    <col min="11277" max="11277" width="23.33203125" style="228" customWidth="1"/>
    <col min="11278" max="11520" width="45.6640625" style="228"/>
    <col min="11521" max="11521" width="3.83203125" style="228" customWidth="1"/>
    <col min="11522" max="11522" width="5.1640625" style="228" customWidth="1"/>
    <col min="11523" max="11523" width="75.6640625" style="228" customWidth="1"/>
    <col min="11524" max="11524" width="11" style="228" customWidth="1"/>
    <col min="11525" max="11525" width="11.5" style="228" customWidth="1"/>
    <col min="11526" max="11526" width="12.5" style="228" customWidth="1"/>
    <col min="11527" max="11527" width="12.83203125" style="228" customWidth="1"/>
    <col min="11528" max="11528" width="11.5" style="228" customWidth="1"/>
    <col min="11529" max="11529" width="12.83203125" style="228" customWidth="1"/>
    <col min="11530" max="11530" width="13" style="228" customWidth="1"/>
    <col min="11531" max="11531" width="20.6640625" style="228" customWidth="1"/>
    <col min="11532" max="11532" width="16.33203125" style="228" customWidth="1"/>
    <col min="11533" max="11533" width="23.33203125" style="228" customWidth="1"/>
    <col min="11534" max="11776" width="45.6640625" style="228"/>
    <col min="11777" max="11777" width="3.83203125" style="228" customWidth="1"/>
    <col min="11778" max="11778" width="5.1640625" style="228" customWidth="1"/>
    <col min="11779" max="11779" width="75.6640625" style="228" customWidth="1"/>
    <col min="11780" max="11780" width="11" style="228" customWidth="1"/>
    <col min="11781" max="11781" width="11.5" style="228" customWidth="1"/>
    <col min="11782" max="11782" width="12.5" style="228" customWidth="1"/>
    <col min="11783" max="11783" width="12.83203125" style="228" customWidth="1"/>
    <col min="11784" max="11784" width="11.5" style="228" customWidth="1"/>
    <col min="11785" max="11785" width="12.83203125" style="228" customWidth="1"/>
    <col min="11786" max="11786" width="13" style="228" customWidth="1"/>
    <col min="11787" max="11787" width="20.6640625" style="228" customWidth="1"/>
    <col min="11788" max="11788" width="16.33203125" style="228" customWidth="1"/>
    <col min="11789" max="11789" width="23.33203125" style="228" customWidth="1"/>
    <col min="11790" max="12032" width="45.6640625" style="228"/>
    <col min="12033" max="12033" width="3.83203125" style="228" customWidth="1"/>
    <col min="12034" max="12034" width="5.1640625" style="228" customWidth="1"/>
    <col min="12035" max="12035" width="75.6640625" style="228" customWidth="1"/>
    <col min="12036" max="12036" width="11" style="228" customWidth="1"/>
    <col min="12037" max="12037" width="11.5" style="228" customWidth="1"/>
    <col min="12038" max="12038" width="12.5" style="228" customWidth="1"/>
    <col min="12039" max="12039" width="12.83203125" style="228" customWidth="1"/>
    <col min="12040" max="12040" width="11.5" style="228" customWidth="1"/>
    <col min="12041" max="12041" width="12.83203125" style="228" customWidth="1"/>
    <col min="12042" max="12042" width="13" style="228" customWidth="1"/>
    <col min="12043" max="12043" width="20.6640625" style="228" customWidth="1"/>
    <col min="12044" max="12044" width="16.33203125" style="228" customWidth="1"/>
    <col min="12045" max="12045" width="23.33203125" style="228" customWidth="1"/>
    <col min="12046" max="12288" width="45.6640625" style="228"/>
    <col min="12289" max="12289" width="3.83203125" style="228" customWidth="1"/>
    <col min="12290" max="12290" width="5.1640625" style="228" customWidth="1"/>
    <col min="12291" max="12291" width="75.6640625" style="228" customWidth="1"/>
    <col min="12292" max="12292" width="11" style="228" customWidth="1"/>
    <col min="12293" max="12293" width="11.5" style="228" customWidth="1"/>
    <col min="12294" max="12294" width="12.5" style="228" customWidth="1"/>
    <col min="12295" max="12295" width="12.83203125" style="228" customWidth="1"/>
    <col min="12296" max="12296" width="11.5" style="228" customWidth="1"/>
    <col min="12297" max="12297" width="12.83203125" style="228" customWidth="1"/>
    <col min="12298" max="12298" width="13" style="228" customWidth="1"/>
    <col min="12299" max="12299" width="20.6640625" style="228" customWidth="1"/>
    <col min="12300" max="12300" width="16.33203125" style="228" customWidth="1"/>
    <col min="12301" max="12301" width="23.33203125" style="228" customWidth="1"/>
    <col min="12302" max="12544" width="45.6640625" style="228"/>
    <col min="12545" max="12545" width="3.83203125" style="228" customWidth="1"/>
    <col min="12546" max="12546" width="5.1640625" style="228" customWidth="1"/>
    <col min="12547" max="12547" width="75.6640625" style="228" customWidth="1"/>
    <col min="12548" max="12548" width="11" style="228" customWidth="1"/>
    <col min="12549" max="12549" width="11.5" style="228" customWidth="1"/>
    <col min="12550" max="12550" width="12.5" style="228" customWidth="1"/>
    <col min="12551" max="12551" width="12.83203125" style="228" customWidth="1"/>
    <col min="12552" max="12552" width="11.5" style="228" customWidth="1"/>
    <col min="12553" max="12553" width="12.83203125" style="228" customWidth="1"/>
    <col min="12554" max="12554" width="13" style="228" customWidth="1"/>
    <col min="12555" max="12555" width="20.6640625" style="228" customWidth="1"/>
    <col min="12556" max="12556" width="16.33203125" style="228" customWidth="1"/>
    <col min="12557" max="12557" width="23.33203125" style="228" customWidth="1"/>
    <col min="12558" max="12800" width="45.6640625" style="228"/>
    <col min="12801" max="12801" width="3.83203125" style="228" customWidth="1"/>
    <col min="12802" max="12802" width="5.1640625" style="228" customWidth="1"/>
    <col min="12803" max="12803" width="75.6640625" style="228" customWidth="1"/>
    <col min="12804" max="12804" width="11" style="228" customWidth="1"/>
    <col min="12805" max="12805" width="11.5" style="228" customWidth="1"/>
    <col min="12806" max="12806" width="12.5" style="228" customWidth="1"/>
    <col min="12807" max="12807" width="12.83203125" style="228" customWidth="1"/>
    <col min="12808" max="12808" width="11.5" style="228" customWidth="1"/>
    <col min="12809" max="12809" width="12.83203125" style="228" customWidth="1"/>
    <col min="12810" max="12810" width="13" style="228" customWidth="1"/>
    <col min="12811" max="12811" width="20.6640625" style="228" customWidth="1"/>
    <col min="12812" max="12812" width="16.33203125" style="228" customWidth="1"/>
    <col min="12813" max="12813" width="23.33203125" style="228" customWidth="1"/>
    <col min="12814" max="13056" width="45.6640625" style="228"/>
    <col min="13057" max="13057" width="3.83203125" style="228" customWidth="1"/>
    <col min="13058" max="13058" width="5.1640625" style="228" customWidth="1"/>
    <col min="13059" max="13059" width="75.6640625" style="228" customWidth="1"/>
    <col min="13060" max="13060" width="11" style="228" customWidth="1"/>
    <col min="13061" max="13061" width="11.5" style="228" customWidth="1"/>
    <col min="13062" max="13062" width="12.5" style="228" customWidth="1"/>
    <col min="13063" max="13063" width="12.83203125" style="228" customWidth="1"/>
    <col min="13064" max="13064" width="11.5" style="228" customWidth="1"/>
    <col min="13065" max="13065" width="12.83203125" style="228" customWidth="1"/>
    <col min="13066" max="13066" width="13" style="228" customWidth="1"/>
    <col min="13067" max="13067" width="20.6640625" style="228" customWidth="1"/>
    <col min="13068" max="13068" width="16.33203125" style="228" customWidth="1"/>
    <col min="13069" max="13069" width="23.33203125" style="228" customWidth="1"/>
    <col min="13070" max="13312" width="45.6640625" style="228"/>
    <col min="13313" max="13313" width="3.83203125" style="228" customWidth="1"/>
    <col min="13314" max="13314" width="5.1640625" style="228" customWidth="1"/>
    <col min="13315" max="13315" width="75.6640625" style="228" customWidth="1"/>
    <col min="13316" max="13316" width="11" style="228" customWidth="1"/>
    <col min="13317" max="13317" width="11.5" style="228" customWidth="1"/>
    <col min="13318" max="13318" width="12.5" style="228" customWidth="1"/>
    <col min="13319" max="13319" width="12.83203125" style="228" customWidth="1"/>
    <col min="13320" max="13320" width="11.5" style="228" customWidth="1"/>
    <col min="13321" max="13321" width="12.83203125" style="228" customWidth="1"/>
    <col min="13322" max="13322" width="13" style="228" customWidth="1"/>
    <col min="13323" max="13323" width="20.6640625" style="228" customWidth="1"/>
    <col min="13324" max="13324" width="16.33203125" style="228" customWidth="1"/>
    <col min="13325" max="13325" width="23.33203125" style="228" customWidth="1"/>
    <col min="13326" max="13568" width="45.6640625" style="228"/>
    <col min="13569" max="13569" width="3.83203125" style="228" customWidth="1"/>
    <col min="13570" max="13570" width="5.1640625" style="228" customWidth="1"/>
    <col min="13571" max="13571" width="75.6640625" style="228" customWidth="1"/>
    <col min="13572" max="13572" width="11" style="228" customWidth="1"/>
    <col min="13573" max="13573" width="11.5" style="228" customWidth="1"/>
    <col min="13574" max="13574" width="12.5" style="228" customWidth="1"/>
    <col min="13575" max="13575" width="12.83203125" style="228" customWidth="1"/>
    <col min="13576" max="13576" width="11.5" style="228" customWidth="1"/>
    <col min="13577" max="13577" width="12.83203125" style="228" customWidth="1"/>
    <col min="13578" max="13578" width="13" style="228" customWidth="1"/>
    <col min="13579" max="13579" width="20.6640625" style="228" customWidth="1"/>
    <col min="13580" max="13580" width="16.33203125" style="228" customWidth="1"/>
    <col min="13581" max="13581" width="23.33203125" style="228" customWidth="1"/>
    <col min="13582" max="13824" width="45.6640625" style="228"/>
    <col min="13825" max="13825" width="3.83203125" style="228" customWidth="1"/>
    <col min="13826" max="13826" width="5.1640625" style="228" customWidth="1"/>
    <col min="13827" max="13827" width="75.6640625" style="228" customWidth="1"/>
    <col min="13828" max="13828" width="11" style="228" customWidth="1"/>
    <col min="13829" max="13829" width="11.5" style="228" customWidth="1"/>
    <col min="13830" max="13830" width="12.5" style="228" customWidth="1"/>
    <col min="13831" max="13831" width="12.83203125" style="228" customWidth="1"/>
    <col min="13832" max="13832" width="11.5" style="228" customWidth="1"/>
    <col min="13833" max="13833" width="12.83203125" style="228" customWidth="1"/>
    <col min="13834" max="13834" width="13" style="228" customWidth="1"/>
    <col min="13835" max="13835" width="20.6640625" style="228" customWidth="1"/>
    <col min="13836" max="13836" width="16.33203125" style="228" customWidth="1"/>
    <col min="13837" max="13837" width="23.33203125" style="228" customWidth="1"/>
    <col min="13838" max="14080" width="45.6640625" style="228"/>
    <col min="14081" max="14081" width="3.83203125" style="228" customWidth="1"/>
    <col min="14082" max="14082" width="5.1640625" style="228" customWidth="1"/>
    <col min="14083" max="14083" width="75.6640625" style="228" customWidth="1"/>
    <col min="14084" max="14084" width="11" style="228" customWidth="1"/>
    <col min="14085" max="14085" width="11.5" style="228" customWidth="1"/>
    <col min="14086" max="14086" width="12.5" style="228" customWidth="1"/>
    <col min="14087" max="14087" width="12.83203125" style="228" customWidth="1"/>
    <col min="14088" max="14088" width="11.5" style="228" customWidth="1"/>
    <col min="14089" max="14089" width="12.83203125" style="228" customWidth="1"/>
    <col min="14090" max="14090" width="13" style="228" customWidth="1"/>
    <col min="14091" max="14091" width="20.6640625" style="228" customWidth="1"/>
    <col min="14092" max="14092" width="16.33203125" style="228" customWidth="1"/>
    <col min="14093" max="14093" width="23.33203125" style="228" customWidth="1"/>
    <col min="14094" max="14336" width="45.6640625" style="228"/>
    <col min="14337" max="14337" width="3.83203125" style="228" customWidth="1"/>
    <col min="14338" max="14338" width="5.1640625" style="228" customWidth="1"/>
    <col min="14339" max="14339" width="75.6640625" style="228" customWidth="1"/>
    <col min="14340" max="14340" width="11" style="228" customWidth="1"/>
    <col min="14341" max="14341" width="11.5" style="228" customWidth="1"/>
    <col min="14342" max="14342" width="12.5" style="228" customWidth="1"/>
    <col min="14343" max="14343" width="12.83203125" style="228" customWidth="1"/>
    <col min="14344" max="14344" width="11.5" style="228" customWidth="1"/>
    <col min="14345" max="14345" width="12.83203125" style="228" customWidth="1"/>
    <col min="14346" max="14346" width="13" style="228" customWidth="1"/>
    <col min="14347" max="14347" width="20.6640625" style="228" customWidth="1"/>
    <col min="14348" max="14348" width="16.33203125" style="228" customWidth="1"/>
    <col min="14349" max="14349" width="23.33203125" style="228" customWidth="1"/>
    <col min="14350" max="14592" width="45.6640625" style="228"/>
    <col min="14593" max="14593" width="3.83203125" style="228" customWidth="1"/>
    <col min="14594" max="14594" width="5.1640625" style="228" customWidth="1"/>
    <col min="14595" max="14595" width="75.6640625" style="228" customWidth="1"/>
    <col min="14596" max="14596" width="11" style="228" customWidth="1"/>
    <col min="14597" max="14597" width="11.5" style="228" customWidth="1"/>
    <col min="14598" max="14598" width="12.5" style="228" customWidth="1"/>
    <col min="14599" max="14599" width="12.83203125" style="228" customWidth="1"/>
    <col min="14600" max="14600" width="11.5" style="228" customWidth="1"/>
    <col min="14601" max="14601" width="12.83203125" style="228" customWidth="1"/>
    <col min="14602" max="14602" width="13" style="228" customWidth="1"/>
    <col min="14603" max="14603" width="20.6640625" style="228" customWidth="1"/>
    <col min="14604" max="14604" width="16.33203125" style="228" customWidth="1"/>
    <col min="14605" max="14605" width="23.33203125" style="228" customWidth="1"/>
    <col min="14606" max="14848" width="45.6640625" style="228"/>
    <col min="14849" max="14849" width="3.83203125" style="228" customWidth="1"/>
    <col min="14850" max="14850" width="5.1640625" style="228" customWidth="1"/>
    <col min="14851" max="14851" width="75.6640625" style="228" customWidth="1"/>
    <col min="14852" max="14852" width="11" style="228" customWidth="1"/>
    <col min="14853" max="14853" width="11.5" style="228" customWidth="1"/>
    <col min="14854" max="14854" width="12.5" style="228" customWidth="1"/>
    <col min="14855" max="14855" width="12.83203125" style="228" customWidth="1"/>
    <col min="14856" max="14856" width="11.5" style="228" customWidth="1"/>
    <col min="14857" max="14857" width="12.83203125" style="228" customWidth="1"/>
    <col min="14858" max="14858" width="13" style="228" customWidth="1"/>
    <col min="14859" max="14859" width="20.6640625" style="228" customWidth="1"/>
    <col min="14860" max="14860" width="16.33203125" style="228" customWidth="1"/>
    <col min="14861" max="14861" width="23.33203125" style="228" customWidth="1"/>
    <col min="14862" max="15104" width="45.6640625" style="228"/>
    <col min="15105" max="15105" width="3.83203125" style="228" customWidth="1"/>
    <col min="15106" max="15106" width="5.1640625" style="228" customWidth="1"/>
    <col min="15107" max="15107" width="75.6640625" style="228" customWidth="1"/>
    <col min="15108" max="15108" width="11" style="228" customWidth="1"/>
    <col min="15109" max="15109" width="11.5" style="228" customWidth="1"/>
    <col min="15110" max="15110" width="12.5" style="228" customWidth="1"/>
    <col min="15111" max="15111" width="12.83203125" style="228" customWidth="1"/>
    <col min="15112" max="15112" width="11.5" style="228" customWidth="1"/>
    <col min="15113" max="15113" width="12.83203125" style="228" customWidth="1"/>
    <col min="15114" max="15114" width="13" style="228" customWidth="1"/>
    <col min="15115" max="15115" width="20.6640625" style="228" customWidth="1"/>
    <col min="15116" max="15116" width="16.33203125" style="228" customWidth="1"/>
    <col min="15117" max="15117" width="23.33203125" style="228" customWidth="1"/>
    <col min="15118" max="15360" width="45.6640625" style="228"/>
    <col min="15361" max="15361" width="3.83203125" style="228" customWidth="1"/>
    <col min="15362" max="15362" width="5.1640625" style="228" customWidth="1"/>
    <col min="15363" max="15363" width="75.6640625" style="228" customWidth="1"/>
    <col min="15364" max="15364" width="11" style="228" customWidth="1"/>
    <col min="15365" max="15365" width="11.5" style="228" customWidth="1"/>
    <col min="15366" max="15366" width="12.5" style="228" customWidth="1"/>
    <col min="15367" max="15367" width="12.83203125" style="228" customWidth="1"/>
    <col min="15368" max="15368" width="11.5" style="228" customWidth="1"/>
    <col min="15369" max="15369" width="12.83203125" style="228" customWidth="1"/>
    <col min="15370" max="15370" width="13" style="228" customWidth="1"/>
    <col min="15371" max="15371" width="20.6640625" style="228" customWidth="1"/>
    <col min="15372" max="15372" width="16.33203125" style="228" customWidth="1"/>
    <col min="15373" max="15373" width="23.33203125" style="228" customWidth="1"/>
    <col min="15374" max="15616" width="45.6640625" style="228"/>
    <col min="15617" max="15617" width="3.83203125" style="228" customWidth="1"/>
    <col min="15618" max="15618" width="5.1640625" style="228" customWidth="1"/>
    <col min="15619" max="15619" width="75.6640625" style="228" customWidth="1"/>
    <col min="15620" max="15620" width="11" style="228" customWidth="1"/>
    <col min="15621" max="15621" width="11.5" style="228" customWidth="1"/>
    <col min="15622" max="15622" width="12.5" style="228" customWidth="1"/>
    <col min="15623" max="15623" width="12.83203125" style="228" customWidth="1"/>
    <col min="15624" max="15624" width="11.5" style="228" customWidth="1"/>
    <col min="15625" max="15625" width="12.83203125" style="228" customWidth="1"/>
    <col min="15626" max="15626" width="13" style="228" customWidth="1"/>
    <col min="15627" max="15627" width="20.6640625" style="228" customWidth="1"/>
    <col min="15628" max="15628" width="16.33203125" style="228" customWidth="1"/>
    <col min="15629" max="15629" width="23.33203125" style="228" customWidth="1"/>
    <col min="15630" max="15872" width="45.6640625" style="228"/>
    <col min="15873" max="15873" width="3.83203125" style="228" customWidth="1"/>
    <col min="15874" max="15874" width="5.1640625" style="228" customWidth="1"/>
    <col min="15875" max="15875" width="75.6640625" style="228" customWidth="1"/>
    <col min="15876" max="15876" width="11" style="228" customWidth="1"/>
    <col min="15877" max="15877" width="11.5" style="228" customWidth="1"/>
    <col min="15878" max="15878" width="12.5" style="228" customWidth="1"/>
    <col min="15879" max="15879" width="12.83203125" style="228" customWidth="1"/>
    <col min="15880" max="15880" width="11.5" style="228" customWidth="1"/>
    <col min="15881" max="15881" width="12.83203125" style="228" customWidth="1"/>
    <col min="15882" max="15882" width="13" style="228" customWidth="1"/>
    <col min="15883" max="15883" width="20.6640625" style="228" customWidth="1"/>
    <col min="15884" max="15884" width="16.33203125" style="228" customWidth="1"/>
    <col min="15885" max="15885" width="23.33203125" style="228" customWidth="1"/>
    <col min="15886" max="16128" width="45.6640625" style="228"/>
    <col min="16129" max="16129" width="3.83203125" style="228" customWidth="1"/>
    <col min="16130" max="16130" width="5.1640625" style="228" customWidth="1"/>
    <col min="16131" max="16131" width="75.6640625" style="228" customWidth="1"/>
    <col min="16132" max="16132" width="11" style="228" customWidth="1"/>
    <col min="16133" max="16133" width="11.5" style="228" customWidth="1"/>
    <col min="16134" max="16134" width="12.5" style="228" customWidth="1"/>
    <col min="16135" max="16135" width="12.83203125" style="228" customWidth="1"/>
    <col min="16136" max="16136" width="11.5" style="228" customWidth="1"/>
    <col min="16137" max="16137" width="12.83203125" style="228" customWidth="1"/>
    <col min="16138" max="16138" width="13" style="228" customWidth="1"/>
    <col min="16139" max="16139" width="20.6640625" style="228" customWidth="1"/>
    <col min="16140" max="16140" width="16.33203125" style="228" customWidth="1"/>
    <col min="16141" max="16141" width="23.33203125" style="228" customWidth="1"/>
    <col min="16142" max="16384" width="45.6640625" style="228"/>
  </cols>
  <sheetData>
    <row r="1" spans="1:13" ht="21">
      <c r="B1" s="359" t="s">
        <v>1129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</row>
    <row r="2" spans="1:13" s="214" customFormat="1" ht="27" customHeight="1">
      <c r="A2" s="362" t="s">
        <v>1054</v>
      </c>
      <c r="B2" s="362"/>
      <c r="C2" s="210" t="s">
        <v>1055</v>
      </c>
      <c r="D2" s="211" t="s">
        <v>1056</v>
      </c>
      <c r="E2" s="363" t="s">
        <v>1057</v>
      </c>
      <c r="F2" s="363"/>
      <c r="G2" s="363" t="s">
        <v>1058</v>
      </c>
      <c r="H2" s="363"/>
      <c r="I2" s="364" t="s">
        <v>1059</v>
      </c>
      <c r="J2" s="364"/>
      <c r="K2" s="212" t="s">
        <v>1060</v>
      </c>
      <c r="L2" s="212" t="s">
        <v>1061</v>
      </c>
      <c r="M2" s="213" t="s">
        <v>150</v>
      </c>
    </row>
    <row r="3" spans="1:13" s="218" customFormat="1" ht="23.85" customHeight="1">
      <c r="A3" s="365" t="s">
        <v>1062</v>
      </c>
      <c r="B3" s="365"/>
      <c r="C3" s="215" t="s">
        <v>1063</v>
      </c>
      <c r="D3" s="216" t="s">
        <v>1064</v>
      </c>
      <c r="E3" s="217" t="s">
        <v>1065</v>
      </c>
      <c r="F3" s="217" t="s">
        <v>1066</v>
      </c>
      <c r="G3" s="217" t="s">
        <v>1067</v>
      </c>
      <c r="H3" s="217" t="s">
        <v>1068</v>
      </c>
      <c r="I3" s="217" t="s">
        <v>1069</v>
      </c>
      <c r="J3" s="217" t="s">
        <v>1068</v>
      </c>
      <c r="K3" s="212" t="s">
        <v>1070</v>
      </c>
      <c r="L3" s="212" t="s">
        <v>1070</v>
      </c>
      <c r="M3" s="213" t="s">
        <v>1071</v>
      </c>
    </row>
    <row r="4" spans="1:13" s="221" customFormat="1" ht="13.5" thickBot="1">
      <c r="A4" s="361">
        <v>1</v>
      </c>
      <c r="B4" s="361"/>
      <c r="C4" s="219">
        <v>2</v>
      </c>
      <c r="D4" s="220">
        <v>3</v>
      </c>
      <c r="E4" s="220">
        <v>4</v>
      </c>
      <c r="F4" s="220">
        <v>5</v>
      </c>
      <c r="G4" s="219">
        <v>6</v>
      </c>
      <c r="H4" s="220">
        <v>7</v>
      </c>
      <c r="I4" s="220">
        <v>8</v>
      </c>
      <c r="J4" s="220">
        <v>9</v>
      </c>
      <c r="K4" s="220">
        <v>10</v>
      </c>
      <c r="L4" s="220">
        <v>11</v>
      </c>
      <c r="M4" s="220">
        <v>12</v>
      </c>
    </row>
    <row r="5" spans="1:13" ht="16.5" thickTop="1">
      <c r="A5" s="222"/>
      <c r="B5" s="222"/>
      <c r="C5" s="223"/>
      <c r="D5" s="224"/>
      <c r="E5" s="225"/>
      <c r="F5" s="225"/>
      <c r="G5" s="225"/>
      <c r="H5" s="225"/>
      <c r="I5" s="225"/>
      <c r="J5" s="225"/>
      <c r="K5" s="226"/>
      <c r="L5" s="226"/>
      <c r="M5" s="227"/>
    </row>
    <row r="6" spans="1:13" ht="20.25">
      <c r="A6" s="222"/>
      <c r="B6" s="222"/>
      <c r="C6" s="229" t="s">
        <v>1072</v>
      </c>
      <c r="D6" s="224"/>
      <c r="E6" s="225"/>
      <c r="F6" s="225"/>
      <c r="G6" s="225"/>
      <c r="H6" s="225"/>
      <c r="I6" s="225"/>
      <c r="J6" s="225"/>
      <c r="K6" s="226"/>
      <c r="L6" s="226"/>
      <c r="M6" s="227"/>
    </row>
    <row r="7" spans="1:13" ht="18">
      <c r="A7" s="230"/>
      <c r="B7" s="230"/>
      <c r="C7" s="231"/>
      <c r="D7" s="232"/>
      <c r="E7" s="233"/>
      <c r="F7" s="233"/>
      <c r="G7" s="233"/>
      <c r="H7" s="233"/>
      <c r="I7" s="234"/>
      <c r="J7" s="233"/>
      <c r="K7" s="235"/>
      <c r="L7" s="235"/>
      <c r="M7" s="236"/>
    </row>
    <row r="8" spans="1:13" ht="15">
      <c r="A8" s="230"/>
      <c r="B8" s="237">
        <v>1</v>
      </c>
      <c r="C8" s="238" t="s">
        <v>1073</v>
      </c>
      <c r="D8" s="239" t="s">
        <v>1074</v>
      </c>
      <c r="E8" s="240">
        <v>13.5</v>
      </c>
      <c r="F8" s="233"/>
      <c r="G8" s="239"/>
      <c r="H8" s="233"/>
      <c r="I8" s="241"/>
      <c r="J8" s="233"/>
      <c r="K8" s="235"/>
      <c r="L8" s="235"/>
      <c r="M8" s="236"/>
    </row>
    <row r="9" spans="1:13" ht="15">
      <c r="A9" s="230"/>
      <c r="B9" s="237">
        <v>2</v>
      </c>
      <c r="C9" s="238" t="s">
        <v>1075</v>
      </c>
      <c r="D9" s="239" t="s">
        <v>936</v>
      </c>
      <c r="E9" s="240">
        <v>18.649999999999999</v>
      </c>
      <c r="F9" s="233"/>
      <c r="G9" s="239"/>
      <c r="H9" s="233"/>
      <c r="I9" s="241"/>
      <c r="J9" s="233"/>
      <c r="K9" s="235"/>
      <c r="L9" s="235"/>
      <c r="M9" s="236"/>
    </row>
    <row r="10" spans="1:13" ht="15">
      <c r="A10" s="230"/>
      <c r="B10" s="237">
        <v>3</v>
      </c>
      <c r="C10" s="238" t="s">
        <v>1076</v>
      </c>
      <c r="D10" s="239"/>
      <c r="E10" s="240"/>
      <c r="F10" s="233"/>
      <c r="G10" s="239"/>
      <c r="H10" s="233"/>
      <c r="I10" s="241"/>
      <c r="J10" s="233"/>
      <c r="K10" s="235"/>
      <c r="L10" s="235"/>
      <c r="M10" s="236"/>
    </row>
    <row r="11" spans="1:13" ht="15">
      <c r="A11" s="230"/>
      <c r="B11" s="237">
        <v>4</v>
      </c>
      <c r="C11" s="238" t="s">
        <v>1077</v>
      </c>
      <c r="D11" s="239">
        <v>0.5</v>
      </c>
      <c r="E11" s="240"/>
      <c r="F11" s="233"/>
      <c r="G11" s="239"/>
      <c r="H11" s="233"/>
      <c r="I11" s="241"/>
      <c r="J11" s="233"/>
      <c r="K11" s="235"/>
      <c r="L11" s="235"/>
      <c r="M11" s="236"/>
    </row>
    <row r="12" spans="1:13" ht="15">
      <c r="A12" s="230"/>
      <c r="B12" s="237">
        <v>5</v>
      </c>
      <c r="C12" s="238" t="s">
        <v>1078</v>
      </c>
      <c r="D12" s="239" t="s">
        <v>936</v>
      </c>
      <c r="E12" s="240">
        <v>33.409999999999997</v>
      </c>
      <c r="F12" s="233"/>
      <c r="G12" s="239"/>
      <c r="H12" s="233"/>
      <c r="I12" s="241"/>
      <c r="J12" s="233"/>
      <c r="K12" s="235"/>
      <c r="L12" s="235"/>
      <c r="M12" s="236"/>
    </row>
    <row r="13" spans="1:13" ht="15">
      <c r="A13" s="230"/>
      <c r="B13" s="237">
        <v>6</v>
      </c>
      <c r="C13" s="238" t="s">
        <v>1079</v>
      </c>
      <c r="D13" s="239" t="s">
        <v>936</v>
      </c>
      <c r="E13" s="240">
        <v>18.649999999999999</v>
      </c>
      <c r="F13" s="233"/>
      <c r="G13" s="239"/>
      <c r="H13" s="233"/>
      <c r="I13" s="241"/>
      <c r="J13" s="233"/>
      <c r="K13" s="235"/>
      <c r="L13" s="235"/>
      <c r="M13" s="236"/>
    </row>
    <row r="14" spans="1:13" ht="15">
      <c r="A14" s="230"/>
      <c r="B14" s="237">
        <v>7</v>
      </c>
      <c r="C14" s="238" t="s">
        <v>1080</v>
      </c>
      <c r="D14" s="239" t="s">
        <v>936</v>
      </c>
      <c r="E14" s="240">
        <v>33.409999999999997</v>
      </c>
      <c r="F14" s="233"/>
      <c r="G14" s="239"/>
      <c r="H14" s="233"/>
      <c r="I14" s="241"/>
      <c r="J14" s="233"/>
      <c r="K14" s="235"/>
      <c r="L14" s="235"/>
      <c r="M14" s="236"/>
    </row>
    <row r="15" spans="1:13" ht="15">
      <c r="A15" s="230"/>
      <c r="B15" s="237">
        <v>8</v>
      </c>
      <c r="C15" s="238" t="s">
        <v>1081</v>
      </c>
      <c r="D15" s="239" t="s">
        <v>939</v>
      </c>
      <c r="E15" s="240">
        <v>16.14</v>
      </c>
      <c r="F15" s="233"/>
      <c r="G15" s="239"/>
      <c r="H15" s="233"/>
      <c r="I15" s="241"/>
      <c r="J15" s="233"/>
      <c r="K15" s="235"/>
      <c r="L15" s="235"/>
      <c r="M15" s="236"/>
    </row>
    <row r="16" spans="1:13" ht="15">
      <c r="A16" s="230"/>
      <c r="B16" s="237">
        <v>9</v>
      </c>
      <c r="C16" s="238" t="s">
        <v>1082</v>
      </c>
      <c r="D16" s="239" t="s">
        <v>936</v>
      </c>
      <c r="E16" s="240">
        <v>26.08</v>
      </c>
      <c r="F16" s="233"/>
      <c r="G16" s="239"/>
      <c r="H16" s="233"/>
      <c r="I16" s="241"/>
      <c r="J16" s="233"/>
      <c r="K16" s="235"/>
      <c r="L16" s="235"/>
      <c r="M16" s="236"/>
    </row>
    <row r="17" spans="1:13" ht="15">
      <c r="A17" s="230"/>
      <c r="B17" s="237">
        <v>10</v>
      </c>
      <c r="C17" s="238" t="s">
        <v>1083</v>
      </c>
      <c r="D17" s="239"/>
      <c r="E17" s="240"/>
      <c r="F17" s="233"/>
      <c r="G17" s="239"/>
      <c r="H17" s="233"/>
      <c r="I17" s="241"/>
      <c r="J17" s="233"/>
      <c r="K17" s="235"/>
      <c r="L17" s="235"/>
      <c r="M17" s="236"/>
    </row>
    <row r="18" spans="1:13" ht="15">
      <c r="A18" s="230"/>
      <c r="B18" s="237">
        <v>11</v>
      </c>
      <c r="C18" s="238" t="s">
        <v>1084</v>
      </c>
      <c r="D18" s="239" t="s">
        <v>936</v>
      </c>
      <c r="E18" s="240">
        <v>26.08</v>
      </c>
      <c r="F18" s="233"/>
      <c r="G18" s="239"/>
      <c r="H18" s="233"/>
      <c r="I18" s="241"/>
      <c r="J18" s="233"/>
      <c r="K18" s="235"/>
      <c r="L18" s="235"/>
      <c r="M18" s="236"/>
    </row>
    <row r="19" spans="1:13" ht="15">
      <c r="A19" s="230"/>
      <c r="B19" s="237">
        <v>12</v>
      </c>
      <c r="C19" s="238" t="s">
        <v>1085</v>
      </c>
      <c r="D19" s="239" t="s">
        <v>936</v>
      </c>
      <c r="E19" s="240">
        <v>42.84</v>
      </c>
      <c r="F19" s="233"/>
      <c r="G19" s="239"/>
      <c r="H19" s="233"/>
      <c r="I19" s="241"/>
      <c r="J19" s="233"/>
      <c r="K19" s="235"/>
      <c r="L19" s="235"/>
      <c r="M19" s="236"/>
    </row>
    <row r="20" spans="1:13" ht="15">
      <c r="A20" s="230"/>
      <c r="B20" s="237">
        <v>13</v>
      </c>
      <c r="C20" s="238" t="s">
        <v>1086</v>
      </c>
      <c r="D20" s="239" t="s">
        <v>936</v>
      </c>
      <c r="E20" s="240">
        <v>7.05</v>
      </c>
      <c r="F20" s="233"/>
      <c r="G20" s="239"/>
      <c r="H20" s="233"/>
      <c r="I20" s="241"/>
      <c r="J20" s="233"/>
      <c r="K20" s="235"/>
      <c r="L20" s="235"/>
      <c r="M20" s="236"/>
    </row>
    <row r="21" spans="1:13" ht="15">
      <c r="A21" s="230"/>
      <c r="B21" s="237">
        <v>14</v>
      </c>
      <c r="C21" s="238" t="s">
        <v>1087</v>
      </c>
      <c r="D21" s="239" t="s">
        <v>936</v>
      </c>
      <c r="E21" s="240">
        <v>6.77</v>
      </c>
      <c r="F21" s="233"/>
      <c r="G21" s="239"/>
      <c r="H21" s="233"/>
      <c r="I21" s="241"/>
      <c r="J21" s="233"/>
      <c r="K21" s="235"/>
      <c r="L21" s="235"/>
      <c r="M21" s="236"/>
    </row>
    <row r="22" spans="1:13" ht="15">
      <c r="A22" s="230"/>
      <c r="B22" s="237">
        <v>15</v>
      </c>
      <c r="C22" s="238" t="s">
        <v>1088</v>
      </c>
      <c r="D22" s="239" t="s">
        <v>936</v>
      </c>
      <c r="E22" s="240">
        <v>19.309999999999999</v>
      </c>
      <c r="F22" s="233"/>
      <c r="G22" s="239"/>
      <c r="H22" s="233"/>
      <c r="I22" s="241"/>
      <c r="J22" s="233"/>
      <c r="K22" s="235"/>
      <c r="L22" s="235"/>
      <c r="M22" s="236"/>
    </row>
    <row r="23" spans="1:13" ht="15">
      <c r="A23" s="230"/>
      <c r="B23" s="237">
        <v>16</v>
      </c>
      <c r="C23" s="238" t="s">
        <v>1089</v>
      </c>
      <c r="D23" s="239" t="s">
        <v>906</v>
      </c>
      <c r="E23" s="240">
        <v>84.7</v>
      </c>
      <c r="F23" s="233"/>
      <c r="G23" s="239"/>
      <c r="H23" s="233"/>
      <c r="I23" s="241"/>
      <c r="J23" s="233"/>
      <c r="K23" s="235"/>
      <c r="L23" s="235"/>
      <c r="M23" s="236"/>
    </row>
    <row r="24" spans="1:13" ht="15">
      <c r="A24" s="230"/>
      <c r="B24" s="237">
        <v>17</v>
      </c>
      <c r="C24" s="238" t="s">
        <v>1090</v>
      </c>
      <c r="D24" s="239" t="s">
        <v>936</v>
      </c>
      <c r="E24" s="240">
        <v>26.08</v>
      </c>
      <c r="F24" s="233"/>
      <c r="G24" s="239"/>
      <c r="H24" s="233"/>
      <c r="I24" s="241"/>
      <c r="J24" s="233"/>
      <c r="K24" s="235"/>
      <c r="L24" s="235"/>
      <c r="M24" s="236"/>
    </row>
    <row r="25" spans="1:13" ht="15">
      <c r="A25" s="230"/>
      <c r="B25" s="237">
        <v>18</v>
      </c>
      <c r="C25" s="238" t="s">
        <v>1091</v>
      </c>
      <c r="D25" s="239" t="s">
        <v>1092</v>
      </c>
      <c r="E25" s="240">
        <v>1</v>
      </c>
      <c r="F25" s="233"/>
      <c r="G25" s="239"/>
      <c r="H25" s="233"/>
      <c r="I25" s="241"/>
      <c r="J25" s="233"/>
      <c r="K25" s="235"/>
      <c r="L25" s="235"/>
      <c r="M25" s="236"/>
    </row>
    <row r="26" spans="1:13" ht="15">
      <c r="A26" s="230"/>
      <c r="B26" s="237"/>
      <c r="C26" s="238" t="s">
        <v>1093</v>
      </c>
      <c r="D26" s="239"/>
      <c r="E26" s="240"/>
      <c r="F26" s="233"/>
      <c r="G26" s="239"/>
      <c r="H26" s="233"/>
      <c r="I26" s="241"/>
      <c r="J26" s="233"/>
      <c r="K26" s="235"/>
      <c r="L26" s="235"/>
      <c r="M26" s="236"/>
    </row>
    <row r="27" spans="1:13" ht="15.75">
      <c r="A27" s="222"/>
      <c r="B27" s="222"/>
      <c r="C27" s="223"/>
      <c r="D27" s="224"/>
      <c r="E27" s="225"/>
      <c r="F27" s="225"/>
      <c r="G27" s="225"/>
      <c r="H27" s="225"/>
      <c r="I27" s="225"/>
      <c r="J27" s="225"/>
      <c r="K27" s="226"/>
      <c r="L27" s="226"/>
      <c r="M27" s="227"/>
    </row>
    <row r="28" spans="1:13" ht="20.25">
      <c r="A28" s="230"/>
      <c r="B28" s="230"/>
      <c r="C28" s="229" t="s">
        <v>1094</v>
      </c>
      <c r="D28" s="232"/>
      <c r="E28" s="233"/>
      <c r="F28" s="233"/>
      <c r="G28" s="233"/>
      <c r="H28" s="233"/>
      <c r="I28" s="233"/>
      <c r="J28" s="233"/>
      <c r="K28" s="235"/>
      <c r="L28" s="235"/>
      <c r="M28" s="236"/>
    </row>
    <row r="29" spans="1:13" ht="15.75">
      <c r="A29" s="230"/>
      <c r="B29" s="230"/>
      <c r="C29" s="242"/>
      <c r="D29" s="232"/>
      <c r="E29" s="233"/>
      <c r="F29" s="233"/>
      <c r="G29" s="233"/>
      <c r="H29" s="233"/>
      <c r="I29" s="234"/>
      <c r="J29" s="234"/>
      <c r="K29" s="235"/>
      <c r="L29" s="235"/>
      <c r="M29" s="236"/>
    </row>
    <row r="30" spans="1:13" ht="15">
      <c r="A30" s="230"/>
      <c r="B30" s="237">
        <v>19</v>
      </c>
      <c r="C30" s="238" t="s">
        <v>1095</v>
      </c>
      <c r="D30" s="239" t="s">
        <v>948</v>
      </c>
      <c r="E30" s="240">
        <v>4</v>
      </c>
      <c r="F30" s="233"/>
      <c r="G30" s="239"/>
      <c r="H30" s="233"/>
      <c r="I30" s="241"/>
      <c r="J30" s="233"/>
      <c r="K30" s="235"/>
      <c r="L30" s="235"/>
      <c r="M30" s="236"/>
    </row>
    <row r="31" spans="1:13" ht="15">
      <c r="A31" s="230"/>
      <c r="B31" s="237">
        <v>20</v>
      </c>
      <c r="C31" s="238" t="s">
        <v>1096</v>
      </c>
      <c r="D31" s="239" t="s">
        <v>1074</v>
      </c>
      <c r="E31" s="240">
        <v>90</v>
      </c>
      <c r="F31" s="233"/>
      <c r="G31" s="239"/>
      <c r="H31" s="233"/>
      <c r="I31" s="241"/>
      <c r="J31" s="233"/>
      <c r="K31" s="235"/>
      <c r="L31" s="235"/>
      <c r="M31" s="236"/>
    </row>
    <row r="32" spans="1:13" ht="15">
      <c r="A32" s="230"/>
      <c r="B32" s="237">
        <v>21</v>
      </c>
      <c r="C32" s="238" t="s">
        <v>1097</v>
      </c>
      <c r="D32" s="239" t="s">
        <v>948</v>
      </c>
      <c r="E32" s="240">
        <v>3</v>
      </c>
      <c r="F32" s="233"/>
      <c r="G32" s="239"/>
      <c r="H32" s="233"/>
      <c r="I32" s="241"/>
      <c r="J32" s="233"/>
      <c r="K32" s="235"/>
      <c r="L32" s="235"/>
      <c r="M32" s="236"/>
    </row>
    <row r="33" spans="1:13" ht="15">
      <c r="A33" s="230"/>
      <c r="B33" s="237">
        <v>22</v>
      </c>
      <c r="C33" s="238" t="s">
        <v>1098</v>
      </c>
      <c r="D33" s="239" t="s">
        <v>1074</v>
      </c>
      <c r="E33" s="240">
        <v>85</v>
      </c>
      <c r="F33" s="233"/>
      <c r="G33" s="239"/>
      <c r="H33" s="233"/>
      <c r="I33" s="241"/>
      <c r="J33" s="233"/>
      <c r="K33" s="235"/>
      <c r="L33" s="235"/>
      <c r="M33" s="236"/>
    </row>
    <row r="34" spans="1:13" ht="15">
      <c r="A34" s="230"/>
      <c r="B34" s="237">
        <v>23</v>
      </c>
      <c r="C34" s="238" t="s">
        <v>1099</v>
      </c>
      <c r="D34" s="239" t="s">
        <v>1074</v>
      </c>
      <c r="E34" s="240">
        <v>30</v>
      </c>
      <c r="F34" s="233"/>
      <c r="G34" s="239"/>
      <c r="H34" s="233"/>
      <c r="I34" s="241"/>
      <c r="J34" s="233"/>
      <c r="K34" s="235"/>
      <c r="L34" s="235"/>
      <c r="M34" s="236"/>
    </row>
    <row r="35" spans="1:13" ht="15">
      <c r="A35" s="230"/>
      <c r="B35" s="237">
        <v>24</v>
      </c>
      <c r="C35" s="238" t="s">
        <v>1100</v>
      </c>
      <c r="D35" s="239" t="s">
        <v>948</v>
      </c>
      <c r="E35" s="240" t="s">
        <v>24</v>
      </c>
      <c r="F35" s="233"/>
      <c r="G35" s="239"/>
      <c r="H35" s="233"/>
      <c r="I35" s="241"/>
      <c r="J35" s="233"/>
      <c r="K35" s="235"/>
      <c r="L35" s="235"/>
      <c r="M35" s="236"/>
    </row>
    <row r="36" spans="1:13" ht="15">
      <c r="A36" s="230"/>
      <c r="B36" s="237">
        <v>25</v>
      </c>
      <c r="C36" s="238" t="s">
        <v>1101</v>
      </c>
      <c r="D36" s="239" t="s">
        <v>948</v>
      </c>
      <c r="E36" s="240">
        <v>14</v>
      </c>
      <c r="F36" s="233"/>
      <c r="G36" s="239"/>
      <c r="H36" s="233"/>
      <c r="I36" s="241"/>
      <c r="J36" s="233"/>
      <c r="K36" s="235"/>
      <c r="L36" s="235"/>
      <c r="M36" s="236"/>
    </row>
    <row r="37" spans="1:13" ht="15">
      <c r="A37" s="230"/>
      <c r="B37" s="237">
        <v>26</v>
      </c>
      <c r="C37" s="238" t="s">
        <v>1102</v>
      </c>
      <c r="D37" s="239" t="s">
        <v>948</v>
      </c>
      <c r="E37" s="240">
        <v>12</v>
      </c>
      <c r="F37" s="233"/>
      <c r="G37" s="239"/>
      <c r="H37" s="233"/>
      <c r="I37" s="241"/>
      <c r="J37" s="233"/>
      <c r="K37" s="235"/>
      <c r="L37" s="235"/>
      <c r="M37" s="236"/>
    </row>
    <row r="38" spans="1:13" ht="15">
      <c r="A38" s="230"/>
      <c r="B38" s="237">
        <v>27</v>
      </c>
      <c r="C38" s="238" t="s">
        <v>1103</v>
      </c>
      <c r="D38" s="239" t="s">
        <v>906</v>
      </c>
      <c r="E38" s="240">
        <v>41</v>
      </c>
      <c r="F38" s="233"/>
      <c r="G38" s="239"/>
      <c r="H38" s="233"/>
      <c r="I38" s="241"/>
      <c r="J38" s="233"/>
      <c r="K38" s="235"/>
      <c r="L38" s="235"/>
      <c r="M38" s="236"/>
    </row>
    <row r="39" spans="1:13" ht="15">
      <c r="A39" s="230"/>
      <c r="B39" s="237">
        <v>28</v>
      </c>
      <c r="C39" s="238" t="s">
        <v>1104</v>
      </c>
      <c r="D39" s="239" t="s">
        <v>948</v>
      </c>
      <c r="E39" s="240">
        <v>3</v>
      </c>
      <c r="F39" s="233"/>
      <c r="G39" s="239"/>
      <c r="H39" s="233"/>
      <c r="I39" s="241"/>
      <c r="J39" s="233"/>
      <c r="K39" s="235"/>
      <c r="L39" s="235"/>
      <c r="M39" s="236"/>
    </row>
    <row r="40" spans="1:13" ht="15">
      <c r="A40" s="230"/>
      <c r="B40" s="237">
        <v>29</v>
      </c>
      <c r="C40" s="238" t="s">
        <v>1105</v>
      </c>
      <c r="D40" s="239" t="s">
        <v>948</v>
      </c>
      <c r="E40" s="240">
        <v>3</v>
      </c>
      <c r="F40" s="233"/>
      <c r="G40" s="239"/>
      <c r="H40" s="233"/>
      <c r="I40" s="241"/>
      <c r="J40" s="233"/>
      <c r="K40" s="235"/>
      <c r="L40" s="235"/>
      <c r="M40" s="236"/>
    </row>
    <row r="41" spans="1:13" ht="15">
      <c r="A41" s="230"/>
      <c r="B41" s="237">
        <v>30</v>
      </c>
      <c r="C41" s="238" t="s">
        <v>1106</v>
      </c>
      <c r="D41" s="239" t="s">
        <v>1107</v>
      </c>
      <c r="E41" s="240">
        <v>1</v>
      </c>
      <c r="F41" s="233"/>
      <c r="G41" s="239"/>
      <c r="H41" s="233"/>
      <c r="I41" s="241"/>
      <c r="J41" s="233"/>
      <c r="K41" s="235"/>
      <c r="L41" s="235"/>
      <c r="M41" s="236"/>
    </row>
    <row r="42" spans="1:13" ht="15">
      <c r="A42" s="230"/>
      <c r="B42" s="237">
        <v>31</v>
      </c>
      <c r="C42" s="238" t="s">
        <v>1108</v>
      </c>
      <c r="D42" s="239" t="s">
        <v>906</v>
      </c>
      <c r="E42" s="240">
        <v>85</v>
      </c>
      <c r="F42" s="233"/>
      <c r="G42" s="239"/>
      <c r="H42" s="233"/>
      <c r="I42" s="241"/>
      <c r="J42" s="233"/>
      <c r="K42" s="235"/>
      <c r="L42" s="235"/>
      <c r="M42" s="236"/>
    </row>
    <row r="43" spans="1:13" ht="15">
      <c r="A43" s="230"/>
      <c r="B43" s="237"/>
      <c r="C43" s="238" t="s">
        <v>1109</v>
      </c>
      <c r="D43" s="239"/>
      <c r="E43" s="240"/>
      <c r="F43" s="233"/>
      <c r="G43" s="239"/>
      <c r="H43" s="233"/>
      <c r="I43" s="241"/>
      <c r="J43" s="233"/>
      <c r="K43" s="235"/>
      <c r="L43" s="235"/>
      <c r="M43" s="236"/>
    </row>
    <row r="44" spans="1:13" ht="12.75">
      <c r="A44" s="230"/>
      <c r="B44" s="237"/>
      <c r="C44" s="243"/>
      <c r="D44" s="244"/>
      <c r="E44" s="245"/>
      <c r="F44" s="233"/>
      <c r="G44" s="233"/>
      <c r="H44" s="233"/>
      <c r="I44" s="246"/>
      <c r="J44" s="246"/>
      <c r="K44" s="247"/>
      <c r="L44" s="247"/>
      <c r="M44" s="248"/>
    </row>
    <row r="45" spans="1:13" ht="12.75">
      <c r="A45" s="230"/>
      <c r="B45" s="237"/>
      <c r="C45" s="243"/>
      <c r="D45" s="244"/>
      <c r="E45" s="245"/>
      <c r="F45" s="233"/>
      <c r="G45" s="233"/>
      <c r="H45" s="233"/>
      <c r="I45" s="249"/>
      <c r="J45" s="249"/>
      <c r="K45" s="247"/>
      <c r="L45" s="247"/>
      <c r="M45" s="248"/>
    </row>
    <row r="46" spans="1:13" ht="12.75">
      <c r="A46" s="230"/>
      <c r="B46" s="237"/>
      <c r="C46" s="250"/>
      <c r="D46" s="244"/>
      <c r="E46" s="245"/>
      <c r="F46" s="233"/>
      <c r="G46" s="233"/>
      <c r="H46" s="233"/>
      <c r="I46" s="249"/>
      <c r="J46" s="249"/>
      <c r="K46" s="247"/>
      <c r="L46" s="247"/>
      <c r="M46" s="248"/>
    </row>
    <row r="47" spans="1:13" ht="20.25">
      <c r="A47" s="222"/>
      <c r="B47" s="222"/>
      <c r="C47" s="229" t="s">
        <v>1110</v>
      </c>
      <c r="D47" s="224"/>
      <c r="E47" s="225"/>
      <c r="F47" s="225"/>
      <c r="G47" s="225"/>
      <c r="H47" s="225"/>
      <c r="I47" s="225"/>
      <c r="J47" s="225"/>
      <c r="K47" s="226"/>
      <c r="L47" s="226"/>
      <c r="M47" s="227"/>
    </row>
    <row r="48" spans="1:13" ht="15">
      <c r="A48" s="230"/>
      <c r="B48" s="237">
        <v>32</v>
      </c>
      <c r="C48" s="238" t="s">
        <v>1111</v>
      </c>
      <c r="D48" s="239" t="s">
        <v>906</v>
      </c>
      <c r="E48" s="240">
        <v>30</v>
      </c>
      <c r="F48" s="233"/>
      <c r="G48" s="239"/>
      <c r="H48" s="233"/>
      <c r="I48" s="241"/>
      <c r="J48" s="233"/>
      <c r="K48" s="235"/>
      <c r="L48" s="235"/>
      <c r="M48" s="236"/>
    </row>
    <row r="49" spans="1:13" ht="15">
      <c r="A49" s="230"/>
      <c r="B49" s="237">
        <v>33</v>
      </c>
      <c r="C49" s="238" t="s">
        <v>1112</v>
      </c>
      <c r="D49" s="239" t="s">
        <v>906</v>
      </c>
      <c r="E49" s="240">
        <v>85</v>
      </c>
      <c r="F49" s="233"/>
      <c r="G49" s="239"/>
      <c r="H49" s="233"/>
      <c r="I49" s="241"/>
      <c r="J49" s="233"/>
      <c r="K49" s="235"/>
      <c r="L49" s="235"/>
      <c r="M49" s="236"/>
    </row>
    <row r="50" spans="1:13" ht="15">
      <c r="A50" s="230"/>
      <c r="B50" s="237">
        <v>34</v>
      </c>
      <c r="C50" s="238" t="s">
        <v>1113</v>
      </c>
      <c r="D50" s="239" t="s">
        <v>906</v>
      </c>
      <c r="E50" s="240">
        <v>41</v>
      </c>
      <c r="F50" s="233"/>
      <c r="G50" s="239"/>
      <c r="H50" s="233"/>
      <c r="I50" s="241"/>
      <c r="J50" s="233"/>
      <c r="K50" s="235"/>
      <c r="L50" s="235"/>
      <c r="M50" s="236"/>
    </row>
    <row r="51" spans="1:13" ht="15">
      <c r="A51" s="230"/>
      <c r="B51" s="237">
        <v>35</v>
      </c>
      <c r="C51" s="238" t="s">
        <v>1114</v>
      </c>
      <c r="D51" s="239" t="s">
        <v>948</v>
      </c>
      <c r="E51" s="240">
        <v>7</v>
      </c>
      <c r="F51" s="233"/>
      <c r="G51" s="239"/>
      <c r="H51" s="233"/>
      <c r="I51" s="241"/>
      <c r="J51" s="233"/>
      <c r="K51" s="235"/>
      <c r="L51" s="235"/>
      <c r="M51" s="236"/>
    </row>
    <row r="52" spans="1:13" ht="15">
      <c r="A52" s="230"/>
      <c r="B52" s="237">
        <v>36</v>
      </c>
      <c r="C52" s="238" t="s">
        <v>1115</v>
      </c>
      <c r="D52" s="239" t="s">
        <v>948</v>
      </c>
      <c r="E52" s="240">
        <v>14</v>
      </c>
      <c r="F52" s="233"/>
      <c r="G52" s="239"/>
      <c r="H52" s="233"/>
      <c r="I52" s="241"/>
      <c r="J52" s="233"/>
      <c r="K52" s="235"/>
      <c r="L52" s="235"/>
      <c r="M52" s="236"/>
    </row>
    <row r="53" spans="1:13" ht="15">
      <c r="A53" s="230"/>
      <c r="B53" s="237">
        <v>37</v>
      </c>
      <c r="C53" s="238" t="s">
        <v>1116</v>
      </c>
      <c r="D53" s="239" t="s">
        <v>948</v>
      </c>
      <c r="E53" s="240">
        <v>5</v>
      </c>
      <c r="F53" s="233"/>
      <c r="G53" s="239"/>
      <c r="H53" s="233"/>
      <c r="I53" s="241"/>
      <c r="J53" s="233"/>
      <c r="K53" s="235"/>
      <c r="L53" s="235"/>
      <c r="M53" s="236"/>
    </row>
    <row r="54" spans="1:13" ht="15">
      <c r="A54" s="230"/>
      <c r="B54" s="237">
        <v>38</v>
      </c>
      <c r="C54" s="238" t="s">
        <v>1117</v>
      </c>
      <c r="D54" s="239" t="s">
        <v>948</v>
      </c>
      <c r="E54" s="240">
        <v>1</v>
      </c>
      <c r="F54" s="233"/>
      <c r="G54" s="239"/>
      <c r="H54" s="233"/>
      <c r="I54" s="241"/>
      <c r="J54" s="233"/>
      <c r="K54" s="235"/>
      <c r="L54" s="235"/>
      <c r="M54" s="236"/>
    </row>
    <row r="55" spans="1:13" ht="15">
      <c r="A55" s="230"/>
      <c r="B55" s="237">
        <v>39</v>
      </c>
      <c r="C55" s="238" t="s">
        <v>1118</v>
      </c>
      <c r="D55" s="239" t="s">
        <v>948</v>
      </c>
      <c r="E55" s="240">
        <v>1</v>
      </c>
      <c r="F55" s="233"/>
      <c r="G55" s="239"/>
      <c r="H55" s="233"/>
      <c r="I55" s="241"/>
      <c r="J55" s="233"/>
      <c r="K55" s="235"/>
      <c r="L55" s="235"/>
      <c r="M55" s="236"/>
    </row>
    <row r="56" spans="1:13" ht="15">
      <c r="A56" s="230"/>
      <c r="B56" s="237">
        <v>40</v>
      </c>
      <c r="C56" s="238" t="s">
        <v>1119</v>
      </c>
      <c r="D56" s="239" t="s">
        <v>948</v>
      </c>
      <c r="E56" s="240">
        <v>4</v>
      </c>
      <c r="F56" s="233"/>
      <c r="G56" s="239"/>
      <c r="H56" s="233"/>
      <c r="I56" s="241"/>
      <c r="J56" s="233"/>
      <c r="K56" s="235"/>
      <c r="L56" s="235"/>
      <c r="M56" s="236"/>
    </row>
    <row r="57" spans="1:13" ht="15">
      <c r="A57" s="230"/>
      <c r="B57" s="237">
        <v>41</v>
      </c>
      <c r="C57" s="238" t="s">
        <v>1120</v>
      </c>
      <c r="D57" s="239" t="s">
        <v>948</v>
      </c>
      <c r="E57" s="240">
        <v>5</v>
      </c>
      <c r="F57" s="233"/>
      <c r="G57" s="239"/>
      <c r="H57" s="233"/>
      <c r="I57" s="241"/>
      <c r="J57" s="233"/>
      <c r="K57" s="235"/>
      <c r="L57" s="235"/>
      <c r="M57" s="236"/>
    </row>
    <row r="58" spans="1:13" ht="15">
      <c r="A58" s="230"/>
      <c r="B58" s="237">
        <v>42</v>
      </c>
      <c r="C58" s="238" t="s">
        <v>1121</v>
      </c>
      <c r="D58" s="239" t="s">
        <v>948</v>
      </c>
      <c r="E58" s="240">
        <v>1</v>
      </c>
      <c r="F58" s="233"/>
      <c r="G58" s="239"/>
      <c r="H58" s="233"/>
      <c r="I58" s="241"/>
      <c r="J58" s="233"/>
      <c r="K58" s="235"/>
      <c r="L58" s="235"/>
      <c r="M58" s="236"/>
    </row>
    <row r="59" spans="1:13" ht="15">
      <c r="A59" s="230"/>
      <c r="B59" s="237">
        <v>43</v>
      </c>
      <c r="C59" s="238" t="s">
        <v>1122</v>
      </c>
      <c r="D59" s="239" t="s">
        <v>948</v>
      </c>
      <c r="E59" s="240">
        <v>6</v>
      </c>
      <c r="F59" s="233"/>
      <c r="G59" s="239"/>
      <c r="H59" s="233"/>
      <c r="I59" s="241"/>
      <c r="J59" s="233"/>
      <c r="K59" s="235"/>
      <c r="L59" s="235"/>
      <c r="M59" s="236"/>
    </row>
    <row r="60" spans="1:13" ht="15">
      <c r="A60" s="230"/>
      <c r="B60" s="237">
        <v>44</v>
      </c>
      <c r="C60" s="238" t="s">
        <v>1123</v>
      </c>
      <c r="D60" s="239" t="s">
        <v>948</v>
      </c>
      <c r="E60" s="240">
        <v>3</v>
      </c>
      <c r="F60" s="233"/>
      <c r="G60" s="239"/>
      <c r="H60" s="233"/>
      <c r="I60" s="241"/>
      <c r="J60" s="233"/>
      <c r="K60" s="235"/>
      <c r="L60" s="235"/>
      <c r="M60" s="236"/>
    </row>
    <row r="61" spans="1:13" ht="15">
      <c r="A61" s="230"/>
      <c r="B61" s="237">
        <v>45</v>
      </c>
      <c r="C61" s="238" t="s">
        <v>1124</v>
      </c>
      <c r="D61" s="239" t="s">
        <v>948</v>
      </c>
      <c r="E61" s="240">
        <v>4</v>
      </c>
      <c r="F61" s="233"/>
      <c r="G61" s="239"/>
      <c r="H61" s="233"/>
      <c r="I61" s="241"/>
      <c r="J61" s="233"/>
      <c r="K61" s="235"/>
      <c r="L61" s="235"/>
      <c r="M61" s="236"/>
    </row>
    <row r="62" spans="1:13" ht="15">
      <c r="A62" s="230"/>
      <c r="B62" s="237">
        <v>46</v>
      </c>
      <c r="C62" s="238" t="s">
        <v>1125</v>
      </c>
      <c r="D62" s="239" t="s">
        <v>948</v>
      </c>
      <c r="E62" s="240">
        <v>4</v>
      </c>
      <c r="F62" s="233"/>
      <c r="G62" s="239"/>
      <c r="H62" s="233"/>
      <c r="I62" s="241"/>
      <c r="J62" s="233"/>
      <c r="K62" s="235"/>
      <c r="L62" s="235"/>
      <c r="M62" s="236"/>
    </row>
    <row r="63" spans="1:13" ht="15">
      <c r="A63" s="230"/>
      <c r="B63" s="237">
        <v>47</v>
      </c>
      <c r="C63" s="238" t="s">
        <v>1126</v>
      </c>
      <c r="D63" s="239" t="s">
        <v>906</v>
      </c>
      <c r="E63" s="240">
        <v>90</v>
      </c>
      <c r="F63" s="233"/>
      <c r="G63" s="239"/>
      <c r="H63" s="233"/>
      <c r="I63" s="241"/>
      <c r="J63" s="233"/>
      <c r="K63" s="235"/>
      <c r="L63" s="235"/>
      <c r="M63" s="236"/>
    </row>
    <row r="64" spans="1:13" ht="15">
      <c r="A64" s="230"/>
      <c r="B64" s="237">
        <v>48</v>
      </c>
      <c r="C64" s="238" t="s">
        <v>1127</v>
      </c>
      <c r="D64" s="239" t="s">
        <v>948</v>
      </c>
      <c r="E64" s="240">
        <v>4</v>
      </c>
      <c r="F64" s="233"/>
      <c r="G64" s="239"/>
      <c r="H64" s="233"/>
      <c r="I64" s="241"/>
      <c r="J64" s="233"/>
      <c r="K64" s="235"/>
      <c r="L64" s="235"/>
      <c r="M64" s="236"/>
    </row>
    <row r="65" spans="1:13" ht="15">
      <c r="A65" s="230"/>
      <c r="B65" s="237"/>
      <c r="C65" s="238" t="s">
        <v>1128</v>
      </c>
      <c r="D65" s="239"/>
      <c r="E65" s="240"/>
      <c r="F65" s="233"/>
      <c r="G65" s="239"/>
      <c r="H65" s="233"/>
      <c r="I65" s="241"/>
      <c r="J65" s="233"/>
      <c r="K65" s="235"/>
      <c r="L65" s="235"/>
      <c r="M65" s="236"/>
    </row>
    <row r="66" spans="1:13" ht="12.75">
      <c r="A66" s="230"/>
      <c r="B66" s="237"/>
      <c r="C66" s="250"/>
      <c r="D66" s="230"/>
      <c r="E66" s="251"/>
      <c r="F66" s="233"/>
      <c r="G66" s="252"/>
      <c r="H66" s="252"/>
      <c r="I66" s="246"/>
      <c r="J66" s="246"/>
      <c r="K66" s="247"/>
      <c r="L66" s="247"/>
      <c r="M66" s="236"/>
    </row>
    <row r="67" spans="1:13" ht="12.75">
      <c r="A67" s="230"/>
      <c r="B67" s="237"/>
      <c r="C67" s="243"/>
      <c r="D67" s="230"/>
      <c r="E67" s="251"/>
      <c r="F67" s="233"/>
      <c r="G67" s="252"/>
      <c r="H67" s="252"/>
      <c r="I67" s="246"/>
      <c r="J67" s="246"/>
      <c r="K67" s="247"/>
      <c r="L67" s="247"/>
      <c r="M67" s="236"/>
    </row>
    <row r="68" spans="1:13" ht="12.75">
      <c r="A68" s="230"/>
      <c r="B68" s="237"/>
      <c r="C68" s="243"/>
      <c r="D68" s="230"/>
      <c r="E68" s="251"/>
      <c r="F68" s="233"/>
      <c r="G68" s="252"/>
      <c r="H68" s="252"/>
      <c r="I68" s="246"/>
      <c r="J68" s="246"/>
      <c r="K68" s="247"/>
      <c r="L68" s="247"/>
      <c r="M68" s="236"/>
    </row>
    <row r="69" spans="1:13" ht="12.75">
      <c r="A69" s="230"/>
      <c r="B69" s="237"/>
      <c r="C69" s="253"/>
      <c r="D69" s="254"/>
      <c r="E69" s="255"/>
      <c r="F69" s="233"/>
      <c r="G69" s="252"/>
      <c r="H69" s="252"/>
      <c r="I69" s="246"/>
      <c r="J69" s="246"/>
      <c r="K69" s="256"/>
      <c r="L69" s="256"/>
      <c r="M69" s="236"/>
    </row>
    <row r="70" spans="1:13" ht="12.75">
      <c r="A70" s="230"/>
      <c r="B70" s="237"/>
      <c r="C70" s="257"/>
      <c r="D70" s="230"/>
      <c r="E70" s="251"/>
      <c r="F70" s="233"/>
      <c r="G70" s="252"/>
      <c r="H70" s="252"/>
      <c r="I70" s="233"/>
      <c r="J70" s="233"/>
      <c r="K70" s="235"/>
      <c r="L70" s="256"/>
      <c r="M70" s="236"/>
    </row>
    <row r="71" spans="1:13" ht="12.75">
      <c r="A71" s="230"/>
      <c r="B71" s="237"/>
      <c r="C71" s="250"/>
      <c r="D71" s="230"/>
      <c r="E71" s="251"/>
      <c r="F71" s="233"/>
      <c r="G71" s="233"/>
      <c r="H71" s="252"/>
      <c r="I71" s="233"/>
      <c r="J71" s="233"/>
      <c r="K71" s="235"/>
      <c r="L71" s="256"/>
      <c r="M71" s="236"/>
    </row>
    <row r="72" spans="1:13" ht="12.75">
      <c r="A72" s="230"/>
      <c r="B72" s="237"/>
      <c r="C72" s="250"/>
      <c r="D72" s="230"/>
      <c r="E72" s="251"/>
      <c r="F72" s="233"/>
      <c r="G72" s="252"/>
      <c r="H72" s="252"/>
      <c r="I72" s="233"/>
      <c r="J72" s="233"/>
      <c r="K72" s="235"/>
      <c r="L72" s="247"/>
      <c r="M72" s="236"/>
    </row>
    <row r="73" spans="1:13" ht="12.75">
      <c r="A73" s="230"/>
      <c r="B73" s="237"/>
      <c r="C73" s="250"/>
      <c r="D73" s="258"/>
      <c r="E73" s="259"/>
      <c r="F73" s="259"/>
      <c r="G73" s="233"/>
      <c r="H73" s="252"/>
      <c r="I73" s="233"/>
      <c r="J73" s="233"/>
      <c r="K73" s="235"/>
      <c r="L73" s="247"/>
      <c r="M73" s="236"/>
    </row>
    <row r="74" spans="1:13" ht="12.75">
      <c r="A74" s="230"/>
      <c r="B74" s="237"/>
      <c r="C74" s="259"/>
      <c r="D74" s="230"/>
      <c r="E74" s="260"/>
      <c r="F74" s="260"/>
      <c r="G74" s="233"/>
      <c r="H74" s="252"/>
      <c r="I74" s="233"/>
      <c r="J74" s="233"/>
      <c r="K74" s="235"/>
      <c r="L74" s="247"/>
      <c r="M74" s="236"/>
    </row>
    <row r="75" spans="1:13" ht="12.75">
      <c r="A75" s="230"/>
      <c r="B75" s="237"/>
      <c r="C75" s="260"/>
      <c r="D75" s="244"/>
      <c r="E75" s="245"/>
      <c r="F75" s="233"/>
      <c r="G75" s="233"/>
      <c r="H75" s="233"/>
      <c r="I75" s="246"/>
      <c r="J75" s="246"/>
      <c r="K75" s="247"/>
      <c r="L75" s="247"/>
      <c r="M75" s="248"/>
    </row>
    <row r="76" spans="1:13" ht="12.75">
      <c r="A76" s="230"/>
      <c r="B76" s="237"/>
      <c r="C76" s="243"/>
      <c r="D76" s="244"/>
      <c r="E76" s="245"/>
      <c r="F76" s="233"/>
      <c r="G76" s="233"/>
      <c r="H76" s="233"/>
      <c r="I76" s="249"/>
      <c r="J76" s="249"/>
      <c r="K76" s="247"/>
      <c r="L76" s="247"/>
      <c r="M76" s="248"/>
    </row>
    <row r="77" spans="1:13" ht="12.75">
      <c r="A77" s="230"/>
      <c r="B77" s="237"/>
      <c r="C77" s="243"/>
      <c r="D77" s="244"/>
      <c r="E77" s="245"/>
      <c r="F77" s="233"/>
      <c r="G77" s="233"/>
      <c r="H77" s="233"/>
      <c r="I77" s="249"/>
      <c r="J77" s="249"/>
      <c r="K77" s="247"/>
      <c r="L77" s="247"/>
      <c r="M77" s="248"/>
    </row>
    <row r="78" spans="1:13" ht="15">
      <c r="A78" s="222"/>
      <c r="B78" s="222"/>
      <c r="C78" s="250"/>
      <c r="D78" s="224"/>
      <c r="E78" s="225"/>
      <c r="F78" s="225"/>
      <c r="G78" s="225"/>
      <c r="H78" s="225"/>
      <c r="I78" s="225"/>
      <c r="J78" s="225"/>
      <c r="K78" s="226"/>
      <c r="L78" s="226"/>
      <c r="M78" s="227"/>
    </row>
    <row r="79" spans="1:13" ht="15.75">
      <c r="A79" s="230"/>
      <c r="B79" s="230"/>
      <c r="C79" s="223"/>
      <c r="D79" s="232"/>
      <c r="E79" s="233"/>
      <c r="F79" s="233"/>
      <c r="G79" s="233"/>
      <c r="H79" s="233"/>
      <c r="I79" s="233"/>
      <c r="J79" s="233"/>
      <c r="K79" s="235"/>
      <c r="L79" s="235"/>
      <c r="M79" s="236"/>
    </row>
    <row r="80" spans="1:13" ht="18">
      <c r="A80" s="230"/>
      <c r="B80" s="230"/>
      <c r="C80" s="231"/>
      <c r="D80" s="232"/>
      <c r="E80" s="233"/>
      <c r="F80" s="233"/>
      <c r="G80" s="233"/>
      <c r="H80" s="233"/>
      <c r="I80" s="233"/>
      <c r="J80" s="233"/>
      <c r="K80" s="235"/>
      <c r="L80" s="235"/>
      <c r="M80" s="236"/>
    </row>
    <row r="81" spans="1:13" ht="15.75">
      <c r="A81" s="230"/>
      <c r="B81" s="230"/>
      <c r="C81" s="242"/>
      <c r="D81" s="232"/>
      <c r="E81" s="233"/>
      <c r="F81" s="261"/>
      <c r="G81" s="233"/>
      <c r="H81" s="261"/>
      <c r="I81" s="233"/>
      <c r="J81" s="261"/>
      <c r="K81" s="235"/>
      <c r="L81" s="235"/>
      <c r="M81" s="236"/>
    </row>
    <row r="82" spans="1:13" ht="15.75">
      <c r="A82" s="230"/>
      <c r="B82" s="230"/>
      <c r="C82" s="262"/>
      <c r="D82" s="230"/>
      <c r="E82" s="251"/>
      <c r="F82" s="233"/>
      <c r="G82" s="233"/>
      <c r="H82" s="233"/>
      <c r="I82" s="233"/>
      <c r="J82" s="233"/>
      <c r="K82" s="235"/>
      <c r="L82" s="235"/>
      <c r="M82" s="236"/>
    </row>
    <row r="83" spans="1:13" ht="12.75">
      <c r="A83" s="230"/>
      <c r="B83" s="230"/>
      <c r="C83" s="243"/>
      <c r="D83" s="254"/>
      <c r="E83" s="255"/>
      <c r="F83" s="233"/>
      <c r="G83" s="233"/>
      <c r="H83" s="233"/>
      <c r="I83" s="233"/>
      <c r="J83" s="233"/>
      <c r="K83" s="235"/>
      <c r="L83" s="235"/>
      <c r="M83" s="236"/>
    </row>
    <row r="84" spans="1:13" ht="12.75">
      <c r="A84" s="230"/>
      <c r="B84" s="230"/>
      <c r="C84" s="257"/>
      <c r="D84" s="230"/>
      <c r="E84" s="251"/>
      <c r="F84" s="233"/>
      <c r="G84" s="233"/>
      <c r="H84" s="233"/>
      <c r="I84" s="233"/>
      <c r="J84" s="233"/>
      <c r="K84" s="235"/>
      <c r="L84" s="235"/>
      <c r="M84" s="236"/>
    </row>
    <row r="85" spans="1:13" ht="12.75">
      <c r="A85" s="230"/>
      <c r="B85" s="230"/>
      <c r="C85" s="250"/>
      <c r="D85" s="230"/>
      <c r="E85" s="251"/>
      <c r="F85" s="233"/>
      <c r="G85" s="233"/>
      <c r="H85" s="233"/>
      <c r="I85" s="233"/>
      <c r="J85" s="233"/>
      <c r="K85" s="235"/>
      <c r="L85" s="235"/>
      <c r="M85" s="236"/>
    </row>
    <row r="86" spans="1:13" ht="12.75">
      <c r="A86" s="230"/>
      <c r="B86" s="230"/>
      <c r="C86" s="250"/>
      <c r="D86" s="230"/>
      <c r="E86" s="251"/>
      <c r="F86" s="233"/>
      <c r="G86" s="233"/>
      <c r="H86" s="233"/>
      <c r="I86" s="233"/>
      <c r="J86" s="233"/>
      <c r="K86" s="235"/>
      <c r="L86" s="235"/>
      <c r="M86" s="236"/>
    </row>
    <row r="87" spans="1:13" ht="15">
      <c r="A87" s="222"/>
      <c r="B87" s="222"/>
      <c r="C87" s="250"/>
      <c r="D87" s="224"/>
      <c r="E87" s="225"/>
      <c r="F87" s="225"/>
      <c r="G87" s="225"/>
      <c r="H87" s="225"/>
      <c r="I87" s="225"/>
      <c r="J87" s="225"/>
      <c r="K87" s="226"/>
      <c r="L87" s="226"/>
      <c r="M87" s="227"/>
    </row>
    <row r="88" spans="1:13" ht="15.75">
      <c r="A88" s="230"/>
      <c r="B88" s="230"/>
      <c r="C88" s="223"/>
      <c r="D88" s="232"/>
      <c r="E88" s="233"/>
      <c r="F88" s="233"/>
      <c r="G88" s="233"/>
      <c r="H88" s="233"/>
      <c r="I88" s="233"/>
      <c r="J88" s="233"/>
      <c r="K88" s="235"/>
      <c r="L88" s="235"/>
      <c r="M88" s="236"/>
    </row>
    <row r="89" spans="1:13" ht="18">
      <c r="A89" s="230"/>
      <c r="B89" s="230"/>
      <c r="C89" s="231"/>
      <c r="D89" s="232"/>
      <c r="E89" s="233"/>
      <c r="F89" s="233"/>
      <c r="G89" s="233"/>
      <c r="H89" s="233"/>
      <c r="I89" s="233"/>
      <c r="J89" s="233"/>
      <c r="K89" s="235"/>
      <c r="L89" s="235"/>
      <c r="M89" s="236"/>
    </row>
    <row r="90" spans="1:13" ht="15.75">
      <c r="A90" s="230"/>
      <c r="B90" s="230"/>
      <c r="C90" s="242"/>
      <c r="D90" s="232"/>
      <c r="E90" s="233"/>
      <c r="F90" s="261"/>
      <c r="G90" s="233"/>
      <c r="H90" s="261"/>
      <c r="I90" s="233"/>
      <c r="J90" s="261"/>
      <c r="K90" s="235"/>
      <c r="L90" s="235"/>
      <c r="M90" s="236"/>
    </row>
    <row r="91" spans="1:13" ht="15.75">
      <c r="A91" s="230"/>
      <c r="B91" s="230"/>
      <c r="C91" s="262"/>
      <c r="D91" s="230"/>
      <c r="E91" s="251"/>
      <c r="F91" s="233"/>
      <c r="G91" s="233"/>
      <c r="H91" s="233"/>
      <c r="I91" s="233"/>
      <c r="J91" s="233"/>
      <c r="K91" s="235"/>
      <c r="L91" s="235"/>
      <c r="M91" s="236"/>
    </row>
    <row r="92" spans="1:13" ht="12.75">
      <c r="A92" s="230"/>
      <c r="B92" s="230"/>
      <c r="C92" s="243"/>
      <c r="D92" s="254"/>
      <c r="E92" s="255"/>
      <c r="F92" s="233"/>
      <c r="G92" s="233"/>
      <c r="H92" s="233"/>
      <c r="I92" s="233"/>
      <c r="J92" s="233"/>
      <c r="K92" s="235"/>
      <c r="L92" s="235"/>
      <c r="M92" s="236"/>
    </row>
    <row r="93" spans="1:13" ht="12.75">
      <c r="A93" s="230"/>
      <c r="B93" s="230"/>
      <c r="C93" s="257"/>
      <c r="D93" s="230"/>
      <c r="E93" s="251"/>
      <c r="F93" s="233"/>
      <c r="G93" s="233"/>
      <c r="H93" s="233"/>
      <c r="I93" s="233"/>
      <c r="J93" s="233"/>
      <c r="K93" s="235"/>
      <c r="L93" s="235"/>
      <c r="M93" s="236"/>
    </row>
    <row r="94" spans="1:13" ht="12.75">
      <c r="A94" s="230"/>
      <c r="B94" s="230"/>
      <c r="C94" s="250"/>
      <c r="D94" s="230"/>
      <c r="E94" s="251"/>
      <c r="F94" s="233"/>
      <c r="G94" s="233"/>
      <c r="H94" s="233"/>
      <c r="I94" s="233"/>
      <c r="J94" s="233"/>
      <c r="K94" s="235"/>
      <c r="L94" s="235"/>
      <c r="M94" s="236"/>
    </row>
    <row r="95" spans="1:13" ht="12.75">
      <c r="A95" s="230"/>
      <c r="B95" s="230"/>
      <c r="C95" s="250"/>
      <c r="D95" s="230"/>
      <c r="E95" s="251"/>
      <c r="F95" s="233"/>
      <c r="G95" s="233"/>
      <c r="H95" s="233"/>
      <c r="I95" s="233"/>
      <c r="J95" s="233"/>
      <c r="K95" s="235"/>
      <c r="L95" s="235"/>
      <c r="M95" s="236"/>
    </row>
    <row r="96" spans="1:13" ht="12.75">
      <c r="A96" s="230"/>
      <c r="B96" s="230"/>
      <c r="C96" s="250"/>
      <c r="D96" s="230"/>
      <c r="E96" s="251"/>
      <c r="F96" s="233"/>
      <c r="G96" s="233"/>
      <c r="H96" s="233"/>
      <c r="I96" s="233"/>
      <c r="J96" s="233"/>
      <c r="K96" s="235"/>
      <c r="L96" s="235"/>
      <c r="M96" s="236"/>
    </row>
    <row r="97" spans="1:13" ht="12.75">
      <c r="A97" s="230"/>
      <c r="B97" s="230"/>
      <c r="C97" s="250"/>
      <c r="D97" s="230"/>
      <c r="E97" s="251"/>
      <c r="F97" s="233"/>
      <c r="G97" s="233"/>
      <c r="H97" s="233"/>
      <c r="I97" s="233"/>
      <c r="J97" s="233"/>
      <c r="K97" s="235"/>
      <c r="L97" s="235"/>
      <c r="M97" s="236"/>
    </row>
    <row r="98" spans="1:13" ht="12.75">
      <c r="A98" s="230"/>
      <c r="B98" s="230"/>
      <c r="C98" s="250"/>
      <c r="D98" s="230"/>
      <c r="E98" s="251"/>
      <c r="F98" s="233"/>
      <c r="G98" s="233"/>
      <c r="H98" s="233"/>
      <c r="I98" s="233"/>
      <c r="J98" s="233"/>
      <c r="K98" s="235"/>
      <c r="L98" s="235"/>
      <c r="M98" s="236"/>
    </row>
    <row r="99" spans="1:13" ht="12.75">
      <c r="A99" s="230"/>
      <c r="B99" s="230"/>
      <c r="C99" s="250"/>
      <c r="D99" s="230"/>
      <c r="E99" s="251"/>
      <c r="F99" s="233"/>
      <c r="G99" s="233"/>
      <c r="H99" s="233"/>
      <c r="I99" s="233"/>
      <c r="J99" s="233"/>
      <c r="K99" s="235"/>
      <c r="L99" s="235"/>
      <c r="M99" s="236"/>
    </row>
    <row r="100" spans="1:13" ht="12.75">
      <c r="A100" s="230"/>
      <c r="B100" s="230"/>
      <c r="C100" s="250"/>
      <c r="D100" s="230"/>
      <c r="E100" s="251"/>
      <c r="F100" s="233"/>
      <c r="G100" s="233"/>
      <c r="H100" s="233"/>
      <c r="I100" s="233"/>
      <c r="J100" s="233"/>
      <c r="K100" s="235"/>
      <c r="L100" s="235"/>
      <c r="M100" s="236"/>
    </row>
    <row r="101" spans="1:13" ht="12.75">
      <c r="A101" s="230"/>
      <c r="B101" s="230"/>
      <c r="C101" s="250"/>
      <c r="D101" s="230"/>
      <c r="E101" s="251"/>
      <c r="F101" s="233"/>
      <c r="G101" s="233"/>
      <c r="H101" s="233"/>
      <c r="I101" s="233"/>
      <c r="J101" s="233"/>
      <c r="K101" s="235"/>
      <c r="L101" s="235"/>
      <c r="M101" s="236"/>
    </row>
    <row r="102" spans="1:13" ht="12.75">
      <c r="A102" s="230"/>
      <c r="B102" s="230"/>
      <c r="C102" s="250"/>
      <c r="D102" s="230"/>
      <c r="E102" s="251"/>
      <c r="F102" s="233"/>
      <c r="G102" s="233"/>
      <c r="H102" s="233"/>
      <c r="I102" s="233"/>
      <c r="J102" s="233"/>
      <c r="K102" s="235"/>
      <c r="L102" s="235"/>
      <c r="M102" s="236"/>
    </row>
    <row r="103" spans="1:13" ht="12.75">
      <c r="A103" s="230"/>
      <c r="B103" s="230"/>
      <c r="C103" s="250"/>
      <c r="D103" s="230"/>
      <c r="E103" s="251"/>
      <c r="F103" s="233"/>
      <c r="G103" s="233"/>
      <c r="H103" s="233"/>
      <c r="I103" s="233"/>
      <c r="J103" s="233"/>
      <c r="K103" s="235"/>
      <c r="L103" s="235"/>
      <c r="M103" s="236"/>
    </row>
    <row r="104" spans="1:13" ht="12.75">
      <c r="A104" s="230"/>
      <c r="B104" s="230"/>
      <c r="C104" s="250"/>
      <c r="D104" s="230"/>
      <c r="E104" s="251"/>
      <c r="F104" s="233"/>
      <c r="G104" s="233"/>
      <c r="H104" s="233"/>
      <c r="I104" s="233"/>
      <c r="J104" s="233"/>
      <c r="K104" s="235"/>
      <c r="L104" s="235"/>
      <c r="M104" s="236"/>
    </row>
    <row r="105" spans="1:13" ht="12.75">
      <c r="A105" s="230"/>
      <c r="B105" s="237"/>
      <c r="C105" s="250"/>
      <c r="D105" s="230"/>
      <c r="E105" s="251"/>
      <c r="F105" s="233"/>
      <c r="G105" s="252"/>
      <c r="H105" s="252"/>
      <c r="I105" s="246"/>
      <c r="J105" s="246"/>
      <c r="K105" s="247"/>
      <c r="L105" s="247"/>
      <c r="M105" s="236"/>
    </row>
    <row r="106" spans="1:13" ht="12.75">
      <c r="A106" s="230"/>
      <c r="B106" s="237"/>
      <c r="C106" s="243"/>
      <c r="D106" s="230"/>
      <c r="E106" s="251"/>
      <c r="F106" s="233"/>
      <c r="G106" s="252"/>
      <c r="H106" s="252"/>
      <c r="I106" s="246"/>
      <c r="J106" s="246"/>
      <c r="K106" s="247"/>
      <c r="L106" s="247"/>
      <c r="M106" s="236"/>
    </row>
    <row r="107" spans="1:13" ht="12.75">
      <c r="A107" s="230"/>
      <c r="B107" s="237"/>
      <c r="C107" s="243"/>
      <c r="D107" s="230"/>
      <c r="E107" s="251"/>
      <c r="F107" s="233"/>
      <c r="G107" s="252"/>
      <c r="H107" s="252"/>
      <c r="I107" s="246"/>
      <c r="J107" s="246"/>
      <c r="K107" s="247"/>
      <c r="L107" s="247"/>
      <c r="M107" s="236"/>
    </row>
    <row r="108" spans="1:13" ht="12.75">
      <c r="A108" s="230"/>
      <c r="B108" s="237"/>
      <c r="C108" s="253"/>
      <c r="D108" s="254"/>
      <c r="E108" s="255"/>
      <c r="F108" s="233"/>
      <c r="G108" s="252"/>
      <c r="H108" s="252"/>
      <c r="I108" s="246"/>
      <c r="J108" s="246"/>
      <c r="K108" s="256"/>
      <c r="L108" s="256"/>
      <c r="M108" s="236"/>
    </row>
    <row r="109" spans="1:13" ht="12.75">
      <c r="A109" s="230"/>
      <c r="B109" s="237"/>
      <c r="C109" s="257"/>
      <c r="D109" s="230"/>
      <c r="E109" s="251"/>
      <c r="F109" s="233"/>
      <c r="G109" s="252"/>
      <c r="H109" s="252"/>
      <c r="I109" s="233"/>
      <c r="J109" s="233"/>
      <c r="K109" s="235"/>
      <c r="L109" s="256"/>
      <c r="M109" s="236"/>
    </row>
    <row r="110" spans="1:13" ht="12.75">
      <c r="A110" s="230"/>
      <c r="B110" s="237"/>
      <c r="C110" s="250"/>
      <c r="D110" s="230"/>
      <c r="E110" s="251"/>
      <c r="F110" s="233"/>
      <c r="G110" s="233"/>
      <c r="H110" s="252"/>
      <c r="I110" s="233"/>
      <c r="J110" s="233"/>
      <c r="K110" s="235"/>
      <c r="L110" s="256"/>
      <c r="M110" s="236"/>
    </row>
    <row r="111" spans="1:13" ht="12.75">
      <c r="A111" s="230"/>
      <c r="B111" s="237"/>
      <c r="C111" s="250"/>
      <c r="D111" s="230"/>
      <c r="E111" s="251"/>
      <c r="F111" s="233"/>
      <c r="G111" s="252"/>
      <c r="H111" s="252"/>
      <c r="I111" s="233"/>
      <c r="J111" s="233"/>
      <c r="K111" s="235"/>
      <c r="L111" s="247"/>
      <c r="M111" s="236"/>
    </row>
    <row r="112" spans="1:13" ht="12.75">
      <c r="A112" s="230"/>
      <c r="B112" s="237"/>
      <c r="C112" s="250"/>
      <c r="D112" s="258"/>
      <c r="E112" s="259"/>
      <c r="F112" s="259"/>
      <c r="G112" s="233"/>
      <c r="H112" s="252"/>
      <c r="I112" s="233"/>
      <c r="J112" s="233"/>
      <c r="K112" s="235"/>
      <c r="L112" s="247"/>
      <c r="M112" s="236"/>
    </row>
    <row r="113" spans="1:13" ht="12.75">
      <c r="A113" s="230"/>
      <c r="B113" s="237"/>
      <c r="C113" s="259"/>
      <c r="D113" s="230"/>
      <c r="E113" s="260"/>
      <c r="F113" s="260"/>
      <c r="G113" s="233"/>
      <c r="H113" s="252"/>
      <c r="I113" s="233"/>
      <c r="J113" s="233"/>
      <c r="K113" s="235"/>
      <c r="L113" s="247"/>
      <c r="M113" s="236"/>
    </row>
    <row r="114" spans="1:13" ht="12.75">
      <c r="A114" s="230"/>
      <c r="B114" s="237"/>
      <c r="C114" s="260"/>
      <c r="D114" s="244"/>
      <c r="E114" s="245"/>
      <c r="F114" s="233"/>
      <c r="G114" s="233"/>
      <c r="H114" s="233"/>
      <c r="I114" s="246"/>
      <c r="J114" s="246"/>
      <c r="K114" s="247"/>
      <c r="L114" s="247"/>
      <c r="M114" s="248"/>
    </row>
    <row r="115" spans="1:13" ht="12.75">
      <c r="A115" s="230"/>
      <c r="B115" s="237"/>
      <c r="C115" s="243"/>
      <c r="D115" s="244"/>
      <c r="E115" s="245"/>
      <c r="F115" s="233"/>
      <c r="G115" s="233"/>
      <c r="H115" s="233"/>
      <c r="I115" s="249"/>
      <c r="J115" s="249"/>
      <c r="K115" s="247"/>
      <c r="L115" s="247"/>
      <c r="M115" s="248"/>
    </row>
    <row r="116" spans="1:13" ht="12.75">
      <c r="A116" s="230"/>
      <c r="B116" s="237"/>
      <c r="C116" s="243"/>
      <c r="D116" s="244"/>
      <c r="E116" s="245"/>
      <c r="F116" s="233"/>
      <c r="G116" s="233"/>
      <c r="H116" s="233"/>
      <c r="I116" s="249"/>
      <c r="J116" s="249"/>
      <c r="K116" s="247"/>
      <c r="L116" s="247"/>
      <c r="M116" s="248"/>
    </row>
    <row r="117" spans="1:13" ht="15">
      <c r="A117" s="222"/>
      <c r="B117" s="222"/>
      <c r="C117" s="250"/>
      <c r="D117" s="224"/>
      <c r="E117" s="225"/>
      <c r="F117" s="225"/>
      <c r="G117" s="225"/>
      <c r="H117" s="225"/>
      <c r="I117" s="225"/>
      <c r="J117" s="225"/>
      <c r="K117" s="226"/>
      <c r="L117" s="226"/>
      <c r="M117" s="227"/>
    </row>
    <row r="118" spans="1:13" ht="15.75">
      <c r="A118" s="230"/>
      <c r="B118" s="230"/>
      <c r="C118" s="223"/>
      <c r="D118" s="232"/>
      <c r="E118" s="233"/>
      <c r="F118" s="233"/>
      <c r="G118" s="233"/>
      <c r="H118" s="233"/>
      <c r="I118" s="233"/>
      <c r="J118" s="233"/>
      <c r="K118" s="235"/>
      <c r="L118" s="235"/>
      <c r="M118" s="236"/>
    </row>
    <row r="119" spans="1:13" ht="18">
      <c r="A119" s="230"/>
      <c r="B119" s="230"/>
      <c r="C119" s="231"/>
      <c r="D119" s="232"/>
      <c r="E119" s="233"/>
      <c r="F119" s="233"/>
      <c r="G119" s="233"/>
      <c r="H119" s="233"/>
      <c r="I119" s="233"/>
      <c r="J119" s="233"/>
      <c r="K119" s="235"/>
      <c r="L119" s="235"/>
      <c r="M119" s="236"/>
    </row>
    <row r="120" spans="1:13" ht="15.75">
      <c r="A120" s="230"/>
      <c r="B120" s="230"/>
      <c r="C120" s="242"/>
      <c r="D120" s="232"/>
      <c r="E120" s="233"/>
      <c r="F120" s="261"/>
      <c r="G120" s="233"/>
      <c r="H120" s="261"/>
      <c r="I120" s="233"/>
      <c r="J120" s="261"/>
      <c r="K120" s="235"/>
      <c r="L120" s="235"/>
      <c r="M120" s="236"/>
    </row>
    <row r="121" spans="1:13" ht="15.75">
      <c r="A121" s="230"/>
      <c r="B121" s="230"/>
      <c r="C121" s="262"/>
      <c r="D121" s="230"/>
      <c r="E121" s="251"/>
      <c r="F121" s="233"/>
      <c r="G121" s="233"/>
      <c r="H121" s="233"/>
      <c r="I121" s="233"/>
      <c r="J121" s="233"/>
      <c r="K121" s="235"/>
      <c r="L121" s="235"/>
      <c r="M121" s="236"/>
    </row>
    <row r="122" spans="1:13" ht="12.75">
      <c r="A122" s="230"/>
      <c r="B122" s="230"/>
      <c r="C122" s="243"/>
      <c r="D122" s="254"/>
      <c r="E122" s="255"/>
      <c r="F122" s="233"/>
      <c r="G122" s="233"/>
      <c r="H122" s="233"/>
      <c r="I122" s="233"/>
      <c r="J122" s="233"/>
      <c r="K122" s="235"/>
      <c r="L122" s="235"/>
      <c r="M122" s="236"/>
    </row>
    <row r="123" spans="1:13" ht="12.75">
      <c r="A123" s="230"/>
      <c r="B123" s="230"/>
      <c r="C123" s="257"/>
      <c r="D123" s="230"/>
      <c r="E123" s="251"/>
      <c r="F123" s="233"/>
      <c r="G123" s="233"/>
      <c r="H123" s="233"/>
      <c r="I123" s="233"/>
      <c r="J123" s="233"/>
      <c r="K123" s="235"/>
      <c r="L123" s="235"/>
      <c r="M123" s="236"/>
    </row>
    <row r="124" spans="1:13" ht="12.75">
      <c r="A124" s="230"/>
      <c r="B124" s="230"/>
      <c r="C124" s="250"/>
      <c r="D124" s="230"/>
      <c r="E124" s="251"/>
      <c r="F124" s="233"/>
      <c r="G124" s="233"/>
      <c r="H124" s="233"/>
      <c r="I124" s="233"/>
      <c r="J124" s="233"/>
      <c r="K124" s="235"/>
      <c r="L124" s="235"/>
      <c r="M124" s="236"/>
    </row>
    <row r="125" spans="1:13" ht="12.75">
      <c r="A125" s="230"/>
      <c r="B125" s="230"/>
      <c r="C125" s="250"/>
      <c r="D125" s="230"/>
      <c r="E125" s="251"/>
      <c r="F125" s="233"/>
      <c r="G125" s="233"/>
      <c r="H125" s="233"/>
      <c r="I125" s="233"/>
      <c r="J125" s="233"/>
      <c r="K125" s="235"/>
      <c r="L125" s="235"/>
      <c r="M125" s="236"/>
    </row>
    <row r="126" spans="1:13" ht="15">
      <c r="A126" s="222"/>
      <c r="B126" s="222"/>
      <c r="C126" s="250"/>
      <c r="D126" s="224"/>
      <c r="E126" s="225"/>
      <c r="F126" s="225"/>
      <c r="G126" s="225"/>
      <c r="H126" s="225"/>
      <c r="I126" s="225"/>
      <c r="J126" s="225"/>
      <c r="K126" s="226"/>
      <c r="L126" s="226"/>
      <c r="M126" s="227"/>
    </row>
    <row r="127" spans="1:13" ht="15.75">
      <c r="A127" s="230"/>
      <c r="B127" s="230"/>
      <c r="C127" s="223"/>
      <c r="D127" s="232"/>
      <c r="E127" s="233"/>
      <c r="F127" s="233"/>
      <c r="G127" s="233"/>
      <c r="H127" s="233"/>
      <c r="I127" s="233"/>
      <c r="J127" s="233"/>
      <c r="K127" s="235"/>
      <c r="L127" s="235"/>
      <c r="M127" s="236"/>
    </row>
    <row r="128" spans="1:13" ht="18">
      <c r="A128" s="230"/>
      <c r="B128" s="230"/>
      <c r="C128" s="231"/>
      <c r="D128" s="232"/>
      <c r="E128" s="233"/>
      <c r="F128" s="233"/>
      <c r="G128" s="233"/>
      <c r="H128" s="233"/>
      <c r="I128" s="233"/>
      <c r="J128" s="233"/>
      <c r="K128" s="235"/>
      <c r="L128" s="235"/>
      <c r="M128" s="236"/>
    </row>
    <row r="129" spans="1:13" ht="15.75">
      <c r="A129" s="230"/>
      <c r="B129" s="230"/>
      <c r="C129" s="242"/>
      <c r="D129" s="232"/>
      <c r="E129" s="233"/>
      <c r="F129" s="261"/>
      <c r="G129" s="233"/>
      <c r="H129" s="261"/>
      <c r="I129" s="233"/>
      <c r="J129" s="261"/>
      <c r="K129" s="235"/>
      <c r="L129" s="235"/>
      <c r="M129" s="236"/>
    </row>
    <row r="130" spans="1:13" ht="15.75">
      <c r="A130" s="230"/>
      <c r="B130" s="230"/>
      <c r="C130" s="262"/>
      <c r="D130" s="230"/>
      <c r="E130" s="251"/>
      <c r="F130" s="233"/>
      <c r="G130" s="233"/>
      <c r="H130" s="233"/>
      <c r="I130" s="233"/>
      <c r="J130" s="233"/>
      <c r="K130" s="235"/>
      <c r="L130" s="235"/>
      <c r="M130" s="236"/>
    </row>
    <row r="131" spans="1:13" ht="12.75">
      <c r="A131" s="230"/>
      <c r="B131" s="230"/>
      <c r="C131" s="243"/>
      <c r="D131" s="254"/>
      <c r="E131" s="255"/>
      <c r="F131" s="233"/>
      <c r="G131" s="233"/>
      <c r="H131" s="233"/>
      <c r="I131" s="233"/>
      <c r="J131" s="233"/>
      <c r="K131" s="235"/>
      <c r="L131" s="235"/>
      <c r="M131" s="236"/>
    </row>
    <row r="132" spans="1:13" ht="12.75">
      <c r="A132" s="230"/>
      <c r="B132" s="230"/>
      <c r="C132" s="257"/>
      <c r="D132" s="230"/>
      <c r="E132" s="251"/>
      <c r="F132" s="233"/>
      <c r="G132" s="233"/>
      <c r="H132" s="233"/>
      <c r="I132" s="233"/>
      <c r="J132" s="233"/>
      <c r="K132" s="235"/>
      <c r="L132" s="235"/>
      <c r="M132" s="236"/>
    </row>
    <row r="133" spans="1:13" ht="12.75">
      <c r="A133" s="230"/>
      <c r="B133" s="230"/>
      <c r="C133" s="250"/>
      <c r="D133" s="230"/>
      <c r="E133" s="251"/>
      <c r="F133" s="233"/>
      <c r="G133" s="233"/>
      <c r="H133" s="233"/>
      <c r="I133" s="233"/>
      <c r="J133" s="233"/>
      <c r="K133" s="235"/>
      <c r="L133" s="235"/>
      <c r="M133" s="236"/>
    </row>
    <row r="134" spans="1:13" ht="12.75">
      <c r="A134" s="230"/>
      <c r="B134" s="230"/>
      <c r="C134" s="250"/>
      <c r="D134" s="230"/>
      <c r="E134" s="251"/>
      <c r="F134" s="233"/>
      <c r="G134" s="233"/>
      <c r="H134" s="233"/>
      <c r="I134" s="233"/>
      <c r="J134" s="233"/>
      <c r="K134" s="235"/>
      <c r="L134" s="235"/>
      <c r="M134" s="236"/>
    </row>
    <row r="135" spans="1:13" ht="12.75">
      <c r="A135" s="230"/>
      <c r="B135" s="230"/>
      <c r="C135" s="250"/>
      <c r="D135" s="230"/>
      <c r="E135" s="251"/>
      <c r="F135" s="233"/>
      <c r="G135" s="233"/>
      <c r="H135" s="233"/>
      <c r="I135" s="233"/>
      <c r="J135" s="233"/>
      <c r="K135" s="235"/>
      <c r="L135" s="235"/>
      <c r="M135" s="236"/>
    </row>
    <row r="136" spans="1:13" ht="12.75">
      <c r="A136" s="230"/>
      <c r="B136" s="230"/>
      <c r="C136" s="250"/>
      <c r="D136" s="230"/>
      <c r="E136" s="251"/>
      <c r="F136" s="233"/>
      <c r="G136" s="233"/>
      <c r="H136" s="233"/>
      <c r="I136" s="233"/>
      <c r="J136" s="233"/>
      <c r="K136" s="235"/>
      <c r="L136" s="235"/>
      <c r="M136" s="236"/>
    </row>
    <row r="137" spans="1:13" ht="12.75">
      <c r="A137" s="230"/>
      <c r="B137" s="230"/>
      <c r="C137" s="250"/>
      <c r="D137" s="230"/>
      <c r="E137" s="251"/>
      <c r="F137" s="233"/>
      <c r="G137" s="233"/>
      <c r="H137" s="233"/>
      <c r="I137" s="233"/>
      <c r="J137" s="233"/>
      <c r="K137" s="235"/>
      <c r="L137" s="235"/>
      <c r="M137" s="236"/>
    </row>
    <row r="138" spans="1:13" ht="12.75">
      <c r="A138" s="230"/>
      <c r="B138" s="230"/>
      <c r="C138" s="250"/>
      <c r="D138" s="230"/>
      <c r="E138" s="251"/>
      <c r="F138" s="233"/>
      <c r="G138" s="233"/>
      <c r="H138" s="233"/>
      <c r="I138" s="233"/>
      <c r="J138" s="233"/>
      <c r="K138" s="235"/>
      <c r="L138" s="235"/>
      <c r="M138" s="236"/>
    </row>
    <row r="139" spans="1:13" ht="12.75">
      <c r="A139" s="230"/>
      <c r="B139" s="230"/>
      <c r="C139" s="250"/>
      <c r="D139" s="230"/>
      <c r="E139" s="251"/>
      <c r="F139" s="233"/>
      <c r="G139" s="233"/>
      <c r="H139" s="233"/>
      <c r="I139" s="233"/>
      <c r="J139" s="233"/>
      <c r="K139" s="235"/>
      <c r="L139" s="235"/>
      <c r="M139" s="236"/>
    </row>
    <row r="140" spans="1:13" ht="12.75">
      <c r="A140" s="230"/>
      <c r="B140" s="230"/>
      <c r="C140" s="250"/>
      <c r="D140" s="230"/>
      <c r="E140" s="251"/>
      <c r="F140" s="233"/>
      <c r="G140" s="233"/>
      <c r="H140" s="233"/>
      <c r="I140" s="233"/>
      <c r="J140" s="233"/>
      <c r="K140" s="235"/>
      <c r="L140" s="235"/>
      <c r="M140" s="236"/>
    </row>
    <row r="141" spans="1:13" ht="12.75">
      <c r="A141" s="230"/>
      <c r="B141" s="230"/>
      <c r="C141" s="250"/>
      <c r="D141" s="230"/>
      <c r="E141" s="251"/>
      <c r="F141" s="233"/>
      <c r="G141" s="233"/>
      <c r="H141" s="233"/>
      <c r="I141" s="233"/>
      <c r="J141" s="233"/>
      <c r="K141" s="235"/>
      <c r="L141" s="235"/>
      <c r="M141" s="236"/>
    </row>
    <row r="142" spans="1:13" ht="12.75">
      <c r="A142" s="230"/>
      <c r="B142" s="230"/>
      <c r="C142" s="250"/>
      <c r="D142" s="230"/>
      <c r="E142" s="251"/>
      <c r="F142" s="233"/>
      <c r="G142" s="233"/>
      <c r="H142" s="233"/>
      <c r="I142" s="233"/>
      <c r="J142" s="233"/>
      <c r="K142" s="235"/>
      <c r="L142" s="235"/>
      <c r="M142" s="236"/>
    </row>
    <row r="143" spans="1:13" ht="12.75">
      <c r="A143" s="230"/>
      <c r="B143" s="230"/>
      <c r="C143" s="250"/>
      <c r="D143" s="230"/>
      <c r="E143" s="251"/>
      <c r="F143" s="233"/>
      <c r="G143" s="233"/>
      <c r="H143" s="233"/>
      <c r="I143" s="233"/>
      <c r="J143" s="233"/>
      <c r="K143" s="235"/>
      <c r="L143" s="235"/>
      <c r="M143" s="236"/>
    </row>
    <row r="144" spans="1:13" ht="12.75">
      <c r="A144" s="230"/>
      <c r="B144" s="237"/>
      <c r="C144" s="250"/>
      <c r="D144" s="230"/>
      <c r="E144" s="251"/>
      <c r="F144" s="233"/>
      <c r="G144" s="252"/>
      <c r="H144" s="252"/>
      <c r="I144" s="246"/>
      <c r="J144" s="246"/>
      <c r="K144" s="247"/>
      <c r="L144" s="247"/>
      <c r="M144" s="236"/>
    </row>
    <row r="145" spans="1:13" ht="12.75">
      <c r="A145" s="230"/>
      <c r="B145" s="237"/>
      <c r="C145" s="243"/>
      <c r="D145" s="230"/>
      <c r="E145" s="251"/>
      <c r="F145" s="233"/>
      <c r="G145" s="252"/>
      <c r="H145" s="252"/>
      <c r="I145" s="246"/>
      <c r="J145" s="246"/>
      <c r="K145" s="247"/>
      <c r="L145" s="247"/>
      <c r="M145" s="236"/>
    </row>
    <row r="146" spans="1:13" ht="12.75">
      <c r="A146" s="230"/>
      <c r="B146" s="237"/>
      <c r="C146" s="243"/>
      <c r="D146" s="230"/>
      <c r="E146" s="251"/>
      <c r="F146" s="233"/>
      <c r="G146" s="252"/>
      <c r="H146" s="252"/>
      <c r="I146" s="246"/>
      <c r="J146" s="246"/>
      <c r="K146" s="247"/>
      <c r="L146" s="247"/>
      <c r="M146" s="236"/>
    </row>
    <row r="147" spans="1:13" ht="12.75">
      <c r="A147" s="230"/>
      <c r="B147" s="237"/>
      <c r="C147" s="253"/>
      <c r="D147" s="254"/>
      <c r="E147" s="255"/>
      <c r="F147" s="233"/>
      <c r="G147" s="252"/>
      <c r="H147" s="252"/>
      <c r="I147" s="246"/>
      <c r="J147" s="246"/>
      <c r="K147" s="256"/>
      <c r="L147" s="256"/>
      <c r="M147" s="236"/>
    </row>
    <row r="148" spans="1:13" ht="12.75">
      <c r="A148" s="230"/>
      <c r="B148" s="237"/>
      <c r="C148" s="257"/>
      <c r="D148" s="230"/>
      <c r="E148" s="251"/>
      <c r="F148" s="233"/>
      <c r="G148" s="252"/>
      <c r="H148" s="252"/>
      <c r="I148" s="233"/>
      <c r="J148" s="233"/>
      <c r="K148" s="235"/>
      <c r="L148" s="256"/>
      <c r="M148" s="236"/>
    </row>
    <row r="149" spans="1:13" ht="12.75">
      <c r="A149" s="230"/>
      <c r="B149" s="237"/>
      <c r="C149" s="250"/>
      <c r="D149" s="230"/>
      <c r="E149" s="251"/>
      <c r="F149" s="233"/>
      <c r="G149" s="233"/>
      <c r="H149" s="252"/>
      <c r="I149" s="233"/>
      <c r="J149" s="233"/>
      <c r="K149" s="235"/>
      <c r="L149" s="256"/>
      <c r="M149" s="236"/>
    </row>
    <row r="150" spans="1:13" ht="12.75">
      <c r="A150" s="230"/>
      <c r="B150" s="237"/>
      <c r="C150" s="250"/>
      <c r="D150" s="230"/>
      <c r="E150" s="251"/>
      <c r="F150" s="233"/>
      <c r="G150" s="252"/>
      <c r="H150" s="252"/>
      <c r="I150" s="233"/>
      <c r="J150" s="233"/>
      <c r="K150" s="235"/>
      <c r="L150" s="247"/>
      <c r="M150" s="236"/>
    </row>
    <row r="151" spans="1:13" ht="12.75">
      <c r="A151" s="230"/>
      <c r="B151" s="237"/>
      <c r="C151" s="250"/>
      <c r="D151" s="258"/>
      <c r="E151" s="259"/>
      <c r="F151" s="259"/>
      <c r="G151" s="233"/>
      <c r="H151" s="252"/>
      <c r="I151" s="233"/>
      <c r="J151" s="233"/>
      <c r="K151" s="235"/>
      <c r="L151" s="247"/>
      <c r="M151" s="236"/>
    </row>
    <row r="152" spans="1:13" ht="12.75">
      <c r="A152" s="230"/>
      <c r="B152" s="237"/>
      <c r="C152" s="259"/>
      <c r="D152" s="230"/>
      <c r="E152" s="260"/>
      <c r="F152" s="260"/>
      <c r="G152" s="233"/>
      <c r="H152" s="252"/>
      <c r="I152" s="233"/>
      <c r="J152" s="233"/>
      <c r="K152" s="235"/>
      <c r="L152" s="247"/>
      <c r="M152" s="236"/>
    </row>
    <row r="153" spans="1:13" ht="12.75">
      <c r="A153" s="230"/>
      <c r="B153" s="237"/>
      <c r="C153" s="260"/>
      <c r="D153" s="244"/>
      <c r="E153" s="245"/>
      <c r="F153" s="233"/>
      <c r="G153" s="233"/>
      <c r="H153" s="233"/>
      <c r="I153" s="246"/>
      <c r="J153" s="246"/>
      <c r="K153" s="247"/>
      <c r="L153" s="247"/>
      <c r="M153" s="248"/>
    </row>
    <row r="154" spans="1:13" ht="12.75">
      <c r="A154" s="230"/>
      <c r="B154" s="237"/>
      <c r="C154" s="243"/>
      <c r="D154" s="244"/>
      <c r="E154" s="245"/>
      <c r="F154" s="233"/>
      <c r="G154" s="233"/>
      <c r="H154" s="233"/>
      <c r="I154" s="249"/>
      <c r="J154" s="249"/>
      <c r="K154" s="247"/>
      <c r="L154" s="247"/>
      <c r="M154" s="248"/>
    </row>
    <row r="155" spans="1:13" ht="12.75">
      <c r="A155" s="230"/>
      <c r="B155" s="237"/>
      <c r="C155" s="243"/>
      <c r="D155" s="244"/>
      <c r="E155" s="245"/>
      <c r="F155" s="233"/>
      <c r="G155" s="233"/>
      <c r="H155" s="233"/>
      <c r="I155" s="249"/>
      <c r="J155" s="249"/>
      <c r="K155" s="247"/>
      <c r="L155" s="247"/>
      <c r="M155" s="248"/>
    </row>
    <row r="156" spans="1:13" ht="15">
      <c r="A156" s="222"/>
      <c r="B156" s="222"/>
      <c r="C156" s="250"/>
      <c r="D156" s="224"/>
      <c r="E156" s="225"/>
      <c r="F156" s="225"/>
      <c r="G156" s="225"/>
      <c r="H156" s="225"/>
      <c r="I156" s="225"/>
      <c r="J156" s="225"/>
      <c r="K156" s="226"/>
      <c r="L156" s="226"/>
      <c r="M156" s="227"/>
    </row>
    <row r="157" spans="1:13" ht="15.75">
      <c r="A157" s="230"/>
      <c r="B157" s="230"/>
      <c r="C157" s="223"/>
      <c r="D157" s="232"/>
      <c r="E157" s="233"/>
      <c r="F157" s="233"/>
      <c r="G157" s="233"/>
      <c r="H157" s="233"/>
      <c r="I157" s="233"/>
      <c r="J157" s="233"/>
      <c r="K157" s="235"/>
      <c r="L157" s="235"/>
      <c r="M157" s="236"/>
    </row>
    <row r="158" spans="1:13" ht="18">
      <c r="A158" s="230"/>
      <c r="B158" s="230"/>
      <c r="C158" s="231"/>
      <c r="D158" s="232"/>
      <c r="E158" s="233"/>
      <c r="F158" s="233"/>
      <c r="G158" s="233"/>
      <c r="H158" s="233"/>
      <c r="I158" s="233"/>
      <c r="J158" s="233"/>
      <c r="K158" s="235"/>
      <c r="L158" s="235"/>
      <c r="M158" s="236"/>
    </row>
    <row r="159" spans="1:13" ht="15.75">
      <c r="A159" s="230"/>
      <c r="B159" s="230"/>
      <c r="C159" s="242"/>
      <c r="D159" s="232"/>
      <c r="E159" s="233"/>
      <c r="F159" s="261"/>
      <c r="G159" s="233"/>
      <c r="H159" s="261"/>
      <c r="I159" s="233"/>
      <c r="J159" s="261"/>
      <c r="K159" s="235"/>
      <c r="L159" s="235"/>
      <c r="M159" s="236"/>
    </row>
    <row r="160" spans="1:13" ht="15.75">
      <c r="A160" s="230"/>
      <c r="B160" s="230"/>
      <c r="C160" s="262"/>
      <c r="D160" s="230"/>
      <c r="E160" s="251"/>
      <c r="F160" s="233"/>
      <c r="G160" s="233"/>
      <c r="H160" s="233"/>
      <c r="I160" s="233"/>
      <c r="J160" s="233"/>
      <c r="K160" s="235"/>
      <c r="L160" s="235"/>
      <c r="M160" s="236"/>
    </row>
    <row r="161" spans="1:13" ht="12.75">
      <c r="A161" s="230"/>
      <c r="B161" s="230"/>
      <c r="C161" s="243"/>
      <c r="D161" s="254"/>
      <c r="E161" s="255"/>
      <c r="F161" s="233"/>
      <c r="G161" s="233"/>
      <c r="H161" s="233"/>
      <c r="I161" s="233"/>
      <c r="J161" s="233"/>
      <c r="K161" s="235"/>
      <c r="L161" s="235"/>
      <c r="M161" s="236"/>
    </row>
    <row r="162" spans="1:13" ht="12.75">
      <c r="A162" s="230"/>
      <c r="B162" s="230"/>
      <c r="C162" s="257"/>
      <c r="D162" s="230"/>
      <c r="E162" s="251"/>
      <c r="F162" s="233"/>
      <c r="G162" s="233"/>
      <c r="H162" s="233"/>
      <c r="I162" s="233"/>
      <c r="J162" s="233"/>
      <c r="K162" s="235"/>
      <c r="L162" s="235"/>
      <c r="M162" s="236"/>
    </row>
    <row r="163" spans="1:13" ht="12.75">
      <c r="A163" s="230"/>
      <c r="B163" s="230"/>
      <c r="C163" s="250"/>
      <c r="D163" s="230"/>
      <c r="E163" s="251"/>
      <c r="F163" s="233"/>
      <c r="G163" s="233"/>
      <c r="H163" s="233"/>
      <c r="I163" s="233"/>
      <c r="J163" s="233"/>
      <c r="K163" s="235"/>
      <c r="L163" s="235"/>
      <c r="M163" s="236"/>
    </row>
    <row r="164" spans="1:13" ht="12.75">
      <c r="A164" s="230"/>
      <c r="B164" s="230"/>
      <c r="C164" s="250"/>
      <c r="D164" s="230"/>
      <c r="E164" s="251"/>
      <c r="F164" s="233"/>
      <c r="G164" s="233"/>
      <c r="H164" s="233"/>
      <c r="I164" s="233"/>
      <c r="J164" s="233"/>
      <c r="K164" s="235"/>
      <c r="L164" s="235"/>
      <c r="M164" s="236"/>
    </row>
    <row r="165" spans="1:13" ht="15">
      <c r="A165" s="222"/>
      <c r="B165" s="222"/>
      <c r="C165" s="250"/>
      <c r="D165" s="224"/>
      <c r="E165" s="225"/>
      <c r="F165" s="225"/>
      <c r="G165" s="225"/>
      <c r="H165" s="225"/>
      <c r="I165" s="225"/>
      <c r="J165" s="225"/>
      <c r="K165" s="226"/>
      <c r="L165" s="226"/>
      <c r="M165" s="227"/>
    </row>
    <row r="166" spans="1:13" ht="15.75">
      <c r="A166" s="230"/>
      <c r="B166" s="230"/>
      <c r="C166" s="223"/>
      <c r="D166" s="232"/>
      <c r="E166" s="233"/>
      <c r="F166" s="233"/>
      <c r="G166" s="233"/>
      <c r="H166" s="233"/>
      <c r="I166" s="233"/>
      <c r="J166" s="233"/>
      <c r="K166" s="235"/>
      <c r="L166" s="235"/>
      <c r="M166" s="236"/>
    </row>
    <row r="167" spans="1:13" ht="18">
      <c r="A167" s="230"/>
      <c r="B167" s="230"/>
      <c r="C167" s="231"/>
      <c r="D167" s="232"/>
      <c r="E167" s="233"/>
      <c r="F167" s="233"/>
      <c r="G167" s="233"/>
      <c r="H167" s="233"/>
      <c r="I167" s="233"/>
      <c r="J167" s="233"/>
      <c r="K167" s="235"/>
      <c r="L167" s="235"/>
      <c r="M167" s="236"/>
    </row>
    <row r="168" spans="1:13" ht="15.75">
      <c r="A168" s="230"/>
      <c r="B168" s="230"/>
      <c r="C168" s="242"/>
      <c r="D168" s="232"/>
      <c r="E168" s="233"/>
      <c r="F168" s="261"/>
      <c r="G168" s="233"/>
      <c r="H168" s="261"/>
      <c r="I168" s="233"/>
      <c r="J168" s="261"/>
      <c r="K168" s="235"/>
      <c r="L168" s="235"/>
      <c r="M168" s="236"/>
    </row>
    <row r="169" spans="1:13" ht="15.75">
      <c r="A169" s="230"/>
      <c r="B169" s="230"/>
      <c r="C169" s="262"/>
      <c r="D169" s="230"/>
      <c r="E169" s="251"/>
      <c r="F169" s="233"/>
      <c r="G169" s="233"/>
      <c r="H169" s="233"/>
      <c r="I169" s="233"/>
      <c r="J169" s="233"/>
      <c r="K169" s="235"/>
      <c r="L169" s="235"/>
      <c r="M169" s="236"/>
    </row>
    <row r="170" spans="1:13" ht="12.75">
      <c r="A170" s="230"/>
      <c r="B170" s="230"/>
      <c r="C170" s="243"/>
      <c r="D170" s="254"/>
      <c r="E170" s="255"/>
      <c r="F170" s="233"/>
      <c r="G170" s="233"/>
      <c r="H170" s="233"/>
      <c r="I170" s="233"/>
      <c r="J170" s="233"/>
      <c r="K170" s="235"/>
      <c r="L170" s="235"/>
      <c r="M170" s="236"/>
    </row>
    <row r="171" spans="1:13" ht="12.75">
      <c r="A171" s="230"/>
      <c r="B171" s="230"/>
      <c r="C171" s="257"/>
      <c r="D171" s="230"/>
      <c r="E171" s="251"/>
      <c r="F171" s="233"/>
      <c r="G171" s="233"/>
      <c r="H171" s="233"/>
      <c r="I171" s="233"/>
      <c r="J171" s="233"/>
      <c r="K171" s="235"/>
      <c r="L171" s="235"/>
      <c r="M171" s="236"/>
    </row>
    <row r="172" spans="1:13" ht="12.75">
      <c r="A172" s="230"/>
      <c r="B172" s="230"/>
      <c r="C172" s="250"/>
      <c r="D172" s="230"/>
      <c r="E172" s="251"/>
      <c r="F172" s="233"/>
      <c r="G172" s="233"/>
      <c r="H172" s="233"/>
      <c r="I172" s="233"/>
      <c r="J172" s="233"/>
      <c r="K172" s="235"/>
      <c r="L172" s="235"/>
      <c r="M172" s="236"/>
    </row>
    <row r="173" spans="1:13" ht="12.75">
      <c r="A173" s="230"/>
      <c r="B173" s="230"/>
      <c r="C173" s="250"/>
      <c r="D173" s="230"/>
      <c r="E173" s="251"/>
      <c r="F173" s="233"/>
      <c r="G173" s="233"/>
      <c r="H173" s="233"/>
      <c r="I173" s="233"/>
      <c r="J173" s="233"/>
      <c r="K173" s="235"/>
      <c r="L173" s="235"/>
      <c r="M173" s="236"/>
    </row>
    <row r="174" spans="1:13" ht="12.75">
      <c r="A174" s="230"/>
      <c r="B174" s="230"/>
      <c r="C174" s="250"/>
      <c r="D174" s="230"/>
      <c r="E174" s="251"/>
      <c r="F174" s="233"/>
      <c r="G174" s="233"/>
      <c r="H174" s="233"/>
      <c r="I174" s="233"/>
      <c r="J174" s="233"/>
      <c r="K174" s="235"/>
      <c r="L174" s="235"/>
      <c r="M174" s="236"/>
    </row>
    <row r="175" spans="1:13" ht="12.75">
      <c r="A175" s="230"/>
      <c r="B175" s="230"/>
      <c r="C175" s="250"/>
      <c r="D175" s="230"/>
      <c r="E175" s="251"/>
      <c r="F175" s="233"/>
      <c r="G175" s="233"/>
      <c r="H175" s="233"/>
      <c r="I175" s="233"/>
      <c r="J175" s="233"/>
      <c r="K175" s="235"/>
      <c r="L175" s="235"/>
      <c r="M175" s="236"/>
    </row>
    <row r="176" spans="1:13" ht="12.75">
      <c r="A176" s="230"/>
      <c r="B176" s="230"/>
      <c r="C176" s="250"/>
      <c r="D176" s="230"/>
      <c r="E176" s="251"/>
      <c r="F176" s="233"/>
      <c r="G176" s="233"/>
      <c r="H176" s="233"/>
      <c r="I176" s="233"/>
      <c r="J176" s="233"/>
      <c r="K176" s="235"/>
      <c r="L176" s="235"/>
      <c r="M176" s="236"/>
    </row>
    <row r="177" spans="1:13" ht="12.75">
      <c r="A177" s="230"/>
      <c r="B177" s="230"/>
      <c r="C177" s="250"/>
      <c r="D177" s="230"/>
      <c r="E177" s="251"/>
      <c r="F177" s="233"/>
      <c r="G177" s="233"/>
      <c r="H177" s="233"/>
      <c r="I177" s="233"/>
      <c r="J177" s="233"/>
      <c r="K177" s="235"/>
      <c r="L177" s="235"/>
      <c r="M177" s="236"/>
    </row>
    <row r="178" spans="1:13" ht="12.75">
      <c r="A178" s="230"/>
      <c r="B178" s="230"/>
      <c r="C178" s="250"/>
      <c r="D178" s="230"/>
      <c r="E178" s="251"/>
      <c r="F178" s="233"/>
      <c r="G178" s="233"/>
      <c r="H178" s="233"/>
      <c r="I178" s="233"/>
      <c r="J178" s="233"/>
      <c r="K178" s="235"/>
      <c r="L178" s="235"/>
      <c r="M178" s="236"/>
    </row>
    <row r="179" spans="1:13" ht="12.75">
      <c r="A179" s="230"/>
      <c r="B179" s="230"/>
      <c r="C179" s="250"/>
      <c r="D179" s="230"/>
      <c r="E179" s="251"/>
      <c r="F179" s="233"/>
      <c r="G179" s="233"/>
      <c r="H179" s="233"/>
      <c r="I179" s="233"/>
      <c r="J179" s="233"/>
      <c r="K179" s="235"/>
      <c r="L179" s="235"/>
      <c r="M179" s="236"/>
    </row>
    <row r="180" spans="1:13" ht="12.75">
      <c r="A180" s="230"/>
      <c r="B180" s="230"/>
      <c r="C180" s="250"/>
      <c r="D180" s="230"/>
      <c r="E180" s="251"/>
      <c r="F180" s="233"/>
      <c r="G180" s="233"/>
      <c r="H180" s="233"/>
      <c r="I180" s="233"/>
      <c r="J180" s="233"/>
      <c r="K180" s="235"/>
      <c r="L180" s="235"/>
      <c r="M180" s="236"/>
    </row>
    <row r="181" spans="1:13" ht="12.75">
      <c r="A181" s="230"/>
      <c r="B181" s="230"/>
      <c r="C181" s="250"/>
      <c r="D181" s="230"/>
      <c r="E181" s="251"/>
      <c r="F181" s="233"/>
      <c r="G181" s="233"/>
      <c r="H181" s="233"/>
      <c r="I181" s="233"/>
      <c r="J181" s="233"/>
      <c r="K181" s="235"/>
      <c r="L181" s="235"/>
      <c r="M181" s="236"/>
    </row>
    <row r="182" spans="1:13" ht="12.75">
      <c r="A182" s="230"/>
      <c r="B182" s="230"/>
      <c r="C182" s="250"/>
      <c r="D182" s="230"/>
      <c r="E182" s="251"/>
      <c r="F182" s="233"/>
      <c r="G182" s="233"/>
      <c r="H182" s="233"/>
      <c r="I182" s="233"/>
      <c r="J182" s="233"/>
      <c r="K182" s="235"/>
      <c r="L182" s="235"/>
      <c r="M182" s="236"/>
    </row>
    <row r="183" spans="1:13" ht="12.75">
      <c r="A183" s="230"/>
      <c r="B183" s="237"/>
      <c r="C183" s="250"/>
      <c r="D183" s="230"/>
      <c r="E183" s="251"/>
      <c r="F183" s="233"/>
      <c r="G183" s="252"/>
      <c r="H183" s="252"/>
      <c r="I183" s="246"/>
      <c r="J183" s="246"/>
      <c r="K183" s="247"/>
      <c r="L183" s="247"/>
      <c r="M183" s="236"/>
    </row>
    <row r="184" spans="1:13" ht="12.75">
      <c r="A184" s="230"/>
      <c r="B184" s="237"/>
      <c r="C184" s="243"/>
      <c r="D184" s="230"/>
      <c r="E184" s="251"/>
      <c r="F184" s="233"/>
      <c r="G184" s="252"/>
      <c r="H184" s="252"/>
      <c r="I184" s="246"/>
      <c r="J184" s="246"/>
      <c r="K184" s="247"/>
      <c r="L184" s="247"/>
      <c r="M184" s="236"/>
    </row>
    <row r="185" spans="1:13" ht="12.75">
      <c r="A185" s="230"/>
      <c r="B185" s="237"/>
      <c r="C185" s="243"/>
      <c r="D185" s="230"/>
      <c r="E185" s="251"/>
      <c r="F185" s="233"/>
      <c r="G185" s="252"/>
      <c r="H185" s="252"/>
      <c r="I185" s="246"/>
      <c r="J185" s="246"/>
      <c r="K185" s="247"/>
      <c r="L185" s="247"/>
      <c r="M185" s="236"/>
    </row>
    <row r="186" spans="1:13" ht="12.75">
      <c r="A186" s="230"/>
      <c r="B186" s="237"/>
      <c r="C186" s="253"/>
      <c r="D186" s="254"/>
      <c r="E186" s="255"/>
      <c r="F186" s="233"/>
      <c r="G186" s="252"/>
      <c r="H186" s="252"/>
      <c r="I186" s="246"/>
      <c r="J186" s="246"/>
      <c r="K186" s="256"/>
      <c r="L186" s="256"/>
      <c r="M186" s="236"/>
    </row>
    <row r="187" spans="1:13" ht="12.75">
      <c r="A187" s="230"/>
      <c r="B187" s="237"/>
      <c r="C187" s="257"/>
      <c r="D187" s="230"/>
      <c r="E187" s="251"/>
      <c r="F187" s="233"/>
      <c r="G187" s="252"/>
      <c r="H187" s="252"/>
      <c r="I187" s="233"/>
      <c r="J187" s="233"/>
      <c r="K187" s="235"/>
      <c r="L187" s="256"/>
      <c r="M187" s="236"/>
    </row>
    <row r="188" spans="1:13" ht="12.75">
      <c r="A188" s="230"/>
      <c r="B188" s="237"/>
      <c r="C188" s="250"/>
      <c r="D188" s="230"/>
      <c r="E188" s="251"/>
      <c r="F188" s="233"/>
      <c r="G188" s="233"/>
      <c r="H188" s="252"/>
      <c r="I188" s="233"/>
      <c r="J188" s="233"/>
      <c r="K188" s="235"/>
      <c r="L188" s="256"/>
      <c r="M188" s="236"/>
    </row>
    <row r="189" spans="1:13" ht="12.75">
      <c r="A189" s="230"/>
      <c r="B189" s="237"/>
      <c r="C189" s="250"/>
      <c r="D189" s="230"/>
      <c r="E189" s="251"/>
      <c r="F189" s="233"/>
      <c r="G189" s="252"/>
      <c r="H189" s="252"/>
      <c r="I189" s="233"/>
      <c r="J189" s="233"/>
      <c r="K189" s="235"/>
      <c r="L189" s="247"/>
      <c r="M189" s="236"/>
    </row>
    <row r="190" spans="1:13" ht="12.75">
      <c r="A190" s="230"/>
      <c r="B190" s="237"/>
      <c r="C190" s="250"/>
      <c r="D190" s="258"/>
      <c r="E190" s="259"/>
      <c r="F190" s="259"/>
      <c r="G190" s="233"/>
      <c r="H190" s="252"/>
      <c r="I190" s="233"/>
      <c r="J190" s="233"/>
      <c r="K190" s="235"/>
      <c r="L190" s="247"/>
      <c r="M190" s="236"/>
    </row>
    <row r="191" spans="1:13" ht="12.75">
      <c r="A191" s="230"/>
      <c r="B191" s="237"/>
      <c r="C191" s="259"/>
      <c r="D191" s="230"/>
      <c r="E191" s="260"/>
      <c r="F191" s="260"/>
      <c r="G191" s="233"/>
      <c r="H191" s="252"/>
      <c r="I191" s="233"/>
      <c r="J191" s="233"/>
      <c r="K191" s="235"/>
      <c r="L191" s="247"/>
      <c r="M191" s="236"/>
    </row>
    <row r="192" spans="1:13" ht="12.75">
      <c r="A192" s="230"/>
      <c r="B192" s="237"/>
      <c r="C192" s="260"/>
      <c r="D192" s="244"/>
      <c r="E192" s="245"/>
      <c r="F192" s="233"/>
      <c r="G192" s="233"/>
      <c r="H192" s="233"/>
      <c r="I192" s="246"/>
      <c r="J192" s="246"/>
      <c r="K192" s="247"/>
      <c r="L192" s="247"/>
      <c r="M192" s="248"/>
    </row>
    <row r="193" spans="1:13" ht="12.75">
      <c r="A193" s="230"/>
      <c r="B193" s="237"/>
      <c r="C193" s="243"/>
      <c r="D193" s="244"/>
      <c r="E193" s="245"/>
      <c r="F193" s="233"/>
      <c r="G193" s="233"/>
      <c r="H193" s="233"/>
      <c r="I193" s="249"/>
      <c r="J193" s="249"/>
      <c r="K193" s="247"/>
      <c r="L193" s="247"/>
      <c r="M193" s="248"/>
    </row>
    <row r="194" spans="1:13" ht="12.75">
      <c r="A194" s="230"/>
      <c r="B194" s="237"/>
      <c r="C194" s="243"/>
      <c r="D194" s="244"/>
      <c r="E194" s="245"/>
      <c r="F194" s="233"/>
      <c r="G194" s="233"/>
      <c r="H194" s="233"/>
      <c r="I194" s="249"/>
      <c r="J194" s="249"/>
      <c r="K194" s="247"/>
      <c r="L194" s="247"/>
      <c r="M194" s="248"/>
    </row>
    <row r="195" spans="1:13" ht="15">
      <c r="A195" s="222"/>
      <c r="B195" s="222"/>
      <c r="C195" s="250"/>
      <c r="D195" s="224"/>
      <c r="E195" s="225"/>
      <c r="F195" s="225"/>
      <c r="G195" s="225"/>
      <c r="H195" s="225"/>
      <c r="I195" s="225"/>
      <c r="J195" s="225"/>
      <c r="K195" s="226"/>
      <c r="L195" s="226"/>
      <c r="M195" s="227"/>
    </row>
    <row r="196" spans="1:13" ht="15.75">
      <c r="A196" s="230"/>
      <c r="B196" s="230"/>
      <c r="C196" s="223"/>
      <c r="D196" s="232"/>
      <c r="E196" s="233"/>
      <c r="F196" s="233"/>
      <c r="G196" s="233"/>
      <c r="H196" s="233"/>
      <c r="I196" s="233"/>
      <c r="J196" s="233"/>
      <c r="K196" s="235"/>
      <c r="L196" s="235"/>
      <c r="M196" s="236"/>
    </row>
    <row r="197" spans="1:13" ht="18">
      <c r="A197" s="230"/>
      <c r="B197" s="230"/>
      <c r="C197" s="231"/>
      <c r="D197" s="232"/>
      <c r="E197" s="233"/>
      <c r="F197" s="233"/>
      <c r="G197" s="233"/>
      <c r="H197" s="233"/>
      <c r="I197" s="233"/>
      <c r="J197" s="233"/>
      <c r="K197" s="235"/>
      <c r="L197" s="235"/>
      <c r="M197" s="236"/>
    </row>
    <row r="198" spans="1:13" ht="15.75">
      <c r="A198" s="230"/>
      <c r="B198" s="230"/>
      <c r="C198" s="242"/>
      <c r="D198" s="232"/>
      <c r="E198" s="233"/>
      <c r="F198" s="261"/>
      <c r="G198" s="233"/>
      <c r="H198" s="261"/>
      <c r="I198" s="233"/>
      <c r="J198" s="261"/>
      <c r="K198" s="235"/>
      <c r="L198" s="235"/>
      <c r="M198" s="236"/>
    </row>
    <row r="199" spans="1:13" ht="15.75">
      <c r="A199" s="230"/>
      <c r="B199" s="230"/>
      <c r="C199" s="262"/>
      <c r="D199" s="230"/>
      <c r="E199" s="251"/>
      <c r="F199" s="233"/>
      <c r="G199" s="233"/>
      <c r="H199" s="233"/>
      <c r="I199" s="233"/>
      <c r="J199" s="233"/>
      <c r="K199" s="235"/>
      <c r="L199" s="235"/>
      <c r="M199" s="236"/>
    </row>
    <row r="200" spans="1:13" ht="12.75">
      <c r="A200" s="230"/>
      <c r="B200" s="230"/>
      <c r="C200" s="243"/>
      <c r="D200" s="254"/>
      <c r="E200" s="255"/>
      <c r="F200" s="233"/>
      <c r="G200" s="233"/>
      <c r="H200" s="233"/>
      <c r="I200" s="233"/>
      <c r="J200" s="233"/>
      <c r="K200" s="235"/>
      <c r="L200" s="235"/>
      <c r="M200" s="236"/>
    </row>
    <row r="201" spans="1:13" ht="12.75">
      <c r="A201" s="230"/>
      <c r="B201" s="230"/>
      <c r="C201" s="257"/>
      <c r="D201" s="230"/>
      <c r="E201" s="251"/>
      <c r="F201" s="233"/>
      <c r="G201" s="233"/>
      <c r="H201" s="233"/>
      <c r="I201" s="233"/>
      <c r="J201" s="233"/>
      <c r="K201" s="235"/>
      <c r="L201" s="235"/>
      <c r="M201" s="236"/>
    </row>
    <row r="202" spans="1:13" ht="12.75">
      <c r="A202" s="230"/>
      <c r="B202" s="230"/>
      <c r="C202" s="250"/>
      <c r="D202" s="230"/>
      <c r="E202" s="251"/>
      <c r="F202" s="233"/>
      <c r="G202" s="233"/>
      <c r="H202" s="233"/>
      <c r="I202" s="233"/>
      <c r="J202" s="233"/>
      <c r="K202" s="235"/>
      <c r="L202" s="235"/>
      <c r="M202" s="236"/>
    </row>
    <row r="203" spans="1:13" ht="12.75">
      <c r="A203" s="230"/>
      <c r="B203" s="230"/>
      <c r="C203" s="250"/>
      <c r="D203" s="230"/>
      <c r="E203" s="251"/>
      <c r="F203" s="233"/>
      <c r="G203" s="233"/>
      <c r="H203" s="233"/>
      <c r="I203" s="233"/>
      <c r="J203" s="233"/>
      <c r="K203" s="235"/>
      <c r="L203" s="235"/>
      <c r="M203" s="236"/>
    </row>
    <row r="204" spans="1:13">
      <c r="C204" s="250"/>
    </row>
  </sheetData>
  <mergeCells count="7">
    <mergeCell ref="B1:M1"/>
    <mergeCell ref="A4:B4"/>
    <mergeCell ref="A2:B2"/>
    <mergeCell ref="E2:F2"/>
    <mergeCell ref="G2:H2"/>
    <mergeCell ref="I2:J2"/>
    <mergeCell ref="A3:B3"/>
  </mergeCells>
  <pageMargins left="0.58333330000000005" right="0.58333330000000005" top="0.5" bottom="0.46666669999999999" header="0" footer="0"/>
  <pageSetup paperSize="9" scale="53" fitToHeight="100" orientation="portrait" blackAndWhite="1" r:id="rId1"/>
  <headerFooter>
    <oddFooter>&amp;CStrana &amp;P z &amp;N</oddFooter>
  </headerFooter>
  <rowBreaks count="1" manualBreakCount="1"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stavby</vt:lpstr>
      <vt:lpstr>SO 000 - Všeobecné a před...</vt:lpstr>
      <vt:lpstr>SO 102.A - KOMUNIKACE STA...</vt:lpstr>
      <vt:lpstr>C.1.8 - DIO</vt:lpstr>
      <vt:lpstr>SO 300.A - KANALIZACE A V...</vt:lpstr>
      <vt:lpstr>SO 404, SO412 - SO 404 Os...</vt:lpstr>
      <vt:lpstr>SO 421 - Technická ochran...</vt:lpstr>
      <vt:lpstr>SO 431 - Technická ochran...</vt:lpstr>
      <vt:lpstr>SO 502 - Přeložka plynovodu</vt:lpstr>
      <vt:lpstr>SO 802.A - Vegetační úpravy</vt:lpstr>
      <vt:lpstr>'C.1.8 - DIO'!Názvy_tisku</vt:lpstr>
      <vt:lpstr>'Rekapitulace stavby'!Názvy_tisku</vt:lpstr>
      <vt:lpstr>'SO 000 - Všeobecné a před...'!Názvy_tisku</vt:lpstr>
      <vt:lpstr>'SO 102.A - KOMUNIKACE STA...'!Názvy_tisku</vt:lpstr>
      <vt:lpstr>'SO 300.A - KANALIZACE A V...'!Názvy_tisku</vt:lpstr>
      <vt:lpstr>'SO 404, SO412 - SO 404 Os...'!Názvy_tisku</vt:lpstr>
      <vt:lpstr>'SO 421 - Technická ochran...'!Názvy_tisku</vt:lpstr>
      <vt:lpstr>'SO 431 - Technická ochran...'!Názvy_tisku</vt:lpstr>
      <vt:lpstr>'C.1.8 - DIO'!Oblast_tisku</vt:lpstr>
      <vt:lpstr>'Rekapitulace stavby'!Oblast_tisku</vt:lpstr>
      <vt:lpstr>'SO 000 - Všeobecné a před...'!Oblast_tisku</vt:lpstr>
      <vt:lpstr>'SO 102.A - KOMUNIKACE STA...'!Oblast_tisku</vt:lpstr>
      <vt:lpstr>'SO 300.A - KANALIZACE A V...'!Oblast_tisku</vt:lpstr>
      <vt:lpstr>'SO 404, SO412 - SO 404 Os...'!Oblast_tisku</vt:lpstr>
      <vt:lpstr>'SO 421 - Technická ochran...'!Oblast_tisku</vt:lpstr>
      <vt:lpstr>'SO 431 - Technická ochran...'!Oblast_tisku</vt:lpstr>
      <vt:lpstr>'SO 502 - Přeložka plynovodu'!Oblast_tisku</vt:lpstr>
      <vt:lpstr>'SO 802.A - Vegetační úpravy'!Oblast_tisku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PC0324\VEn</dc:creator>
  <cp:lastModifiedBy>Martin</cp:lastModifiedBy>
  <dcterms:created xsi:type="dcterms:W3CDTF">2018-02-05T13:15:50Z</dcterms:created>
  <dcterms:modified xsi:type="dcterms:W3CDTF">2018-02-07T08:12:33Z</dcterms:modified>
</cp:coreProperties>
</file>