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ta\Moje\Martin Vychodil\Okružní křižovatka v km 1,391.91 u areálu T-sport a SOPO - Modletice včetně chodníku k zastávce\"/>
    </mc:Choice>
  </mc:AlternateContent>
  <bookViews>
    <workbookView xWindow="0" yWindow="0" windowWidth="23040" windowHeight="7752"/>
  </bookViews>
  <sheets>
    <sheet name="Rekapitulace stavby" sheetId="1" r:id="rId1"/>
    <sheet name="SO 102.B - CHODNÍKY STAVB..." sheetId="2" r:id="rId2"/>
    <sheet name="SO 300.B - KANALIZACE A V..." sheetId="3" r:id="rId3"/>
    <sheet name="SO 404,SO 406,SO412 - SO4..." sheetId="4" r:id="rId4"/>
    <sheet name="SO 421 - SO 421 - Technic..." sheetId="5" r:id="rId5"/>
    <sheet name="SO 802.B - Vegetační úpravy" sheetId="6" r:id="rId6"/>
  </sheets>
  <definedNames>
    <definedName name="_xlnm.Print_Titles" localSheetId="0">'Rekapitulace stavby'!$85:$85</definedName>
    <definedName name="_xlnm.Print_Titles" localSheetId="1">'SO 102.B - CHODNÍKY STAVB...'!$122:$122</definedName>
    <definedName name="_xlnm.Print_Titles" localSheetId="2">'SO 300.B - KANALIZACE A V...'!$118:$118</definedName>
    <definedName name="_xlnm.Print_Titles" localSheetId="3">'SO 404,SO 406,SO412 - SO4...'!$121:$121</definedName>
    <definedName name="_xlnm.Print_Titles" localSheetId="4">'SO 421 - SO 421 - Technic...'!$120:$120</definedName>
    <definedName name="_xlnm.Print_Titles" localSheetId="5">'SO 802.B - Vegetační úpravy'!#REF!</definedName>
    <definedName name="_xlnm.Print_Area" localSheetId="0">'Rekapitulace stavby'!$C$4:$AP$70,'Rekapitulace stavby'!$C$76:$AP$100</definedName>
    <definedName name="_xlnm.Print_Area" localSheetId="1">'SO 102.B - CHODNÍKY STAVB...'!$C$4:$Q$70,'SO 102.B - CHODNÍKY STAVB...'!$C$76:$Q$106,'SO 102.B - CHODNÍKY STAVB...'!$C$112:$Q$235</definedName>
    <definedName name="_xlnm.Print_Area" localSheetId="2">'SO 300.B - KANALIZACE A V...'!$C$4:$Q$70,'SO 300.B - KANALIZACE A V...'!$C$76:$Q$102,'SO 300.B - KANALIZACE A V...'!$C$108:$Q$151</definedName>
    <definedName name="_xlnm.Print_Area" localSheetId="3">'SO 404,SO 406,SO412 - SO4...'!$C$4:$Q$70,'SO 404,SO 406,SO412 - SO4...'!$C$76:$Q$105,'SO 404,SO 406,SO412 - SO4...'!$C$111:$Q$223</definedName>
    <definedName name="_xlnm.Print_Area" localSheetId="4">'SO 421 - SO 421 - Technic...'!$C$4:$Q$70,'SO 421 - SO 421 - Technic...'!$C$76:$Q$104,'SO 421 - SO 421 - Technic...'!$C$110:$Q$204</definedName>
    <definedName name="_xlnm.Print_Area" localSheetId="5">'SO 802.B - Vegetační úpravy'!$A$1:$F$45</definedName>
  </definedNames>
  <calcPr calcId="162913"/>
</workbook>
</file>

<file path=xl/calcChain.xml><?xml version="1.0" encoding="utf-8"?>
<calcChain xmlns="http://schemas.openxmlformats.org/spreadsheetml/2006/main">
  <c r="A39" i="6" l="1"/>
  <c r="A40" i="6" s="1"/>
  <c r="A41" i="6" s="1"/>
  <c r="A42" i="6" s="1"/>
  <c r="A43" i="6" s="1"/>
  <c r="A44" i="6" s="1"/>
  <c r="D30" i="6"/>
  <c r="D29" i="6"/>
  <c r="D28" i="6"/>
  <c r="D31" i="6" s="1"/>
  <c r="D32" i="6" s="1"/>
  <c r="D27" i="6"/>
  <c r="D19" i="6"/>
  <c r="D26" i="6" s="1"/>
  <c r="D18" i="6"/>
  <c r="D9" i="6"/>
  <c r="D35" i="6" s="1"/>
  <c r="D36" i="6" s="1"/>
  <c r="D8" i="6"/>
  <c r="D38" i="6" s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Y91" i="1"/>
  <c r="AX91" i="1"/>
  <c r="BI204" i="5"/>
  <c r="BH204" i="5"/>
  <c r="BG204" i="5"/>
  <c r="BF204" i="5"/>
  <c r="BK204" i="5"/>
  <c r="N204" i="5" s="1"/>
  <c r="BE204" i="5" s="1"/>
  <c r="BI203" i="5"/>
  <c r="BH203" i="5"/>
  <c r="BG203" i="5"/>
  <c r="BF203" i="5"/>
  <c r="BK203" i="5"/>
  <c r="N203" i="5"/>
  <c r="BE203" i="5" s="1"/>
  <c r="BI202" i="5"/>
  <c r="BH202" i="5"/>
  <c r="BG202" i="5"/>
  <c r="BF202" i="5"/>
  <c r="BK202" i="5"/>
  <c r="N202" i="5" s="1"/>
  <c r="BE202" i="5" s="1"/>
  <c r="BI201" i="5"/>
  <c r="BH201" i="5"/>
  <c r="BG201" i="5"/>
  <c r="BF201" i="5"/>
  <c r="BK201" i="5"/>
  <c r="N201" i="5"/>
  <c r="BE201" i="5" s="1"/>
  <c r="BI200" i="5"/>
  <c r="BH200" i="5"/>
  <c r="BG200" i="5"/>
  <c r="BF200" i="5"/>
  <c r="BK200" i="5"/>
  <c r="BI198" i="5"/>
  <c r="BH198" i="5"/>
  <c r="BG198" i="5"/>
  <c r="BF198" i="5"/>
  <c r="AA198" i="5"/>
  <c r="Y198" i="5"/>
  <c r="W198" i="5"/>
  <c r="BK198" i="5"/>
  <c r="N198" i="5"/>
  <c r="BE198" i="5" s="1"/>
  <c r="BI197" i="5"/>
  <c r="BH197" i="5"/>
  <c r="BG197" i="5"/>
  <c r="BF197" i="5"/>
  <c r="AA197" i="5"/>
  <c r="Y197" i="5"/>
  <c r="W197" i="5"/>
  <c r="BK197" i="5"/>
  <c r="N197" i="5"/>
  <c r="BE197" i="5" s="1"/>
  <c r="BI196" i="5"/>
  <c r="BH196" i="5"/>
  <c r="BG196" i="5"/>
  <c r="BF196" i="5"/>
  <c r="AA196" i="5"/>
  <c r="Y196" i="5"/>
  <c r="W196" i="5"/>
  <c r="BK196" i="5"/>
  <c r="N196" i="5"/>
  <c r="BE196" i="5" s="1"/>
  <c r="BI195" i="5"/>
  <c r="BH195" i="5"/>
  <c r="BG195" i="5"/>
  <c r="BF195" i="5"/>
  <c r="AA195" i="5"/>
  <c r="Y195" i="5"/>
  <c r="W195" i="5"/>
  <c r="BK195" i="5"/>
  <c r="N195" i="5"/>
  <c r="BE195" i="5" s="1"/>
  <c r="BI194" i="5"/>
  <c r="BH194" i="5"/>
  <c r="BG194" i="5"/>
  <c r="BF194" i="5"/>
  <c r="AA194" i="5"/>
  <c r="Y194" i="5"/>
  <c r="W194" i="5"/>
  <c r="BK194" i="5"/>
  <c r="N194" i="5"/>
  <c r="BE194" i="5" s="1"/>
  <c r="BI193" i="5"/>
  <c r="BH193" i="5"/>
  <c r="BG193" i="5"/>
  <c r="BF193" i="5"/>
  <c r="AA193" i="5"/>
  <c r="Y193" i="5"/>
  <c r="W193" i="5"/>
  <c r="BK193" i="5"/>
  <c r="N193" i="5"/>
  <c r="BE193" i="5" s="1"/>
  <c r="BI192" i="5"/>
  <c r="BH192" i="5"/>
  <c r="BG192" i="5"/>
  <c r="BF192" i="5"/>
  <c r="AA192" i="5"/>
  <c r="Y192" i="5"/>
  <c r="W192" i="5"/>
  <c r="BK192" i="5"/>
  <c r="N192" i="5"/>
  <c r="BE192" i="5" s="1"/>
  <c r="BI191" i="5"/>
  <c r="BH191" i="5"/>
  <c r="BG191" i="5"/>
  <c r="BF191" i="5"/>
  <c r="AA191" i="5"/>
  <c r="Y191" i="5"/>
  <c r="W191" i="5"/>
  <c r="BK191" i="5"/>
  <c r="N191" i="5"/>
  <c r="BE191" i="5" s="1"/>
  <c r="BI190" i="5"/>
  <c r="BH190" i="5"/>
  <c r="BG190" i="5"/>
  <c r="BF190" i="5"/>
  <c r="AA190" i="5"/>
  <c r="Y190" i="5"/>
  <c r="W190" i="5"/>
  <c r="BK190" i="5"/>
  <c r="N190" i="5"/>
  <c r="BE190" i="5" s="1"/>
  <c r="BI189" i="5"/>
  <c r="BH189" i="5"/>
  <c r="BG189" i="5"/>
  <c r="BF189" i="5"/>
  <c r="AA189" i="5"/>
  <c r="Y189" i="5"/>
  <c r="W189" i="5"/>
  <c r="BK189" i="5"/>
  <c r="N189" i="5"/>
  <c r="BE189" i="5" s="1"/>
  <c r="BI188" i="5"/>
  <c r="BH188" i="5"/>
  <c r="BG188" i="5"/>
  <c r="BF188" i="5"/>
  <c r="AA188" i="5"/>
  <c r="Y188" i="5"/>
  <c r="W188" i="5"/>
  <c r="BK188" i="5"/>
  <c r="N188" i="5"/>
  <c r="BE188" i="5" s="1"/>
  <c r="BI187" i="5"/>
  <c r="BH187" i="5"/>
  <c r="BG187" i="5"/>
  <c r="BF187" i="5"/>
  <c r="AA187" i="5"/>
  <c r="Y187" i="5"/>
  <c r="W187" i="5"/>
  <c r="BK187" i="5"/>
  <c r="N187" i="5"/>
  <c r="BE187" i="5" s="1"/>
  <c r="BI186" i="5"/>
  <c r="BH186" i="5"/>
  <c r="BG186" i="5"/>
  <c r="BF186" i="5"/>
  <c r="AA186" i="5"/>
  <c r="Y186" i="5"/>
  <c r="W186" i="5"/>
  <c r="BK186" i="5"/>
  <c r="N186" i="5"/>
  <c r="BE186" i="5" s="1"/>
  <c r="BI185" i="5"/>
  <c r="BH185" i="5"/>
  <c r="BG185" i="5"/>
  <c r="BF185" i="5"/>
  <c r="AA185" i="5"/>
  <c r="Y185" i="5"/>
  <c r="W185" i="5"/>
  <c r="BK185" i="5"/>
  <c r="N185" i="5"/>
  <c r="BE185" i="5" s="1"/>
  <c r="BI184" i="5"/>
  <c r="BH184" i="5"/>
  <c r="BG184" i="5"/>
  <c r="BF184" i="5"/>
  <c r="AA184" i="5"/>
  <c r="Y184" i="5"/>
  <c r="W184" i="5"/>
  <c r="BK184" i="5"/>
  <c r="N184" i="5"/>
  <c r="BE184" i="5" s="1"/>
  <c r="BI183" i="5"/>
  <c r="BH183" i="5"/>
  <c r="BG183" i="5"/>
  <c r="BF183" i="5"/>
  <c r="AA183" i="5"/>
  <c r="Y183" i="5"/>
  <c r="W183" i="5"/>
  <c r="BK183" i="5"/>
  <c r="N183" i="5"/>
  <c r="BE183" i="5" s="1"/>
  <c r="BI182" i="5"/>
  <c r="BH182" i="5"/>
  <c r="BG182" i="5"/>
  <c r="BF182" i="5"/>
  <c r="AA182" i="5"/>
  <c r="Y182" i="5"/>
  <c r="W182" i="5"/>
  <c r="BK182" i="5"/>
  <c r="N182" i="5"/>
  <c r="BE182" i="5" s="1"/>
  <c r="BI181" i="5"/>
  <c r="BH181" i="5"/>
  <c r="BG181" i="5"/>
  <c r="BF181" i="5"/>
  <c r="AA181" i="5"/>
  <c r="Y181" i="5"/>
  <c r="W181" i="5"/>
  <c r="BK181" i="5"/>
  <c r="N181" i="5"/>
  <c r="BE181" i="5" s="1"/>
  <c r="BI180" i="5"/>
  <c r="BH180" i="5"/>
  <c r="BG180" i="5"/>
  <c r="BF180" i="5"/>
  <c r="AA180" i="5"/>
  <c r="Y180" i="5"/>
  <c r="W180" i="5"/>
  <c r="BK180" i="5"/>
  <c r="N180" i="5"/>
  <c r="BE180" i="5" s="1"/>
  <c r="BI179" i="5"/>
  <c r="BH179" i="5"/>
  <c r="BG179" i="5"/>
  <c r="BF179" i="5"/>
  <c r="AA179" i="5"/>
  <c r="Y179" i="5"/>
  <c r="W179" i="5"/>
  <c r="BK179" i="5"/>
  <c r="N179" i="5"/>
  <c r="BE179" i="5" s="1"/>
  <c r="BI178" i="5"/>
  <c r="BH178" i="5"/>
  <c r="BG178" i="5"/>
  <c r="BF178" i="5"/>
  <c r="AA178" i="5"/>
  <c r="Y178" i="5"/>
  <c r="W178" i="5"/>
  <c r="BK178" i="5"/>
  <c r="N178" i="5"/>
  <c r="BE178" i="5" s="1"/>
  <c r="BI177" i="5"/>
  <c r="BH177" i="5"/>
  <c r="BG177" i="5"/>
  <c r="BF177" i="5"/>
  <c r="AA177" i="5"/>
  <c r="Y177" i="5"/>
  <c r="W177" i="5"/>
  <c r="BK177" i="5"/>
  <c r="N177" i="5"/>
  <c r="BE177" i="5" s="1"/>
  <c r="BI176" i="5"/>
  <c r="BH176" i="5"/>
  <c r="BG176" i="5"/>
  <c r="BF176" i="5"/>
  <c r="AA176" i="5"/>
  <c r="Y176" i="5"/>
  <c r="W176" i="5"/>
  <c r="BK176" i="5"/>
  <c r="N176" i="5"/>
  <c r="BE176" i="5" s="1"/>
  <c r="BI175" i="5"/>
  <c r="BH175" i="5"/>
  <c r="BG175" i="5"/>
  <c r="BF175" i="5"/>
  <c r="AA175" i="5"/>
  <c r="Y175" i="5"/>
  <c r="W175" i="5"/>
  <c r="BK175" i="5"/>
  <c r="N175" i="5"/>
  <c r="BE175" i="5" s="1"/>
  <c r="BI174" i="5"/>
  <c r="BH174" i="5"/>
  <c r="BG174" i="5"/>
  <c r="BF174" i="5"/>
  <c r="AA174" i="5"/>
  <c r="Y174" i="5"/>
  <c r="W174" i="5"/>
  <c r="BK174" i="5"/>
  <c r="N174" i="5"/>
  <c r="BE174" i="5" s="1"/>
  <c r="BI173" i="5"/>
  <c r="BH173" i="5"/>
  <c r="BG173" i="5"/>
  <c r="BF173" i="5"/>
  <c r="AA173" i="5"/>
  <c r="Y173" i="5"/>
  <c r="W173" i="5"/>
  <c r="BK173" i="5"/>
  <c r="N173" i="5"/>
  <c r="BE173" i="5" s="1"/>
  <c r="BI172" i="5"/>
  <c r="BH172" i="5"/>
  <c r="BG172" i="5"/>
  <c r="BF172" i="5"/>
  <c r="AA172" i="5"/>
  <c r="Y172" i="5"/>
  <c r="W172" i="5"/>
  <c r="BK172" i="5"/>
  <c r="N172" i="5"/>
  <c r="BE172" i="5" s="1"/>
  <c r="BI171" i="5"/>
  <c r="BH171" i="5"/>
  <c r="BG171" i="5"/>
  <c r="BF171" i="5"/>
  <c r="AA171" i="5"/>
  <c r="AA170" i="5" s="1"/>
  <c r="Y171" i="5"/>
  <c r="Y170" i="5" s="1"/>
  <c r="W171" i="5"/>
  <c r="W170" i="5" s="1"/>
  <c r="BK171" i="5"/>
  <c r="BK170" i="5" s="1"/>
  <c r="N170" i="5"/>
  <c r="N93" i="5" s="1"/>
  <c r="N171" i="5"/>
  <c r="BE171" i="5"/>
  <c r="BI169" i="5"/>
  <c r="BH169" i="5"/>
  <c r="BG169" i="5"/>
  <c r="BF169" i="5"/>
  <c r="AA169" i="5"/>
  <c r="Y169" i="5"/>
  <c r="W169" i="5"/>
  <c r="BK169" i="5"/>
  <c r="N169" i="5"/>
  <c r="BE169" i="5" s="1"/>
  <c r="BI168" i="5"/>
  <c r="BH168" i="5"/>
  <c r="BG168" i="5"/>
  <c r="BF168" i="5"/>
  <c r="AA168" i="5"/>
  <c r="Y168" i="5"/>
  <c r="W168" i="5"/>
  <c r="BK168" i="5"/>
  <c r="N168" i="5"/>
  <c r="BE168" i="5" s="1"/>
  <c r="BI167" i="5"/>
  <c r="BH167" i="5"/>
  <c r="BG167" i="5"/>
  <c r="BF167" i="5"/>
  <c r="AA167" i="5"/>
  <c r="Y167" i="5"/>
  <c r="W167" i="5"/>
  <c r="BK167" i="5"/>
  <c r="N167" i="5"/>
  <c r="BE167" i="5" s="1"/>
  <c r="BI166" i="5"/>
  <c r="BH166" i="5"/>
  <c r="BG166" i="5"/>
  <c r="BF166" i="5"/>
  <c r="AA166" i="5"/>
  <c r="Y166" i="5"/>
  <c r="W166" i="5"/>
  <c r="BK166" i="5"/>
  <c r="N166" i="5"/>
  <c r="BE166" i="5" s="1"/>
  <c r="BI165" i="5"/>
  <c r="BH165" i="5"/>
  <c r="BG165" i="5"/>
  <c r="BF165" i="5"/>
  <c r="AA165" i="5"/>
  <c r="Y165" i="5"/>
  <c r="W165" i="5"/>
  <c r="BK165" i="5"/>
  <c r="N165" i="5"/>
  <c r="BE165" i="5" s="1"/>
  <c r="BI164" i="5"/>
  <c r="BH164" i="5"/>
  <c r="BG164" i="5"/>
  <c r="BF164" i="5"/>
  <c r="AA164" i="5"/>
  <c r="AA163" i="5" s="1"/>
  <c r="AA162" i="5" s="1"/>
  <c r="Y164" i="5"/>
  <c r="Y163" i="5"/>
  <c r="Y162" i="5" s="1"/>
  <c r="W164" i="5"/>
  <c r="W163" i="5" s="1"/>
  <c r="W162" i="5" s="1"/>
  <c r="BK164" i="5"/>
  <c r="BK163" i="5"/>
  <c r="N163" i="5" s="1"/>
  <c r="BK162" i="5"/>
  <c r="N162" i="5" s="1"/>
  <c r="N164" i="5"/>
  <c r="BE164" i="5"/>
  <c r="N92" i="5"/>
  <c r="N91" i="5"/>
  <c r="BI161" i="5"/>
  <c r="BH161" i="5"/>
  <c r="BG161" i="5"/>
  <c r="BF161" i="5"/>
  <c r="AA161" i="5"/>
  <c r="Y161" i="5"/>
  <c r="W161" i="5"/>
  <c r="BK161" i="5"/>
  <c r="N161" i="5"/>
  <c r="BE161" i="5"/>
  <c r="BI160" i="5"/>
  <c r="BH160" i="5"/>
  <c r="BG160" i="5"/>
  <c r="BF160" i="5"/>
  <c r="AA160" i="5"/>
  <c r="Y160" i="5"/>
  <c r="W160" i="5"/>
  <c r="BK160" i="5"/>
  <c r="N160" i="5"/>
  <c r="BE160" i="5"/>
  <c r="BI159" i="5"/>
  <c r="BH159" i="5"/>
  <c r="BG159" i="5"/>
  <c r="BF159" i="5"/>
  <c r="AA159" i="5"/>
  <c r="Y159" i="5"/>
  <c r="W159" i="5"/>
  <c r="BK159" i="5"/>
  <c r="N159" i="5"/>
  <c r="BE159" i="5"/>
  <c r="BI158" i="5"/>
  <c r="BH158" i="5"/>
  <c r="BG158" i="5"/>
  <c r="BF158" i="5"/>
  <c r="AA158" i="5"/>
  <c r="Y158" i="5"/>
  <c r="W158" i="5"/>
  <c r="BK158" i="5"/>
  <c r="N158" i="5"/>
  <c r="BE158" i="5"/>
  <c r="BI157" i="5"/>
  <c r="BH157" i="5"/>
  <c r="BG157" i="5"/>
  <c r="BF157" i="5"/>
  <c r="AA157" i="5"/>
  <c r="Y157" i="5"/>
  <c r="W157" i="5"/>
  <c r="BK157" i="5"/>
  <c r="N157" i="5"/>
  <c r="BE157" i="5"/>
  <c r="BI156" i="5"/>
  <c r="BH156" i="5"/>
  <c r="BG156" i="5"/>
  <c r="BF156" i="5"/>
  <c r="AA156" i="5"/>
  <c r="Y156" i="5"/>
  <c r="W156" i="5"/>
  <c r="BK156" i="5"/>
  <c r="N156" i="5"/>
  <c r="BE156" i="5"/>
  <c r="BI155" i="5"/>
  <c r="BH155" i="5"/>
  <c r="BG155" i="5"/>
  <c r="BF155" i="5"/>
  <c r="AA155" i="5"/>
  <c r="Y155" i="5"/>
  <c r="W155" i="5"/>
  <c r="BK155" i="5"/>
  <c r="N155" i="5"/>
  <c r="BE155" i="5"/>
  <c r="BI154" i="5"/>
  <c r="BH154" i="5"/>
  <c r="BG154" i="5"/>
  <c r="BF154" i="5"/>
  <c r="AA154" i="5"/>
  <c r="Y154" i="5"/>
  <c r="W154" i="5"/>
  <c r="BK154" i="5"/>
  <c r="N154" i="5"/>
  <c r="BE154" i="5"/>
  <c r="BI153" i="5"/>
  <c r="BH153" i="5"/>
  <c r="BG153" i="5"/>
  <c r="BF153" i="5"/>
  <c r="AA153" i="5"/>
  <c r="Y153" i="5"/>
  <c r="W153" i="5"/>
  <c r="BK153" i="5"/>
  <c r="N153" i="5"/>
  <c r="BE153" i="5"/>
  <c r="BI152" i="5"/>
  <c r="BH152" i="5"/>
  <c r="BG152" i="5"/>
  <c r="BF152" i="5"/>
  <c r="AA152" i="5"/>
  <c r="Y152" i="5"/>
  <c r="W152" i="5"/>
  <c r="BK152" i="5"/>
  <c r="N152" i="5"/>
  <c r="BE152" i="5"/>
  <c r="BI151" i="5"/>
  <c r="BH151" i="5"/>
  <c r="BG151" i="5"/>
  <c r="BF151" i="5"/>
  <c r="AA151" i="5"/>
  <c r="Y151" i="5"/>
  <c r="W151" i="5"/>
  <c r="BK151" i="5"/>
  <c r="N151" i="5"/>
  <c r="BE151" i="5"/>
  <c r="BI150" i="5"/>
  <c r="BH150" i="5"/>
  <c r="BG150" i="5"/>
  <c r="BF150" i="5"/>
  <c r="AA150" i="5"/>
  <c r="Y150" i="5"/>
  <c r="W150" i="5"/>
  <c r="BK150" i="5"/>
  <c r="N150" i="5"/>
  <c r="BE150" i="5"/>
  <c r="BI149" i="5"/>
  <c r="BH149" i="5"/>
  <c r="BG149" i="5"/>
  <c r="BF149" i="5"/>
  <c r="AA149" i="5"/>
  <c r="Y149" i="5"/>
  <c r="W149" i="5"/>
  <c r="BK149" i="5"/>
  <c r="N149" i="5"/>
  <c r="BE149" i="5"/>
  <c r="BI148" i="5"/>
  <c r="BH148" i="5"/>
  <c r="BG148" i="5"/>
  <c r="BF148" i="5"/>
  <c r="AA148" i="5"/>
  <c r="Y148" i="5"/>
  <c r="W148" i="5"/>
  <c r="BK148" i="5"/>
  <c r="N148" i="5"/>
  <c r="BE148" i="5"/>
  <c r="BI147" i="5"/>
  <c r="BH147" i="5"/>
  <c r="BG147" i="5"/>
  <c r="BF147" i="5"/>
  <c r="AA147" i="5"/>
  <c r="Y147" i="5"/>
  <c r="W147" i="5"/>
  <c r="BK147" i="5"/>
  <c r="N147" i="5"/>
  <c r="BE147" i="5"/>
  <c r="BI146" i="5"/>
  <c r="BH146" i="5"/>
  <c r="BG146" i="5"/>
  <c r="BF146" i="5"/>
  <c r="AA146" i="5"/>
  <c r="Y146" i="5"/>
  <c r="W146" i="5"/>
  <c r="BK146" i="5"/>
  <c r="N146" i="5"/>
  <c r="BE146" i="5"/>
  <c r="BI145" i="5"/>
  <c r="BH145" i="5"/>
  <c r="BG145" i="5"/>
  <c r="BF145" i="5"/>
  <c r="AA145" i="5"/>
  <c r="Y145" i="5"/>
  <c r="W145" i="5"/>
  <c r="BK145" i="5"/>
  <c r="N145" i="5"/>
  <c r="BE145" i="5"/>
  <c r="BI144" i="5"/>
  <c r="BH144" i="5"/>
  <c r="BG144" i="5"/>
  <c r="BF144" i="5"/>
  <c r="AA144" i="5"/>
  <c r="Y144" i="5"/>
  <c r="W144" i="5"/>
  <c r="BK144" i="5"/>
  <c r="N144" i="5"/>
  <c r="BE144" i="5"/>
  <c r="BI143" i="5"/>
  <c r="BH143" i="5"/>
  <c r="BG143" i="5"/>
  <c r="BF143" i="5"/>
  <c r="AA143" i="5"/>
  <c r="Y143" i="5"/>
  <c r="W143" i="5"/>
  <c r="BK143" i="5"/>
  <c r="N143" i="5"/>
  <c r="BE143" i="5"/>
  <c r="BI142" i="5"/>
  <c r="BH142" i="5"/>
  <c r="BG142" i="5"/>
  <c r="BF142" i="5"/>
  <c r="AA142" i="5"/>
  <c r="Y142" i="5"/>
  <c r="W142" i="5"/>
  <c r="BK142" i="5"/>
  <c r="N142" i="5"/>
  <c r="BE142" i="5"/>
  <c r="BI141" i="5"/>
  <c r="BH141" i="5"/>
  <c r="BG141" i="5"/>
  <c r="BF141" i="5"/>
  <c r="AA141" i="5"/>
  <c r="Y141" i="5"/>
  <c r="W141" i="5"/>
  <c r="BK141" i="5"/>
  <c r="N141" i="5"/>
  <c r="BE141" i="5"/>
  <c r="BI140" i="5"/>
  <c r="BH140" i="5"/>
  <c r="BG140" i="5"/>
  <c r="BF140" i="5"/>
  <c r="AA140" i="5"/>
  <c r="Y140" i="5"/>
  <c r="W140" i="5"/>
  <c r="BK140" i="5"/>
  <c r="N140" i="5"/>
  <c r="BE140" i="5"/>
  <c r="BI139" i="5"/>
  <c r="BH139" i="5"/>
  <c r="BG139" i="5"/>
  <c r="BF139" i="5"/>
  <c r="AA139" i="5"/>
  <c r="Y139" i="5"/>
  <c r="W139" i="5"/>
  <c r="BK139" i="5"/>
  <c r="N139" i="5"/>
  <c r="BE139" i="5"/>
  <c r="BI138" i="5"/>
  <c r="BH138" i="5"/>
  <c r="BG138" i="5"/>
  <c r="BF138" i="5"/>
  <c r="AA138" i="5"/>
  <c r="Y138" i="5"/>
  <c r="W138" i="5"/>
  <c r="BK138" i="5"/>
  <c r="N138" i="5"/>
  <c r="BE138" i="5"/>
  <c r="BI137" i="5"/>
  <c r="BH137" i="5"/>
  <c r="BG137" i="5"/>
  <c r="BF137" i="5"/>
  <c r="AA137" i="5"/>
  <c r="Y137" i="5"/>
  <c r="W137" i="5"/>
  <c r="BK137" i="5"/>
  <c r="N137" i="5"/>
  <c r="BE137" i="5"/>
  <c r="BI136" i="5"/>
  <c r="BH136" i="5"/>
  <c r="BG136" i="5"/>
  <c r="BF136" i="5"/>
  <c r="AA136" i="5"/>
  <c r="Y136" i="5"/>
  <c r="W136" i="5"/>
  <c r="BK136" i="5"/>
  <c r="N136" i="5"/>
  <c r="BE136" i="5"/>
  <c r="BI135" i="5"/>
  <c r="BH135" i="5"/>
  <c r="BG135" i="5"/>
  <c r="BF135" i="5"/>
  <c r="AA135" i="5"/>
  <c r="Y135" i="5"/>
  <c r="W135" i="5"/>
  <c r="BK135" i="5"/>
  <c r="N135" i="5"/>
  <c r="BE135" i="5"/>
  <c r="BI134" i="5"/>
  <c r="BH134" i="5"/>
  <c r="BG134" i="5"/>
  <c r="BF134" i="5"/>
  <c r="AA134" i="5"/>
  <c r="Y134" i="5"/>
  <c r="W134" i="5"/>
  <c r="BK134" i="5"/>
  <c r="N134" i="5"/>
  <c r="BE134" i="5"/>
  <c r="BI133" i="5"/>
  <c r="BH133" i="5"/>
  <c r="BG133" i="5"/>
  <c r="BF133" i="5"/>
  <c r="AA133" i="5"/>
  <c r="Y133" i="5"/>
  <c r="W133" i="5"/>
  <c r="BK133" i="5"/>
  <c r="N133" i="5"/>
  <c r="BE133" i="5"/>
  <c r="BI132" i="5"/>
  <c r="BH132" i="5"/>
  <c r="BG132" i="5"/>
  <c r="BF132" i="5"/>
  <c r="AA132" i="5"/>
  <c r="Y132" i="5"/>
  <c r="W132" i="5"/>
  <c r="BK132" i="5"/>
  <c r="N132" i="5"/>
  <c r="BE132" i="5"/>
  <c r="BI131" i="5"/>
  <c r="BH131" i="5"/>
  <c r="BG131" i="5"/>
  <c r="BF131" i="5"/>
  <c r="AA131" i="5"/>
  <c r="Y131" i="5"/>
  <c r="W131" i="5"/>
  <c r="BK131" i="5"/>
  <c r="N131" i="5"/>
  <c r="BE131" i="5"/>
  <c r="BI130" i="5"/>
  <c r="BH130" i="5"/>
  <c r="BG130" i="5"/>
  <c r="BF130" i="5"/>
  <c r="AA130" i="5"/>
  <c r="Y130" i="5"/>
  <c r="W130" i="5"/>
  <c r="BK130" i="5"/>
  <c r="N130" i="5"/>
  <c r="BE130" i="5"/>
  <c r="BI129" i="5"/>
  <c r="BH129" i="5"/>
  <c r="BG129" i="5"/>
  <c r="BF129" i="5"/>
  <c r="AA129" i="5"/>
  <c r="Y129" i="5"/>
  <c r="W129" i="5"/>
  <c r="BK129" i="5"/>
  <c r="N129" i="5"/>
  <c r="BE129" i="5"/>
  <c r="BI128" i="5"/>
  <c r="BH128" i="5"/>
  <c r="BG128" i="5"/>
  <c r="BF128" i="5"/>
  <c r="AA128" i="5"/>
  <c r="AA127" i="5"/>
  <c r="AA126" i="5" s="1"/>
  <c r="Y128" i="5"/>
  <c r="Y127" i="5" s="1"/>
  <c r="Y126" i="5" s="1"/>
  <c r="Y121" i="5" s="1"/>
  <c r="W128" i="5"/>
  <c r="W127" i="5"/>
  <c r="W126" i="5" s="1"/>
  <c r="BK128" i="5"/>
  <c r="BK127" i="5" s="1"/>
  <c r="N128" i="5"/>
  <c r="BE128" i="5"/>
  <c r="BI125" i="5"/>
  <c r="BH125" i="5"/>
  <c r="BG125" i="5"/>
  <c r="BF125" i="5"/>
  <c r="AA125" i="5"/>
  <c r="Y125" i="5"/>
  <c r="W125" i="5"/>
  <c r="BK125" i="5"/>
  <c r="N125" i="5"/>
  <c r="BE125" i="5"/>
  <c r="BI124" i="5"/>
  <c r="BH124" i="5"/>
  <c r="BG124" i="5"/>
  <c r="BF124" i="5"/>
  <c r="AA124" i="5"/>
  <c r="Y124" i="5"/>
  <c r="W124" i="5"/>
  <c r="BK124" i="5"/>
  <c r="N124" i="5"/>
  <c r="BE124" i="5"/>
  <c r="BI123" i="5"/>
  <c r="BH123" i="5"/>
  <c r="BG123" i="5"/>
  <c r="BF123" i="5"/>
  <c r="AA123" i="5"/>
  <c r="Y123" i="5"/>
  <c r="W123" i="5"/>
  <c r="BK123" i="5"/>
  <c r="N123" i="5"/>
  <c r="BE123" i="5"/>
  <c r="BI122" i="5"/>
  <c r="BH122" i="5"/>
  <c r="BG122" i="5"/>
  <c r="BF122" i="5"/>
  <c r="AA122" i="5"/>
  <c r="Y122" i="5"/>
  <c r="W122" i="5"/>
  <c r="BK122" i="5"/>
  <c r="N122" i="5"/>
  <c r="BE122" i="5" s="1"/>
  <c r="F115" i="5"/>
  <c r="F113" i="5"/>
  <c r="BI102" i="5"/>
  <c r="BH102" i="5"/>
  <c r="BG102" i="5"/>
  <c r="BF102" i="5"/>
  <c r="BI101" i="5"/>
  <c r="BH101" i="5"/>
  <c r="BG101" i="5"/>
  <c r="BF101" i="5"/>
  <c r="BI100" i="5"/>
  <c r="BH100" i="5"/>
  <c r="BG100" i="5"/>
  <c r="BF100" i="5"/>
  <c r="BI99" i="5"/>
  <c r="BH99" i="5"/>
  <c r="BG99" i="5"/>
  <c r="BF99" i="5"/>
  <c r="BI98" i="5"/>
  <c r="BH98" i="5"/>
  <c r="BG98" i="5"/>
  <c r="BF98" i="5"/>
  <c r="BI97" i="5"/>
  <c r="H36" i="5" s="1"/>
  <c r="BD91" i="1" s="1"/>
  <c r="BH97" i="5"/>
  <c r="H35" i="5"/>
  <c r="BC91" i="1" s="1"/>
  <c r="BG97" i="5"/>
  <c r="H34" i="5" s="1"/>
  <c r="BB91" i="1" s="1"/>
  <c r="BF97" i="5"/>
  <c r="M33" i="5"/>
  <c r="AW91" i="1" s="1"/>
  <c r="H33" i="5"/>
  <c r="BA91" i="1" s="1"/>
  <c r="F81" i="5"/>
  <c r="F79" i="5"/>
  <c r="O21" i="5"/>
  <c r="E21" i="5"/>
  <c r="M118" i="5"/>
  <c r="M84" i="5"/>
  <c r="O20" i="5"/>
  <c r="O18" i="5"/>
  <c r="E18" i="5"/>
  <c r="M117" i="5" s="1"/>
  <c r="M83" i="5"/>
  <c r="O17" i="5"/>
  <c r="O15" i="5"/>
  <c r="E15" i="5"/>
  <c r="F118" i="5"/>
  <c r="F84" i="5"/>
  <c r="O14" i="5"/>
  <c r="O12" i="5"/>
  <c r="E12" i="5"/>
  <c r="F117" i="5" s="1"/>
  <c r="F83" i="5"/>
  <c r="O11" i="5"/>
  <c r="O9" i="5"/>
  <c r="M115" i="5" s="1"/>
  <c r="M81" i="5"/>
  <c r="F6" i="5"/>
  <c r="F112" i="5"/>
  <c r="F78" i="5"/>
  <c r="AY90" i="1"/>
  <c r="AX90" i="1"/>
  <c r="BI223" i="4"/>
  <c r="BH223" i="4"/>
  <c r="BG223" i="4"/>
  <c r="BF223" i="4"/>
  <c r="BK223" i="4"/>
  <c r="N223" i="4" s="1"/>
  <c r="BE223" i="4" s="1"/>
  <c r="BI222" i="4"/>
  <c r="BH222" i="4"/>
  <c r="BG222" i="4"/>
  <c r="BF222" i="4"/>
  <c r="BK222" i="4"/>
  <c r="N222" i="4"/>
  <c r="BE222" i="4" s="1"/>
  <c r="BI221" i="4"/>
  <c r="BH221" i="4"/>
  <c r="BG221" i="4"/>
  <c r="BF221" i="4"/>
  <c r="BK221" i="4"/>
  <c r="N221" i="4" s="1"/>
  <c r="BE221" i="4" s="1"/>
  <c r="BI220" i="4"/>
  <c r="BH220" i="4"/>
  <c r="BG220" i="4"/>
  <c r="BF220" i="4"/>
  <c r="BK220" i="4"/>
  <c r="N220" i="4"/>
  <c r="BE220" i="4" s="1"/>
  <c r="BI219" i="4"/>
  <c r="BH219" i="4"/>
  <c r="BG219" i="4"/>
  <c r="BF219" i="4"/>
  <c r="BK219" i="4"/>
  <c r="BK218" i="4" s="1"/>
  <c r="N218" i="4" s="1"/>
  <c r="N95" i="4" s="1"/>
  <c r="BI217" i="4"/>
  <c r="BH217" i="4"/>
  <c r="BG217" i="4"/>
  <c r="BF217" i="4"/>
  <c r="AA217" i="4"/>
  <c r="Y217" i="4"/>
  <c r="W217" i="4"/>
  <c r="BK217" i="4"/>
  <c r="N217" i="4"/>
  <c r="BE217" i="4" s="1"/>
  <c r="BI216" i="4"/>
  <c r="BH216" i="4"/>
  <c r="BG216" i="4"/>
  <c r="BF216" i="4"/>
  <c r="AA216" i="4"/>
  <c r="Y216" i="4"/>
  <c r="W216" i="4"/>
  <c r="BK216" i="4"/>
  <c r="N216" i="4"/>
  <c r="BE216" i="4" s="1"/>
  <c r="BI215" i="4"/>
  <c r="BH215" i="4"/>
  <c r="BG215" i="4"/>
  <c r="BF215" i="4"/>
  <c r="AA215" i="4"/>
  <c r="Y215" i="4"/>
  <c r="W215" i="4"/>
  <c r="BK215" i="4"/>
  <c r="N215" i="4"/>
  <c r="BE215" i="4" s="1"/>
  <c r="BI214" i="4"/>
  <c r="BH214" i="4"/>
  <c r="BG214" i="4"/>
  <c r="BF214" i="4"/>
  <c r="AA214" i="4"/>
  <c r="Y214" i="4"/>
  <c r="W214" i="4"/>
  <c r="BK214" i="4"/>
  <c r="N214" i="4"/>
  <c r="BE214" i="4" s="1"/>
  <c r="BI213" i="4"/>
  <c r="BH213" i="4"/>
  <c r="BG213" i="4"/>
  <c r="BF213" i="4"/>
  <c r="AA213" i="4"/>
  <c r="Y213" i="4"/>
  <c r="W213" i="4"/>
  <c r="BK213" i="4"/>
  <c r="N213" i="4"/>
  <c r="BE213" i="4" s="1"/>
  <c r="BI212" i="4"/>
  <c r="BH212" i="4"/>
  <c r="BG212" i="4"/>
  <c r="BF212" i="4"/>
  <c r="AA212" i="4"/>
  <c r="Y212" i="4"/>
  <c r="W212" i="4"/>
  <c r="BK212" i="4"/>
  <c r="N212" i="4"/>
  <c r="BE212" i="4" s="1"/>
  <c r="BI211" i="4"/>
  <c r="BH211" i="4"/>
  <c r="BG211" i="4"/>
  <c r="BF211" i="4"/>
  <c r="AA211" i="4"/>
  <c r="Y211" i="4"/>
  <c r="W211" i="4"/>
  <c r="BK211" i="4"/>
  <c r="N211" i="4"/>
  <c r="BE211" i="4" s="1"/>
  <c r="BI210" i="4"/>
  <c r="BH210" i="4"/>
  <c r="BG210" i="4"/>
  <c r="BF210" i="4"/>
  <c r="AA210" i="4"/>
  <c r="Y210" i="4"/>
  <c r="W210" i="4"/>
  <c r="BK210" i="4"/>
  <c r="N210" i="4"/>
  <c r="BE210" i="4" s="1"/>
  <c r="BI209" i="4"/>
  <c r="BH209" i="4"/>
  <c r="BG209" i="4"/>
  <c r="BF209" i="4"/>
  <c r="AA209" i="4"/>
  <c r="Y209" i="4"/>
  <c r="W209" i="4"/>
  <c r="BK209" i="4"/>
  <c r="N209" i="4"/>
  <c r="BE209" i="4" s="1"/>
  <c r="BI208" i="4"/>
  <c r="BH208" i="4"/>
  <c r="BG208" i="4"/>
  <c r="BF208" i="4"/>
  <c r="AA208" i="4"/>
  <c r="Y208" i="4"/>
  <c r="W208" i="4"/>
  <c r="BK208" i="4"/>
  <c r="N208" i="4"/>
  <c r="BE208" i="4" s="1"/>
  <c r="BI207" i="4"/>
  <c r="BH207" i="4"/>
  <c r="BG207" i="4"/>
  <c r="BF207" i="4"/>
  <c r="AA207" i="4"/>
  <c r="Y207" i="4"/>
  <c r="W207" i="4"/>
  <c r="BK207" i="4"/>
  <c r="N207" i="4"/>
  <c r="BE207" i="4" s="1"/>
  <c r="BI206" i="4"/>
  <c r="BH206" i="4"/>
  <c r="BG206" i="4"/>
  <c r="BF206" i="4"/>
  <c r="AA206" i="4"/>
  <c r="Y206" i="4"/>
  <c r="W206" i="4"/>
  <c r="BK206" i="4"/>
  <c r="N206" i="4"/>
  <c r="BE206" i="4" s="1"/>
  <c r="BI205" i="4"/>
  <c r="BH205" i="4"/>
  <c r="BG205" i="4"/>
  <c r="BF205" i="4"/>
  <c r="AA205" i="4"/>
  <c r="Y205" i="4"/>
  <c r="W205" i="4"/>
  <c r="BK205" i="4"/>
  <c r="N205" i="4"/>
  <c r="BE205" i="4" s="1"/>
  <c r="BI204" i="4"/>
  <c r="BH204" i="4"/>
  <c r="BG204" i="4"/>
  <c r="BF204" i="4"/>
  <c r="AA204" i="4"/>
  <c r="Y204" i="4"/>
  <c r="W204" i="4"/>
  <c r="BK204" i="4"/>
  <c r="N204" i="4"/>
  <c r="BE204" i="4" s="1"/>
  <c r="BI203" i="4"/>
  <c r="BH203" i="4"/>
  <c r="BG203" i="4"/>
  <c r="BF203" i="4"/>
  <c r="AA203" i="4"/>
  <c r="Y203" i="4"/>
  <c r="W203" i="4"/>
  <c r="BK203" i="4"/>
  <c r="N203" i="4"/>
  <c r="BE203" i="4" s="1"/>
  <c r="BI202" i="4"/>
  <c r="BH202" i="4"/>
  <c r="BG202" i="4"/>
  <c r="BF202" i="4"/>
  <c r="AA202" i="4"/>
  <c r="Y202" i="4"/>
  <c r="W202" i="4"/>
  <c r="BK202" i="4"/>
  <c r="N202" i="4"/>
  <c r="BE202" i="4" s="1"/>
  <c r="BI201" i="4"/>
  <c r="BH201" i="4"/>
  <c r="BG201" i="4"/>
  <c r="BF201" i="4"/>
  <c r="AA201" i="4"/>
  <c r="Y201" i="4"/>
  <c r="W201" i="4"/>
  <c r="BK201" i="4"/>
  <c r="N201" i="4"/>
  <c r="BE201" i="4" s="1"/>
  <c r="BI200" i="4"/>
  <c r="BH200" i="4"/>
  <c r="BG200" i="4"/>
  <c r="BF200" i="4"/>
  <c r="AA200" i="4"/>
  <c r="Y200" i="4"/>
  <c r="W200" i="4"/>
  <c r="BK200" i="4"/>
  <c r="N200" i="4"/>
  <c r="BE200" i="4" s="1"/>
  <c r="BI199" i="4"/>
  <c r="BH199" i="4"/>
  <c r="BG199" i="4"/>
  <c r="BF199" i="4"/>
  <c r="AA199" i="4"/>
  <c r="Y199" i="4"/>
  <c r="W199" i="4"/>
  <c r="BK199" i="4"/>
  <c r="N199" i="4"/>
  <c r="BE199" i="4" s="1"/>
  <c r="BI198" i="4"/>
  <c r="BH198" i="4"/>
  <c r="BG198" i="4"/>
  <c r="BF198" i="4"/>
  <c r="AA198" i="4"/>
  <c r="Y198" i="4"/>
  <c r="W198" i="4"/>
  <c r="BK198" i="4"/>
  <c r="N198" i="4"/>
  <c r="BE198" i="4" s="1"/>
  <c r="BI197" i="4"/>
  <c r="BH197" i="4"/>
  <c r="BG197" i="4"/>
  <c r="BF197" i="4"/>
  <c r="AA197" i="4"/>
  <c r="Y197" i="4"/>
  <c r="W197" i="4"/>
  <c r="BK197" i="4"/>
  <c r="N197" i="4"/>
  <c r="BE197" i="4" s="1"/>
  <c r="BI196" i="4"/>
  <c r="BH196" i="4"/>
  <c r="BG196" i="4"/>
  <c r="BF196" i="4"/>
  <c r="AA196" i="4"/>
  <c r="Y196" i="4"/>
  <c r="W196" i="4"/>
  <c r="BK196" i="4"/>
  <c r="N196" i="4"/>
  <c r="BE196" i="4" s="1"/>
  <c r="BI195" i="4"/>
  <c r="BH195" i="4"/>
  <c r="BG195" i="4"/>
  <c r="BF195" i="4"/>
  <c r="AA195" i="4"/>
  <c r="Y195" i="4"/>
  <c r="W195" i="4"/>
  <c r="BK195" i="4"/>
  <c r="N195" i="4"/>
  <c r="BE195" i="4" s="1"/>
  <c r="BI194" i="4"/>
  <c r="BH194" i="4"/>
  <c r="BG194" i="4"/>
  <c r="BF194" i="4"/>
  <c r="AA194" i="4"/>
  <c r="Y194" i="4"/>
  <c r="W194" i="4"/>
  <c r="BK194" i="4"/>
  <c r="N194" i="4"/>
  <c r="BE194" i="4" s="1"/>
  <c r="BI193" i="4"/>
  <c r="BH193" i="4"/>
  <c r="BG193" i="4"/>
  <c r="BF193" i="4"/>
  <c r="AA193" i="4"/>
  <c r="Y193" i="4"/>
  <c r="W193" i="4"/>
  <c r="BK193" i="4"/>
  <c r="N193" i="4"/>
  <c r="BE193" i="4" s="1"/>
  <c r="BI192" i="4"/>
  <c r="BH192" i="4"/>
  <c r="BG192" i="4"/>
  <c r="BF192" i="4"/>
  <c r="AA192" i="4"/>
  <c r="Y192" i="4"/>
  <c r="W192" i="4"/>
  <c r="BK192" i="4"/>
  <c r="N192" i="4"/>
  <c r="BE192" i="4" s="1"/>
  <c r="BI191" i="4"/>
  <c r="BH191" i="4"/>
  <c r="BG191" i="4"/>
  <c r="BF191" i="4"/>
  <c r="AA191" i="4"/>
  <c r="Y191" i="4"/>
  <c r="W191" i="4"/>
  <c r="BK191" i="4"/>
  <c r="N191" i="4"/>
  <c r="BE191" i="4" s="1"/>
  <c r="BI190" i="4"/>
  <c r="BH190" i="4"/>
  <c r="BG190" i="4"/>
  <c r="BF190" i="4"/>
  <c r="AA190" i="4"/>
  <c r="Y190" i="4"/>
  <c r="W190" i="4"/>
  <c r="BK190" i="4"/>
  <c r="N190" i="4"/>
  <c r="BE190" i="4" s="1"/>
  <c r="BI189" i="4"/>
  <c r="BH189" i="4"/>
  <c r="BG189" i="4"/>
  <c r="BF189" i="4"/>
  <c r="AA189" i="4"/>
  <c r="Y189" i="4"/>
  <c r="W189" i="4"/>
  <c r="BK189" i="4"/>
  <c r="N189" i="4"/>
  <c r="BE189" i="4" s="1"/>
  <c r="BI188" i="4"/>
  <c r="BH188" i="4"/>
  <c r="BG188" i="4"/>
  <c r="BF188" i="4"/>
  <c r="AA188" i="4"/>
  <c r="Y188" i="4"/>
  <c r="W188" i="4"/>
  <c r="BK188" i="4"/>
  <c r="N188" i="4"/>
  <c r="BE188" i="4" s="1"/>
  <c r="BI187" i="4"/>
  <c r="BH187" i="4"/>
  <c r="BG187" i="4"/>
  <c r="BF187" i="4"/>
  <c r="AA187" i="4"/>
  <c r="Y187" i="4"/>
  <c r="W187" i="4"/>
  <c r="BK187" i="4"/>
  <c r="N187" i="4"/>
  <c r="BE187" i="4" s="1"/>
  <c r="BI186" i="4"/>
  <c r="BH186" i="4"/>
  <c r="BG186" i="4"/>
  <c r="BF186" i="4"/>
  <c r="AA186" i="4"/>
  <c r="Y186" i="4"/>
  <c r="W186" i="4"/>
  <c r="BK186" i="4"/>
  <c r="N186" i="4"/>
  <c r="BE186" i="4" s="1"/>
  <c r="BI185" i="4"/>
  <c r="BH185" i="4"/>
  <c r="BG185" i="4"/>
  <c r="BF185" i="4"/>
  <c r="AA185" i="4"/>
  <c r="Y185" i="4"/>
  <c r="W185" i="4"/>
  <c r="BK185" i="4"/>
  <c r="N185" i="4"/>
  <c r="BE185" i="4" s="1"/>
  <c r="BI184" i="4"/>
  <c r="BH184" i="4"/>
  <c r="BG184" i="4"/>
  <c r="BF184" i="4"/>
  <c r="AA184" i="4"/>
  <c r="Y184" i="4"/>
  <c r="W184" i="4"/>
  <c r="BK184" i="4"/>
  <c r="N184" i="4"/>
  <c r="BE184" i="4" s="1"/>
  <c r="BI183" i="4"/>
  <c r="BH183" i="4"/>
  <c r="BG183" i="4"/>
  <c r="BF183" i="4"/>
  <c r="AA183" i="4"/>
  <c r="Y183" i="4"/>
  <c r="W183" i="4"/>
  <c r="BK183" i="4"/>
  <c r="N183" i="4"/>
  <c r="BE183" i="4" s="1"/>
  <c r="BI182" i="4"/>
  <c r="BH182" i="4"/>
  <c r="BG182" i="4"/>
  <c r="BF182" i="4"/>
  <c r="AA182" i="4"/>
  <c r="Y182" i="4"/>
  <c r="W182" i="4"/>
  <c r="BK182" i="4"/>
  <c r="N182" i="4"/>
  <c r="BE182" i="4" s="1"/>
  <c r="BI181" i="4"/>
  <c r="BH181" i="4"/>
  <c r="BG181" i="4"/>
  <c r="BF181" i="4"/>
  <c r="AA181" i="4"/>
  <c r="Y181" i="4"/>
  <c r="W181" i="4"/>
  <c r="BK181" i="4"/>
  <c r="N181" i="4"/>
  <c r="BE181" i="4" s="1"/>
  <c r="BI180" i="4"/>
  <c r="BH180" i="4"/>
  <c r="BG180" i="4"/>
  <c r="BF180" i="4"/>
  <c r="AA180" i="4"/>
  <c r="Y180" i="4"/>
  <c r="W180" i="4"/>
  <c r="BK180" i="4"/>
  <c r="N180" i="4"/>
  <c r="BE180" i="4" s="1"/>
  <c r="BI179" i="4"/>
  <c r="BH179" i="4"/>
  <c r="BG179" i="4"/>
  <c r="BF179" i="4"/>
  <c r="AA179" i="4"/>
  <c r="Y179" i="4"/>
  <c r="W179" i="4"/>
  <c r="BK179" i="4"/>
  <c r="N179" i="4"/>
  <c r="BE179" i="4" s="1"/>
  <c r="BI178" i="4"/>
  <c r="BH178" i="4"/>
  <c r="BG178" i="4"/>
  <c r="BF178" i="4"/>
  <c r="AA178" i="4"/>
  <c r="Y178" i="4"/>
  <c r="W178" i="4"/>
  <c r="BK178" i="4"/>
  <c r="N178" i="4"/>
  <c r="BE178" i="4" s="1"/>
  <c r="BI177" i="4"/>
  <c r="BH177" i="4"/>
  <c r="BG177" i="4"/>
  <c r="BF177" i="4"/>
  <c r="AA177" i="4"/>
  <c r="Y177" i="4"/>
  <c r="W177" i="4"/>
  <c r="BK177" i="4"/>
  <c r="N177" i="4"/>
  <c r="BE177" i="4" s="1"/>
  <c r="BI176" i="4"/>
  <c r="BH176" i="4"/>
  <c r="BG176" i="4"/>
  <c r="BF176" i="4"/>
  <c r="AA176" i="4"/>
  <c r="Y176" i="4"/>
  <c r="W176" i="4"/>
  <c r="BK176" i="4"/>
  <c r="N176" i="4"/>
  <c r="BE176" i="4" s="1"/>
  <c r="BI175" i="4"/>
  <c r="BH175" i="4"/>
  <c r="BG175" i="4"/>
  <c r="BF175" i="4"/>
  <c r="AA175" i="4"/>
  <c r="Y175" i="4"/>
  <c r="W175" i="4"/>
  <c r="BK175" i="4"/>
  <c r="N175" i="4"/>
  <c r="BE175" i="4" s="1"/>
  <c r="BI174" i="4"/>
  <c r="BH174" i="4"/>
  <c r="BG174" i="4"/>
  <c r="BF174" i="4"/>
  <c r="AA174" i="4"/>
  <c r="Y174" i="4"/>
  <c r="W174" i="4"/>
  <c r="BK174" i="4"/>
  <c r="N174" i="4"/>
  <c r="BE174" i="4" s="1"/>
  <c r="BI173" i="4"/>
  <c r="BH173" i="4"/>
  <c r="BG173" i="4"/>
  <c r="BF173" i="4"/>
  <c r="AA173" i="4"/>
  <c r="Y173" i="4"/>
  <c r="W173" i="4"/>
  <c r="BK173" i="4"/>
  <c r="N173" i="4"/>
  <c r="BE173" i="4" s="1"/>
  <c r="BI172" i="4"/>
  <c r="BH172" i="4"/>
  <c r="BG172" i="4"/>
  <c r="BF172" i="4"/>
  <c r="AA172" i="4"/>
  <c r="Y172" i="4"/>
  <c r="W172" i="4"/>
  <c r="BK172" i="4"/>
  <c r="N172" i="4"/>
  <c r="BE172" i="4"/>
  <c r="BI171" i="4"/>
  <c r="BH171" i="4"/>
  <c r="BG171" i="4"/>
  <c r="BF171" i="4"/>
  <c r="AA171" i="4"/>
  <c r="Y171" i="4"/>
  <c r="W171" i="4"/>
  <c r="BK171" i="4"/>
  <c r="N171" i="4"/>
  <c r="BE171" i="4"/>
  <c r="BI170" i="4"/>
  <c r="BH170" i="4"/>
  <c r="BG170" i="4"/>
  <c r="BF170" i="4"/>
  <c r="AA170" i="4"/>
  <c r="AA169" i="4"/>
  <c r="AA168" i="4" s="1"/>
  <c r="Y170" i="4"/>
  <c r="Y169" i="4" s="1"/>
  <c r="Y168" i="4" s="1"/>
  <c r="W170" i="4"/>
  <c r="W169" i="4"/>
  <c r="W168" i="4" s="1"/>
  <c r="BK170" i="4"/>
  <c r="BK169" i="4" s="1"/>
  <c r="N170" i="4"/>
  <c r="BE170" i="4"/>
  <c r="BI167" i="4"/>
  <c r="BH167" i="4"/>
  <c r="BG167" i="4"/>
  <c r="BF167" i="4"/>
  <c r="AA167" i="4"/>
  <c r="Y167" i="4"/>
  <c r="W167" i="4"/>
  <c r="BK167" i="4"/>
  <c r="N167" i="4"/>
  <c r="BE167" i="4"/>
  <c r="BI166" i="4"/>
  <c r="BH166" i="4"/>
  <c r="BG166" i="4"/>
  <c r="BF166" i="4"/>
  <c r="AA166" i="4"/>
  <c r="Y166" i="4"/>
  <c r="W166" i="4"/>
  <c r="BK166" i="4"/>
  <c r="N166" i="4"/>
  <c r="BE166" i="4"/>
  <c r="BI165" i="4"/>
  <c r="BH165" i="4"/>
  <c r="BG165" i="4"/>
  <c r="BF165" i="4"/>
  <c r="AA165" i="4"/>
  <c r="Y165" i="4"/>
  <c r="W165" i="4"/>
  <c r="BK165" i="4"/>
  <c r="N165" i="4"/>
  <c r="BE165" i="4"/>
  <c r="BI164" i="4"/>
  <c r="BH164" i="4"/>
  <c r="BG164" i="4"/>
  <c r="BF164" i="4"/>
  <c r="AA164" i="4"/>
  <c r="Y164" i="4"/>
  <c r="W164" i="4"/>
  <c r="BK164" i="4"/>
  <c r="N164" i="4"/>
  <c r="BE164" i="4"/>
  <c r="BI163" i="4"/>
  <c r="BH163" i="4"/>
  <c r="BG163" i="4"/>
  <c r="BF163" i="4"/>
  <c r="AA163" i="4"/>
  <c r="Y163" i="4"/>
  <c r="W163" i="4"/>
  <c r="BK163" i="4"/>
  <c r="N163" i="4"/>
  <c r="BE163" i="4"/>
  <c r="BI162" i="4"/>
  <c r="BH162" i="4"/>
  <c r="BG162" i="4"/>
  <c r="BF162" i="4"/>
  <c r="AA162" i="4"/>
  <c r="Y162" i="4"/>
  <c r="W162" i="4"/>
  <c r="BK162" i="4"/>
  <c r="N162" i="4"/>
  <c r="BE162" i="4"/>
  <c r="BI161" i="4"/>
  <c r="BH161" i="4"/>
  <c r="BG161" i="4"/>
  <c r="BF161" i="4"/>
  <c r="AA161" i="4"/>
  <c r="Y161" i="4"/>
  <c r="W161" i="4"/>
  <c r="BK161" i="4"/>
  <c r="N161" i="4"/>
  <c r="BE161" i="4"/>
  <c r="BI160" i="4"/>
  <c r="BH160" i="4"/>
  <c r="BG160" i="4"/>
  <c r="BF160" i="4"/>
  <c r="AA160" i="4"/>
  <c r="Y160" i="4"/>
  <c r="W160" i="4"/>
  <c r="BK160" i="4"/>
  <c r="N160" i="4"/>
  <c r="BE160" i="4"/>
  <c r="BI159" i="4"/>
  <c r="BH159" i="4"/>
  <c r="BG159" i="4"/>
  <c r="BF159" i="4"/>
  <c r="AA159" i="4"/>
  <c r="Y159" i="4"/>
  <c r="W159" i="4"/>
  <c r="BK159" i="4"/>
  <c r="N159" i="4"/>
  <c r="BE159" i="4"/>
  <c r="BI158" i="4"/>
  <c r="BH158" i="4"/>
  <c r="BG158" i="4"/>
  <c r="BF158" i="4"/>
  <c r="AA158" i="4"/>
  <c r="Y158" i="4"/>
  <c r="W158" i="4"/>
  <c r="BK158" i="4"/>
  <c r="N158" i="4"/>
  <c r="BE158" i="4"/>
  <c r="BI157" i="4"/>
  <c r="BH157" i="4"/>
  <c r="BG157" i="4"/>
  <c r="BF157" i="4"/>
  <c r="AA157" i="4"/>
  <c r="Y157" i="4"/>
  <c r="W157" i="4"/>
  <c r="BK157" i="4"/>
  <c r="N157" i="4"/>
  <c r="BE157" i="4"/>
  <c r="BI156" i="4"/>
  <c r="BH156" i="4"/>
  <c r="BG156" i="4"/>
  <c r="BF156" i="4"/>
  <c r="AA156" i="4"/>
  <c r="Y156" i="4"/>
  <c r="W156" i="4"/>
  <c r="BK156" i="4"/>
  <c r="N156" i="4"/>
  <c r="BE156" i="4"/>
  <c r="BI155" i="4"/>
  <c r="BH155" i="4"/>
  <c r="BG155" i="4"/>
  <c r="BF155" i="4"/>
  <c r="AA155" i="4"/>
  <c r="Y155" i="4"/>
  <c r="W155" i="4"/>
  <c r="BK155" i="4"/>
  <c r="N155" i="4"/>
  <c r="BE155" i="4"/>
  <c r="BI154" i="4"/>
  <c r="BH154" i="4"/>
  <c r="BG154" i="4"/>
  <c r="BF154" i="4"/>
  <c r="AA154" i="4"/>
  <c r="Y154" i="4"/>
  <c r="W154" i="4"/>
  <c r="BK154" i="4"/>
  <c r="N154" i="4"/>
  <c r="BE154" i="4"/>
  <c r="BI153" i="4"/>
  <c r="BH153" i="4"/>
  <c r="BG153" i="4"/>
  <c r="BF153" i="4"/>
  <c r="AA153" i="4"/>
  <c r="Y153" i="4"/>
  <c r="W153" i="4"/>
  <c r="BK153" i="4"/>
  <c r="N153" i="4"/>
  <c r="BE153" i="4"/>
  <c r="BI152" i="4"/>
  <c r="BH152" i="4"/>
  <c r="BG152" i="4"/>
  <c r="BF152" i="4"/>
  <c r="AA152" i="4"/>
  <c r="Y152" i="4"/>
  <c r="W152" i="4"/>
  <c r="BK152" i="4"/>
  <c r="N152" i="4"/>
  <c r="BE152" i="4"/>
  <c r="BI151" i="4"/>
  <c r="BH151" i="4"/>
  <c r="BG151" i="4"/>
  <c r="BF151" i="4"/>
  <c r="AA151" i="4"/>
  <c r="Y151" i="4"/>
  <c r="W151" i="4"/>
  <c r="BK151" i="4"/>
  <c r="N151" i="4"/>
  <c r="BE151" i="4"/>
  <c r="BI150" i="4"/>
  <c r="BH150" i="4"/>
  <c r="BG150" i="4"/>
  <c r="BF150" i="4"/>
  <c r="AA150" i="4"/>
  <c r="Y150" i="4"/>
  <c r="W150" i="4"/>
  <c r="BK150" i="4"/>
  <c r="N150" i="4"/>
  <c r="BE150" i="4"/>
  <c r="BI149" i="4"/>
  <c r="BH149" i="4"/>
  <c r="BG149" i="4"/>
  <c r="BF149" i="4"/>
  <c r="AA149" i="4"/>
  <c r="Y149" i="4"/>
  <c r="W149" i="4"/>
  <c r="BK149" i="4"/>
  <c r="N149" i="4"/>
  <c r="BE149" i="4"/>
  <c r="BI148" i="4"/>
  <c r="BH148" i="4"/>
  <c r="BG148" i="4"/>
  <c r="BF148" i="4"/>
  <c r="AA148" i="4"/>
  <c r="Y148" i="4"/>
  <c r="W148" i="4"/>
  <c r="BK148" i="4"/>
  <c r="N148" i="4"/>
  <c r="BE148" i="4"/>
  <c r="BI147" i="4"/>
  <c r="BH147" i="4"/>
  <c r="BG147" i="4"/>
  <c r="BF147" i="4"/>
  <c r="AA147" i="4"/>
  <c r="Y147" i="4"/>
  <c r="W147" i="4"/>
  <c r="BK147" i="4"/>
  <c r="N147" i="4"/>
  <c r="BE147" i="4"/>
  <c r="BI146" i="4"/>
  <c r="BH146" i="4"/>
  <c r="BG146" i="4"/>
  <c r="BF146" i="4"/>
  <c r="AA146" i="4"/>
  <c r="Y146" i="4"/>
  <c r="W146" i="4"/>
  <c r="BK146" i="4"/>
  <c r="N146" i="4"/>
  <c r="BE146" i="4"/>
  <c r="BI145" i="4"/>
  <c r="BH145" i="4"/>
  <c r="BG145" i="4"/>
  <c r="BF145" i="4"/>
  <c r="AA145" i="4"/>
  <c r="Y145" i="4"/>
  <c r="W145" i="4"/>
  <c r="BK145" i="4"/>
  <c r="N145" i="4"/>
  <c r="BE145" i="4"/>
  <c r="BI144" i="4"/>
  <c r="BH144" i="4"/>
  <c r="BG144" i="4"/>
  <c r="BF144" i="4"/>
  <c r="AA144" i="4"/>
  <c r="Y144" i="4"/>
  <c r="W144" i="4"/>
  <c r="BK144" i="4"/>
  <c r="N144" i="4"/>
  <c r="BE144" i="4"/>
  <c r="BI143" i="4"/>
  <c r="BH143" i="4"/>
  <c r="BG143" i="4"/>
  <c r="BF143" i="4"/>
  <c r="AA143" i="4"/>
  <c r="Y143" i="4"/>
  <c r="W143" i="4"/>
  <c r="BK143" i="4"/>
  <c r="N143" i="4"/>
  <c r="BE143" i="4"/>
  <c r="BI142" i="4"/>
  <c r="BH142" i="4"/>
  <c r="BG142" i="4"/>
  <c r="BF142" i="4"/>
  <c r="AA142" i="4"/>
  <c r="Y142" i="4"/>
  <c r="W142" i="4"/>
  <c r="BK142" i="4"/>
  <c r="N142" i="4"/>
  <c r="BE142" i="4"/>
  <c r="BI141" i="4"/>
  <c r="BH141" i="4"/>
  <c r="BG141" i="4"/>
  <c r="BF141" i="4"/>
  <c r="AA141" i="4"/>
  <c r="Y141" i="4"/>
  <c r="W141" i="4"/>
  <c r="BK141" i="4"/>
  <c r="N141" i="4"/>
  <c r="BE141" i="4"/>
  <c r="BI140" i="4"/>
  <c r="BH140" i="4"/>
  <c r="BG140" i="4"/>
  <c r="BF140" i="4"/>
  <c r="AA140" i="4"/>
  <c r="Y140" i="4"/>
  <c r="W140" i="4"/>
  <c r="BK140" i="4"/>
  <c r="N140" i="4"/>
  <c r="BE140" i="4"/>
  <c r="BI139" i="4"/>
  <c r="BH139" i="4"/>
  <c r="BG139" i="4"/>
  <c r="BF139" i="4"/>
  <c r="AA139" i="4"/>
  <c r="Y139" i="4"/>
  <c r="W139" i="4"/>
  <c r="BK139" i="4"/>
  <c r="N139" i="4"/>
  <c r="BE139" i="4"/>
  <c r="BI138" i="4"/>
  <c r="BH138" i="4"/>
  <c r="BG138" i="4"/>
  <c r="BF138" i="4"/>
  <c r="AA138" i="4"/>
  <c r="AA137" i="4"/>
  <c r="AA136" i="4" s="1"/>
  <c r="Y138" i="4"/>
  <c r="Y137" i="4" s="1"/>
  <c r="Y136" i="4" s="1"/>
  <c r="W138" i="4"/>
  <c r="W137" i="4"/>
  <c r="W136" i="4" s="1"/>
  <c r="BK138" i="4"/>
  <c r="BK137" i="4" s="1"/>
  <c r="N138" i="4"/>
  <c r="BE138" i="4"/>
  <c r="BI135" i="4"/>
  <c r="BH135" i="4"/>
  <c r="BG135" i="4"/>
  <c r="BF135" i="4"/>
  <c r="AA135" i="4"/>
  <c r="Y135" i="4"/>
  <c r="W135" i="4"/>
  <c r="BK135" i="4"/>
  <c r="N135" i="4"/>
  <c r="BE135" i="4"/>
  <c r="BI134" i="4"/>
  <c r="BH134" i="4"/>
  <c r="BG134" i="4"/>
  <c r="BF134" i="4"/>
  <c r="AA134" i="4"/>
  <c r="Y134" i="4"/>
  <c r="W134" i="4"/>
  <c r="BK134" i="4"/>
  <c r="N134" i="4"/>
  <c r="BE134" i="4"/>
  <c r="BI133" i="4"/>
  <c r="BH133" i="4"/>
  <c r="BG133" i="4"/>
  <c r="BF133" i="4"/>
  <c r="AA133" i="4"/>
  <c r="Y133" i="4"/>
  <c r="W133" i="4"/>
  <c r="BK133" i="4"/>
  <c r="N133" i="4"/>
  <c r="BE133" i="4"/>
  <c r="BI132" i="4"/>
  <c r="BH132" i="4"/>
  <c r="BG132" i="4"/>
  <c r="BF132" i="4"/>
  <c r="AA132" i="4"/>
  <c r="Y132" i="4"/>
  <c r="W132" i="4"/>
  <c r="BK132" i="4"/>
  <c r="N132" i="4"/>
  <c r="BE132" i="4"/>
  <c r="BI131" i="4"/>
  <c r="BH131" i="4"/>
  <c r="BG131" i="4"/>
  <c r="BF131" i="4"/>
  <c r="AA131" i="4"/>
  <c r="Y131" i="4"/>
  <c r="W131" i="4"/>
  <c r="BK131" i="4"/>
  <c r="N131" i="4"/>
  <c r="BE131" i="4"/>
  <c r="BI130" i="4"/>
  <c r="BH130" i="4"/>
  <c r="BG130" i="4"/>
  <c r="BF130" i="4"/>
  <c r="AA130" i="4"/>
  <c r="Y130" i="4"/>
  <c r="W130" i="4"/>
  <c r="BK130" i="4"/>
  <c r="N130" i="4"/>
  <c r="BE130" i="4"/>
  <c r="BI129" i="4"/>
  <c r="BH129" i="4"/>
  <c r="BG129" i="4"/>
  <c r="BF129" i="4"/>
  <c r="AA129" i="4"/>
  <c r="Y129" i="4"/>
  <c r="W129" i="4"/>
  <c r="BK129" i="4"/>
  <c r="N129" i="4"/>
  <c r="BE129" i="4"/>
  <c r="BI128" i="4"/>
  <c r="BH128" i="4"/>
  <c r="BG128" i="4"/>
  <c r="BF128" i="4"/>
  <c r="AA128" i="4"/>
  <c r="Y128" i="4"/>
  <c r="W128" i="4"/>
  <c r="BK128" i="4"/>
  <c r="N128" i="4"/>
  <c r="BE128" i="4"/>
  <c r="BI127" i="4"/>
  <c r="BH127" i="4"/>
  <c r="BG127" i="4"/>
  <c r="BF127" i="4"/>
  <c r="AA127" i="4"/>
  <c r="Y127" i="4"/>
  <c r="W127" i="4"/>
  <c r="BK127" i="4"/>
  <c r="N127" i="4"/>
  <c r="BE127" i="4"/>
  <c r="BI126" i="4"/>
  <c r="BH126" i="4"/>
  <c r="BG126" i="4"/>
  <c r="BF126" i="4"/>
  <c r="AA126" i="4"/>
  <c r="Y126" i="4"/>
  <c r="W126" i="4"/>
  <c r="BK126" i="4"/>
  <c r="N126" i="4"/>
  <c r="BE126" i="4"/>
  <c r="BI125" i="4"/>
  <c r="BH125" i="4"/>
  <c r="BG125" i="4"/>
  <c r="BF125" i="4"/>
  <c r="AA125" i="4"/>
  <c r="AA124" i="4"/>
  <c r="AA123" i="4" s="1"/>
  <c r="AA122" i="4" s="1"/>
  <c r="Y125" i="4"/>
  <c r="Y124" i="4"/>
  <c r="Y123" i="4" s="1"/>
  <c r="W125" i="4"/>
  <c r="W124" i="4"/>
  <c r="W123" i="4" s="1"/>
  <c r="W122" i="4" s="1"/>
  <c r="AU90" i="1" s="1"/>
  <c r="BK125" i="4"/>
  <c r="BK124" i="4" s="1"/>
  <c r="N125" i="4"/>
  <c r="BE125" i="4" s="1"/>
  <c r="F116" i="4"/>
  <c r="F114" i="4"/>
  <c r="BI103" i="4"/>
  <c r="BH103" i="4"/>
  <c r="BG103" i="4"/>
  <c r="BF103" i="4"/>
  <c r="BI102" i="4"/>
  <c r="BH102" i="4"/>
  <c r="BG102" i="4"/>
  <c r="BF102" i="4"/>
  <c r="BI101" i="4"/>
  <c r="BH101" i="4"/>
  <c r="BG101" i="4"/>
  <c r="BF101" i="4"/>
  <c r="BI100" i="4"/>
  <c r="BH100" i="4"/>
  <c r="BG100" i="4"/>
  <c r="BF100" i="4"/>
  <c r="BI99" i="4"/>
  <c r="BH99" i="4"/>
  <c r="BG99" i="4"/>
  <c r="BF99" i="4"/>
  <c r="BI98" i="4"/>
  <c r="H36" i="4" s="1"/>
  <c r="BD90" i="1" s="1"/>
  <c r="BH98" i="4"/>
  <c r="H35" i="4"/>
  <c r="BC90" i="1" s="1"/>
  <c r="BG98" i="4"/>
  <c r="H34" i="4" s="1"/>
  <c r="BB90" i="1" s="1"/>
  <c r="BF98" i="4"/>
  <c r="M33" i="4"/>
  <c r="AW90" i="1" s="1"/>
  <c r="H33" i="4"/>
  <c r="BA90" i="1" s="1"/>
  <c r="F81" i="4"/>
  <c r="F79" i="4"/>
  <c r="O21" i="4"/>
  <c r="E21" i="4"/>
  <c r="M119" i="4"/>
  <c r="M84" i="4"/>
  <c r="O20" i="4"/>
  <c r="O18" i="4"/>
  <c r="E18" i="4"/>
  <c r="M118" i="4" s="1"/>
  <c r="O17" i="4"/>
  <c r="O15" i="4"/>
  <c r="E15" i="4"/>
  <c r="F119" i="4"/>
  <c r="F84" i="4"/>
  <c r="O14" i="4"/>
  <c r="O12" i="4"/>
  <c r="E12" i="4"/>
  <c r="F118" i="4" s="1"/>
  <c r="F83" i="4"/>
  <c r="O11" i="4"/>
  <c r="O9" i="4"/>
  <c r="M116" i="4" s="1"/>
  <c r="F6" i="4"/>
  <c r="F113" i="4"/>
  <c r="F78" i="4"/>
  <c r="AY89" i="1"/>
  <c r="AX89" i="1"/>
  <c r="BI151" i="3"/>
  <c r="BH151" i="3"/>
  <c r="BG151" i="3"/>
  <c r="BF151" i="3"/>
  <c r="BK151" i="3"/>
  <c r="N151" i="3" s="1"/>
  <c r="BE151" i="3" s="1"/>
  <c r="BI150" i="3"/>
  <c r="BH150" i="3"/>
  <c r="BG150" i="3"/>
  <c r="BF150" i="3"/>
  <c r="BK150" i="3"/>
  <c r="N150" i="3"/>
  <c r="BE150" i="3" s="1"/>
  <c r="BI149" i="3"/>
  <c r="BH149" i="3"/>
  <c r="BG149" i="3"/>
  <c r="BF149" i="3"/>
  <c r="BK149" i="3"/>
  <c r="N149" i="3" s="1"/>
  <c r="BE149" i="3"/>
  <c r="BI148" i="3"/>
  <c r="BH148" i="3"/>
  <c r="BG148" i="3"/>
  <c r="BF148" i="3"/>
  <c r="BK148" i="3"/>
  <c r="N148" i="3"/>
  <c r="BE148" i="3" s="1"/>
  <c r="BI147" i="3"/>
  <c r="BH147" i="3"/>
  <c r="BG147" i="3"/>
  <c r="BF147" i="3"/>
  <c r="BK147" i="3"/>
  <c r="BI144" i="3"/>
  <c r="BH144" i="3"/>
  <c r="BG144" i="3"/>
  <c r="BF144" i="3"/>
  <c r="AA144" i="3"/>
  <c r="Y144" i="3"/>
  <c r="W144" i="3"/>
  <c r="BK144" i="3"/>
  <c r="N144" i="3"/>
  <c r="BE144" i="3"/>
  <c r="BI142" i="3"/>
  <c r="BH142" i="3"/>
  <c r="BG142" i="3"/>
  <c r="BF142" i="3"/>
  <c r="AA142" i="3"/>
  <c r="Y142" i="3"/>
  <c r="W142" i="3"/>
  <c r="BK142" i="3"/>
  <c r="N142" i="3"/>
  <c r="BE142" i="3"/>
  <c r="BI140" i="3"/>
  <c r="BH140" i="3"/>
  <c r="BG140" i="3"/>
  <c r="BF140" i="3"/>
  <c r="AA140" i="3"/>
  <c r="Y140" i="3"/>
  <c r="W140" i="3"/>
  <c r="BK140" i="3"/>
  <c r="N140" i="3"/>
  <c r="BE140" i="3"/>
  <c r="BI138" i="3"/>
  <c r="BH138" i="3"/>
  <c r="BG138" i="3"/>
  <c r="BF138" i="3"/>
  <c r="AA138" i="3"/>
  <c r="AA137" i="3"/>
  <c r="Y138" i="3"/>
  <c r="Y137" i="3"/>
  <c r="W138" i="3"/>
  <c r="W137" i="3"/>
  <c r="BK138" i="3"/>
  <c r="BK137" i="3"/>
  <c r="N137" i="3" s="1"/>
  <c r="N91" i="3" s="1"/>
  <c r="N138" i="3"/>
  <c r="BE138" i="3" s="1"/>
  <c r="BI132" i="3"/>
  <c r="BH132" i="3"/>
  <c r="BG132" i="3"/>
  <c r="BF132" i="3"/>
  <c r="AA132" i="3"/>
  <c r="Y132" i="3"/>
  <c r="W132" i="3"/>
  <c r="BK132" i="3"/>
  <c r="N132" i="3"/>
  <c r="BE132" i="3"/>
  <c r="BI130" i="3"/>
  <c r="BH130" i="3"/>
  <c r="BG130" i="3"/>
  <c r="BF130" i="3"/>
  <c r="AA130" i="3"/>
  <c r="Y130" i="3"/>
  <c r="W130" i="3"/>
  <c r="BK130" i="3"/>
  <c r="N130" i="3"/>
  <c r="BE130" i="3"/>
  <c r="BI128" i="3"/>
  <c r="BH128" i="3"/>
  <c r="BG128" i="3"/>
  <c r="BF128" i="3"/>
  <c r="AA128" i="3"/>
  <c r="Y128" i="3"/>
  <c r="W128" i="3"/>
  <c r="BK128" i="3"/>
  <c r="N128" i="3"/>
  <c r="BE128" i="3"/>
  <c r="BI126" i="3"/>
  <c r="BH126" i="3"/>
  <c r="BG126" i="3"/>
  <c r="BF126" i="3"/>
  <c r="AA126" i="3"/>
  <c r="Y126" i="3"/>
  <c r="W126" i="3"/>
  <c r="BK126" i="3"/>
  <c r="N126" i="3"/>
  <c r="BE126" i="3"/>
  <c r="BI124" i="3"/>
  <c r="BH124" i="3"/>
  <c r="BG124" i="3"/>
  <c r="BF124" i="3"/>
  <c r="AA124" i="3"/>
  <c r="AA123" i="3"/>
  <c r="Y124" i="3"/>
  <c r="Y123" i="3"/>
  <c r="W124" i="3"/>
  <c r="W123" i="3"/>
  <c r="BK124" i="3"/>
  <c r="BK123" i="3"/>
  <c r="N123" i="3" s="1"/>
  <c r="N90" i="3" s="1"/>
  <c r="N124" i="3"/>
  <c r="BE124" i="3" s="1"/>
  <c r="BI121" i="3"/>
  <c r="BH121" i="3"/>
  <c r="BG121" i="3"/>
  <c r="BF121" i="3"/>
  <c r="AA121" i="3"/>
  <c r="AA120" i="3"/>
  <c r="AA119" i="3" s="1"/>
  <c r="Y121" i="3"/>
  <c r="Y120" i="3" s="1"/>
  <c r="Y119" i="3" s="1"/>
  <c r="W121" i="3"/>
  <c r="W120" i="3"/>
  <c r="W119" i="3" s="1"/>
  <c r="AU89" i="1" s="1"/>
  <c r="BK121" i="3"/>
  <c r="BK120" i="3"/>
  <c r="N120" i="3" s="1"/>
  <c r="N89" i="3" s="1"/>
  <c r="N121" i="3"/>
  <c r="BE121" i="3"/>
  <c r="F113" i="3"/>
  <c r="F111" i="3"/>
  <c r="BI100" i="3"/>
  <c r="BH100" i="3"/>
  <c r="BG100" i="3"/>
  <c r="BE100" i="3"/>
  <c r="BI99" i="3"/>
  <c r="BH99" i="3"/>
  <c r="BG99" i="3"/>
  <c r="BE99" i="3"/>
  <c r="BI98" i="3"/>
  <c r="BH98" i="3"/>
  <c r="BG98" i="3"/>
  <c r="BE98" i="3"/>
  <c r="BI97" i="3"/>
  <c r="BH97" i="3"/>
  <c r="BG97" i="3"/>
  <c r="BE97" i="3"/>
  <c r="BI96" i="3"/>
  <c r="BH96" i="3"/>
  <c r="BG96" i="3"/>
  <c r="BE96" i="3"/>
  <c r="BI95" i="3"/>
  <c r="H36" i="3"/>
  <c r="BD89" i="1" s="1"/>
  <c r="BH95" i="3"/>
  <c r="H35" i="3" s="1"/>
  <c r="BC89" i="1" s="1"/>
  <c r="BG95" i="3"/>
  <c r="H34" i="3"/>
  <c r="BB89" i="1" s="1"/>
  <c r="BE95" i="3"/>
  <c r="F81" i="3"/>
  <c r="F79" i="3"/>
  <c r="O21" i="3"/>
  <c r="E21" i="3"/>
  <c r="M116" i="3" s="1"/>
  <c r="M84" i="3"/>
  <c r="O20" i="3"/>
  <c r="O18" i="3"/>
  <c r="E18" i="3"/>
  <c r="M115" i="3"/>
  <c r="M83" i="3"/>
  <c r="O17" i="3"/>
  <c r="O15" i="3"/>
  <c r="E15" i="3"/>
  <c r="F116" i="3" s="1"/>
  <c r="F84" i="3"/>
  <c r="O14" i="3"/>
  <c r="O12" i="3"/>
  <c r="E12" i="3"/>
  <c r="F115" i="3"/>
  <c r="F83" i="3"/>
  <c r="O11" i="3"/>
  <c r="O9" i="3"/>
  <c r="M113" i="3"/>
  <c r="M81" i="3"/>
  <c r="F6" i="3"/>
  <c r="F110" i="3" s="1"/>
  <c r="F78" i="3"/>
  <c r="AY88" i="1"/>
  <c r="AX88" i="1"/>
  <c r="BI235" i="2"/>
  <c r="BH235" i="2"/>
  <c r="BG235" i="2"/>
  <c r="BF235" i="2"/>
  <c r="BK235" i="2"/>
  <c r="N235" i="2"/>
  <c r="BE235" i="2" s="1"/>
  <c r="BI234" i="2"/>
  <c r="BH234" i="2"/>
  <c r="BG234" i="2"/>
  <c r="BF234" i="2"/>
  <c r="BK234" i="2"/>
  <c r="N234" i="2" s="1"/>
  <c r="BE234" i="2" s="1"/>
  <c r="BI233" i="2"/>
  <c r="BH233" i="2"/>
  <c r="BG233" i="2"/>
  <c r="BF233" i="2"/>
  <c r="BK233" i="2"/>
  <c r="N233" i="2"/>
  <c r="BE233" i="2" s="1"/>
  <c r="BI232" i="2"/>
  <c r="BH232" i="2"/>
  <c r="BG232" i="2"/>
  <c r="BF232" i="2"/>
  <c r="BK232" i="2"/>
  <c r="N232" i="2" s="1"/>
  <c r="BE232" i="2" s="1"/>
  <c r="BI231" i="2"/>
  <c r="BH231" i="2"/>
  <c r="BG231" i="2"/>
  <c r="BF231" i="2"/>
  <c r="BK231" i="2"/>
  <c r="BK230" i="2"/>
  <c r="N230" i="2" s="1"/>
  <c r="N96" i="2" s="1"/>
  <c r="N231" i="2"/>
  <c r="BE231" i="2" s="1"/>
  <c r="BI228" i="2"/>
  <c r="BH228" i="2"/>
  <c r="BG228" i="2"/>
  <c r="BF228" i="2"/>
  <c r="AA228" i="2"/>
  <c r="Y228" i="2"/>
  <c r="W228" i="2"/>
  <c r="BK228" i="2"/>
  <c r="N228" i="2"/>
  <c r="BE228" i="2"/>
  <c r="BI227" i="2"/>
  <c r="BH227" i="2"/>
  <c r="BG227" i="2"/>
  <c r="BF227" i="2"/>
  <c r="AA227" i="2"/>
  <c r="Y227" i="2"/>
  <c r="W227" i="2"/>
  <c r="BK227" i="2"/>
  <c r="N227" i="2"/>
  <c r="BE227" i="2"/>
  <c r="BI226" i="2"/>
  <c r="BH226" i="2"/>
  <c r="BG226" i="2"/>
  <c r="BF226" i="2"/>
  <c r="AA226" i="2"/>
  <c r="Y226" i="2"/>
  <c r="W226" i="2"/>
  <c r="BK226" i="2"/>
  <c r="N226" i="2"/>
  <c r="BE226" i="2"/>
  <c r="BI224" i="2"/>
  <c r="BH224" i="2"/>
  <c r="BG224" i="2"/>
  <c r="BF224" i="2"/>
  <c r="AA224" i="2"/>
  <c r="Y224" i="2"/>
  <c r="W224" i="2"/>
  <c r="BK224" i="2"/>
  <c r="N224" i="2"/>
  <c r="BE224" i="2"/>
  <c r="BI223" i="2"/>
  <c r="BH223" i="2"/>
  <c r="BG223" i="2"/>
  <c r="BF223" i="2"/>
  <c r="AA223" i="2"/>
  <c r="Y223" i="2"/>
  <c r="W223" i="2"/>
  <c r="BK223" i="2"/>
  <c r="N223" i="2"/>
  <c r="BE223" i="2"/>
  <c r="BI222" i="2"/>
  <c r="BH222" i="2"/>
  <c r="BG222" i="2"/>
  <c r="BF222" i="2"/>
  <c r="AA222" i="2"/>
  <c r="Y222" i="2"/>
  <c r="W222" i="2"/>
  <c r="BK222" i="2"/>
  <c r="N222" i="2"/>
  <c r="BE222" i="2"/>
  <c r="BI220" i="2"/>
  <c r="BH220" i="2"/>
  <c r="BG220" i="2"/>
  <c r="BF220" i="2"/>
  <c r="AA220" i="2"/>
  <c r="Y220" i="2"/>
  <c r="W220" i="2"/>
  <c r="BK220" i="2"/>
  <c r="N220" i="2"/>
  <c r="BE220" i="2"/>
  <c r="BI219" i="2"/>
  <c r="BH219" i="2"/>
  <c r="BG219" i="2"/>
  <c r="BF219" i="2"/>
  <c r="AA219" i="2"/>
  <c r="AA218" i="2"/>
  <c r="Y219" i="2"/>
  <c r="Y218" i="2"/>
  <c r="W219" i="2"/>
  <c r="W218" i="2"/>
  <c r="BK219" i="2"/>
  <c r="BK218" i="2"/>
  <c r="N218" i="2" s="1"/>
  <c r="N95" i="2" s="1"/>
  <c r="N219" i="2"/>
  <c r="BE219" i="2" s="1"/>
  <c r="BI217" i="2"/>
  <c r="BH217" i="2"/>
  <c r="BG217" i="2"/>
  <c r="BF217" i="2"/>
  <c r="AA217" i="2"/>
  <c r="AA216" i="2"/>
  <c r="Y217" i="2"/>
  <c r="Y216" i="2"/>
  <c r="W217" i="2"/>
  <c r="W216" i="2"/>
  <c r="BK217" i="2"/>
  <c r="BK216" i="2"/>
  <c r="N216" i="2" s="1"/>
  <c r="N94" i="2" s="1"/>
  <c r="N217" i="2"/>
  <c r="BE217" i="2" s="1"/>
  <c r="BI214" i="2"/>
  <c r="BH214" i="2"/>
  <c r="BG214" i="2"/>
  <c r="BF214" i="2"/>
  <c r="AA214" i="2"/>
  <c r="Y214" i="2"/>
  <c r="W214" i="2"/>
  <c r="BK214" i="2"/>
  <c r="N214" i="2"/>
  <c r="BE214" i="2"/>
  <c r="BI212" i="2"/>
  <c r="BH212" i="2"/>
  <c r="BG212" i="2"/>
  <c r="BF212" i="2"/>
  <c r="AA212" i="2"/>
  <c r="Y212" i="2"/>
  <c r="W212" i="2"/>
  <c r="BK212" i="2"/>
  <c r="N212" i="2"/>
  <c r="BE212" i="2"/>
  <c r="BI210" i="2"/>
  <c r="BH210" i="2"/>
  <c r="BG210" i="2"/>
  <c r="BF210" i="2"/>
  <c r="AA210" i="2"/>
  <c r="Y210" i="2"/>
  <c r="W210" i="2"/>
  <c r="BK210" i="2"/>
  <c r="N210" i="2"/>
  <c r="BE210" i="2"/>
  <c r="BI208" i="2"/>
  <c r="BH208" i="2"/>
  <c r="BG208" i="2"/>
  <c r="BF208" i="2"/>
  <c r="AA208" i="2"/>
  <c r="Y208" i="2"/>
  <c r="W208" i="2"/>
  <c r="BK208" i="2"/>
  <c r="N208" i="2"/>
  <c r="BE208" i="2"/>
  <c r="BI206" i="2"/>
  <c r="BH206" i="2"/>
  <c r="BG206" i="2"/>
  <c r="BF206" i="2"/>
  <c r="AA206" i="2"/>
  <c r="Y206" i="2"/>
  <c r="W206" i="2"/>
  <c r="BK206" i="2"/>
  <c r="N206" i="2"/>
  <c r="BE206" i="2"/>
  <c r="BI202" i="2"/>
  <c r="BH202" i="2"/>
  <c r="BG202" i="2"/>
  <c r="BF202" i="2"/>
  <c r="AA202" i="2"/>
  <c r="Y202" i="2"/>
  <c r="W202" i="2"/>
  <c r="BK202" i="2"/>
  <c r="N202" i="2"/>
  <c r="BE202" i="2"/>
  <c r="BI200" i="2"/>
  <c r="BH200" i="2"/>
  <c r="BG200" i="2"/>
  <c r="BF200" i="2"/>
  <c r="AA200" i="2"/>
  <c r="Y200" i="2"/>
  <c r="W200" i="2"/>
  <c r="BK200" i="2"/>
  <c r="N200" i="2"/>
  <c r="BE200" i="2"/>
  <c r="BI196" i="2"/>
  <c r="BH196" i="2"/>
  <c r="BG196" i="2"/>
  <c r="BF196" i="2"/>
  <c r="AA196" i="2"/>
  <c r="Y196" i="2"/>
  <c r="W196" i="2"/>
  <c r="BK196" i="2"/>
  <c r="N196" i="2"/>
  <c r="BE196" i="2"/>
  <c r="BI192" i="2"/>
  <c r="BH192" i="2"/>
  <c r="BG192" i="2"/>
  <c r="BF192" i="2"/>
  <c r="AA192" i="2"/>
  <c r="Y192" i="2"/>
  <c r="W192" i="2"/>
  <c r="BK192" i="2"/>
  <c r="N192" i="2"/>
  <c r="BE192" i="2"/>
  <c r="BI190" i="2"/>
  <c r="BH190" i="2"/>
  <c r="BG190" i="2"/>
  <c r="BF190" i="2"/>
  <c r="AA190" i="2"/>
  <c r="Y190" i="2"/>
  <c r="W190" i="2"/>
  <c r="BK190" i="2"/>
  <c r="N190" i="2"/>
  <c r="BE190" i="2"/>
  <c r="BI186" i="2"/>
  <c r="BH186" i="2"/>
  <c r="BG186" i="2"/>
  <c r="BF186" i="2"/>
  <c r="AA186" i="2"/>
  <c r="Y186" i="2"/>
  <c r="W186" i="2"/>
  <c r="BK186" i="2"/>
  <c r="N186" i="2"/>
  <c r="BE186" i="2"/>
  <c r="BI182" i="2"/>
  <c r="BH182" i="2"/>
  <c r="BG182" i="2"/>
  <c r="BF182" i="2"/>
  <c r="AA182" i="2"/>
  <c r="Y182" i="2"/>
  <c r="W182" i="2"/>
  <c r="BK182" i="2"/>
  <c r="N182" i="2"/>
  <c r="BE182" i="2"/>
  <c r="BI177" i="2"/>
  <c r="BH177" i="2"/>
  <c r="BG177" i="2"/>
  <c r="BF177" i="2"/>
  <c r="AA177" i="2"/>
  <c r="Y177" i="2"/>
  <c r="W177" i="2"/>
  <c r="BK177" i="2"/>
  <c r="N177" i="2"/>
  <c r="BE177" i="2"/>
  <c r="BI175" i="2"/>
  <c r="BH175" i="2"/>
  <c r="BG175" i="2"/>
  <c r="BF175" i="2"/>
  <c r="AA175" i="2"/>
  <c r="Y175" i="2"/>
  <c r="W175" i="2"/>
  <c r="BK175" i="2"/>
  <c r="N175" i="2"/>
  <c r="BE175" i="2"/>
  <c r="BI171" i="2"/>
  <c r="BH171" i="2"/>
  <c r="BG171" i="2"/>
  <c r="BF171" i="2"/>
  <c r="AA171" i="2"/>
  <c r="AA170" i="2"/>
  <c r="Y171" i="2"/>
  <c r="Y170" i="2"/>
  <c r="W171" i="2"/>
  <c r="W170" i="2"/>
  <c r="BK171" i="2"/>
  <c r="BK170" i="2"/>
  <c r="N170" i="2" s="1"/>
  <c r="N93" i="2" s="1"/>
  <c r="N171" i="2"/>
  <c r="BE171" i="2" s="1"/>
  <c r="BI168" i="2"/>
  <c r="BH168" i="2"/>
  <c r="BG168" i="2"/>
  <c r="BF168" i="2"/>
  <c r="AA168" i="2"/>
  <c r="Y168" i="2"/>
  <c r="W168" i="2"/>
  <c r="BK168" i="2"/>
  <c r="N168" i="2"/>
  <c r="BE168" i="2"/>
  <c r="BI164" i="2"/>
  <c r="BH164" i="2"/>
  <c r="BG164" i="2"/>
  <c r="BF164" i="2"/>
  <c r="AA164" i="2"/>
  <c r="AA163" i="2"/>
  <c r="Y164" i="2"/>
  <c r="Y163" i="2"/>
  <c r="W164" i="2"/>
  <c r="W163" i="2"/>
  <c r="BK164" i="2"/>
  <c r="BK163" i="2"/>
  <c r="N163" i="2" s="1"/>
  <c r="N92" i="2" s="1"/>
  <c r="N164" i="2"/>
  <c r="BE164" i="2" s="1"/>
  <c r="BI161" i="2"/>
  <c r="BH161" i="2"/>
  <c r="BG161" i="2"/>
  <c r="BF161" i="2"/>
  <c r="AA161" i="2"/>
  <c r="Y161" i="2"/>
  <c r="W161" i="2"/>
  <c r="BK161" i="2"/>
  <c r="N161" i="2"/>
  <c r="BE161" i="2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AA155" i="2"/>
  <c r="Y156" i="2"/>
  <c r="Y155" i="2"/>
  <c r="W156" i="2"/>
  <c r="W155" i="2"/>
  <c r="BK156" i="2"/>
  <c r="BK155" i="2"/>
  <c r="N155" i="2" s="1"/>
  <c r="N91" i="2" s="1"/>
  <c r="N156" i="2"/>
  <c r="BE156" i="2" s="1"/>
  <c r="BI153" i="2"/>
  <c r="BH153" i="2"/>
  <c r="BG153" i="2"/>
  <c r="BF153" i="2"/>
  <c r="AA153" i="2"/>
  <c r="Y153" i="2"/>
  <c r="W153" i="2"/>
  <c r="BK153" i="2"/>
  <c r="N153" i="2"/>
  <c r="BE153" i="2"/>
  <c r="BI149" i="2"/>
  <c r="BH149" i="2"/>
  <c r="BG149" i="2"/>
  <c r="BF149" i="2"/>
  <c r="AA149" i="2"/>
  <c r="Y149" i="2"/>
  <c r="W149" i="2"/>
  <c r="BK149" i="2"/>
  <c r="N149" i="2"/>
  <c r="BE149" i="2"/>
  <c r="BI147" i="2"/>
  <c r="BH147" i="2"/>
  <c r="BG147" i="2"/>
  <c r="BF147" i="2"/>
  <c r="AA147" i="2"/>
  <c r="Y147" i="2"/>
  <c r="W147" i="2"/>
  <c r="BK147" i="2"/>
  <c r="N147" i="2"/>
  <c r="BE147" i="2"/>
  <c r="BI145" i="2"/>
  <c r="BH145" i="2"/>
  <c r="BG145" i="2"/>
  <c r="BF145" i="2"/>
  <c r="AA145" i="2"/>
  <c r="Y145" i="2"/>
  <c r="W145" i="2"/>
  <c r="BK145" i="2"/>
  <c r="N145" i="2"/>
  <c r="BE145" i="2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Y143" i="2"/>
  <c r="W143" i="2"/>
  <c r="BK143" i="2"/>
  <c r="N143" i="2"/>
  <c r="BE143" i="2"/>
  <c r="BI141" i="2"/>
  <c r="BH141" i="2"/>
  <c r="BG141" i="2"/>
  <c r="BF141" i="2"/>
  <c r="AA141" i="2"/>
  <c r="Y141" i="2"/>
  <c r="W141" i="2"/>
  <c r="BK141" i="2"/>
  <c r="N141" i="2"/>
  <c r="BE141" i="2"/>
  <c r="BI135" i="2"/>
  <c r="BH135" i="2"/>
  <c r="BG135" i="2"/>
  <c r="BF135" i="2"/>
  <c r="AA135" i="2"/>
  <c r="Y135" i="2"/>
  <c r="W135" i="2"/>
  <c r="BK135" i="2"/>
  <c r="N135" i="2"/>
  <c r="BE135" i="2"/>
  <c r="BI133" i="2"/>
  <c r="BH133" i="2"/>
  <c r="BG133" i="2"/>
  <c r="BF133" i="2"/>
  <c r="AA133" i="2"/>
  <c r="Y133" i="2"/>
  <c r="W133" i="2"/>
  <c r="BK133" i="2"/>
  <c r="N133" i="2"/>
  <c r="BE133" i="2"/>
  <c r="BI131" i="2"/>
  <c r="BH131" i="2"/>
  <c r="BG131" i="2"/>
  <c r="BF131" i="2"/>
  <c r="AA131" i="2"/>
  <c r="Y131" i="2"/>
  <c r="W131" i="2"/>
  <c r="BK131" i="2"/>
  <c r="N131" i="2"/>
  <c r="BE131" i="2"/>
  <c r="BI130" i="2"/>
  <c r="BH130" i="2"/>
  <c r="BG130" i="2"/>
  <c r="BF130" i="2"/>
  <c r="AA130" i="2"/>
  <c r="AA129" i="2"/>
  <c r="Y130" i="2"/>
  <c r="Y129" i="2"/>
  <c r="W130" i="2"/>
  <c r="W129" i="2"/>
  <c r="BK130" i="2"/>
  <c r="BK129" i="2"/>
  <c r="N129" i="2" s="1"/>
  <c r="N90" i="2" s="1"/>
  <c r="N130" i="2"/>
  <c r="BE130" i="2" s="1"/>
  <c r="BI127" i="2"/>
  <c r="BH127" i="2"/>
  <c r="BG127" i="2"/>
  <c r="BF127" i="2"/>
  <c r="AA127" i="2"/>
  <c r="Y127" i="2"/>
  <c r="W127" i="2"/>
  <c r="BK127" i="2"/>
  <c r="N127" i="2"/>
  <c r="BE127" i="2"/>
  <c r="BI125" i="2"/>
  <c r="BH125" i="2"/>
  <c r="BG125" i="2"/>
  <c r="BF125" i="2"/>
  <c r="AA125" i="2"/>
  <c r="AA124" i="2"/>
  <c r="AA123" i="2" s="1"/>
  <c r="Y125" i="2"/>
  <c r="Y124" i="2" s="1"/>
  <c r="Y123" i="2" s="1"/>
  <c r="W125" i="2"/>
  <c r="W124" i="2"/>
  <c r="W123" i="2" s="1"/>
  <c r="AU88" i="1" s="1"/>
  <c r="BK125" i="2"/>
  <c r="BK124" i="2"/>
  <c r="N124" i="2" s="1"/>
  <c r="N89" i="2" s="1"/>
  <c r="BK123" i="2"/>
  <c r="N123" i="2" s="1"/>
  <c r="N88" i="2" s="1"/>
  <c r="N125" i="2"/>
  <c r="BE125" i="2"/>
  <c r="F117" i="2"/>
  <c r="F115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H36" i="2" s="1"/>
  <c r="BD88" i="1" s="1"/>
  <c r="BH99" i="2"/>
  <c r="H35" i="2"/>
  <c r="BC88" i="1" s="1"/>
  <c r="BC87" i="1" s="1"/>
  <c r="BG99" i="2"/>
  <c r="H34" i="2" s="1"/>
  <c r="BB88" i="1" s="1"/>
  <c r="BE99" i="2"/>
  <c r="F81" i="2"/>
  <c r="F79" i="2"/>
  <c r="O21" i="2"/>
  <c r="E21" i="2"/>
  <c r="M120" i="2"/>
  <c r="M84" i="2"/>
  <c r="O20" i="2"/>
  <c r="O18" i="2"/>
  <c r="E18" i="2"/>
  <c r="M119" i="2" s="1"/>
  <c r="M83" i="2"/>
  <c r="O17" i="2"/>
  <c r="O15" i="2"/>
  <c r="E15" i="2"/>
  <c r="F120" i="2"/>
  <c r="F84" i="2"/>
  <c r="O14" i="2"/>
  <c r="O12" i="2"/>
  <c r="E12" i="2"/>
  <c r="F119" i="2" s="1"/>
  <c r="F83" i="2"/>
  <c r="O11" i="2"/>
  <c r="O9" i="2"/>
  <c r="M117" i="2" s="1"/>
  <c r="M81" i="2"/>
  <c r="F6" i="2"/>
  <c r="F114" i="2"/>
  <c r="F78" i="2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H95" i="1"/>
  <c r="CG95" i="1"/>
  <c r="CF95" i="1"/>
  <c r="BZ95" i="1"/>
  <c r="CE95" i="1"/>
  <c r="AM83" i="1"/>
  <c r="L83" i="1"/>
  <c r="AM82" i="1"/>
  <c r="L82" i="1"/>
  <c r="AM80" i="1"/>
  <c r="L80" i="1"/>
  <c r="L78" i="1"/>
  <c r="L77" i="1"/>
  <c r="D44" i="6" l="1"/>
  <c r="D43" i="6"/>
  <c r="D42" i="6"/>
  <c r="D40" i="6"/>
  <c r="D39" i="6"/>
  <c r="D41" i="6" s="1"/>
  <c r="D10" i="6"/>
  <c r="D11" i="6"/>
  <c r="D12" i="6" s="1"/>
  <c r="D13" i="6"/>
  <c r="D14" i="6"/>
  <c r="D15" i="6"/>
  <c r="D17" i="6" s="1"/>
  <c r="D16" i="6"/>
  <c r="D20" i="6"/>
  <c r="D25" i="6"/>
  <c r="D33" i="6"/>
  <c r="D34" i="6"/>
  <c r="W34" i="1"/>
  <c r="AY87" i="1"/>
  <c r="N104" i="2"/>
  <c r="BF104" i="2" s="1"/>
  <c r="N103" i="2"/>
  <c r="BF103" i="2" s="1"/>
  <c r="N102" i="2"/>
  <c r="BF102" i="2" s="1"/>
  <c r="N101" i="2"/>
  <c r="BF101" i="2" s="1"/>
  <c r="N100" i="2"/>
  <c r="BF100" i="2" s="1"/>
  <c r="N99" i="2"/>
  <c r="M27" i="2"/>
  <c r="M32" i="2"/>
  <c r="AV88" i="1" s="1"/>
  <c r="H32" i="2"/>
  <c r="AZ88" i="1" s="1"/>
  <c r="BK146" i="3"/>
  <c r="N147" i="3"/>
  <c r="BE147" i="3" s="1"/>
  <c r="M32" i="3" s="1"/>
  <c r="AV89" i="1" s="1"/>
  <c r="M81" i="4"/>
  <c r="M83" i="4"/>
  <c r="Y122" i="4"/>
  <c r="N137" i="4"/>
  <c r="N92" i="4" s="1"/>
  <c r="BK136" i="4"/>
  <c r="N136" i="4" s="1"/>
  <c r="N91" i="4" s="1"/>
  <c r="N169" i="4"/>
  <c r="N94" i="4" s="1"/>
  <c r="BK168" i="4"/>
  <c r="N168" i="4" s="1"/>
  <c r="N93" i="4" s="1"/>
  <c r="W121" i="5"/>
  <c r="AU91" i="1" s="1"/>
  <c r="AU87" i="1" s="1"/>
  <c r="H32" i="3"/>
  <c r="AZ89" i="1" s="1"/>
  <c r="N124" i="4"/>
  <c r="N90" i="4" s="1"/>
  <c r="BK123" i="4"/>
  <c r="BK126" i="5"/>
  <c r="N126" i="5" s="1"/>
  <c r="N89" i="5" s="1"/>
  <c r="N127" i="5"/>
  <c r="N90" i="5" s="1"/>
  <c r="AA121" i="5"/>
  <c r="BK199" i="5"/>
  <c r="N199" i="5" s="1"/>
  <c r="N94" i="5" s="1"/>
  <c r="N200" i="5"/>
  <c r="BE200" i="5" s="1"/>
  <c r="N219" i="4"/>
  <c r="BE219" i="4" s="1"/>
  <c r="BB87" i="1"/>
  <c r="BD87" i="1"/>
  <c r="W35" i="1" s="1"/>
  <c r="D24" i="6" l="1"/>
  <c r="D23" i="6"/>
  <c r="AX87" i="1"/>
  <c r="W33" i="1"/>
  <c r="BK121" i="5"/>
  <c r="N121" i="5" s="1"/>
  <c r="N88" i="5" s="1"/>
  <c r="N123" i="4"/>
  <c r="N89" i="4" s="1"/>
  <c r="BK122" i="4"/>
  <c r="N122" i="4" s="1"/>
  <c r="N88" i="4" s="1"/>
  <c r="N146" i="3"/>
  <c r="N92" i="3" s="1"/>
  <c r="BK119" i="3"/>
  <c r="N119" i="3" s="1"/>
  <c r="N88" i="3" s="1"/>
  <c r="N98" i="2"/>
  <c r="BF99" i="2"/>
  <c r="M33" i="2" l="1"/>
  <c r="AW88" i="1" s="1"/>
  <c r="AT88" i="1" s="1"/>
  <c r="H33" i="2"/>
  <c r="BA88" i="1" s="1"/>
  <c r="N100" i="3"/>
  <c r="BF100" i="3" s="1"/>
  <c r="N99" i="3"/>
  <c r="BF99" i="3" s="1"/>
  <c r="N98" i="3"/>
  <c r="BF98" i="3" s="1"/>
  <c r="N97" i="3"/>
  <c r="BF97" i="3" s="1"/>
  <c r="N96" i="3"/>
  <c r="BF96" i="3" s="1"/>
  <c r="N95" i="3"/>
  <c r="M27" i="3"/>
  <c r="N103" i="4"/>
  <c r="BE103" i="4" s="1"/>
  <c r="N102" i="4"/>
  <c r="BE102" i="4" s="1"/>
  <c r="N101" i="4"/>
  <c r="BE101" i="4" s="1"/>
  <c r="N100" i="4"/>
  <c r="BE100" i="4" s="1"/>
  <c r="N99" i="4"/>
  <c r="BE99" i="4" s="1"/>
  <c r="N98" i="4"/>
  <c r="M27" i="4"/>
  <c r="N102" i="5"/>
  <c r="BE102" i="5" s="1"/>
  <c r="N101" i="5"/>
  <c r="BE101" i="5" s="1"/>
  <c r="N100" i="5"/>
  <c r="BE100" i="5" s="1"/>
  <c r="N99" i="5"/>
  <c r="BE99" i="5" s="1"/>
  <c r="N98" i="5"/>
  <c r="BE98" i="5" s="1"/>
  <c r="N97" i="5"/>
  <c r="M27" i="5"/>
  <c r="M28" i="2"/>
  <c r="L106" i="2"/>
  <c r="N96" i="5" l="1"/>
  <c r="BE97" i="5"/>
  <c r="N97" i="4"/>
  <c r="BE98" i="4"/>
  <c r="N94" i="3"/>
  <c r="BF95" i="3"/>
  <c r="AS88" i="1"/>
  <c r="M30" i="2"/>
  <c r="L38" i="2" l="1"/>
  <c r="AG88" i="1"/>
  <c r="M28" i="3"/>
  <c r="L102" i="3"/>
  <c r="M32" i="4"/>
  <c r="AV90" i="1" s="1"/>
  <c r="AT90" i="1" s="1"/>
  <c r="H32" i="4"/>
  <c r="AZ90" i="1" s="1"/>
  <c r="M28" i="5"/>
  <c r="L104" i="5"/>
  <c r="M33" i="3"/>
  <c r="AW89" i="1" s="1"/>
  <c r="AT89" i="1" s="1"/>
  <c r="H33" i="3"/>
  <c r="BA89" i="1" s="1"/>
  <c r="BA87" i="1" s="1"/>
  <c r="M28" i="4"/>
  <c r="L105" i="4"/>
  <c r="M32" i="5"/>
  <c r="AV91" i="1" s="1"/>
  <c r="AT91" i="1" s="1"/>
  <c r="H32" i="5"/>
  <c r="AZ91" i="1" s="1"/>
  <c r="AS90" i="1" l="1"/>
  <c r="M30" i="4"/>
  <c r="AZ87" i="1"/>
  <c r="AN88" i="1"/>
  <c r="W32" i="1"/>
  <c r="AW87" i="1"/>
  <c r="AK32" i="1" s="1"/>
  <c r="AS91" i="1"/>
  <c r="M30" i="5"/>
  <c r="AS89" i="1"/>
  <c r="AS87" i="1" s="1"/>
  <c r="M30" i="3"/>
  <c r="AG89" i="1" l="1"/>
  <c r="L38" i="3"/>
  <c r="L38" i="5"/>
  <c r="AG91" i="1"/>
  <c r="AN91" i="1" s="1"/>
  <c r="L38" i="4"/>
  <c r="AG90" i="1"/>
  <c r="AN90" i="1" s="1"/>
  <c r="AV87" i="1"/>
  <c r="AT87" i="1" l="1"/>
  <c r="AN89" i="1"/>
  <c r="AG87" i="1"/>
  <c r="AK26" i="1" l="1"/>
  <c r="AG97" i="1"/>
  <c r="AG95" i="1"/>
  <c r="AG98" i="1"/>
  <c r="AG96" i="1"/>
  <c r="AN87" i="1"/>
  <c r="CD98" i="1" l="1"/>
  <c r="AV98" i="1"/>
  <c r="BY98" i="1" s="1"/>
  <c r="AV97" i="1"/>
  <c r="BY97" i="1" s="1"/>
  <c r="CD97" i="1"/>
  <c r="CD96" i="1"/>
  <c r="AV96" i="1"/>
  <c r="BY96" i="1" s="1"/>
  <c r="CD95" i="1"/>
  <c r="AV95" i="1"/>
  <c r="BY95" i="1" s="1"/>
  <c r="AG94" i="1"/>
  <c r="AK31" i="1" l="1"/>
  <c r="AN96" i="1"/>
  <c r="AN95" i="1"/>
  <c r="AK27" i="1"/>
  <c r="AK29" i="1" s="1"/>
  <c r="AK37" i="1" s="1"/>
  <c r="AG100" i="1"/>
  <c r="W31" i="1"/>
  <c r="AN97" i="1"/>
  <c r="AN98" i="1"/>
  <c r="AN94" i="1" l="1"/>
  <c r="AN100" i="1" s="1"/>
</calcChain>
</file>

<file path=xl/sharedStrings.xml><?xml version="1.0" encoding="utf-8"?>
<sst xmlns="http://schemas.openxmlformats.org/spreadsheetml/2006/main" count="4826" uniqueCount="798">
  <si>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</si>
  <si>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</si>
  <si>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</si>
  <si>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</si>
  <si>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</si>
  <si>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</si>
  <si>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</si>
  <si>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</si>
  <si>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</si>
  <si>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</si>
  <si>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</si>
  <si>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</si>
  <si>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</si>
  <si>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</si>
  <si>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</si>
  <si>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</si>
  <si>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</si>
  <si>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1608126-Obec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</si>
  <si>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</si>
  <si>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</si>
  <si>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Okružní křižovatka v km 1,391.91 u areálu T-sport a SOPO - Modletice včetně chodníku k zastávce</t>
  </si>
  <si>
    <t>JKSO:</t>
  </si>
  <si>
    <t>CC-CZ:</t>
  </si>
  <si>
    <t>Místo:</t>
  </si>
  <si>
    <t xml:space="preserve"> </t>
  </si>
  <si>
    <t>Datum:</t>
  </si>
  <si>
    <t>5. 2. 2018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</si>
  <si>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</si>
  <si>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</si>
  <si>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</si>
  <si>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</si>
  <si>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</si>
  <si>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</si>
  <si>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</si>
  <si>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</si>
  <si>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</si>
  <si>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</si>
  <si>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</si>
  <si>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</si>
  <si>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</si>
  <si>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</si>
  <si>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</si>
  <si>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</si>
  <si>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</si>
  <si>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</si>
  <si>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</si>
  <si>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</si>
  <si>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</si>
  <si>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</si>
  <si>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</si>
  <si>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</si>
  <si>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</si>
  <si>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</si>
  <si>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</si>
  <si>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</si>
  <si>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</si>
  <si>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</si>
  <si>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</si>
  <si>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</si>
  <si>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</si>
  <si>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</si>
  <si>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</si>
  <si>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</si>
  <si>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</si>
  <si>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</si>
  <si>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</si>
  <si>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</si>
  <si>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</si>
  <si>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</si>
  <si>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</si>
  <si>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</si>
  <si>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</si>
  <si>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</si>
  <si>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</si>
  <si>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</si>
  <si>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</si>
  <si>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</si>
  <si>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</si>
  <si>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{4b4d6c0d-8a12-47b6-95d9-c004bf75396c}</t>
  </si>
  <si>
    <t>{00000000-0000-0000-0000-000000000000}</t>
  </si>
  <si>
    <t>/</t>
  </si>
  <si>
    <t>SO 102.B</t>
  </si>
  <si>
    <t>CHODNÍKY STAVBA OBCE MODLETICE</t>
  </si>
  <si>
    <t>1</t>
  </si>
  <si>
    <t>{26af0275-5cbc-4de9-97ed-fb606d3e6534}</t>
  </si>
  <si>
    <t>SO 300.B</t>
  </si>
  <si>
    <t>KANALIZACE A VODOVOD</t>
  </si>
  <si>
    <t>{fcdaae5f-48bb-4771-bdfe-fc1a160b08ed}</t>
  </si>
  <si>
    <t>SO 404,SO 406,SO412</t>
  </si>
  <si>
    <t>SO404 Osvětlení okružní křižovatky. SO406 Osvětlení nového chodníku, SO412 Osvětlení přechodů</t>
  </si>
  <si>
    <t>{8f86528f-9db9-4faa-9113-cc2c294c2090}</t>
  </si>
  <si>
    <t>SO 421</t>
  </si>
  <si>
    <t>SO 421 - Technická ochrana kabelů slaboproudu u okružní křižovatky</t>
  </si>
  <si>
    <t>{a148a60c-44f6-4012-b579-68f6060e63f7}</t>
  </si>
  <si>
    <t>Vegetační úpravy</t>
  </si>
  <si>
    <t>{0c16e01e-0958-4928-8365-a9232a57201e}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</si>
  <si>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</si>
  <si>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</si>
  <si>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</si>
  <si>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</si>
  <si>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</si>
  <si>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</si>
  <si>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</si>
  <si>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</si>
  <si>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</si>
  <si>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</si>
  <si>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</si>
  <si>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</si>
  <si>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</si>
  <si>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</si>
  <si>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B8</t>
  </si>
  <si>
    <t>216,6</t>
  </si>
  <si>
    <t>2</t>
  </si>
  <si>
    <t>-1</t>
  </si>
  <si>
    <t>C8</t>
  </si>
  <si>
    <t>107,4</t>
  </si>
  <si>
    <t>KRYCÍ LIST ROZPOČTU</t>
  </si>
  <si>
    <t>D8</t>
  </si>
  <si>
    <t>50</t>
  </si>
  <si>
    <t>B11</t>
  </si>
  <si>
    <t>347</t>
  </si>
  <si>
    <t>B12</t>
  </si>
  <si>
    <t>Objekt:</t>
  </si>
  <si>
    <t>SO 102.B - CHODNÍKY STAVBA OBCE MODLETICE</t>
  </si>
  <si>
    <t>B16</t>
  </si>
  <si>
    <t>A17</t>
  </si>
  <si>
    <t>450</t>
  </si>
  <si>
    <t>B17</t>
  </si>
  <si>
    <t>22</t>
  </si>
  <si>
    <t>C17</t>
  </si>
  <si>
    <t>65</t>
  </si>
  <si>
    <t>A18</t>
  </si>
  <si>
    <t>20</t>
  </si>
  <si>
    <t>B19</t>
  </si>
  <si>
    <t>290</t>
  </si>
  <si>
    <t>B21</t>
  </si>
  <si>
    <t>B22</t>
  </si>
  <si>
    <t>B23</t>
  </si>
  <si>
    <t>B26</t>
  </si>
  <si>
    <t>B27</t>
  </si>
  <si>
    <t>Náklady z rozpočtu</t>
  </si>
  <si>
    <t>REKAPITULACE ROZPOČTU</t>
  </si>
  <si>
    <t>Kód - Popis</t>
  </si>
  <si>
    <t>Cena celkem [CZK]</t>
  </si>
  <si>
    <t>1) Náklady z rozpočtu</t>
  </si>
  <si>
    <t>0 - Všeobecné konstrukce a práce</t>
  </si>
  <si>
    <t>1 - Zemní práce</t>
  </si>
  <si>
    <t>2 - Základy</t>
  </si>
  <si>
    <t>4 - Vodorovné konstrukce</t>
  </si>
  <si>
    <t>5 - Komunikace</t>
  </si>
  <si>
    <t>8 - Potrubí</t>
  </si>
  <si>
    <t>9 - Ostatní konstrukce a práce</t>
  </si>
  <si>
    <t>VP -   Vícepráce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</si>
  <si>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</si>
  <si>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</si>
  <si>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</si>
  <si>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</si>
  <si>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</si>
  <si>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</si>
  <si>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</si>
  <si>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</si>
  <si>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</si>
  <si>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</si>
  <si>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</si>
  <si>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</si>
  <si>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</si>
  <si>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</si>
  <si>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</si>
  <si>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</si>
  <si>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</si>
  <si>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</si>
  <si>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</si>
  <si>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</si>
  <si>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</si>
  <si>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</si>
  <si>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</si>
  <si>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</si>
  <si>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</si>
  <si>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014201</t>
  </si>
  <si>
    <t>POPLATKY ZA ZEMNÍK - ZEMINA</t>
  </si>
  <si>
    <t>M3</t>
  </si>
  <si>
    <t>4</t>
  </si>
  <si>
    <t>-2073961685</t>
  </si>
  <si>
    <t>A33</t>
  </si>
  <si>
    <t>"z pol.č. 12373b: "576,0</t>
  </si>
  <si>
    <t>VV</t>
  </si>
  <si>
    <t>014211</t>
  </si>
  <si>
    <t>POPLATKY ZA ZEMNÍK - ORNICE</t>
  </si>
  <si>
    <t>-465099037</t>
  </si>
  <si>
    <t>A34</t>
  </si>
  <si>
    <t>3170,0*0,05</t>
  </si>
  <si>
    <t>3</t>
  </si>
  <si>
    <t>11202</t>
  </si>
  <si>
    <t>KÁCENÍ STROMŮ D KMENE DO 0,9M S ODSTRANĚNÍM PAŘEZŮ</t>
  </si>
  <si>
    <t>KUS</t>
  </si>
  <si>
    <t>1496678994</t>
  </si>
  <si>
    <t>12110.a</t>
  </si>
  <si>
    <t>SEJMUTÍ ORNICE NEBO LESNÍ PŮDY</t>
  </si>
  <si>
    <t>-1977468472</t>
  </si>
  <si>
    <t>A2</t>
  </si>
  <si>
    <t>3870,0*(50+150)/2/1000</t>
  </si>
  <si>
    <t>5</t>
  </si>
  <si>
    <t>12373.a</t>
  </si>
  <si>
    <t>ODKOP PRO SPOD STAVBU SILNIC A ŽELEZNIC TŘ. I</t>
  </si>
  <si>
    <t>-1859303806</t>
  </si>
  <si>
    <t>A7</t>
  </si>
  <si>
    <t>"Výkopy pod komunikace: "355,0</t>
  </si>
  <si>
    <t>6</t>
  </si>
  <si>
    <t>12373.b</t>
  </si>
  <si>
    <t>-913197903</t>
  </si>
  <si>
    <t>A8</t>
  </si>
  <si>
    <t>"Výkopy pod komunikace: "17,0+185,0</t>
  </si>
  <si>
    <t>"Zlepšení podloží pod komunikacemi: "722,0*0,3</t>
  </si>
  <si>
    <t>"Zlepšení podloží pod chodníky: "537,0*0,2</t>
  </si>
  <si>
    <t>"Výměna části špatného podloží:" 50,0</t>
  </si>
  <si>
    <t>E8</t>
  </si>
  <si>
    <t>"Celkem: "A8+B8+C8+D8</t>
  </si>
  <si>
    <t>7</t>
  </si>
  <si>
    <t>12573</t>
  </si>
  <si>
    <t>VYKOPÁVKY ZE ZEMNÍKŮ A SKLÁDEK TŘ. I</t>
  </si>
  <si>
    <t>-1819392825</t>
  </si>
  <si>
    <t>A6</t>
  </si>
  <si>
    <t>8</t>
  </si>
  <si>
    <t>12932</t>
  </si>
  <si>
    <t>ČIŠTĚNÍ PŘÍKOPŮ OD NÁNOSU DO 0,5M3/M</t>
  </si>
  <si>
    <t>M</t>
  </si>
  <si>
    <t>1438468479</t>
  </si>
  <si>
    <t>9</t>
  </si>
  <si>
    <t>17110</t>
  </si>
  <si>
    <t>ULOŽENÍ SYPANINY DO NÁSYPŮ SE ZHUTNĚNÍM</t>
  </si>
  <si>
    <t>1475791080</t>
  </si>
  <si>
    <t>10</t>
  </si>
  <si>
    <t>17120</t>
  </si>
  <si>
    <t>ULOŽENÍ SYPANINY DO NÁSYPŮ A NA SKLÁDKY BEZ ZHUTNĚNÍ</t>
  </si>
  <si>
    <t>-893363338</t>
  </si>
  <si>
    <t>A1</t>
  </si>
  <si>
    <t>11</t>
  </si>
  <si>
    <t>17180</t>
  </si>
  <si>
    <t>ULOŽENÍ SYPANINY DO NÁSYPŮ Z NAKUPOVANÝCH MATERIÁLŮ</t>
  </si>
  <si>
    <t>-1347535242</t>
  </si>
  <si>
    <t>A4</t>
  </si>
  <si>
    <t>12</t>
  </si>
  <si>
    <t>18110</t>
  </si>
  <si>
    <t>ÚPRAVA PLÁNĚ SE ZHUTNĚNÍM V HORNINĚ TŘ. I</t>
  </si>
  <si>
    <t>M2</t>
  </si>
  <si>
    <t>546003516</t>
  </si>
  <si>
    <t>A11</t>
  </si>
  <si>
    <t>"Konstrukce  komunikace OSA 7: "375,0</t>
  </si>
  <si>
    <t>"Konstrukce komunikace k areálu SOPO:" 347,0</t>
  </si>
  <si>
    <t>C11</t>
  </si>
  <si>
    <t>"Celkem: "A11+B11</t>
  </si>
  <si>
    <t>13</t>
  </si>
  <si>
    <t>18230</t>
  </si>
  <si>
    <t>ROZPROSTŘENÍ ORNICE V ROVINĚ</t>
  </si>
  <si>
    <t>-1019452710</t>
  </si>
  <si>
    <t>A5</t>
  </si>
  <si>
    <t>3170,0*0,1+3170*0,05</t>
  </si>
  <si>
    <t>14</t>
  </si>
  <si>
    <t>21263</t>
  </si>
  <si>
    <t>TRATIVODY KOMPLET Z TRUB Z PLAST HMOT DN DO 150MM</t>
  </si>
  <si>
    <t>1680561483</t>
  </si>
  <si>
    <t>21361</t>
  </si>
  <si>
    <t>DRENÁŽNÍ VRSTVY Z GEOTEXTILIE</t>
  </si>
  <si>
    <t>128801075</t>
  </si>
  <si>
    <t>A16</t>
  </si>
  <si>
    <t>C16</t>
  </si>
  <si>
    <t>"Celkem: "A16+B16</t>
  </si>
  <si>
    <t>16</t>
  </si>
  <si>
    <t>289971</t>
  </si>
  <si>
    <t>OPLÁŠTĚNÍ (ZPEVNĚNÍ) Z GEOTEXTILIE</t>
  </si>
  <si>
    <t>-1401732754</t>
  </si>
  <si>
    <t>A15</t>
  </si>
  <si>
    <t>67,0*2,0</t>
  </si>
  <si>
    <t>17</t>
  </si>
  <si>
    <t>45152</t>
  </si>
  <si>
    <t>PODKLADNÍ A VÝPLŇOVÉ VRSTVY Z KAMENIVA DRCENÉHO</t>
  </si>
  <si>
    <t>-1447217261</t>
  </si>
  <si>
    <t>A12</t>
  </si>
  <si>
    <t>C12</t>
  </si>
  <si>
    <t>"Celkem: "A12+B12</t>
  </si>
  <si>
    <t>18</t>
  </si>
  <si>
    <t>465512</t>
  </si>
  <si>
    <t>DLAŽBY Z LOMOVÉHO KAMENE NA MC</t>
  </si>
  <si>
    <t>-1370566374</t>
  </si>
  <si>
    <t>A13</t>
  </si>
  <si>
    <t>22,0*0,35</t>
  </si>
  <si>
    <t>19</t>
  </si>
  <si>
    <t>56143</t>
  </si>
  <si>
    <t>KAMENIVO ZPEVNĚNÉ CEMENTEM TL. DO 150MM</t>
  </si>
  <si>
    <t>-1632203737</t>
  </si>
  <si>
    <t>A26</t>
  </si>
  <si>
    <t>"Konstrukce  komunikace OSA 7: "340,0</t>
  </si>
  <si>
    <t>"Konstrukce  komunikace k areálu SOPO: "290,0</t>
  </si>
  <si>
    <t>C26</t>
  </si>
  <si>
    <t>"Celkem: "A26+B26</t>
  </si>
  <si>
    <t>56312</t>
  </si>
  <si>
    <t>VOZOVKOVÉ VRSTVY Z MECHANICKY ZPEVNĚNÉHO KAMENIVA TL. DO 100MM</t>
  </si>
  <si>
    <t>-2015160993</t>
  </si>
  <si>
    <t>A31</t>
  </si>
  <si>
    <t>"Konstrukce chodníku:" 58,0</t>
  </si>
  <si>
    <t>56334</t>
  </si>
  <si>
    <t>VOZOVKOVÉ VRSTVY ZE ŠTĚRKODRTI TL. DO 200MM</t>
  </si>
  <si>
    <t>452821263</t>
  </si>
  <si>
    <t>"Okapové chodníčky:" 450,0</t>
  </si>
  <si>
    <t>"Varovné A17 signální pásy: "22,0</t>
  </si>
  <si>
    <t>"Konstrukce chodníku:" 65,0</t>
  </si>
  <si>
    <t>D17</t>
  </si>
  <si>
    <t>"Celkem: "A17+B17+C17</t>
  </si>
  <si>
    <t>56335</t>
  </si>
  <si>
    <t>VOZOVKOVÉ VRSTVY ZE ŠTĚRKODRTI TL. DO 250MM</t>
  </si>
  <si>
    <t>-405059153</t>
  </si>
  <si>
    <t>A27</t>
  </si>
  <si>
    <t>C27</t>
  </si>
  <si>
    <t>"Celkem: "A27+B27</t>
  </si>
  <si>
    <t>23</t>
  </si>
  <si>
    <t>572113</t>
  </si>
  <si>
    <t>INFILTRAČNÍ POSTŘIK Z EMULZE DO 0,5KG/M2</t>
  </si>
  <si>
    <t>379156324</t>
  </si>
  <si>
    <t>A22</t>
  </si>
  <si>
    <t>"Konstrukce komunikace k areálu SOPO:" 290,0</t>
  </si>
  <si>
    <t>C22</t>
  </si>
  <si>
    <t>"Celkem: "A22+B22</t>
  </si>
  <si>
    <t>24</t>
  </si>
  <si>
    <t>572123</t>
  </si>
  <si>
    <t>INFILTRAČNÍ POSTŘIK Z EMULZE DO 1,0KG/M2</t>
  </si>
  <si>
    <t>-1020534652</t>
  </si>
  <si>
    <t>A25</t>
  </si>
  <si>
    <t>25</t>
  </si>
  <si>
    <t>572212</t>
  </si>
  <si>
    <t>SPOJOVACÍ POSTŘIK Z MODIFIK ASFALTU DO 0,5KG/M2</t>
  </si>
  <si>
    <t>894036270</t>
  </si>
  <si>
    <t>A21</t>
  </si>
  <si>
    <t>C21</t>
  </si>
  <si>
    <t>"Celkem: "A21+B21</t>
  </si>
  <si>
    <t>26</t>
  </si>
  <si>
    <t>57475</t>
  </si>
  <si>
    <t>VOZOVKOVÉ VÝZTUŽNÉ VRSTVY Z GEOMŘÍŽOVINY</t>
  </si>
  <si>
    <t>-941770328</t>
  </si>
  <si>
    <t>A23</t>
  </si>
  <si>
    <t>C23</t>
  </si>
  <si>
    <t>"Celkem: "A23+B23</t>
  </si>
  <si>
    <t>27</t>
  </si>
  <si>
    <t>57479.R</t>
  </si>
  <si>
    <t>VOZOVKOVÉ VÝZTUŽNÉ VRSTVY</t>
  </si>
  <si>
    <t>-2016341891</t>
  </si>
  <si>
    <t>A20</t>
  </si>
  <si>
    <t>28</t>
  </si>
  <si>
    <t>574B34</t>
  </si>
  <si>
    <t>ASFALTOVÝ BETON PRO OBRUSNÉ VRSTVY MODIFIK ACO 11+, 11S TL. 40MM</t>
  </si>
  <si>
    <t>-208196361</t>
  </si>
  <si>
    <t>A19</t>
  </si>
  <si>
    <t>C19</t>
  </si>
  <si>
    <t>"Celkem: "A19+B19</t>
  </si>
  <si>
    <t>29</t>
  </si>
  <si>
    <t>574D78</t>
  </si>
  <si>
    <t>ASFALTOVÝ BETON PRO LOŽNÍ VRSTVY MODIFIK ACL 22+, 22S TL. 80MM</t>
  </si>
  <si>
    <t>-1469113668</t>
  </si>
  <si>
    <t>A30</t>
  </si>
  <si>
    <t>30</t>
  </si>
  <si>
    <t>574F76</t>
  </si>
  <si>
    <t>ASFALTOVÝ BETON PRO PODKLADNÍ VRSTVY MODIFIK ACP 16+, 16S TL. 80MM</t>
  </si>
  <si>
    <t>949889092</t>
  </si>
  <si>
    <t>A28</t>
  </si>
  <si>
    <t>31</t>
  </si>
  <si>
    <t>574F78</t>
  </si>
  <si>
    <t>ASFALTOVÝ BETON PRO PODKLADNÍ VRSTVY MODIFIK ACP 22+, 22S TL. 80MM</t>
  </si>
  <si>
    <t>1167726410</t>
  </si>
  <si>
    <t>A24</t>
  </si>
  <si>
    <t>32</t>
  </si>
  <si>
    <t>582611</t>
  </si>
  <si>
    <t>KRYTY Z BETON DLAŽDIC SE ZÁMKEM ŠEDÝCH TL 60MM DO LOŽE Z KAM</t>
  </si>
  <si>
    <t>396574732</t>
  </si>
  <si>
    <t>A29</t>
  </si>
  <si>
    <t>"Okapové chodníčky:" 425,0</t>
  </si>
  <si>
    <t>33</t>
  </si>
  <si>
    <t>58261A</t>
  </si>
  <si>
    <t>KRYTY Z BETON DLAŽDIC SE ZÁMKEM BAREV RELIÉF TL 60MM DO LOŽE Z KAM</t>
  </si>
  <si>
    <t>-267070778</t>
  </si>
  <si>
    <t>"Varovné A18 signální pásy: "20,0</t>
  </si>
  <si>
    <t>34</t>
  </si>
  <si>
    <t>89711</t>
  </si>
  <si>
    <t>VPUSŤ KANALIZAČNÍ ULIČNÍ KOMPLETNÍ MONOLIT BETON</t>
  </si>
  <si>
    <t>-656841286</t>
  </si>
  <si>
    <t>35</t>
  </si>
  <si>
    <t>9112A1</t>
  </si>
  <si>
    <t>ZÁBRADLÍ MOSTNÍ S VODOR MADLY - DODÁVKA A MONTÁŽ</t>
  </si>
  <si>
    <t>1000204298</t>
  </si>
  <si>
    <t>36</t>
  </si>
  <si>
    <t>915221</t>
  </si>
  <si>
    <t>VODOR DOPRAV ZNAČ PLASTEM STRUKTURÁLNÍ NEHLUČNÉ - DOD A POKLÁDKA</t>
  </si>
  <si>
    <t>1316870868</t>
  </si>
  <si>
    <t>E38</t>
  </si>
  <si>
    <t>"Provedení vodorovného dopravního značení reflexní barvou ze strukturovaného dvousložkového plastu, včetně předznačení,čar šířky 250mm: "55,0*0,25</t>
  </si>
  <si>
    <t>37</t>
  </si>
  <si>
    <t>917212</t>
  </si>
  <si>
    <t>ZÁHONOVÉ OBRUBY Z BETONOVÝCH OBRUBNÍKŮ ŠÍŘ 80MM</t>
  </si>
  <si>
    <t>-924725501</t>
  </si>
  <si>
    <t>38</t>
  </si>
  <si>
    <t>917425</t>
  </si>
  <si>
    <t>CHODNÍKOVÉ OBRUBY Z KAMENNÝCH OBRUBNÍKŮ ŠÍŘ 200MM</t>
  </si>
  <si>
    <t>-1175689915</t>
  </si>
  <si>
    <t>39</t>
  </si>
  <si>
    <t>918359.R</t>
  </si>
  <si>
    <t>PROPUSTY Z TRUB DN 600MM</t>
  </si>
  <si>
    <t>1346768063</t>
  </si>
  <si>
    <t>A36</t>
  </si>
  <si>
    <t>7,5+7,6</t>
  </si>
  <si>
    <t>40</t>
  </si>
  <si>
    <t>935212</t>
  </si>
  <si>
    <t>PŘÍKOPOVÉ ŽLABY Z BETON TVÁRNIC ŠÍŘ DO 600MM DO BETONU TL 100MM</t>
  </si>
  <si>
    <t>-1861000843</t>
  </si>
  <si>
    <t>41</t>
  </si>
  <si>
    <t>93889.R</t>
  </si>
  <si>
    <t>ZPEVNĚNÍ ROHOŽEMI</t>
  </si>
  <si>
    <t>431148427</t>
  </si>
  <si>
    <t>42</t>
  </si>
  <si>
    <t>96616</t>
  </si>
  <si>
    <t>BOURÁNÍ KONSTRUKCÍ ZE ŽELEZOBETONU</t>
  </si>
  <si>
    <t>-1590177123</t>
  </si>
  <si>
    <t>A42</t>
  </si>
  <si>
    <t>72,0*0,06</t>
  </si>
  <si>
    <t>VP - Vícepráce</t>
  </si>
  <si>
    <t>PN</t>
  </si>
  <si>
    <t>B6</t>
  </si>
  <si>
    <t>C6</t>
  </si>
  <si>
    <t>17,8</t>
  </si>
  <si>
    <t>SO 300.B - KANALIZACE A VODOVOD</t>
  </si>
  <si>
    <t>-78924760</t>
  </si>
  <si>
    <t>A10</t>
  </si>
  <si>
    <t>"z pol.č. 13273a: "40,0</t>
  </si>
  <si>
    <t>12110</t>
  </si>
  <si>
    <t>-454391035</t>
  </si>
  <si>
    <t>60,0*0,9*0,15</t>
  </si>
  <si>
    <t>13273.a</t>
  </si>
  <si>
    <t>HLOUBENÍ RÝH ŠÍŘ DO 2M PAŽ I NEPAŽ TŘ. I</t>
  </si>
  <si>
    <t>-661473433</t>
  </si>
  <si>
    <t>"Výkopy - vykop rýhy pro osazení stoky A8 včetně odvozu na skládku mimo staveniště: "40,0</t>
  </si>
  <si>
    <t>13273.b</t>
  </si>
  <si>
    <t>10332756</t>
  </si>
  <si>
    <t>"Výkopy - vykop rýhy pro osazení přípojek uličních vpustí: "41,0</t>
  </si>
  <si>
    <t>7365284</t>
  </si>
  <si>
    <t>A9</t>
  </si>
  <si>
    <t>1118426948</t>
  </si>
  <si>
    <t>"Podsyp + obsyp potrubí přípojek pískem: "18,0</t>
  </si>
  <si>
    <t>"Podsyp + obsyp potrubí stoky potrubí pískem: "13,0</t>
  </si>
  <si>
    <t>"hutněný zásyp potrubí stoky A6 přípojek (konstruk. vrstvy komunikace 0,5 m odečteny): "17,8</t>
  </si>
  <si>
    <t>D6</t>
  </si>
  <si>
    <t>"Celkem: "A6+B6+C6</t>
  </si>
  <si>
    <t>87433</t>
  </si>
  <si>
    <t>POTRUBÍ Z TRUB PLASTOVÝCH ODPADNÍCH DN DO 150MM</t>
  </si>
  <si>
    <t>-1977021158</t>
  </si>
  <si>
    <t>"Pokládka potrubí přípojek vpustí (PVC potrubí DN150 SN8): "38,0</t>
  </si>
  <si>
    <t>87444</t>
  </si>
  <si>
    <t>POTRUBÍ Z TRUB PLASTOVÝCH ODPADNÍCH DN DO 250MM</t>
  </si>
  <si>
    <t>-949327119</t>
  </si>
  <si>
    <t>A3</t>
  </si>
  <si>
    <t>"Pokládka potrubí stoky (PP potrubí DN250 SN10): "22,0</t>
  </si>
  <si>
    <t>894845</t>
  </si>
  <si>
    <t>ŠACHTY KANALIZAČNÍ PLASTOVÉ D 300MM</t>
  </si>
  <si>
    <t>552676309</t>
  </si>
  <si>
    <t>"Pokládka revizní šachty s poklopem A2 těsnění spojů: "1</t>
  </si>
  <si>
    <t>89916</t>
  </si>
  <si>
    <t>BETONOVÉ DOPLŇKY TRUB VEDENÍ</t>
  </si>
  <si>
    <t>1324010030</t>
  </si>
  <si>
    <t>"Betonový základ výšky 10 cm proosazení revizních šachet, beton C20/25 XF3: "0,25</t>
  </si>
  <si>
    <t>SO 404,SO 406,SO412 - SO404 Osvětlení okružní křižovatky. SO406 Osvětlení nového chodníku, SO412 Osvětlení přechodů</t>
  </si>
  <si>
    <t>HSV - Práce a dodávky HSV</t>
  </si>
  <si>
    <t xml:space="preserve">    1 - Zemní práce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</si>
  <si>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</si>
  <si>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</si>
  <si>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</si>
  <si>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</si>
  <si>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Projektové práce</t>
  </si>
  <si>
    <t>Jiné VRN</t>
  </si>
  <si>
    <t>210220020</t>
  </si>
  <si>
    <t>Montáž uzemňovacího vedení vodičů FeZn pomocí svorek v zemi páskou do 120 mm2 ve městské zástavbě</t>
  </si>
  <si>
    <t>m</t>
  </si>
  <si>
    <t>354420620</t>
  </si>
  <si>
    <t>pás zemnící 30 x 4 mm FeZn</t>
  </si>
  <si>
    <t>kg</t>
  </si>
  <si>
    <t>210810054</t>
  </si>
  <si>
    <t>Montáž měděných kabelů CYKY, CYKYD, CYKYDY, NYM, NYY, YSLY 750 V 4x16mm2 uložených pevně</t>
  </si>
  <si>
    <t>341110800</t>
  </si>
  <si>
    <t>kabel silový s Cu jádrem CYKY 4x16 mm2</t>
  </si>
  <si>
    <t>460150304</t>
  </si>
  <si>
    <t>Hloubení kabelových zapažených i nezapažených rýh ručně š 50 cm, hl 120 cm, v hornině tř 4</t>
  </si>
  <si>
    <t>460560284</t>
  </si>
  <si>
    <t>Zásyp rýh ručně šířky 50 cm, hloubky 100 cm, z horniny třídy 4</t>
  </si>
  <si>
    <t>741110053</t>
  </si>
  <si>
    <t>Montáž trubka plastová ohebná D přes 35 mm uložená volně</t>
  </si>
  <si>
    <t>345713520</t>
  </si>
  <si>
    <t>trubka elektroinstalační ohebná Kopoflex, HDPE+LDPE KF 09063</t>
  </si>
  <si>
    <t>741128022</t>
  </si>
  <si>
    <t>Příplatek k montáži kabelů za zatažení vodiče a kabelu do 2,00 kg</t>
  </si>
  <si>
    <t>998225111</t>
  </si>
  <si>
    <t>Přesun hmot pro pozemní komunikace s krytem z kamene, monolitickým betonovým nebo živičným</t>
  </si>
  <si>
    <t>t</t>
  </si>
  <si>
    <t>998225194</t>
  </si>
  <si>
    <t>Příplatek k přesunu hmot pro pozemní komunikace s krytem z kamene, živičným, betonovým do 5000 m</t>
  </si>
  <si>
    <t>86</t>
  </si>
  <si>
    <t>741372151</t>
  </si>
  <si>
    <t>Montáž svítidlo LED průmyslové závěsné lampa</t>
  </si>
  <si>
    <t>kus</t>
  </si>
  <si>
    <t>210810053</t>
  </si>
  <si>
    <t>Montáž měděných kabelů CYKY, CYKYD, CYKYDY, NYM, NYY, YSLY 750 V 4x10mm2 uložených pevně</t>
  </si>
  <si>
    <t>341110760</t>
  </si>
  <si>
    <t>kabel silový s Cu jádrem CYKY 4x10 mm2</t>
  </si>
  <si>
    <t>460650065</t>
  </si>
  <si>
    <t>Zřízení podkladní vrstvy vozovky a chodníku z kameniva drceného se zhutněním tloušťky do 30 cm</t>
  </si>
  <si>
    <t>m2</t>
  </si>
  <si>
    <t>460030011</t>
  </si>
  <si>
    <t>Sejmutí drnu jakékoliv tloušťky</t>
  </si>
  <si>
    <t>460030015</t>
  </si>
  <si>
    <t>Odstranění travnatého porostu, kosení a shrabávání trávy</t>
  </si>
  <si>
    <t>460150263</t>
  </si>
  <si>
    <t>Hloubení kabelových zapažených i nezapažených rýh ručně š 50 cm, hl 80 cm, v hornině tř 3</t>
  </si>
  <si>
    <t>44</t>
  </si>
  <si>
    <t>460560263</t>
  </si>
  <si>
    <t>Zásyp rýh ručně šířky 50 cm, hloubky 80 cm, z horniny třídy 3</t>
  </si>
  <si>
    <t>46</t>
  </si>
  <si>
    <t>460620002</t>
  </si>
  <si>
    <t>Položení drnu včetně zalití vodou na rovině</t>
  </si>
  <si>
    <t>48</t>
  </si>
  <si>
    <t>460620007</t>
  </si>
  <si>
    <t>Zatravnění včetně zalití vodou na rovině</t>
  </si>
  <si>
    <t>005724720</t>
  </si>
  <si>
    <t>osivo směs travní krajinná - rovinná</t>
  </si>
  <si>
    <t>52</t>
  </si>
  <si>
    <t>741110043</t>
  </si>
  <si>
    <t>Montáž trubka plastová ohebná D přes 35 mm uložená pevně</t>
  </si>
  <si>
    <t>54</t>
  </si>
  <si>
    <t>56</t>
  </si>
  <si>
    <t>58</t>
  </si>
  <si>
    <t>60</t>
  </si>
  <si>
    <t>62</t>
  </si>
  <si>
    <t>64</t>
  </si>
  <si>
    <t>66</t>
  </si>
  <si>
    <t>460421082</t>
  </si>
  <si>
    <t>Lože kabelů z písku nebo štěrkopísku tl 5 cm nad kabel, kryté plastovou folií, š lože do 50 cm</t>
  </si>
  <si>
    <t>68</t>
  </si>
  <si>
    <t>70</t>
  </si>
  <si>
    <t>72</t>
  </si>
  <si>
    <t>74</t>
  </si>
  <si>
    <t>76</t>
  </si>
  <si>
    <t>43</t>
  </si>
  <si>
    <t>78</t>
  </si>
  <si>
    <t>80</t>
  </si>
  <si>
    <t>45</t>
  </si>
  <si>
    <t>82</t>
  </si>
  <si>
    <t>84</t>
  </si>
  <si>
    <t>210810014</t>
  </si>
  <si>
    <t>Montáž měděných kabelů CYKY, CYKYD, CYKYDY, NYM, NYY, YSLY 750 V 4x16mm2 uložených volně</t>
  </si>
  <si>
    <t>85</t>
  </si>
  <si>
    <t>88</t>
  </si>
  <si>
    <t>47</t>
  </si>
  <si>
    <t>90</t>
  </si>
  <si>
    <t>92</t>
  </si>
  <si>
    <t>49</t>
  </si>
  <si>
    <t>94</t>
  </si>
  <si>
    <t>57</t>
  </si>
  <si>
    <t>96</t>
  </si>
  <si>
    <t>98</t>
  </si>
  <si>
    <t>100</t>
  </si>
  <si>
    <t>741122142</t>
  </si>
  <si>
    <t>Montáž kabel Cu plný kulatý žíla 5x1,5 až 2,5 mm2 zatažený v trubkách (CYKY)</t>
  </si>
  <si>
    <t>102</t>
  </si>
  <si>
    <t>51</t>
  </si>
  <si>
    <t>341110900</t>
  </si>
  <si>
    <t>kabel silový s Cu jádrem CYKY 5x1,5 mm2</t>
  </si>
  <si>
    <t>104</t>
  </si>
  <si>
    <t>741130021</t>
  </si>
  <si>
    <t>Ukončení vodič izolovaný do 2,5 mm2 na svorkovnici</t>
  </si>
  <si>
    <t>106</t>
  </si>
  <si>
    <t>53</t>
  </si>
  <si>
    <t>741130025</t>
  </si>
  <si>
    <t>Ukončení vodič izolovaný do 16 mm2 na svorkovnici</t>
  </si>
  <si>
    <t>108</t>
  </si>
  <si>
    <t>110</t>
  </si>
  <si>
    <t>55</t>
  </si>
  <si>
    <t>210204002</t>
  </si>
  <si>
    <t>Montáž stožárů osvětlení parkových ocelových</t>
  </si>
  <si>
    <t>112</t>
  </si>
  <si>
    <t>114</t>
  </si>
  <si>
    <t>354420360</t>
  </si>
  <si>
    <t>svorka uzemnění  SP nerez připojovací</t>
  </si>
  <si>
    <t>116</t>
  </si>
  <si>
    <t>59</t>
  </si>
  <si>
    <t>354420370</t>
  </si>
  <si>
    <t>svorka uzemnění  SK nerez křížová</t>
  </si>
  <si>
    <t>118</t>
  </si>
  <si>
    <t>111633460</t>
  </si>
  <si>
    <t>suspenze asfaltová GUMOASFALT SA 12/ 10 kg</t>
  </si>
  <si>
    <t>120</t>
  </si>
  <si>
    <t>61</t>
  </si>
  <si>
    <t>460050703</t>
  </si>
  <si>
    <t>Hloubení nezapažených jam pro stožáry veřejného osvětlení ručně v hornině tř 3</t>
  </si>
  <si>
    <t>122</t>
  </si>
  <si>
    <t>460080034</t>
  </si>
  <si>
    <t>Základové konstrukce ze ŽB tř. C 20/25</t>
  </si>
  <si>
    <t>m3</t>
  </si>
  <si>
    <t>124</t>
  </si>
  <si>
    <t>63</t>
  </si>
  <si>
    <t>460080201</t>
  </si>
  <si>
    <t>Zřízení nezabudovaného bednění základových konstrukcí</t>
  </si>
  <si>
    <t>126</t>
  </si>
  <si>
    <t>460080301</t>
  </si>
  <si>
    <t>Odstranění nezabudovaného bednění základových konstrukcí</t>
  </si>
  <si>
    <t>128</t>
  </si>
  <si>
    <t>67</t>
  </si>
  <si>
    <t>1608126-SM-modrá</t>
  </si>
  <si>
    <t>Světelné místo světle modré komplet (Stožár, svítidlo, svorkovnice)  dle výpočtu osvětlení</t>
  </si>
  <si>
    <t>ks</t>
  </si>
  <si>
    <t>130</t>
  </si>
  <si>
    <t>132</t>
  </si>
  <si>
    <t>69</t>
  </si>
  <si>
    <t>134</t>
  </si>
  <si>
    <t>136</t>
  </si>
  <si>
    <t>71</t>
  </si>
  <si>
    <t>138</t>
  </si>
  <si>
    <t>140</t>
  </si>
  <si>
    <t>73</t>
  </si>
  <si>
    <t>142</t>
  </si>
  <si>
    <t>144</t>
  </si>
  <si>
    <t>75</t>
  </si>
  <si>
    <t>146</t>
  </si>
  <si>
    <t>148</t>
  </si>
  <si>
    <t>77</t>
  </si>
  <si>
    <t>150</t>
  </si>
  <si>
    <t>152</t>
  </si>
  <si>
    <t>79</t>
  </si>
  <si>
    <t>154</t>
  </si>
  <si>
    <t>156</t>
  </si>
  <si>
    <t>81</t>
  </si>
  <si>
    <t>158</t>
  </si>
  <si>
    <t>210204011</t>
  </si>
  <si>
    <t>Montáž stožárů osvětlení ocelových samostatně stojících délky do 12 m</t>
  </si>
  <si>
    <t>160</t>
  </si>
  <si>
    <t>83</t>
  </si>
  <si>
    <t>210204103</t>
  </si>
  <si>
    <t>Montáž výložníků osvětlení jednoramenných sloupových hmotnosti do 35 kg</t>
  </si>
  <si>
    <t>162</t>
  </si>
  <si>
    <t>87</t>
  </si>
  <si>
    <t>1608126-SM-červen</t>
  </si>
  <si>
    <t>Sdvětelné místo komplet červené (Stožár, svítidlo, výložník, svorkovnice) dle výpočtu osvětlení</t>
  </si>
  <si>
    <t>164</t>
  </si>
  <si>
    <t>1608126-SM-zelené</t>
  </si>
  <si>
    <t>Světelné místo Komplet Zelené (stožár, svítidlo, výložník, svorkovnice) dle výpočtu osvětlení</t>
  </si>
  <si>
    <t>166</t>
  </si>
  <si>
    <t>89</t>
  </si>
  <si>
    <t>1608126-SM-Přecho</t>
  </si>
  <si>
    <t>Světelné místo Komplet přechodové oranžové (stožár, svítidlo, výložník, svorkovnice) dle výpočtu osvětlení</t>
  </si>
  <si>
    <t>168</t>
  </si>
  <si>
    <t>1608126-SM-N77</t>
  </si>
  <si>
    <t>Světelné místo komplet ATYP červené + světle modrá (2 svítidla, výložníky, stožár, svorkovnice) dle výpočtu osvětlení</t>
  </si>
  <si>
    <t>170</t>
  </si>
  <si>
    <t>91</t>
  </si>
  <si>
    <t>012103000</t>
  </si>
  <si>
    <t>Geodetické práce před výstavbou</t>
  </si>
  <si>
    <t>km</t>
  </si>
  <si>
    <t>172</t>
  </si>
  <si>
    <t>012303000</t>
  </si>
  <si>
    <t>Geodetické práce po výstavbě</t>
  </si>
  <si>
    <t>174</t>
  </si>
  <si>
    <t>93</t>
  </si>
  <si>
    <t>044002000</t>
  </si>
  <si>
    <t>Revize</t>
  </si>
  <si>
    <t>176</t>
  </si>
  <si>
    <t>065002000</t>
  </si>
  <si>
    <t>Mimostaveništní doprava materiálů</t>
  </si>
  <si>
    <t>178</t>
  </si>
  <si>
    <t xml:space="preserve">    742 - Elektroinstalace - slaboproud</t>
  </si>
  <si>
    <t xml:space="preserve">    46-M - Zemní práce při extr.mont.pracích</t>
  </si>
  <si>
    <t>286102050</t>
  </si>
  <si>
    <t>trubka PVC tlaková PN 10 hrdlovaná vodovodní DN 100 D 110 x 4,2 x 6000 mm</t>
  </si>
  <si>
    <t>210290856</t>
  </si>
  <si>
    <t>Zatažení vodičů do starých trubek ke stávajícím vodičům průřezu vodiče do 16 mm2</t>
  </si>
  <si>
    <t>141720015</t>
  </si>
  <si>
    <t>Neřízený zemní protlak strojně vnějšího průměru do 110 mm v hornině tř 3 a 4</t>
  </si>
  <si>
    <t>742110021</t>
  </si>
  <si>
    <t>Montáž trubek pro slaboproud plastových tuhých pro vnější rozvody uložených volně na příchytky</t>
  </si>
  <si>
    <t>345713500</t>
  </si>
  <si>
    <t>trubka elektroinstalační ohebná Kopoflex, HDPE+LDPE KF 09040</t>
  </si>
  <si>
    <t>460070753</t>
  </si>
  <si>
    <t>Hloubení nezapažených jam pro ostatní konstrukce ručně v hornině tř 3</t>
  </si>
  <si>
    <t>460421044</t>
  </si>
  <si>
    <t>Lože kabelů z písku a štěrkopísku tl 5 cm nad kabel, kryté beton deskou 50x25 cm, š lože do 100 cm</t>
  </si>
  <si>
    <t>592131050</t>
  </si>
  <si>
    <t>deska krycí DK3 50 x 31/21 x 5,5 cm</t>
  </si>
  <si>
    <t>460561821</t>
  </si>
  <si>
    <t>Zásyp rýh strojně včetně zhutnění a urovnání povrchu - v zástavbě</t>
  </si>
  <si>
    <t>742121001</t>
  </si>
  <si>
    <t>Montáž kabelů sdělovacích pro vnitřní rozvody do 15 žil</t>
  </si>
  <si>
    <t>UTP Cat6</t>
  </si>
  <si>
    <t>UTP kabel CAT6 venkovní</t>
  </si>
  <si>
    <t>742230003</t>
  </si>
  <si>
    <t>Montáž venkovní kamery</t>
  </si>
  <si>
    <t>kamera</t>
  </si>
  <si>
    <t>Venkovní IP kamera 2MPix, citlivost 1 lux</t>
  </si>
  <si>
    <t>742230005</t>
  </si>
  <si>
    <t>Montáž venkovního kamerového krytu</t>
  </si>
  <si>
    <t>kryt kamery</t>
  </si>
  <si>
    <t>Kryt venkovní kamery s vyhříváním</t>
  </si>
  <si>
    <t>742230007</t>
  </si>
  <si>
    <t>Montáž konzoly pro kryt nebo kameru</t>
  </si>
  <si>
    <t>Držák kamery</t>
  </si>
  <si>
    <t>Kloubový držák kamery délky 170mm</t>
  </si>
  <si>
    <t>404452600</t>
  </si>
  <si>
    <t>páska upínací  Bandimex 12,7 x 0,75 mm (50 m)</t>
  </si>
  <si>
    <t>404452610</t>
  </si>
  <si>
    <t>spona upínací Bandimex 12,7 mm  (bal. 100 kusů)</t>
  </si>
  <si>
    <t>100 kus</t>
  </si>
  <si>
    <t>742330003</t>
  </si>
  <si>
    <t>Montáž rozvaděče optického nástěnného</t>
  </si>
  <si>
    <t>742330011</t>
  </si>
  <si>
    <t>Montáž zařízení do rozvaděče (switch, UPS, DVR, server) bez nastavení</t>
  </si>
  <si>
    <t>Switch</t>
  </si>
  <si>
    <t>Switch 5-portů</t>
  </si>
  <si>
    <t>742330022a</t>
  </si>
  <si>
    <t>Montáž napájecího zdroje</t>
  </si>
  <si>
    <t>Zdroj</t>
  </si>
  <si>
    <t>Průmyslový napájecí zdroj 100W</t>
  </si>
  <si>
    <t>742330024</t>
  </si>
  <si>
    <t>Montáž patch panelu 24 portů UTP/FTP</t>
  </si>
  <si>
    <t>Patch panel</t>
  </si>
  <si>
    <t>Patch panel 24 portů UTP CAT6</t>
  </si>
  <si>
    <t>742330026</t>
  </si>
  <si>
    <t>Montáž panelu pro 24 x optický konektor</t>
  </si>
  <si>
    <t>Optický kontor</t>
  </si>
  <si>
    <t>Optický konektor</t>
  </si>
  <si>
    <t>742330052</t>
  </si>
  <si>
    <t>Popis portů patchpanelu</t>
  </si>
  <si>
    <t>742330101</t>
  </si>
  <si>
    <t>Měření metalického segmentu s vyhotovením protokolu</t>
  </si>
  <si>
    <t>210191519</t>
  </si>
  <si>
    <t>Montáž konstrukce do základu pro uchycení skříní</t>
  </si>
  <si>
    <t>357131350</t>
  </si>
  <si>
    <t>rozvodnice zapuštěná, neprůhledné dveře RZG-4N56</t>
  </si>
  <si>
    <t>256</t>
  </si>
  <si>
    <t>460270123</t>
  </si>
  <si>
    <t>Pilíře z cihel bez koncového dílu včetně výkopu a základu pro skříň nn výšky do 105 a š do 105 cm</t>
  </si>
  <si>
    <t>460531111</t>
  </si>
  <si>
    <t>Osazení kabelové komory z dílu HDPE plochy do 1 m2 hl do 0,5 m pro běžné zatížení</t>
  </si>
  <si>
    <t>345731010</t>
  </si>
  <si>
    <t>přístupová komora Poly-Vault typ 2424-460 800x795x460 mm</t>
  </si>
  <si>
    <t>345731060</t>
  </si>
  <si>
    <t>víko komory Poly-Vault typ 2424 HDPE</t>
  </si>
  <si>
    <t>460531811</t>
  </si>
  <si>
    <t>Vyříznutí otvoru ve stěně kabelové komory z plastů HDPE kruhového nebo čtvercového profilu</t>
  </si>
  <si>
    <t>Technická ochrana kabelů slaboproudu u okružní křižovatky</t>
  </si>
  <si>
    <t>Akce: Okružní křižovatka v km 1,391.91 u areálu T-sport a SOPO - Modletice včetně chodníku k zastávce</t>
  </si>
  <si>
    <t>Investor: Obec Modletice, Modletice 6, 251 01, Modletice</t>
  </si>
  <si>
    <t>č.položky:</t>
  </si>
  <si>
    <t>Založení extenzivního travnatého porostu, výsadba stromů, založení ha'tových záhonů</t>
  </si>
  <si>
    <t>měrná jednotka [mj]</t>
  </si>
  <si>
    <t>počet mj</t>
  </si>
  <si>
    <t>DETAIL A - plocha u propustku (svah 1:2) (celková plocha v půdorysu 217 x 1,15(koefic.) = 250 m2)</t>
  </si>
  <si>
    <t>Hrubé terénní úpravy provede stavba ! (odstranění stávajících dřevin a ruderálního porostu, srovnání na pláň)</t>
  </si>
  <si>
    <t>-</t>
  </si>
  <si>
    <t>Rozrušení zhutněné půdy po hrubých terénních úpravách (HTÚ provede stavba) a jemná modelace terénu do + - 5cm (bez odvozu přebytečné zeminy a příp. dodání nové chybějící zeminy)</t>
  </si>
  <si>
    <r>
      <t>m</t>
    </r>
    <r>
      <rPr>
        <vertAlign val="superscript"/>
        <sz val="12"/>
        <rFont val="Arial Narrow"/>
        <family val="2"/>
        <charset val="238"/>
      </rPr>
      <t>2</t>
    </r>
  </si>
  <si>
    <r>
      <t xml:space="preserve">Vytyčení výsadeb/rozmístění keřů </t>
    </r>
    <r>
      <rPr>
        <b/>
        <sz val="12"/>
        <rFont val="Arial Narrow"/>
        <family val="2"/>
        <charset val="238"/>
      </rPr>
      <t>(haťované terasové záhony), ve svahu</t>
    </r>
  </si>
  <si>
    <t>Založení haťovaných záhonů ve svahu</t>
  </si>
  <si>
    <t xml:space="preserve">Založení hatí </t>
  </si>
  <si>
    <t>svislá osa: Dodání přírodního materiálu na zhotovení hatí: dřevěné kolíky; průměr 6cm, délka 75cm, 2ks / bm</t>
  </si>
  <si>
    <r>
      <t xml:space="preserve">vodorovná osa: Dodání přírodního materiálu na zhotovení hatí: proutí nebo tenké větve z náletů na proplétání; průměr větví minimálně 3cm, délka 150-200cm (vhodné druhy například: </t>
    </r>
    <r>
      <rPr>
        <i/>
        <sz val="12"/>
        <rFont val="Arial Narrow"/>
        <family val="2"/>
        <charset val="238"/>
      </rPr>
      <t>Coryllus avellana, Acer platanoides apod.)</t>
    </r>
    <r>
      <rPr>
        <sz val="12"/>
        <rFont val="Arial Narrow"/>
        <family val="2"/>
        <charset val="238"/>
      </rPr>
      <t>, větve budou začištěny na obou koncích řezem a odlistěny (počítat s časovou náročností zhotovení hatí), hatě budou proplétány minimálně v 6 vodorovných řadaách nad sebou, do výšky cca 30 cm, 36 m2 plošně; 15 m2 pohledově</t>
    </r>
  </si>
  <si>
    <t>Chemické odplevelení půdy neselektivním herbicidem (např. Roundup), v těsné blízkosti ponechaných dřevin nebude postřik proveden</t>
  </si>
  <si>
    <t>Výměna substrátu pro výsadbu haťovaných terasových záhonů, dodání 15 cm vrstvy pěstebního substrátu, ztratné 3%,  slehnutí 20%</t>
  </si>
  <si>
    <r>
      <t>m</t>
    </r>
    <r>
      <rPr>
        <vertAlign val="superscript"/>
        <sz val="12"/>
        <rFont val="Arial Narrow"/>
        <family val="2"/>
        <charset val="238"/>
      </rPr>
      <t>3</t>
    </r>
  </si>
  <si>
    <t>Obdělání půdy hrabáním v rovině či na svahu 1:2 ve dvou směrech</t>
  </si>
  <si>
    <t>Dodání zásobního pomalu rozpustného hnojiva: Osmocote M16-18 v dávce 1kg/1 m3 substrátu</t>
  </si>
  <si>
    <t>Dodání soliterních stromů, typ alejový strom</t>
  </si>
  <si>
    <t>Hloubení jamek  do 0,5 m3 pro výsadbu rostlin s výměnou půdy na 100% s naložením přebytečného výkopku na dopravní prostředek v rovině nebo na svahu 1:5 s odvozem na skládku a skládkováním</t>
  </si>
  <si>
    <t xml:space="preserve">ks </t>
  </si>
  <si>
    <r>
      <t xml:space="preserve">Dodání zahradnického substrátu pro výsadbu soliterů, přibližně </t>
    </r>
    <r>
      <rPr>
        <b/>
        <sz val="12"/>
        <rFont val="Arial Narrow"/>
        <family val="2"/>
        <charset val="238"/>
      </rPr>
      <t>0,2 m</t>
    </r>
    <r>
      <rPr>
        <b/>
        <vertAlign val="superscript"/>
        <sz val="12"/>
        <rFont val="Arial Narrow"/>
        <family val="2"/>
        <charset val="238"/>
      </rPr>
      <t>3</t>
    </r>
    <r>
      <rPr>
        <b/>
        <sz val="12"/>
        <rFont val="Arial Narrow"/>
        <family val="2"/>
        <charset val="238"/>
      </rPr>
      <t>/ks</t>
    </r>
    <r>
      <rPr>
        <sz val="12"/>
        <rFont val="Arial Narrow"/>
        <family val="2"/>
        <charset val="238"/>
      </rPr>
      <t xml:space="preserve"> na dřevinu podle hloubené jámy (1,5krát tak větší než sázený bal rostliny) včetně dopravy a složení na místě, včetně 15% ztratné, 20% slehnutí</t>
    </r>
  </si>
  <si>
    <t>Carpinus betulus(habr obecný), vel.16-18</t>
  </si>
  <si>
    <t>Sorbus aucuparia (jeřáb ptačí), vel. 16-18</t>
  </si>
  <si>
    <t>Dodání a aplikace půdního kondicioneru Terracottem; v dávce 1 kg/1m3 substrátu; je nutné granulát zapravit do substrátu předem a rovnoměrně smíchat</t>
  </si>
  <si>
    <t>Výsadba, včetně všech operací (transport na místo, složení stromu, vlastní osazení, řez, modelace zálovkové mísy, zálivka)</t>
  </si>
  <si>
    <t>Kotvení 3 dřevěnými kůly (průměr 10cm, 3 příčkami, úvazek kmene z plochého popruhu šířka: 3 cm)</t>
  </si>
  <si>
    <r>
      <t xml:space="preserve">Dodávka listnatých keřů, včetně dopravy a složení na místě stavby </t>
    </r>
    <r>
      <rPr>
        <b/>
        <i/>
        <sz val="12"/>
        <rFont val="Arial Narrow"/>
        <family val="2"/>
        <charset val="238"/>
      </rPr>
      <t xml:space="preserve">(pro haťované záhony ve svahu) </t>
    </r>
  </si>
  <si>
    <t>Cotoneaster intergerrimus</t>
  </si>
  <si>
    <t>Pyracantha coccinea ´Solei d´Or´</t>
  </si>
  <si>
    <t>Ribes alpinum</t>
  </si>
  <si>
    <t>Hloubení jamek od 0,02 do 0,05m3</t>
  </si>
  <si>
    <t>Výsadba rostliny s balem o průměru 0,1-0,2m na svahu 1:2</t>
  </si>
  <si>
    <t>Péče do předání po dobu od výsadby - cena za jeden měsíc ( v ceně je zálivka, pletí, chemická ochrana, případně řez a celková kontrola)</t>
  </si>
  <si>
    <t>Dodání dřevěných štěpků list.stromů s dopravou a složením (štěpkovaná mulčovací hmota bude homogenní, bez nevzhledných nadměrných kusů dřeva a kůry!), mocnost 8cm, včetně 15% ztratné, 20% slehnutí</t>
  </si>
  <si>
    <t>Mulčování vysázených rostlin dřev.štěpkou, v rovině či na svahu; tl. mulče 8cm, rozprostření, přesuny</t>
  </si>
  <si>
    <t>Založení extenzivního trávníku (bylinnotravní směs) výsevem; ve svahu 1:2, plocha= 214 m2</t>
  </si>
  <si>
    <t>Vytyčení plochy ve svahu</t>
  </si>
  <si>
    <t>Dodání jutové netkané protierozní textilie na svah; 700g/m2, včetně 10% prořezu</t>
  </si>
  <si>
    <t>kotvící materiál (kotvící ocelová skoba o délce 30 cm a průměru 4 mm); 4ks/m2</t>
  </si>
  <si>
    <t>instalace protierozních netkaných textilií; včetně zapravení do země za rýč na horní hraně; včetně kotvení sponami</t>
  </si>
  <si>
    <t>Dodání travního osiva, RSM 7.2.2 - Krajinný trávník pro suché podmínky s bylinami (výsevek 20g / m2)</t>
  </si>
  <si>
    <t>Výsev travního osiva před instalací protierozních textilií</t>
  </si>
  <si>
    <t>Kontrola a pěstební péče v průběhu 2 měsíců nebo po dohodnutou dobu s investorem</t>
  </si>
  <si>
    <t xml:space="preserve">SO 802.B - VÝKAZ VÝMĚR </t>
  </si>
  <si>
    <t>SO 802.B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</si>
</sst>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"/>
  </numFmts>
  <fonts count="5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b/>
      <sz val="26"/>
      <name val="Arial CE"/>
      <charset val="238"/>
    </font>
    <font>
      <b/>
      <sz val="12"/>
      <name val="Arial CE"/>
      <family val="2"/>
      <charset val="238"/>
    </font>
    <font>
      <sz val="10"/>
      <name val="Cambria"/>
      <family val="1"/>
      <charset val="1"/>
    </font>
    <font>
      <sz val="24"/>
      <name val="Calibri"/>
      <family val="2"/>
      <charset val="238"/>
    </font>
    <font>
      <sz val="10"/>
      <name val="Calibri"/>
      <family val="2"/>
      <charset val="238"/>
    </font>
    <font>
      <b/>
      <sz val="18"/>
      <name val="Calibri"/>
      <family val="2"/>
      <charset val="238"/>
    </font>
    <font>
      <b/>
      <sz val="8"/>
      <name val="Arial Narrow"/>
      <family val="2"/>
      <charset val="238"/>
    </font>
    <font>
      <b/>
      <sz val="14"/>
      <name val="Arial CE"/>
      <charset val="238"/>
    </font>
    <font>
      <sz val="10"/>
      <name val="Arial"/>
      <family val="2"/>
      <charset val="238"/>
    </font>
    <font>
      <sz val="12"/>
      <name val="Arial Narrow"/>
      <family val="2"/>
      <charset val="238"/>
    </font>
    <font>
      <sz val="14"/>
      <color rgb="FFFF0000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b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2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2"/>
      <name val="Cambria"/>
      <family val="1"/>
      <charset val="1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45" fillId="0" borderId="0"/>
  </cellStyleXfs>
  <cellXfs count="3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>
      <alignment vertical="center"/>
    </xf>
    <xf numFmtId="0" fontId="24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3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1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0" xfId="0" applyFill="1" applyBorder="1"/>
    <xf numFmtId="0" fontId="3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horizontal="center" wrapText="1"/>
    </xf>
    <xf numFmtId="168" fontId="38" fillId="0" borderId="0" xfId="0" applyNumberFormat="1" applyFont="1" applyFill="1" applyBorder="1" applyAlignment="1">
      <alignment wrapText="1"/>
    </xf>
    <xf numFmtId="0" fontId="39" fillId="0" borderId="0" xfId="0" applyFont="1" applyFill="1" applyBorder="1" applyAlignment="1" applyProtection="1">
      <alignment horizontal="center"/>
      <protection locked="0"/>
    </xf>
    <xf numFmtId="0" fontId="40" fillId="0" borderId="0" xfId="0" applyFont="1" applyFill="1" applyBorder="1" applyAlignment="1">
      <alignment horizontal="right"/>
    </xf>
    <xf numFmtId="0" fontId="41" fillId="0" borderId="0" xfId="0" applyFont="1" applyBorder="1"/>
    <xf numFmtId="0" fontId="39" fillId="0" borderId="0" xfId="0" applyFont="1"/>
    <xf numFmtId="0" fontId="43" fillId="0" borderId="26" xfId="0" applyNumberFormat="1" applyFont="1" applyFill="1" applyBorder="1" applyAlignment="1" applyProtection="1">
      <alignment horizontal="center"/>
      <protection locked="0"/>
    </xf>
    <xf numFmtId="0" fontId="44" fillId="7" borderId="27" xfId="0" applyFont="1" applyFill="1" applyBorder="1" applyAlignment="1">
      <alignment horizontal="left" wrapText="1"/>
    </xf>
    <xf numFmtId="0" fontId="38" fillId="7" borderId="27" xfId="0" applyFont="1" applyFill="1" applyBorder="1" applyAlignment="1">
      <alignment horizontal="center" wrapText="1"/>
    </xf>
    <xf numFmtId="168" fontId="38" fillId="7" borderId="27" xfId="0" applyNumberFormat="1" applyFont="1" applyFill="1" applyBorder="1" applyAlignment="1">
      <alignment horizontal="center" wrapText="1"/>
    </xf>
    <xf numFmtId="0" fontId="39" fillId="7" borderId="27" xfId="0" applyFont="1" applyFill="1" applyBorder="1" applyAlignment="1" applyProtection="1">
      <alignment horizontal="center"/>
      <protection locked="0"/>
    </xf>
    <xf numFmtId="0" fontId="39" fillId="0" borderId="0" xfId="0" applyFont="1" applyAlignment="1" applyProtection="1">
      <alignment horizontal="center"/>
      <protection locked="0"/>
    </xf>
    <xf numFmtId="49" fontId="46" fillId="0" borderId="26" xfId="2" applyNumberFormat="1" applyFont="1" applyFill="1" applyBorder="1" applyProtection="1">
      <protection locked="0"/>
    </xf>
    <xf numFmtId="49" fontId="46" fillId="0" borderId="26" xfId="2" applyNumberFormat="1" applyFont="1" applyFill="1" applyBorder="1" applyAlignment="1" applyProtection="1">
      <alignment horizontal="center"/>
      <protection locked="0"/>
    </xf>
    <xf numFmtId="0" fontId="46" fillId="0" borderId="26" xfId="0" applyNumberFormat="1" applyFont="1" applyFill="1" applyBorder="1" applyAlignment="1" applyProtection="1">
      <alignment horizontal="center" vertical="center"/>
      <protection locked="0"/>
    </xf>
    <xf numFmtId="0" fontId="47" fillId="0" borderId="26" xfId="0" applyNumberFormat="1" applyFont="1" applyFill="1" applyBorder="1" applyAlignment="1" applyProtection="1">
      <alignment horizontal="center" vertical="center"/>
      <protection locked="0"/>
    </xf>
    <xf numFmtId="49" fontId="46" fillId="0" borderId="26" xfId="2" applyNumberFormat="1" applyFont="1" applyFill="1" applyBorder="1" applyAlignment="1" applyProtection="1">
      <alignment wrapText="1"/>
      <protection locked="0"/>
    </xf>
    <xf numFmtId="1" fontId="49" fillId="0" borderId="26" xfId="0" applyNumberFormat="1" applyFont="1" applyFill="1" applyBorder="1" applyAlignment="1" applyProtection="1">
      <alignment horizontal="center" vertical="center"/>
      <protection locked="0"/>
    </xf>
    <xf numFmtId="0" fontId="50" fillId="0" borderId="26" xfId="0" applyNumberFormat="1" applyFont="1" applyFill="1" applyBorder="1" applyAlignment="1" applyProtection="1">
      <alignment horizontal="center" vertical="center"/>
      <protection locked="0"/>
    </xf>
    <xf numFmtId="1" fontId="46" fillId="0" borderId="26" xfId="0" applyNumberFormat="1" applyFont="1" applyFill="1" applyBorder="1" applyAlignment="1" applyProtection="1">
      <alignment horizontal="center" vertical="center"/>
      <protection locked="0"/>
    </xf>
    <xf numFmtId="49" fontId="49" fillId="0" borderId="26" xfId="2" applyNumberFormat="1" applyFont="1" applyFill="1" applyBorder="1" applyProtection="1">
      <protection locked="0"/>
    </xf>
    <xf numFmtId="49" fontId="51" fillId="0" borderId="26" xfId="2" applyNumberFormat="1" applyFont="1" applyFill="1" applyBorder="1" applyAlignment="1" applyProtection="1">
      <alignment wrapText="1"/>
      <protection locked="0"/>
    </xf>
    <xf numFmtId="49" fontId="54" fillId="0" borderId="28" xfId="2" applyNumberFormat="1" applyFont="1" applyFill="1" applyBorder="1" applyProtection="1">
      <protection locked="0"/>
    </xf>
    <xf numFmtId="0" fontId="43" fillId="7" borderId="26" xfId="0" applyNumberFormat="1" applyFont="1" applyFill="1" applyBorder="1" applyAlignment="1" applyProtection="1">
      <alignment horizontal="center"/>
      <protection locked="0"/>
    </xf>
    <xf numFmtId="49" fontId="49" fillId="7" borderId="26" xfId="2" applyNumberFormat="1" applyFont="1" applyFill="1" applyBorder="1" applyProtection="1">
      <protection locked="0"/>
    </xf>
    <xf numFmtId="49" fontId="46" fillId="7" borderId="26" xfId="2" applyNumberFormat="1" applyFont="1" applyFill="1" applyBorder="1" applyAlignment="1" applyProtection="1">
      <alignment horizontal="center"/>
      <protection locked="0"/>
    </xf>
    <xf numFmtId="1" fontId="46" fillId="7" borderId="26" xfId="0" applyNumberFormat="1" applyFont="1" applyFill="1" applyBorder="1" applyAlignment="1" applyProtection="1">
      <alignment horizontal="center" vertical="center"/>
      <protection locked="0"/>
    </xf>
    <xf numFmtId="0" fontId="55" fillId="0" borderId="0" xfId="0" applyFont="1" applyAlignment="1" applyProtection="1">
      <alignment horizontal="center"/>
      <protection locked="0"/>
    </xf>
    <xf numFmtId="0" fontId="55" fillId="0" borderId="0" xfId="0" applyFont="1" applyAlignment="1" applyProtection="1"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center"/>
    </xf>
    <xf numFmtId="4" fontId="8" fillId="4" borderId="0" xfId="0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Border="1" applyAlignment="1">
      <alignment vertical="center"/>
    </xf>
    <xf numFmtId="4" fontId="24" fillId="6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32" fillId="0" borderId="0" xfId="0" applyNumberFormat="1" applyFont="1" applyBorder="1" applyAlignment="1">
      <alignment vertical="center"/>
    </xf>
    <xf numFmtId="0" fontId="8" fillId="0" borderId="0" xfId="0" applyFont="1" applyBorder="1" applyAlignment="1" applyProtection="1">
      <alignment horizontal="left" vertical="center"/>
      <protection locked="0"/>
    </xf>
    <xf numFmtId="4" fontId="8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0" fontId="12" fillId="2" borderId="0" xfId="1" applyFont="1" applyFill="1" applyAlignment="1" applyProtection="1">
      <alignment horizontal="center" vertical="center"/>
    </xf>
    <xf numFmtId="4" fontId="24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4" fontId="8" fillId="0" borderId="17" xfId="0" applyNumberFormat="1" applyFont="1" applyBorder="1" applyAlignment="1"/>
    <xf numFmtId="4" fontId="8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24" fillId="0" borderId="23" xfId="0" applyNumberFormat="1" applyFont="1" applyBorder="1" applyAlignment="1"/>
    <xf numFmtId="4" fontId="3" fillId="0" borderId="23" xfId="0" applyNumberFormat="1" applyFont="1" applyBorder="1" applyAlignment="1">
      <alignment vertical="center"/>
    </xf>
    <xf numFmtId="4" fontId="8" fillId="0" borderId="23" xfId="0" applyNumberFormat="1" applyFont="1" applyBorder="1" applyAlignment="1"/>
    <xf numFmtId="4" fontId="8" fillId="0" borderId="23" xfId="0" applyNumberFormat="1" applyFont="1" applyBorder="1" applyAlignment="1">
      <alignment vertical="center"/>
    </xf>
    <xf numFmtId="0" fontId="42" fillId="0" borderId="0" xfId="0" applyFont="1" applyFill="1" applyBorder="1" applyAlignment="1">
      <alignment horizontal="left"/>
    </xf>
  </cellXfs>
  <cellStyles count="3">
    <cellStyle name="Hypertextový odkaz" xfId="1" builtinId="8"/>
    <cellStyle name="Normální" xfId="0" builtinId="0" customBuiltin="1"/>
    <cellStyle name="normální_hochstad I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01"/>
  <sheetViews>
    <sheetView showGridLines="0" tabSelected="1" zoomScaleNormal="100" workbookViewId="0">
      <pane ySplit="1" topLeftCell="A2" activePane="bottomLeft" state="frozen"/>
      <selection pane="bottomLeft" activeCell="M93" sqref="M93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R2" s="254" t="s">
        <v>8</v>
      </c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9" t="s">
        <v>9</v>
      </c>
      <c r="BT2" s="19" t="s">
        <v>10</v>
      </c>
    </row>
    <row r="3" spans="1:73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" customHeight="1">
      <c r="B4" s="23"/>
      <c r="C4" s="220" t="s">
        <v>12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4"/>
      <c r="AS4" s="18" t="s">
        <v>13</v>
      </c>
      <c r="BE4" s="25" t="s">
        <v>14</v>
      </c>
      <c r="BS4" s="19" t="s">
        <v>15</v>
      </c>
    </row>
    <row r="5" spans="1:73" ht="14.4" customHeight="1">
      <c r="B5" s="23"/>
      <c r="C5" s="26"/>
      <c r="D5" s="27" t="s">
        <v>16</v>
      </c>
      <c r="E5" s="26"/>
      <c r="F5" s="26"/>
      <c r="G5" s="26"/>
      <c r="H5" s="26"/>
      <c r="I5" s="26"/>
      <c r="J5" s="26"/>
      <c r="K5" s="224" t="s">
        <v>17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6"/>
      <c r="AQ5" s="24"/>
      <c r="BE5" s="222" t="s">
        <v>18</v>
      </c>
      <c r="BS5" s="19" t="s">
        <v>9</v>
      </c>
    </row>
    <row r="6" spans="1:73" ht="36.9" customHeight="1">
      <c r="B6" s="23"/>
      <c r="C6" s="26"/>
      <c r="D6" s="29" t="s">
        <v>19</v>
      </c>
      <c r="E6" s="26"/>
      <c r="F6" s="26"/>
      <c r="G6" s="26"/>
      <c r="H6" s="26"/>
      <c r="I6" s="26"/>
      <c r="J6" s="26"/>
      <c r="K6" s="226" t="s">
        <v>20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6"/>
      <c r="AQ6" s="24"/>
      <c r="BE6" s="223"/>
      <c r="BS6" s="19" t="s">
        <v>9</v>
      </c>
    </row>
    <row r="7" spans="1:73" ht="14.4" customHeight="1">
      <c r="B7" s="23"/>
      <c r="C7" s="26"/>
      <c r="D7" s="30" t="s">
        <v>21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22</v>
      </c>
      <c r="AL7" s="26"/>
      <c r="AM7" s="26"/>
      <c r="AN7" s="28" t="s">
        <v>5</v>
      </c>
      <c r="AO7" s="26"/>
      <c r="AP7" s="26"/>
      <c r="AQ7" s="24"/>
      <c r="BE7" s="223"/>
      <c r="BS7" s="19" t="s">
        <v>9</v>
      </c>
    </row>
    <row r="8" spans="1:73" ht="14.4" customHeight="1">
      <c r="B8" s="23"/>
      <c r="C8" s="26"/>
      <c r="D8" s="30" t="s">
        <v>23</v>
      </c>
      <c r="E8" s="26"/>
      <c r="F8" s="26"/>
      <c r="G8" s="26"/>
      <c r="H8" s="26"/>
      <c r="I8" s="26"/>
      <c r="J8" s="26"/>
      <c r="K8" s="28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25</v>
      </c>
      <c r="AL8" s="26"/>
      <c r="AM8" s="26"/>
      <c r="AN8" s="31" t="s">
        <v>26</v>
      </c>
      <c r="AO8" s="26"/>
      <c r="AP8" s="26"/>
      <c r="AQ8" s="24"/>
      <c r="BE8" s="223"/>
      <c r="BS8" s="19" t="s">
        <v>9</v>
      </c>
    </row>
    <row r="9" spans="1:73" ht="14.4" customHeight="1"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4"/>
      <c r="BE9" s="223"/>
      <c r="BS9" s="19" t="s">
        <v>9</v>
      </c>
    </row>
    <row r="10" spans="1:73" ht="14.4" customHeight="1">
      <c r="B10" s="23"/>
      <c r="C10" s="26"/>
      <c r="D10" s="30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28</v>
      </c>
      <c r="AL10" s="26"/>
      <c r="AM10" s="26"/>
      <c r="AN10" s="28" t="s">
        <v>5</v>
      </c>
      <c r="AO10" s="26"/>
      <c r="AP10" s="26"/>
      <c r="AQ10" s="24"/>
      <c r="BE10" s="223"/>
      <c r="BS10" s="19" t="s">
        <v>9</v>
      </c>
    </row>
    <row r="11" spans="1:73" ht="18.45" customHeight="1">
      <c r="B11" s="23"/>
      <c r="C11" s="26"/>
      <c r="D11" s="26"/>
      <c r="E11" s="28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29</v>
      </c>
      <c r="AL11" s="26"/>
      <c r="AM11" s="26"/>
      <c r="AN11" s="28" t="s">
        <v>5</v>
      </c>
      <c r="AO11" s="26"/>
      <c r="AP11" s="26"/>
      <c r="AQ11" s="24"/>
      <c r="BE11" s="223"/>
      <c r="BS11" s="19" t="s">
        <v>9</v>
      </c>
    </row>
    <row r="12" spans="1:73" ht="6.9" customHeight="1">
      <c r="B12" s="23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4"/>
      <c r="BE12" s="223"/>
      <c r="BS12" s="19" t="s">
        <v>9</v>
      </c>
    </row>
    <row r="13" spans="1:73" ht="14.4" customHeight="1">
      <c r="B13" s="23"/>
      <c r="C13" s="26"/>
      <c r="D13" s="30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28</v>
      </c>
      <c r="AL13" s="26"/>
      <c r="AM13" s="26"/>
      <c r="AN13" s="32" t="s">
        <v>31</v>
      </c>
      <c r="AO13" s="26"/>
      <c r="AP13" s="26"/>
      <c r="AQ13" s="24"/>
      <c r="BE13" s="223"/>
      <c r="BS13" s="19" t="s">
        <v>9</v>
      </c>
    </row>
    <row r="14" spans="1:73" ht="13.2">
      <c r="B14" s="23"/>
      <c r="C14" s="26"/>
      <c r="D14" s="26"/>
      <c r="E14" s="227" t="s">
        <v>31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30" t="s">
        <v>29</v>
      </c>
      <c r="AL14" s="26"/>
      <c r="AM14" s="26"/>
      <c r="AN14" s="32" t="s">
        <v>31</v>
      </c>
      <c r="AO14" s="26"/>
      <c r="AP14" s="26"/>
      <c r="AQ14" s="24"/>
      <c r="BE14" s="223"/>
      <c r="BS14" s="19" t="s">
        <v>9</v>
      </c>
    </row>
    <row r="15" spans="1:73" ht="6.9" customHeight="1">
      <c r="B15" s="23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4"/>
      <c r="BE15" s="223"/>
      <c r="BS15" s="19" t="s">
        <v>6</v>
      </c>
    </row>
    <row r="16" spans="1:73" ht="14.4" customHeight="1">
      <c r="B16" s="23"/>
      <c r="C16" s="26"/>
      <c r="D16" s="30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28</v>
      </c>
      <c r="AL16" s="26"/>
      <c r="AM16" s="26"/>
      <c r="AN16" s="28" t="s">
        <v>5</v>
      </c>
      <c r="AO16" s="26"/>
      <c r="AP16" s="26"/>
      <c r="AQ16" s="24"/>
      <c r="BE16" s="223"/>
      <c r="BS16" s="19" t="s">
        <v>6</v>
      </c>
    </row>
    <row r="17" spans="2:71" ht="18.45" customHeight="1">
      <c r="B17" s="23"/>
      <c r="C17" s="26"/>
      <c r="D17" s="26"/>
      <c r="E17" s="28" t="s">
        <v>24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29</v>
      </c>
      <c r="AL17" s="26"/>
      <c r="AM17" s="26"/>
      <c r="AN17" s="28" t="s">
        <v>5</v>
      </c>
      <c r="AO17" s="26"/>
      <c r="AP17" s="26"/>
      <c r="AQ17" s="24"/>
      <c r="BE17" s="223"/>
      <c r="BS17" s="19" t="s">
        <v>33</v>
      </c>
    </row>
    <row r="18" spans="2:71" ht="6.9" customHeight="1">
      <c r="B18" s="23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4"/>
      <c r="BE18" s="223"/>
      <c r="BS18" s="19" t="s">
        <v>9</v>
      </c>
    </row>
    <row r="19" spans="2:71" ht="14.4" customHeight="1">
      <c r="B19" s="23"/>
      <c r="C19" s="26"/>
      <c r="D19" s="30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28</v>
      </c>
      <c r="AL19" s="26"/>
      <c r="AM19" s="26"/>
      <c r="AN19" s="28" t="s">
        <v>5</v>
      </c>
      <c r="AO19" s="26"/>
      <c r="AP19" s="26"/>
      <c r="AQ19" s="24"/>
      <c r="BE19" s="223"/>
      <c r="BS19" s="19" t="s">
        <v>9</v>
      </c>
    </row>
    <row r="20" spans="2:71" ht="18.45" customHeight="1">
      <c r="B20" s="23"/>
      <c r="C20" s="26"/>
      <c r="D20" s="26"/>
      <c r="E20" s="28" t="s">
        <v>24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29</v>
      </c>
      <c r="AL20" s="26"/>
      <c r="AM20" s="26"/>
      <c r="AN20" s="28" t="s">
        <v>5</v>
      </c>
      <c r="AO20" s="26"/>
      <c r="AP20" s="26"/>
      <c r="AQ20" s="24"/>
      <c r="BE20" s="223"/>
    </row>
    <row r="21" spans="2:71" ht="6.9" customHeight="1">
      <c r="B21" s="23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4"/>
      <c r="BE21" s="223"/>
    </row>
    <row r="22" spans="2:71" ht="13.2">
      <c r="B22" s="23"/>
      <c r="C22" s="26"/>
      <c r="D22" s="30" t="s">
        <v>35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4"/>
      <c r="BE22" s="223"/>
    </row>
    <row r="23" spans="2:71" ht="16.5" customHeight="1">
      <c r="B23" s="23"/>
      <c r="C23" s="26"/>
      <c r="D23" s="26"/>
      <c r="E23" s="229" t="s">
        <v>5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O23" s="26"/>
      <c r="AP23" s="26"/>
      <c r="AQ23" s="24"/>
      <c r="BE23" s="223"/>
    </row>
    <row r="24" spans="2:71" ht="6.9" customHeight="1">
      <c r="B24" s="2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4"/>
      <c r="BE24" s="223"/>
    </row>
    <row r="25" spans="2:71" ht="6.9" customHeight="1">
      <c r="B25" s="23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4"/>
      <c r="BE25" s="223"/>
    </row>
    <row r="26" spans="2:71" ht="14.4" customHeight="1">
      <c r="B26" s="23"/>
      <c r="C26" s="26"/>
      <c r="D26" s="34" t="s">
        <v>36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30">
        <f>ROUND(AG87,2)</f>
        <v>0</v>
      </c>
      <c r="AL26" s="225"/>
      <c r="AM26" s="225"/>
      <c r="AN26" s="225"/>
      <c r="AO26" s="225"/>
      <c r="AP26" s="26"/>
      <c r="AQ26" s="24"/>
      <c r="BE26" s="223"/>
    </row>
    <row r="27" spans="2:71" ht="14.4" customHeight="1">
      <c r="B27" s="23"/>
      <c r="C27" s="26"/>
      <c r="D27" s="34" t="s">
        <v>37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30">
        <f>ROUND(AG94,2)</f>
        <v>0</v>
      </c>
      <c r="AL27" s="230"/>
      <c r="AM27" s="230"/>
      <c r="AN27" s="230"/>
      <c r="AO27" s="230"/>
      <c r="AP27" s="26"/>
      <c r="AQ27" s="24"/>
      <c r="BE27" s="223"/>
    </row>
    <row r="28" spans="2:71" s="1" customFormat="1" ht="6.9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223"/>
    </row>
    <row r="29" spans="2:71" s="1" customFormat="1" ht="25.95" customHeight="1">
      <c r="B29" s="35"/>
      <c r="C29" s="36"/>
      <c r="D29" s="38" t="s">
        <v>38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31">
        <f>ROUND(AK26+AK27,2)</f>
        <v>0</v>
      </c>
      <c r="AL29" s="232"/>
      <c r="AM29" s="232"/>
      <c r="AN29" s="232"/>
      <c r="AO29" s="232"/>
      <c r="AP29" s="36"/>
      <c r="AQ29" s="37"/>
      <c r="BE29" s="223"/>
    </row>
    <row r="30" spans="2:71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223"/>
    </row>
    <row r="31" spans="2:71" s="2" customFormat="1" ht="14.4" customHeight="1">
      <c r="B31" s="40"/>
      <c r="C31" s="41"/>
      <c r="D31" s="42" t="s">
        <v>39</v>
      </c>
      <c r="E31" s="41"/>
      <c r="F31" s="42" t="s">
        <v>40</v>
      </c>
      <c r="G31" s="41"/>
      <c r="H31" s="41"/>
      <c r="I31" s="41"/>
      <c r="J31" s="41"/>
      <c r="K31" s="41"/>
      <c r="L31" s="233">
        <v>0.21</v>
      </c>
      <c r="M31" s="234"/>
      <c r="N31" s="234"/>
      <c r="O31" s="234"/>
      <c r="P31" s="41"/>
      <c r="Q31" s="41"/>
      <c r="R31" s="41"/>
      <c r="S31" s="41"/>
      <c r="T31" s="44" t="s">
        <v>41</v>
      </c>
      <c r="U31" s="41"/>
      <c r="V31" s="41"/>
      <c r="W31" s="235">
        <f>ROUND(AZ87+SUM(CD95:CD99),2)</f>
        <v>0</v>
      </c>
      <c r="X31" s="234"/>
      <c r="Y31" s="234"/>
      <c r="Z31" s="234"/>
      <c r="AA31" s="234"/>
      <c r="AB31" s="234"/>
      <c r="AC31" s="234"/>
      <c r="AD31" s="234"/>
      <c r="AE31" s="234"/>
      <c r="AF31" s="41"/>
      <c r="AG31" s="41"/>
      <c r="AH31" s="41"/>
      <c r="AI31" s="41"/>
      <c r="AJ31" s="41"/>
      <c r="AK31" s="235">
        <f>ROUND(AV87+SUM(BY95:BY99),2)</f>
        <v>0</v>
      </c>
      <c r="AL31" s="234"/>
      <c r="AM31" s="234"/>
      <c r="AN31" s="234"/>
      <c r="AO31" s="234"/>
      <c r="AP31" s="41"/>
      <c r="AQ31" s="45"/>
      <c r="BE31" s="223"/>
    </row>
    <row r="32" spans="2:71" s="2" customFormat="1" ht="14.4" customHeight="1">
      <c r="B32" s="40"/>
      <c r="C32" s="41"/>
      <c r="D32" s="41"/>
      <c r="E32" s="41"/>
      <c r="F32" s="42" t="s">
        <v>42</v>
      </c>
      <c r="G32" s="41"/>
      <c r="H32" s="41"/>
      <c r="I32" s="41"/>
      <c r="J32" s="41"/>
      <c r="K32" s="41"/>
      <c r="L32" s="233">
        <v>0.15</v>
      </c>
      <c r="M32" s="234"/>
      <c r="N32" s="234"/>
      <c r="O32" s="234"/>
      <c r="P32" s="41"/>
      <c r="Q32" s="41"/>
      <c r="R32" s="41"/>
      <c r="S32" s="41"/>
      <c r="T32" s="44" t="s">
        <v>41</v>
      </c>
      <c r="U32" s="41"/>
      <c r="V32" s="41"/>
      <c r="W32" s="235">
        <f>ROUND(BA87+SUM(CE95:CE99),2)</f>
        <v>0</v>
      </c>
      <c r="X32" s="234"/>
      <c r="Y32" s="234"/>
      <c r="Z32" s="234"/>
      <c r="AA32" s="234"/>
      <c r="AB32" s="234"/>
      <c r="AC32" s="234"/>
      <c r="AD32" s="234"/>
      <c r="AE32" s="234"/>
      <c r="AF32" s="41"/>
      <c r="AG32" s="41"/>
      <c r="AH32" s="41"/>
      <c r="AI32" s="41"/>
      <c r="AJ32" s="41"/>
      <c r="AK32" s="235">
        <f>ROUND(AW87+SUM(BZ95:BZ99),2)</f>
        <v>0</v>
      </c>
      <c r="AL32" s="234"/>
      <c r="AM32" s="234"/>
      <c r="AN32" s="234"/>
      <c r="AO32" s="234"/>
      <c r="AP32" s="41"/>
      <c r="AQ32" s="45"/>
      <c r="BE32" s="223"/>
    </row>
    <row r="33" spans="2:57" s="2" customFormat="1" ht="14.4" hidden="1" customHeight="1">
      <c r="B33" s="40"/>
      <c r="C33" s="41"/>
      <c r="D33" s="41"/>
      <c r="E33" s="41"/>
      <c r="F33" s="42" t="s">
        <v>43</v>
      </c>
      <c r="G33" s="41"/>
      <c r="H33" s="41"/>
      <c r="I33" s="41"/>
      <c r="J33" s="41"/>
      <c r="K33" s="41"/>
      <c r="L33" s="233">
        <v>0.21</v>
      </c>
      <c r="M33" s="234"/>
      <c r="N33" s="234"/>
      <c r="O33" s="234"/>
      <c r="P33" s="41"/>
      <c r="Q33" s="41"/>
      <c r="R33" s="41"/>
      <c r="S33" s="41"/>
      <c r="T33" s="44" t="s">
        <v>41</v>
      </c>
      <c r="U33" s="41"/>
      <c r="V33" s="41"/>
      <c r="W33" s="235">
        <f>ROUND(BB87+SUM(CF95:CF99),2)</f>
        <v>0</v>
      </c>
      <c r="X33" s="234"/>
      <c r="Y33" s="234"/>
      <c r="Z33" s="234"/>
      <c r="AA33" s="234"/>
      <c r="AB33" s="234"/>
      <c r="AC33" s="234"/>
      <c r="AD33" s="234"/>
      <c r="AE33" s="234"/>
      <c r="AF33" s="41"/>
      <c r="AG33" s="41"/>
      <c r="AH33" s="41"/>
      <c r="AI33" s="41"/>
      <c r="AJ33" s="41"/>
      <c r="AK33" s="235">
        <v>0</v>
      </c>
      <c r="AL33" s="234"/>
      <c r="AM33" s="234"/>
      <c r="AN33" s="234"/>
      <c r="AO33" s="234"/>
      <c r="AP33" s="41"/>
      <c r="AQ33" s="45"/>
      <c r="BE33" s="223"/>
    </row>
    <row r="34" spans="2:57" s="2" customFormat="1" ht="14.4" hidden="1" customHeight="1">
      <c r="B34" s="40"/>
      <c r="C34" s="41"/>
      <c r="D34" s="41"/>
      <c r="E34" s="41"/>
      <c r="F34" s="42" t="s">
        <v>44</v>
      </c>
      <c r="G34" s="41"/>
      <c r="H34" s="41"/>
      <c r="I34" s="41"/>
      <c r="J34" s="41"/>
      <c r="K34" s="41"/>
      <c r="L34" s="233">
        <v>0.15</v>
      </c>
      <c r="M34" s="234"/>
      <c r="N34" s="234"/>
      <c r="O34" s="234"/>
      <c r="P34" s="41"/>
      <c r="Q34" s="41"/>
      <c r="R34" s="41"/>
      <c r="S34" s="41"/>
      <c r="T34" s="44" t="s">
        <v>41</v>
      </c>
      <c r="U34" s="41"/>
      <c r="V34" s="41"/>
      <c r="W34" s="235">
        <f>ROUND(BC87+SUM(CG95:CG99),2)</f>
        <v>0</v>
      </c>
      <c r="X34" s="234"/>
      <c r="Y34" s="234"/>
      <c r="Z34" s="234"/>
      <c r="AA34" s="234"/>
      <c r="AB34" s="234"/>
      <c r="AC34" s="234"/>
      <c r="AD34" s="234"/>
      <c r="AE34" s="234"/>
      <c r="AF34" s="41"/>
      <c r="AG34" s="41"/>
      <c r="AH34" s="41"/>
      <c r="AI34" s="41"/>
      <c r="AJ34" s="41"/>
      <c r="AK34" s="235">
        <v>0</v>
      </c>
      <c r="AL34" s="234"/>
      <c r="AM34" s="234"/>
      <c r="AN34" s="234"/>
      <c r="AO34" s="234"/>
      <c r="AP34" s="41"/>
      <c r="AQ34" s="45"/>
      <c r="BE34" s="223"/>
    </row>
    <row r="35" spans="2:57" s="2" customFormat="1" ht="14.4" hidden="1" customHeight="1">
      <c r="B35" s="40"/>
      <c r="C35" s="41"/>
      <c r="D35" s="41"/>
      <c r="E35" s="41"/>
      <c r="F35" s="42" t="s">
        <v>45</v>
      </c>
      <c r="G35" s="41"/>
      <c r="H35" s="41"/>
      <c r="I35" s="41"/>
      <c r="J35" s="41"/>
      <c r="K35" s="41"/>
      <c r="L35" s="233">
        <v>0</v>
      </c>
      <c r="M35" s="234"/>
      <c r="N35" s="234"/>
      <c r="O35" s="234"/>
      <c r="P35" s="41"/>
      <c r="Q35" s="41"/>
      <c r="R35" s="41"/>
      <c r="S35" s="41"/>
      <c r="T35" s="44" t="s">
        <v>41</v>
      </c>
      <c r="U35" s="41"/>
      <c r="V35" s="41"/>
      <c r="W35" s="235">
        <f>ROUND(BD87+SUM(CH95:CH99),2)</f>
        <v>0</v>
      </c>
      <c r="X35" s="234"/>
      <c r="Y35" s="234"/>
      <c r="Z35" s="234"/>
      <c r="AA35" s="234"/>
      <c r="AB35" s="234"/>
      <c r="AC35" s="234"/>
      <c r="AD35" s="234"/>
      <c r="AE35" s="234"/>
      <c r="AF35" s="41"/>
      <c r="AG35" s="41"/>
      <c r="AH35" s="41"/>
      <c r="AI35" s="41"/>
      <c r="AJ35" s="41"/>
      <c r="AK35" s="235">
        <v>0</v>
      </c>
      <c r="AL35" s="234"/>
      <c r="AM35" s="234"/>
      <c r="AN35" s="234"/>
      <c r="AO35" s="234"/>
      <c r="AP35" s="41"/>
      <c r="AQ35" s="45"/>
    </row>
    <row r="36" spans="2:57" s="1" customFormat="1" ht="6.9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5" customHeight="1">
      <c r="B37" s="35"/>
      <c r="C37" s="46"/>
      <c r="D37" s="47" t="s">
        <v>46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47</v>
      </c>
      <c r="U37" s="48"/>
      <c r="V37" s="48"/>
      <c r="W37" s="48"/>
      <c r="X37" s="236" t="s">
        <v>48</v>
      </c>
      <c r="Y37" s="237"/>
      <c r="Z37" s="237"/>
      <c r="AA37" s="237"/>
      <c r="AB37" s="237"/>
      <c r="AC37" s="48"/>
      <c r="AD37" s="48"/>
      <c r="AE37" s="48"/>
      <c r="AF37" s="48"/>
      <c r="AG37" s="48"/>
      <c r="AH37" s="48"/>
      <c r="AI37" s="48"/>
      <c r="AJ37" s="48"/>
      <c r="AK37" s="238">
        <f>SUM(AK29:AK35)</f>
        <v>0</v>
      </c>
      <c r="AL37" s="237"/>
      <c r="AM37" s="237"/>
      <c r="AN37" s="237"/>
      <c r="AO37" s="239"/>
      <c r="AP37" s="46"/>
      <c r="AQ37" s="37"/>
    </row>
    <row r="38" spans="2:57" s="1" customFormat="1" ht="14.4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>
      <c r="B39" s="2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4"/>
    </row>
    <row r="40" spans="2:57">
      <c r="B40" s="2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4"/>
    </row>
    <row r="41" spans="2:57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4"/>
    </row>
    <row r="42" spans="2:57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4"/>
    </row>
    <row r="43" spans="2:57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4"/>
    </row>
    <row r="44" spans="2:57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4"/>
    </row>
    <row r="45" spans="2:57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4"/>
    </row>
    <row r="46" spans="2:57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4"/>
    </row>
    <row r="47" spans="2:57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4"/>
    </row>
    <row r="48" spans="2:57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4"/>
    </row>
    <row r="49" spans="2:43" s="1" customFormat="1" ht="14.4">
      <c r="B49" s="35"/>
      <c r="C49" s="36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50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>
      <c r="B50" s="23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4"/>
    </row>
    <row r="51" spans="2:43">
      <c r="B51" s="23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4"/>
    </row>
    <row r="52" spans="2:43">
      <c r="B52" s="23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4"/>
    </row>
    <row r="53" spans="2:43">
      <c r="B53" s="23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4"/>
    </row>
    <row r="54" spans="2:43">
      <c r="B54" s="23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4"/>
    </row>
    <row r="55" spans="2:43">
      <c r="B55" s="23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4"/>
    </row>
    <row r="56" spans="2:43">
      <c r="B56" s="23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4"/>
    </row>
    <row r="57" spans="2:43">
      <c r="B57" s="23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4"/>
    </row>
    <row r="58" spans="2:43" s="1" customFormat="1" ht="14.4">
      <c r="B58" s="35"/>
      <c r="C58" s="36"/>
      <c r="D58" s="55" t="s">
        <v>51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52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51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52</v>
      </c>
      <c r="AN58" s="56"/>
      <c r="AO58" s="58"/>
      <c r="AP58" s="36"/>
      <c r="AQ58" s="37"/>
    </row>
    <row r="59" spans="2:43">
      <c r="B59" s="23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4"/>
    </row>
    <row r="60" spans="2:43" s="1" customFormat="1" ht="14.4">
      <c r="B60" s="35"/>
      <c r="C60" s="36"/>
      <c r="D60" s="50" t="s">
        <v>53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54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>
      <c r="B61" s="23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4"/>
    </row>
    <row r="62" spans="2:43">
      <c r="B62" s="23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4"/>
    </row>
    <row r="63" spans="2:43">
      <c r="B63" s="23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4"/>
    </row>
    <row r="64" spans="2:43">
      <c r="B64" s="23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4"/>
    </row>
    <row r="65" spans="2:43">
      <c r="B65" s="23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4"/>
    </row>
    <row r="66" spans="2:43">
      <c r="B66" s="23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4"/>
    </row>
    <row r="67" spans="2:43">
      <c r="B67" s="23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4"/>
    </row>
    <row r="68" spans="2:43">
      <c r="B68" s="23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4"/>
    </row>
    <row r="69" spans="2:43" s="1" customFormat="1" ht="14.4">
      <c r="B69" s="35"/>
      <c r="C69" s="36"/>
      <c r="D69" s="55" t="s">
        <v>51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52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51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52</v>
      </c>
      <c r="AN69" s="56"/>
      <c r="AO69" s="58"/>
      <c r="AP69" s="36"/>
      <c r="AQ69" s="37"/>
    </row>
    <row r="70" spans="2:43" s="1" customFormat="1" ht="6.9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" customHeight="1">
      <c r="B76" s="35"/>
      <c r="C76" s="220" t="s">
        <v>55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37"/>
    </row>
    <row r="77" spans="2:43" s="3" customFormat="1" ht="14.4" customHeight="1">
      <c r="B77" s="65"/>
      <c r="C77" s="30" t="s">
        <v>16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1608126-Obec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" customHeight="1">
      <c r="B78" s="68"/>
      <c r="C78" s="69" t="s">
        <v>19</v>
      </c>
      <c r="D78" s="70"/>
      <c r="E78" s="70"/>
      <c r="F78" s="70"/>
      <c r="G78" s="70"/>
      <c r="H78" s="70"/>
      <c r="I78" s="70"/>
      <c r="J78" s="70"/>
      <c r="K78" s="70"/>
      <c r="L78" s="256" t="str">
        <f>K6</f>
        <v>Okružní křižovatka v km 1,391.91 u areálu T-sport a SOPO - Modletice včetně chodníku k zastávce</v>
      </c>
      <c r="M78" s="257"/>
      <c r="N78" s="257"/>
      <c r="O78" s="257"/>
      <c r="P78" s="257"/>
      <c r="Q78" s="257"/>
      <c r="R78" s="257"/>
      <c r="S78" s="257"/>
      <c r="T78" s="257"/>
      <c r="U78" s="257"/>
      <c r="V78" s="257"/>
      <c r="W78" s="257"/>
      <c r="X78" s="257"/>
      <c r="Y78" s="257"/>
      <c r="Z78" s="257"/>
      <c r="AA78" s="257"/>
      <c r="AB78" s="257"/>
      <c r="AC78" s="257"/>
      <c r="AD78" s="257"/>
      <c r="AE78" s="257"/>
      <c r="AF78" s="257"/>
      <c r="AG78" s="257"/>
      <c r="AH78" s="257"/>
      <c r="AI78" s="257"/>
      <c r="AJ78" s="257"/>
      <c r="AK78" s="257"/>
      <c r="AL78" s="257"/>
      <c r="AM78" s="257"/>
      <c r="AN78" s="257"/>
      <c r="AO78" s="257"/>
      <c r="AP78" s="70"/>
      <c r="AQ78" s="71"/>
    </row>
    <row r="79" spans="2:43" s="1" customFormat="1" ht="6.9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 ht="13.2">
      <c r="B80" s="35"/>
      <c r="C80" s="30" t="s">
        <v>23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 xml:space="preserve"> 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25</v>
      </c>
      <c r="AJ80" s="36"/>
      <c r="AK80" s="36"/>
      <c r="AL80" s="36"/>
      <c r="AM80" s="73" t="str">
        <f>IF(AN8= "","",AN8)</f>
        <v>5. 2. 2018</v>
      </c>
      <c r="AN80" s="36"/>
      <c r="AO80" s="36"/>
      <c r="AP80" s="36"/>
      <c r="AQ80" s="37"/>
    </row>
    <row r="81" spans="1:89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89" s="1" customFormat="1" ht="13.2">
      <c r="B82" s="35"/>
      <c r="C82" s="30" t="s">
        <v>27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 xml:space="preserve"> 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32</v>
      </c>
      <c r="AJ82" s="36"/>
      <c r="AK82" s="36"/>
      <c r="AL82" s="36"/>
      <c r="AM82" s="258" t="str">
        <f>IF(E17="","",E17)</f>
        <v xml:space="preserve"> </v>
      </c>
      <c r="AN82" s="258"/>
      <c r="AO82" s="258"/>
      <c r="AP82" s="258"/>
      <c r="AQ82" s="37"/>
      <c r="AS82" s="259" t="s">
        <v>56</v>
      </c>
      <c r="AT82" s="260"/>
      <c r="AU82" s="51"/>
      <c r="AV82" s="51"/>
      <c r="AW82" s="51"/>
      <c r="AX82" s="51"/>
      <c r="AY82" s="51"/>
      <c r="AZ82" s="51"/>
      <c r="BA82" s="51"/>
      <c r="BB82" s="51"/>
      <c r="BC82" s="51"/>
      <c r="BD82" s="52"/>
    </row>
    <row r="83" spans="1:89" s="1" customFormat="1" ht="13.2">
      <c r="B83" s="35"/>
      <c r="C83" s="30" t="s">
        <v>30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34</v>
      </c>
      <c r="AJ83" s="36"/>
      <c r="AK83" s="36"/>
      <c r="AL83" s="36"/>
      <c r="AM83" s="258" t="str">
        <f>IF(E20="","",E20)</f>
        <v xml:space="preserve"> </v>
      </c>
      <c r="AN83" s="258"/>
      <c r="AO83" s="258"/>
      <c r="AP83" s="258"/>
      <c r="AQ83" s="37"/>
      <c r="AS83" s="261"/>
      <c r="AT83" s="262"/>
      <c r="AU83" s="36"/>
      <c r="AV83" s="36"/>
      <c r="AW83" s="36"/>
      <c r="AX83" s="36"/>
      <c r="AY83" s="36"/>
      <c r="AZ83" s="36"/>
      <c r="BA83" s="36"/>
      <c r="BB83" s="36"/>
      <c r="BC83" s="36"/>
      <c r="BD83" s="74"/>
    </row>
    <row r="84" spans="1:89" s="1" customFormat="1" ht="10.8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61"/>
      <c r="AT84" s="262"/>
      <c r="AU84" s="36"/>
      <c r="AV84" s="36"/>
      <c r="AW84" s="36"/>
      <c r="AX84" s="36"/>
      <c r="AY84" s="36"/>
      <c r="AZ84" s="36"/>
      <c r="BA84" s="36"/>
      <c r="BB84" s="36"/>
      <c r="BC84" s="36"/>
      <c r="BD84" s="74"/>
    </row>
    <row r="85" spans="1:89" s="1" customFormat="1" ht="29.25" customHeight="1">
      <c r="B85" s="35"/>
      <c r="C85" s="240" t="s">
        <v>57</v>
      </c>
      <c r="D85" s="241"/>
      <c r="E85" s="241"/>
      <c r="F85" s="241"/>
      <c r="G85" s="241"/>
      <c r="H85" s="75"/>
      <c r="I85" s="242" t="s">
        <v>58</v>
      </c>
      <c r="J85" s="241"/>
      <c r="K85" s="241"/>
      <c r="L85" s="241"/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241"/>
      <c r="AF85" s="241"/>
      <c r="AG85" s="242" t="s">
        <v>59</v>
      </c>
      <c r="AH85" s="241"/>
      <c r="AI85" s="241"/>
      <c r="AJ85" s="241"/>
      <c r="AK85" s="241"/>
      <c r="AL85" s="241"/>
      <c r="AM85" s="241"/>
      <c r="AN85" s="242" t="s">
        <v>60</v>
      </c>
      <c r="AO85" s="241"/>
      <c r="AP85" s="243"/>
      <c r="AQ85" s="37"/>
      <c r="AS85" s="76" t="s">
        <v>61</v>
      </c>
      <c r="AT85" s="77" t="s">
        <v>62</v>
      </c>
      <c r="AU85" s="77" t="s">
        <v>63</v>
      </c>
      <c r="AV85" s="77" t="s">
        <v>64</v>
      </c>
      <c r="AW85" s="77" t="s">
        <v>65</v>
      </c>
      <c r="AX85" s="77" t="s">
        <v>66</v>
      </c>
      <c r="AY85" s="77" t="s">
        <v>67</v>
      </c>
      <c r="AZ85" s="77" t="s">
        <v>68</v>
      </c>
      <c r="BA85" s="77" t="s">
        <v>69</v>
      </c>
      <c r="BB85" s="77" t="s">
        <v>70</v>
      </c>
      <c r="BC85" s="77" t="s">
        <v>71</v>
      </c>
      <c r="BD85" s="78" t="s">
        <v>72</v>
      </c>
    </row>
    <row r="86" spans="1:89" s="1" customFormat="1" ht="10.8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79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" customHeight="1">
      <c r="B87" s="68"/>
      <c r="C87" s="80" t="s">
        <v>73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47">
        <f>ROUND(SUM(AG88:AG92),2)</f>
        <v>0</v>
      </c>
      <c r="AH87" s="247"/>
      <c r="AI87" s="247"/>
      <c r="AJ87" s="247"/>
      <c r="AK87" s="247"/>
      <c r="AL87" s="247"/>
      <c r="AM87" s="247"/>
      <c r="AN87" s="248">
        <f t="shared" ref="AN87:AN91" si="0">SUM(AG87,AT87)</f>
        <v>0</v>
      </c>
      <c r="AO87" s="248"/>
      <c r="AP87" s="248"/>
      <c r="AQ87" s="71"/>
      <c r="AS87" s="82">
        <f>ROUND(SUM(AS88:AS92),2)</f>
        <v>0</v>
      </c>
      <c r="AT87" s="83">
        <f t="shared" ref="AT87:AT91" si="1">ROUND(SUM(AV87:AW87),2)</f>
        <v>0</v>
      </c>
      <c r="AU87" s="84">
        <f>ROUND(SUM(AU88:AU92),5)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ROUND(SUM(AZ88:AZ92),2)</f>
        <v>0</v>
      </c>
      <c r="BA87" s="83">
        <f>ROUND(SUM(BA88:BA92),2)</f>
        <v>0</v>
      </c>
      <c r="BB87" s="83">
        <f>ROUND(SUM(BB88:BB92),2)</f>
        <v>0</v>
      </c>
      <c r="BC87" s="83">
        <f>ROUND(SUM(BC88:BC92),2)</f>
        <v>0</v>
      </c>
      <c r="BD87" s="85">
        <f>ROUND(SUM(BD88:BD92),2)</f>
        <v>0</v>
      </c>
      <c r="BS87" s="86" t="s">
        <v>74</v>
      </c>
      <c r="BT87" s="86" t="s">
        <v>75</v>
      </c>
      <c r="BU87" s="87" t="s">
        <v>76</v>
      </c>
      <c r="BV87" s="86" t="s">
        <v>77</v>
      </c>
      <c r="BW87" s="86" t="s">
        <v>78</v>
      </c>
      <c r="BX87" s="86" t="s">
        <v>79</v>
      </c>
    </row>
    <row r="88" spans="1:89" s="5" customFormat="1" ht="31.5" customHeight="1">
      <c r="A88" s="88" t="s">
        <v>80</v>
      </c>
      <c r="B88" s="89"/>
      <c r="C88" s="90"/>
      <c r="D88" s="246" t="s">
        <v>81</v>
      </c>
      <c r="E88" s="246"/>
      <c r="F88" s="246"/>
      <c r="G88" s="246"/>
      <c r="H88" s="246"/>
      <c r="I88" s="91"/>
      <c r="J88" s="246" t="s">
        <v>82</v>
      </c>
      <c r="K88" s="246"/>
      <c r="L88" s="246"/>
      <c r="M88" s="246"/>
      <c r="N88" s="246"/>
      <c r="O88" s="246"/>
      <c r="P88" s="246"/>
      <c r="Q88" s="246"/>
      <c r="R88" s="246"/>
      <c r="S88" s="246"/>
      <c r="T88" s="246"/>
      <c r="U88" s="246"/>
      <c r="V88" s="246"/>
      <c r="W88" s="246"/>
      <c r="X88" s="246"/>
      <c r="Y88" s="246"/>
      <c r="Z88" s="246"/>
      <c r="AA88" s="246"/>
      <c r="AB88" s="246"/>
      <c r="AC88" s="246"/>
      <c r="AD88" s="246"/>
      <c r="AE88" s="246"/>
      <c r="AF88" s="246"/>
      <c r="AG88" s="244">
        <f>'SO 102.B - CHODNÍKY STAVB...'!M30</f>
        <v>0</v>
      </c>
      <c r="AH88" s="245"/>
      <c r="AI88" s="245"/>
      <c r="AJ88" s="245"/>
      <c r="AK88" s="245"/>
      <c r="AL88" s="245"/>
      <c r="AM88" s="245"/>
      <c r="AN88" s="244">
        <f t="shared" si="0"/>
        <v>0</v>
      </c>
      <c r="AO88" s="245"/>
      <c r="AP88" s="245"/>
      <c r="AQ88" s="92"/>
      <c r="AS88" s="93">
        <f>'SO 102.B - CHODNÍKY STAVB...'!M28</f>
        <v>0</v>
      </c>
      <c r="AT88" s="94">
        <f t="shared" si="1"/>
        <v>0</v>
      </c>
      <c r="AU88" s="95">
        <f>'SO 102.B - CHODNÍKY STAVB...'!W123</f>
        <v>0</v>
      </c>
      <c r="AV88" s="94">
        <f>'SO 102.B - CHODNÍKY STAVB...'!M32</f>
        <v>0</v>
      </c>
      <c r="AW88" s="94">
        <f>'SO 102.B - CHODNÍKY STAVB...'!M33</f>
        <v>0</v>
      </c>
      <c r="AX88" s="94">
        <f>'SO 102.B - CHODNÍKY STAVB...'!M34</f>
        <v>0</v>
      </c>
      <c r="AY88" s="94">
        <f>'SO 102.B - CHODNÍKY STAVB...'!M35</f>
        <v>0</v>
      </c>
      <c r="AZ88" s="94">
        <f>'SO 102.B - CHODNÍKY STAVB...'!H32</f>
        <v>0</v>
      </c>
      <c r="BA88" s="94">
        <f>'SO 102.B - CHODNÍKY STAVB...'!H33</f>
        <v>0</v>
      </c>
      <c r="BB88" s="94">
        <f>'SO 102.B - CHODNÍKY STAVB...'!H34</f>
        <v>0</v>
      </c>
      <c r="BC88" s="94">
        <f>'SO 102.B - CHODNÍKY STAVB...'!H35</f>
        <v>0</v>
      </c>
      <c r="BD88" s="96">
        <f>'SO 102.B - CHODNÍKY STAVB...'!H36</f>
        <v>0</v>
      </c>
      <c r="BT88" s="97" t="s">
        <v>83</v>
      </c>
      <c r="BV88" s="97" t="s">
        <v>77</v>
      </c>
      <c r="BW88" s="97" t="s">
        <v>84</v>
      </c>
      <c r="BX88" s="97" t="s">
        <v>78</v>
      </c>
    </row>
    <row r="89" spans="1:89" s="5" customFormat="1" ht="31.5" customHeight="1">
      <c r="A89" s="88" t="s">
        <v>80</v>
      </c>
      <c r="B89" s="89"/>
      <c r="C89" s="90"/>
      <c r="D89" s="246" t="s">
        <v>85</v>
      </c>
      <c r="E89" s="246"/>
      <c r="F89" s="246"/>
      <c r="G89" s="246"/>
      <c r="H89" s="246"/>
      <c r="I89" s="91"/>
      <c r="J89" s="246" t="s">
        <v>86</v>
      </c>
      <c r="K89" s="246"/>
      <c r="L89" s="246"/>
      <c r="M89" s="246"/>
      <c r="N89" s="246"/>
      <c r="O89" s="246"/>
      <c r="P89" s="246"/>
      <c r="Q89" s="246"/>
      <c r="R89" s="246"/>
      <c r="S89" s="246"/>
      <c r="T89" s="246"/>
      <c r="U89" s="246"/>
      <c r="V89" s="246"/>
      <c r="W89" s="246"/>
      <c r="X89" s="246"/>
      <c r="Y89" s="246"/>
      <c r="Z89" s="246"/>
      <c r="AA89" s="246"/>
      <c r="AB89" s="246"/>
      <c r="AC89" s="246"/>
      <c r="AD89" s="246"/>
      <c r="AE89" s="246"/>
      <c r="AF89" s="246"/>
      <c r="AG89" s="244">
        <f>'SO 300.B - KANALIZACE A V...'!M30</f>
        <v>0</v>
      </c>
      <c r="AH89" s="245"/>
      <c r="AI89" s="245"/>
      <c r="AJ89" s="245"/>
      <c r="AK89" s="245"/>
      <c r="AL89" s="245"/>
      <c r="AM89" s="245"/>
      <c r="AN89" s="244">
        <f t="shared" si="0"/>
        <v>0</v>
      </c>
      <c r="AO89" s="245"/>
      <c r="AP89" s="245"/>
      <c r="AQ89" s="92"/>
      <c r="AS89" s="93">
        <f>'SO 300.B - KANALIZACE A V...'!M28</f>
        <v>0</v>
      </c>
      <c r="AT89" s="94">
        <f t="shared" si="1"/>
        <v>0</v>
      </c>
      <c r="AU89" s="95">
        <f>'SO 300.B - KANALIZACE A V...'!W119</f>
        <v>0</v>
      </c>
      <c r="AV89" s="94">
        <f>'SO 300.B - KANALIZACE A V...'!M32</f>
        <v>0</v>
      </c>
      <c r="AW89" s="94">
        <f>'SO 300.B - KANALIZACE A V...'!M33</f>
        <v>0</v>
      </c>
      <c r="AX89" s="94">
        <f>'SO 300.B - KANALIZACE A V...'!M34</f>
        <v>0</v>
      </c>
      <c r="AY89" s="94">
        <f>'SO 300.B - KANALIZACE A V...'!M35</f>
        <v>0</v>
      </c>
      <c r="AZ89" s="94">
        <f>'SO 300.B - KANALIZACE A V...'!H32</f>
        <v>0</v>
      </c>
      <c r="BA89" s="94">
        <f>'SO 300.B - KANALIZACE A V...'!H33</f>
        <v>0</v>
      </c>
      <c r="BB89" s="94">
        <f>'SO 300.B - KANALIZACE A V...'!H34</f>
        <v>0</v>
      </c>
      <c r="BC89" s="94">
        <f>'SO 300.B - KANALIZACE A V...'!H35</f>
        <v>0</v>
      </c>
      <c r="BD89" s="96">
        <f>'SO 300.B - KANALIZACE A V...'!H36</f>
        <v>0</v>
      </c>
      <c r="BT89" s="97" t="s">
        <v>83</v>
      </c>
      <c r="BV89" s="97" t="s">
        <v>77</v>
      </c>
      <c r="BW89" s="97" t="s">
        <v>87</v>
      </c>
      <c r="BX89" s="97" t="s">
        <v>78</v>
      </c>
    </row>
    <row r="90" spans="1:89" s="5" customFormat="1" ht="78.75" customHeight="1">
      <c r="A90" s="88" t="s">
        <v>80</v>
      </c>
      <c r="B90" s="89"/>
      <c r="C90" s="90"/>
      <c r="D90" s="246" t="s">
        <v>88</v>
      </c>
      <c r="E90" s="246"/>
      <c r="F90" s="246"/>
      <c r="G90" s="246"/>
      <c r="H90" s="246"/>
      <c r="I90" s="91"/>
      <c r="J90" s="246" t="s">
        <v>89</v>
      </c>
      <c r="K90" s="246"/>
      <c r="L90" s="246"/>
      <c r="M90" s="246"/>
      <c r="N90" s="246"/>
      <c r="O90" s="246"/>
      <c r="P90" s="246"/>
      <c r="Q90" s="246"/>
      <c r="R90" s="246"/>
      <c r="S90" s="246"/>
      <c r="T90" s="246"/>
      <c r="U90" s="246"/>
      <c r="V90" s="246"/>
      <c r="W90" s="246"/>
      <c r="X90" s="246"/>
      <c r="Y90" s="246"/>
      <c r="Z90" s="246"/>
      <c r="AA90" s="246"/>
      <c r="AB90" s="246"/>
      <c r="AC90" s="246"/>
      <c r="AD90" s="246"/>
      <c r="AE90" s="246"/>
      <c r="AF90" s="246"/>
      <c r="AG90" s="244">
        <f>'SO 404,SO 406,SO412 - SO4...'!M30</f>
        <v>0</v>
      </c>
      <c r="AH90" s="245"/>
      <c r="AI90" s="245"/>
      <c r="AJ90" s="245"/>
      <c r="AK90" s="245"/>
      <c r="AL90" s="245"/>
      <c r="AM90" s="245"/>
      <c r="AN90" s="244">
        <f t="shared" si="0"/>
        <v>0</v>
      </c>
      <c r="AO90" s="245"/>
      <c r="AP90" s="245"/>
      <c r="AQ90" s="92"/>
      <c r="AS90" s="93">
        <f>'SO 404,SO 406,SO412 - SO4...'!M28</f>
        <v>0</v>
      </c>
      <c r="AT90" s="94">
        <f t="shared" si="1"/>
        <v>0</v>
      </c>
      <c r="AU90" s="95">
        <f>'SO 404,SO 406,SO412 - SO4...'!W122</f>
        <v>0</v>
      </c>
      <c r="AV90" s="94">
        <f>'SO 404,SO 406,SO412 - SO4...'!M32</f>
        <v>0</v>
      </c>
      <c r="AW90" s="94">
        <f>'SO 404,SO 406,SO412 - SO4...'!M33</f>
        <v>0</v>
      </c>
      <c r="AX90" s="94">
        <f>'SO 404,SO 406,SO412 - SO4...'!M34</f>
        <v>0</v>
      </c>
      <c r="AY90" s="94">
        <f>'SO 404,SO 406,SO412 - SO4...'!M35</f>
        <v>0</v>
      </c>
      <c r="AZ90" s="94">
        <f>'SO 404,SO 406,SO412 - SO4...'!H32</f>
        <v>0</v>
      </c>
      <c r="BA90" s="94">
        <f>'SO 404,SO 406,SO412 - SO4...'!H33</f>
        <v>0</v>
      </c>
      <c r="BB90" s="94">
        <f>'SO 404,SO 406,SO412 - SO4...'!H34</f>
        <v>0</v>
      </c>
      <c r="BC90" s="94">
        <f>'SO 404,SO 406,SO412 - SO4...'!H35</f>
        <v>0</v>
      </c>
      <c r="BD90" s="96">
        <f>'SO 404,SO 406,SO412 - SO4...'!H36</f>
        <v>0</v>
      </c>
      <c r="BT90" s="97" t="s">
        <v>83</v>
      </c>
      <c r="BV90" s="97" t="s">
        <v>77</v>
      </c>
      <c r="BW90" s="97" t="s">
        <v>90</v>
      </c>
      <c r="BX90" s="97" t="s">
        <v>78</v>
      </c>
    </row>
    <row r="91" spans="1:89" s="5" customFormat="1" ht="47.25" customHeight="1">
      <c r="A91" s="88" t="s">
        <v>80</v>
      </c>
      <c r="B91" s="89"/>
      <c r="C91" s="90"/>
      <c r="D91" s="246" t="s">
        <v>91</v>
      </c>
      <c r="E91" s="246"/>
      <c r="F91" s="246"/>
      <c r="G91" s="246"/>
      <c r="H91" s="246"/>
      <c r="I91" s="91"/>
      <c r="J91" s="246" t="s">
        <v>748</v>
      </c>
      <c r="K91" s="246"/>
      <c r="L91" s="246"/>
      <c r="M91" s="246"/>
      <c r="N91" s="246"/>
      <c r="O91" s="246"/>
      <c r="P91" s="246"/>
      <c r="Q91" s="246"/>
      <c r="R91" s="246"/>
      <c r="S91" s="246"/>
      <c r="T91" s="246"/>
      <c r="U91" s="246"/>
      <c r="V91" s="246"/>
      <c r="W91" s="246"/>
      <c r="X91" s="246"/>
      <c r="Y91" s="246"/>
      <c r="Z91" s="246"/>
      <c r="AA91" s="246"/>
      <c r="AB91" s="246"/>
      <c r="AC91" s="246"/>
      <c r="AD91" s="246"/>
      <c r="AE91" s="246"/>
      <c r="AF91" s="246"/>
      <c r="AG91" s="244">
        <f>'SO 421 - SO 421 - Technic...'!M30</f>
        <v>0</v>
      </c>
      <c r="AH91" s="245"/>
      <c r="AI91" s="245"/>
      <c r="AJ91" s="245"/>
      <c r="AK91" s="245"/>
      <c r="AL91" s="245"/>
      <c r="AM91" s="245"/>
      <c r="AN91" s="244">
        <f t="shared" si="0"/>
        <v>0</v>
      </c>
      <c r="AO91" s="245"/>
      <c r="AP91" s="245"/>
      <c r="AQ91" s="92"/>
      <c r="AS91" s="93">
        <f>'SO 421 - SO 421 - Technic...'!M28</f>
        <v>0</v>
      </c>
      <c r="AT91" s="94">
        <f t="shared" si="1"/>
        <v>0</v>
      </c>
      <c r="AU91" s="95">
        <f>'SO 421 - SO 421 - Technic...'!W121</f>
        <v>0</v>
      </c>
      <c r="AV91" s="94">
        <f>'SO 421 - SO 421 - Technic...'!M32</f>
        <v>0</v>
      </c>
      <c r="AW91" s="94">
        <f>'SO 421 - SO 421 - Technic...'!M33</f>
        <v>0</v>
      </c>
      <c r="AX91" s="94">
        <f>'SO 421 - SO 421 - Technic...'!M34</f>
        <v>0</v>
      </c>
      <c r="AY91" s="94">
        <f>'SO 421 - SO 421 - Technic...'!M35</f>
        <v>0</v>
      </c>
      <c r="AZ91" s="94">
        <f>'SO 421 - SO 421 - Technic...'!H32</f>
        <v>0</v>
      </c>
      <c r="BA91" s="94">
        <f>'SO 421 - SO 421 - Technic...'!H33</f>
        <v>0</v>
      </c>
      <c r="BB91" s="94">
        <f>'SO 421 - SO 421 - Technic...'!H34</f>
        <v>0</v>
      </c>
      <c r="BC91" s="94">
        <f>'SO 421 - SO 421 - Technic...'!H35</f>
        <v>0</v>
      </c>
      <c r="BD91" s="96">
        <f>'SO 421 - SO 421 - Technic...'!H36</f>
        <v>0</v>
      </c>
      <c r="BT91" s="97" t="s">
        <v>83</v>
      </c>
      <c r="BV91" s="97" t="s">
        <v>77</v>
      </c>
      <c r="BW91" s="97" t="s">
        <v>93</v>
      </c>
      <c r="BX91" s="97" t="s">
        <v>78</v>
      </c>
    </row>
    <row r="92" spans="1:89" s="5" customFormat="1" ht="31.5" customHeight="1">
      <c r="A92" s="88" t="s">
        <v>80</v>
      </c>
      <c r="B92" s="89"/>
      <c r="C92" s="90"/>
      <c r="D92" s="246" t="s">
        <v>797</v>
      </c>
      <c r="E92" s="246"/>
      <c r="F92" s="246"/>
      <c r="G92" s="246"/>
      <c r="H92" s="246"/>
      <c r="I92" s="91"/>
      <c r="J92" s="246" t="s">
        <v>94</v>
      </c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4">
        <v>0</v>
      </c>
      <c r="AH92" s="245"/>
      <c r="AI92" s="245"/>
      <c r="AJ92" s="245"/>
      <c r="AK92" s="245"/>
      <c r="AL92" s="245"/>
      <c r="AM92" s="245"/>
      <c r="AN92" s="244">
        <v>0</v>
      </c>
      <c r="AO92" s="245"/>
      <c r="AP92" s="245"/>
      <c r="AQ92" s="92"/>
      <c r="AS92" s="98">
        <v>0</v>
      </c>
      <c r="AT92" s="99">
        <v>0</v>
      </c>
      <c r="AU92" s="100">
        <v>0</v>
      </c>
      <c r="AV92" s="99">
        <v>0</v>
      </c>
      <c r="AW92" s="99">
        <v>0</v>
      </c>
      <c r="AX92" s="99">
        <v>0</v>
      </c>
      <c r="AY92" s="99">
        <v>0</v>
      </c>
      <c r="AZ92" s="99">
        <v>0</v>
      </c>
      <c r="BA92" s="99">
        <v>0</v>
      </c>
      <c r="BB92" s="99">
        <v>0</v>
      </c>
      <c r="BC92" s="99">
        <v>0</v>
      </c>
      <c r="BD92" s="101">
        <v>0</v>
      </c>
      <c r="BT92" s="97" t="s">
        <v>83</v>
      </c>
      <c r="BV92" s="97" t="s">
        <v>77</v>
      </c>
      <c r="BW92" s="97" t="s">
        <v>95</v>
      </c>
      <c r="BX92" s="97" t="s">
        <v>78</v>
      </c>
    </row>
    <row r="93" spans="1:89">
      <c r="B93" s="23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4"/>
    </row>
    <row r="94" spans="1:89" s="1" customFormat="1" ht="30" customHeight="1">
      <c r="B94" s="35"/>
      <c r="C94" s="80" t="s">
        <v>96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248">
        <f>ROUND(SUM(AG95:AG98),2)</f>
        <v>0</v>
      </c>
      <c r="AH94" s="248"/>
      <c r="AI94" s="248"/>
      <c r="AJ94" s="248"/>
      <c r="AK94" s="248"/>
      <c r="AL94" s="248"/>
      <c r="AM94" s="248"/>
      <c r="AN94" s="248">
        <f>ROUND(SUM(AN95:AN98),2)</f>
        <v>0</v>
      </c>
      <c r="AO94" s="248"/>
      <c r="AP94" s="248"/>
      <c r="AQ94" s="37"/>
      <c r="AS94" s="76" t="s">
        <v>97</v>
      </c>
      <c r="AT94" s="77" t="s">
        <v>98</v>
      </c>
      <c r="AU94" s="77" t="s">
        <v>39</v>
      </c>
      <c r="AV94" s="78" t="s">
        <v>62</v>
      </c>
    </row>
    <row r="95" spans="1:89" s="1" customFormat="1" ht="19.95" customHeight="1">
      <c r="B95" s="35"/>
      <c r="C95" s="36"/>
      <c r="D95" s="102" t="s">
        <v>99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251">
        <f>ROUND(AG87*AS95,2)</f>
        <v>0</v>
      </c>
      <c r="AH95" s="252"/>
      <c r="AI95" s="252"/>
      <c r="AJ95" s="252"/>
      <c r="AK95" s="252"/>
      <c r="AL95" s="252"/>
      <c r="AM95" s="252"/>
      <c r="AN95" s="252">
        <f>ROUND(AG95+AV95,2)</f>
        <v>0</v>
      </c>
      <c r="AO95" s="252"/>
      <c r="AP95" s="252"/>
      <c r="AQ95" s="37"/>
      <c r="AS95" s="103">
        <v>0</v>
      </c>
      <c r="AT95" s="104" t="s">
        <v>100</v>
      </c>
      <c r="AU95" s="104" t="s">
        <v>40</v>
      </c>
      <c r="AV95" s="105">
        <f>ROUND(IF(AU95="základní",AG95*L31,IF(AU95="snížená",AG95*L32,0)),2)</f>
        <v>0</v>
      </c>
      <c r="BV95" s="19" t="s">
        <v>101</v>
      </c>
      <c r="BY95" s="106">
        <f>IF(AU95="základní",AV95,0)</f>
        <v>0</v>
      </c>
      <c r="BZ95" s="106">
        <f>IF(AU95="snížená",AV95,0)</f>
        <v>0</v>
      </c>
      <c r="CA95" s="106">
        <v>0</v>
      </c>
      <c r="CB95" s="106">
        <v>0</v>
      </c>
      <c r="CC95" s="106">
        <v>0</v>
      </c>
      <c r="CD95" s="106">
        <f>IF(AU95="základní",AG95,0)</f>
        <v>0</v>
      </c>
      <c r="CE95" s="106">
        <f>IF(AU95="snížená",AG95,0)</f>
        <v>0</v>
      </c>
      <c r="CF95" s="106">
        <f>IF(AU95="zákl. přenesená",AG95,0)</f>
        <v>0</v>
      </c>
      <c r="CG95" s="106">
        <f>IF(AU95="sníž. přenesená",AG95,0)</f>
        <v>0</v>
      </c>
      <c r="CH95" s="106">
        <f>IF(AU95="nulová",AG95,0)</f>
        <v>0</v>
      </c>
      <c r="CI95" s="19">
        <f>IF(AU95="základní",1,IF(AU95="snížená",2,IF(AU95="zákl. přenesená",4,IF(AU95="sníž. přenesená",5,3))))</f>
        <v>1</v>
      </c>
      <c r="CJ95" s="19">
        <f>IF(AT95="stavební čast",1,IF(8895="investiční čast",2,3))</f>
        <v>1</v>
      </c>
      <c r="CK95" s="19" t="str">
        <f>IF(D95="Vyplň vlastní","","x")</f>
        <v>x</v>
      </c>
    </row>
    <row r="96" spans="1:89" s="1" customFormat="1" ht="19.95" customHeight="1">
      <c r="B96" s="35"/>
      <c r="C96" s="36"/>
      <c r="D96" s="249" t="s">
        <v>102</v>
      </c>
      <c r="E96" s="250"/>
      <c r="F96" s="250"/>
      <c r="G96" s="250"/>
      <c r="H96" s="250"/>
      <c r="I96" s="250"/>
      <c r="J96" s="250"/>
      <c r="K96" s="250"/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  <c r="X96" s="250"/>
      <c r="Y96" s="250"/>
      <c r="Z96" s="250"/>
      <c r="AA96" s="250"/>
      <c r="AB96" s="250"/>
      <c r="AC96" s="36"/>
      <c r="AD96" s="36"/>
      <c r="AE96" s="36"/>
      <c r="AF96" s="36"/>
      <c r="AG96" s="251">
        <f>AG87*AS96</f>
        <v>0</v>
      </c>
      <c r="AH96" s="252"/>
      <c r="AI96" s="252"/>
      <c r="AJ96" s="252"/>
      <c r="AK96" s="252"/>
      <c r="AL96" s="252"/>
      <c r="AM96" s="252"/>
      <c r="AN96" s="252">
        <f>AG96+AV96</f>
        <v>0</v>
      </c>
      <c r="AO96" s="252"/>
      <c r="AP96" s="252"/>
      <c r="AQ96" s="37"/>
      <c r="AS96" s="107">
        <v>0</v>
      </c>
      <c r="AT96" s="108" t="s">
        <v>100</v>
      </c>
      <c r="AU96" s="108" t="s">
        <v>40</v>
      </c>
      <c r="AV96" s="109">
        <f>ROUND(IF(AU96="nulová",0,IF(OR(AU96="základní",AU96="zákl. přenesená"),AG96*L31,AG96*L32)),2)</f>
        <v>0</v>
      </c>
      <c r="BV96" s="19" t="s">
        <v>103</v>
      </c>
      <c r="BY96" s="106">
        <f>IF(AU96="základní",AV96,0)</f>
        <v>0</v>
      </c>
      <c r="BZ96" s="106">
        <f>IF(AU96="snížená",AV96,0)</f>
        <v>0</v>
      </c>
      <c r="CA96" s="106">
        <f>IF(AU96="zákl. přenesená",AV96,0)</f>
        <v>0</v>
      </c>
      <c r="CB96" s="106">
        <f>IF(AU96="sníž. přenesená",AV96,0)</f>
        <v>0</v>
      </c>
      <c r="CC96" s="106">
        <f>IF(AU96="nulová",AV96,0)</f>
        <v>0</v>
      </c>
      <c r="CD96" s="106">
        <f>IF(AU96="základní",AG96,0)</f>
        <v>0</v>
      </c>
      <c r="CE96" s="106">
        <f>IF(AU96="snížená",AG96,0)</f>
        <v>0</v>
      </c>
      <c r="CF96" s="106">
        <f>IF(AU96="zákl. přenesená",AG96,0)</f>
        <v>0</v>
      </c>
      <c r="CG96" s="106">
        <f>IF(AU96="sníž. přenesená",AG96,0)</f>
        <v>0</v>
      </c>
      <c r="CH96" s="106">
        <f>IF(AU96="nulová",AG96,0)</f>
        <v>0</v>
      </c>
      <c r="CI96" s="19">
        <f>IF(AU96="základní",1,IF(AU96="snížená",2,IF(AU96="zákl. přenesená",4,IF(AU96="sníž. přenesená",5,3))))</f>
        <v>1</v>
      </c>
      <c r="CJ96" s="19">
        <f>IF(AT96="stavební čast",1,IF(8896="investiční čast",2,3))</f>
        <v>1</v>
      </c>
      <c r="CK96" s="19" t="str">
        <f>IF(D96="Vyplň vlastní","","x")</f>
        <v/>
      </c>
    </row>
    <row r="97" spans="2:89" s="1" customFormat="1" ht="19.95" customHeight="1">
      <c r="B97" s="35"/>
      <c r="C97" s="36"/>
      <c r="D97" s="249" t="s">
        <v>102</v>
      </c>
      <c r="E97" s="250"/>
      <c r="F97" s="250"/>
      <c r="G97" s="250"/>
      <c r="H97" s="250"/>
      <c r="I97" s="250"/>
      <c r="J97" s="250"/>
      <c r="K97" s="250"/>
      <c r="L97" s="250"/>
      <c r="M97" s="250"/>
      <c r="N97" s="250"/>
      <c r="O97" s="250"/>
      <c r="P97" s="250"/>
      <c r="Q97" s="250"/>
      <c r="R97" s="250"/>
      <c r="S97" s="250"/>
      <c r="T97" s="250"/>
      <c r="U97" s="250"/>
      <c r="V97" s="250"/>
      <c r="W97" s="250"/>
      <c r="X97" s="250"/>
      <c r="Y97" s="250"/>
      <c r="Z97" s="250"/>
      <c r="AA97" s="250"/>
      <c r="AB97" s="250"/>
      <c r="AC97" s="36"/>
      <c r="AD97" s="36"/>
      <c r="AE97" s="36"/>
      <c r="AF97" s="36"/>
      <c r="AG97" s="251">
        <f>AG87*AS97</f>
        <v>0</v>
      </c>
      <c r="AH97" s="252"/>
      <c r="AI97" s="252"/>
      <c r="AJ97" s="252"/>
      <c r="AK97" s="252"/>
      <c r="AL97" s="252"/>
      <c r="AM97" s="252"/>
      <c r="AN97" s="252">
        <f>AG97+AV97</f>
        <v>0</v>
      </c>
      <c r="AO97" s="252"/>
      <c r="AP97" s="252"/>
      <c r="AQ97" s="37"/>
      <c r="AS97" s="107">
        <v>0</v>
      </c>
      <c r="AT97" s="108" t="s">
        <v>100</v>
      </c>
      <c r="AU97" s="108" t="s">
        <v>40</v>
      </c>
      <c r="AV97" s="109">
        <f>ROUND(IF(AU97="nulová",0,IF(OR(AU97="základní",AU97="zákl. přenesená"),AG97*L31,AG97*L32)),2)</f>
        <v>0</v>
      </c>
      <c r="BV97" s="19" t="s">
        <v>103</v>
      </c>
      <c r="BY97" s="106">
        <f>IF(AU97="základní",AV97,0)</f>
        <v>0</v>
      </c>
      <c r="BZ97" s="106">
        <f>IF(AU97="snížená",AV97,0)</f>
        <v>0</v>
      </c>
      <c r="CA97" s="106">
        <f>IF(AU97="zákl. přenesená",AV97,0)</f>
        <v>0</v>
      </c>
      <c r="CB97" s="106">
        <f>IF(AU97="sníž. přenesená",AV97,0)</f>
        <v>0</v>
      </c>
      <c r="CC97" s="106">
        <f>IF(AU97="nulová",AV97,0)</f>
        <v>0</v>
      </c>
      <c r="CD97" s="106">
        <f>IF(AU97="základní",AG97,0)</f>
        <v>0</v>
      </c>
      <c r="CE97" s="106">
        <f>IF(AU97="snížená",AG97,0)</f>
        <v>0</v>
      </c>
      <c r="CF97" s="106">
        <f>IF(AU97="zákl. přenesená",AG97,0)</f>
        <v>0</v>
      </c>
      <c r="CG97" s="106">
        <f>IF(AU97="sníž. přenesená",AG97,0)</f>
        <v>0</v>
      </c>
      <c r="CH97" s="106">
        <f>IF(AU97="nulová",AG97,0)</f>
        <v>0</v>
      </c>
      <c r="CI97" s="19">
        <f>IF(AU97="základní",1,IF(AU97="snížená",2,IF(AU97="zákl. přenesená",4,IF(AU97="sníž. přenesená",5,3))))</f>
        <v>1</v>
      </c>
      <c r="CJ97" s="19">
        <f>IF(AT97="stavební čast",1,IF(8897="investiční čast",2,3))</f>
        <v>1</v>
      </c>
      <c r="CK97" s="19" t="str">
        <f>IF(D97="Vyplň vlastní","","x")</f>
        <v/>
      </c>
    </row>
    <row r="98" spans="2:89" s="1" customFormat="1" ht="19.95" customHeight="1">
      <c r="B98" s="35"/>
      <c r="C98" s="36"/>
      <c r="D98" s="249" t="s">
        <v>102</v>
      </c>
      <c r="E98" s="250"/>
      <c r="F98" s="250"/>
      <c r="G98" s="250"/>
      <c r="H98" s="250"/>
      <c r="I98" s="250"/>
      <c r="J98" s="250"/>
      <c r="K98" s="250"/>
      <c r="L98" s="250"/>
      <c r="M98" s="250"/>
      <c r="N98" s="250"/>
      <c r="O98" s="250"/>
      <c r="P98" s="250"/>
      <c r="Q98" s="250"/>
      <c r="R98" s="250"/>
      <c r="S98" s="250"/>
      <c r="T98" s="250"/>
      <c r="U98" s="250"/>
      <c r="V98" s="250"/>
      <c r="W98" s="250"/>
      <c r="X98" s="250"/>
      <c r="Y98" s="250"/>
      <c r="Z98" s="250"/>
      <c r="AA98" s="250"/>
      <c r="AB98" s="250"/>
      <c r="AC98" s="36"/>
      <c r="AD98" s="36"/>
      <c r="AE98" s="36"/>
      <c r="AF98" s="36"/>
      <c r="AG98" s="251">
        <f>AG87*AS98</f>
        <v>0</v>
      </c>
      <c r="AH98" s="252"/>
      <c r="AI98" s="252"/>
      <c r="AJ98" s="252"/>
      <c r="AK98" s="252"/>
      <c r="AL98" s="252"/>
      <c r="AM98" s="252"/>
      <c r="AN98" s="252">
        <f>AG98+AV98</f>
        <v>0</v>
      </c>
      <c r="AO98" s="252"/>
      <c r="AP98" s="252"/>
      <c r="AQ98" s="37"/>
      <c r="AS98" s="110">
        <v>0</v>
      </c>
      <c r="AT98" s="111" t="s">
        <v>100</v>
      </c>
      <c r="AU98" s="111" t="s">
        <v>40</v>
      </c>
      <c r="AV98" s="112">
        <f>ROUND(IF(AU98="nulová",0,IF(OR(AU98="základní",AU98="zákl. přenesená"),AG98*L31,AG98*L32)),2)</f>
        <v>0</v>
      </c>
      <c r="BV98" s="19" t="s">
        <v>103</v>
      </c>
      <c r="BY98" s="106">
        <f>IF(AU98="základní",AV98,0)</f>
        <v>0</v>
      </c>
      <c r="BZ98" s="106">
        <f>IF(AU98="snížená",AV98,0)</f>
        <v>0</v>
      </c>
      <c r="CA98" s="106">
        <f>IF(AU98="zákl. přenesená",AV98,0)</f>
        <v>0</v>
      </c>
      <c r="CB98" s="106">
        <f>IF(AU98="sníž. přenesená",AV98,0)</f>
        <v>0</v>
      </c>
      <c r="CC98" s="106">
        <f>IF(AU98="nulová",AV98,0)</f>
        <v>0</v>
      </c>
      <c r="CD98" s="106">
        <f>IF(AU98="základní",AG98,0)</f>
        <v>0</v>
      </c>
      <c r="CE98" s="106">
        <f>IF(AU98="snížená",AG98,0)</f>
        <v>0</v>
      </c>
      <c r="CF98" s="106">
        <f>IF(AU98="zákl. přenesená",AG98,0)</f>
        <v>0</v>
      </c>
      <c r="CG98" s="106">
        <f>IF(AU98="sníž. přenesená",AG98,0)</f>
        <v>0</v>
      </c>
      <c r="CH98" s="106">
        <f>IF(AU98="nulová",AG98,0)</f>
        <v>0</v>
      </c>
      <c r="CI98" s="19">
        <f>IF(AU98="základní",1,IF(AU98="snížená",2,IF(AU98="zákl. přenesená",4,IF(AU98="sníž. přenesená",5,3))))</f>
        <v>1</v>
      </c>
      <c r="CJ98" s="19">
        <f>IF(AT98="stavební čast",1,IF(8898="investiční čast",2,3))</f>
        <v>1</v>
      </c>
      <c r="CK98" s="19" t="str">
        <f>IF(D98="Vyplň vlastní","","x")</f>
        <v/>
      </c>
    </row>
    <row r="99" spans="2:89" s="1" customFormat="1" ht="10.8" customHeigh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7"/>
    </row>
    <row r="100" spans="2:89" s="1" customFormat="1" ht="30" customHeight="1">
      <c r="B100" s="35"/>
      <c r="C100" s="113" t="s">
        <v>104</v>
      </c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253">
        <f>ROUND(AG87+AG94,2)</f>
        <v>0</v>
      </c>
      <c r="AH100" s="253"/>
      <c r="AI100" s="253"/>
      <c r="AJ100" s="253"/>
      <c r="AK100" s="253"/>
      <c r="AL100" s="253"/>
      <c r="AM100" s="253"/>
      <c r="AN100" s="253">
        <f>AN87+AN94</f>
        <v>0</v>
      </c>
      <c r="AO100" s="253"/>
      <c r="AP100" s="253"/>
      <c r="AQ100" s="37"/>
    </row>
    <row r="101" spans="2:89" s="1" customFormat="1" ht="6.9" customHeight="1"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1"/>
    </row>
  </sheetData>
  <mergeCells count="74">
    <mergeCell ref="AG100:AM100"/>
    <mergeCell ref="AN100:AP100"/>
    <mergeCell ref="AR2:BE2"/>
    <mergeCell ref="AG95:AM95"/>
    <mergeCell ref="AN95:AP95"/>
    <mergeCell ref="AN89:AP89"/>
    <mergeCell ref="AG89:AM89"/>
    <mergeCell ref="C76:AP76"/>
    <mergeCell ref="L78:AO78"/>
    <mergeCell ref="AM82:AP82"/>
    <mergeCell ref="AS82:AT84"/>
    <mergeCell ref="AM83:AP83"/>
    <mergeCell ref="L35:O35"/>
    <mergeCell ref="W35:AE35"/>
    <mergeCell ref="D97:AB97"/>
    <mergeCell ref="AG97:AM97"/>
    <mergeCell ref="AN97:AP97"/>
    <mergeCell ref="D98:AB98"/>
    <mergeCell ref="AG98:AM98"/>
    <mergeCell ref="AN98:AP98"/>
    <mergeCell ref="D96:AB96"/>
    <mergeCell ref="AG96:AM96"/>
    <mergeCell ref="AN96:AP96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G94:AM94"/>
    <mergeCell ref="AN94:AP94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disablePrompts="1" count="2">
    <dataValidation type="list" allowBlank="1" showInputMessage="1" showErrorMessage="1" error="Povoleny jsou hodnoty základní, snížená, zákl. přenesená, sníž. přenesená, nulová." sqref="AU95:AU9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102.B - CHODNÍKY STAVB...'!C2" display="/"/>
    <hyperlink ref="A89" location="'SO 300.B - KANALIZACE A V...'!C2" display="/"/>
    <hyperlink ref="A90" location="'SO 404,SO 406,SO412 - SO4...'!C2" display="/"/>
    <hyperlink ref="A91" location="'SO 421 - SO 421 - Technic...'!C2" display="/"/>
    <hyperlink ref="A92" location="'SO 800.B - Vegetační úpravy'!C2" display="/"/>
  </hyperlinks>
  <pageMargins left="0.58333330000000005" right="0.58333330000000005" top="0.5" bottom="0.46666669999999999" header="0" footer="0"/>
  <pageSetup paperSize="9" scale="93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36"/>
  <sheetViews>
    <sheetView showGridLines="0" zoomScaleNormal="100" workbookViewId="0">
      <pane ySplit="1" topLeftCell="A2" activePane="bottomLeft" state="frozen"/>
      <selection activeCell="AN92" sqref="AN92:AP92"/>
      <selection pane="bottomLeft" activeCell="AN92" sqref="AN92:AP9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105</v>
      </c>
      <c r="G1" s="14"/>
      <c r="H1" s="294" t="s">
        <v>106</v>
      </c>
      <c r="I1" s="294"/>
      <c r="J1" s="294"/>
      <c r="K1" s="294"/>
      <c r="L1" s="14" t="s">
        <v>107</v>
      </c>
      <c r="M1" s="12"/>
      <c r="N1" s="12"/>
      <c r="O1" s="13" t="s">
        <v>108</v>
      </c>
      <c r="P1" s="12"/>
      <c r="Q1" s="12"/>
      <c r="R1" s="12"/>
      <c r="S1" s="14" t="s">
        <v>109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254" t="s">
        <v>8</v>
      </c>
      <c r="T2" s="255"/>
      <c r="U2" s="255"/>
      <c r="V2" s="255"/>
      <c r="W2" s="255"/>
      <c r="X2" s="255"/>
      <c r="Y2" s="255"/>
      <c r="Z2" s="255"/>
      <c r="AA2" s="255"/>
      <c r="AB2" s="255"/>
      <c r="AC2" s="255"/>
      <c r="AT2" s="19" t="s">
        <v>84</v>
      </c>
      <c r="AZ2" s="116" t="s">
        <v>110</v>
      </c>
      <c r="BA2" s="116" t="s">
        <v>110</v>
      </c>
      <c r="BB2" s="116" t="s">
        <v>5</v>
      </c>
      <c r="BC2" s="116" t="s">
        <v>111</v>
      </c>
      <c r="BD2" s="116" t="s">
        <v>112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113</v>
      </c>
      <c r="AZ3" s="116" t="s">
        <v>114</v>
      </c>
      <c r="BA3" s="116" t="s">
        <v>114</v>
      </c>
      <c r="BB3" s="116" t="s">
        <v>5</v>
      </c>
      <c r="BC3" s="116" t="s">
        <v>115</v>
      </c>
      <c r="BD3" s="116" t="s">
        <v>112</v>
      </c>
    </row>
    <row r="4" spans="1:66" ht="36.9" customHeight="1">
      <c r="B4" s="23"/>
      <c r="C4" s="220" t="s">
        <v>116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4"/>
      <c r="T4" s="18" t="s">
        <v>13</v>
      </c>
      <c r="AT4" s="19" t="s">
        <v>6</v>
      </c>
      <c r="AZ4" s="116" t="s">
        <v>117</v>
      </c>
      <c r="BA4" s="116" t="s">
        <v>117</v>
      </c>
      <c r="BB4" s="116" t="s">
        <v>5</v>
      </c>
      <c r="BC4" s="116" t="s">
        <v>118</v>
      </c>
      <c r="BD4" s="116" t="s">
        <v>112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  <c r="AZ5" s="116" t="s">
        <v>119</v>
      </c>
      <c r="BA5" s="116" t="s">
        <v>119</v>
      </c>
      <c r="BB5" s="116" t="s">
        <v>5</v>
      </c>
      <c r="BC5" s="116" t="s">
        <v>120</v>
      </c>
      <c r="BD5" s="116" t="s">
        <v>112</v>
      </c>
    </row>
    <row r="6" spans="1:66" ht="25.35" customHeight="1">
      <c r="B6" s="23"/>
      <c r="C6" s="26"/>
      <c r="D6" s="30" t="s">
        <v>19</v>
      </c>
      <c r="E6" s="26"/>
      <c r="F6" s="263" t="str">
        <f>'Rekapitulace stavby'!K6</f>
        <v>Okružní křižovatka v km 1,391.91 u areálu T-sport a SOPO - Modletice včetně chodníku k zastávce</v>
      </c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"/>
      <c r="R6" s="24"/>
      <c r="AZ6" s="116" t="s">
        <v>121</v>
      </c>
      <c r="BA6" s="116" t="s">
        <v>121</v>
      </c>
      <c r="BB6" s="116" t="s">
        <v>5</v>
      </c>
      <c r="BC6" s="116" t="s">
        <v>115</v>
      </c>
      <c r="BD6" s="116" t="s">
        <v>112</v>
      </c>
    </row>
    <row r="7" spans="1:66" s="1" customFormat="1" ht="32.85" customHeight="1">
      <c r="B7" s="35"/>
      <c r="C7" s="36"/>
      <c r="D7" s="29" t="s">
        <v>122</v>
      </c>
      <c r="E7" s="36"/>
      <c r="F7" s="226" t="s">
        <v>123</v>
      </c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36"/>
      <c r="R7" s="37"/>
      <c r="AZ7" s="116" t="s">
        <v>124</v>
      </c>
      <c r="BA7" s="116" t="s">
        <v>124</v>
      </c>
      <c r="BB7" s="116" t="s">
        <v>5</v>
      </c>
      <c r="BC7" s="116" t="s">
        <v>120</v>
      </c>
      <c r="BD7" s="116" t="s">
        <v>112</v>
      </c>
    </row>
    <row r="8" spans="1:66" s="1" customFormat="1" ht="14.4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  <c r="AZ8" s="116" t="s">
        <v>125</v>
      </c>
      <c r="BA8" s="116" t="s">
        <v>125</v>
      </c>
      <c r="BB8" s="116" t="s">
        <v>5</v>
      </c>
      <c r="BC8" s="116" t="s">
        <v>126</v>
      </c>
      <c r="BD8" s="116" t="s">
        <v>112</v>
      </c>
    </row>
    <row r="9" spans="1:66" s="1" customFormat="1" ht="14.4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266" t="str">
        <f>'Rekapitulace stavby'!AN8</f>
        <v>5. 2. 2018</v>
      </c>
      <c r="P9" s="267"/>
      <c r="Q9" s="36"/>
      <c r="R9" s="37"/>
      <c r="AZ9" s="116" t="s">
        <v>127</v>
      </c>
      <c r="BA9" s="116" t="s">
        <v>127</v>
      </c>
      <c r="BB9" s="116" t="s">
        <v>5</v>
      </c>
      <c r="BC9" s="116" t="s">
        <v>128</v>
      </c>
      <c r="BD9" s="116" t="s">
        <v>112</v>
      </c>
    </row>
    <row r="10" spans="1:66" s="1" customFormat="1" ht="10.8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  <c r="AZ10" s="116" t="s">
        <v>129</v>
      </c>
      <c r="BA10" s="116" t="s">
        <v>129</v>
      </c>
      <c r="BB10" s="116" t="s">
        <v>5</v>
      </c>
      <c r="BC10" s="116" t="s">
        <v>130</v>
      </c>
      <c r="BD10" s="116" t="s">
        <v>112</v>
      </c>
    </row>
    <row r="11" spans="1:66" s="1" customFormat="1" ht="14.4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224" t="str">
        <f>IF('Rekapitulace stavby'!AN10="","",'Rekapitulace stavby'!AN10)</f>
        <v/>
      </c>
      <c r="P11" s="224"/>
      <c r="Q11" s="36"/>
      <c r="R11" s="37"/>
      <c r="AZ11" s="116" t="s">
        <v>131</v>
      </c>
      <c r="BA11" s="116" t="s">
        <v>131</v>
      </c>
      <c r="BB11" s="116" t="s">
        <v>5</v>
      </c>
      <c r="BC11" s="116" t="s">
        <v>132</v>
      </c>
      <c r="BD11" s="116" t="s">
        <v>112</v>
      </c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224" t="str">
        <f>IF('Rekapitulace stavby'!AN11="","",'Rekapitulace stavby'!AN11)</f>
        <v/>
      </c>
      <c r="P12" s="224"/>
      <c r="Q12" s="36"/>
      <c r="R12" s="37"/>
      <c r="AZ12" s="116" t="s">
        <v>133</v>
      </c>
      <c r="BA12" s="116" t="s">
        <v>133</v>
      </c>
      <c r="BB12" s="116" t="s">
        <v>5</v>
      </c>
      <c r="BC12" s="116" t="s">
        <v>134</v>
      </c>
      <c r="BD12" s="116" t="s">
        <v>112</v>
      </c>
    </row>
    <row r="13" spans="1:66" s="1" customFormat="1" ht="6.9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  <c r="AZ13" s="116" t="s">
        <v>135</v>
      </c>
      <c r="BA13" s="116" t="s">
        <v>135</v>
      </c>
      <c r="BB13" s="116" t="s">
        <v>5</v>
      </c>
      <c r="BC13" s="116" t="s">
        <v>134</v>
      </c>
      <c r="BD13" s="116" t="s">
        <v>112</v>
      </c>
    </row>
    <row r="14" spans="1:66" s="1" customFormat="1" ht="14.4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268" t="str">
        <f>IF('Rekapitulace stavby'!AN13="","",'Rekapitulace stavby'!AN13)</f>
        <v>Vyplň údaj</v>
      </c>
      <c r="P14" s="224"/>
      <c r="Q14" s="36"/>
      <c r="R14" s="37"/>
      <c r="AZ14" s="116" t="s">
        <v>136</v>
      </c>
      <c r="BA14" s="116" t="s">
        <v>136</v>
      </c>
      <c r="BB14" s="116" t="s">
        <v>5</v>
      </c>
      <c r="BC14" s="116" t="s">
        <v>134</v>
      </c>
      <c r="BD14" s="116" t="s">
        <v>112</v>
      </c>
    </row>
    <row r="15" spans="1:66" s="1" customFormat="1" ht="18" customHeight="1">
      <c r="B15" s="35"/>
      <c r="C15" s="36"/>
      <c r="D15" s="36"/>
      <c r="E15" s="268" t="str">
        <f>IF('Rekapitulace stavby'!E14="","",'Rekapitulace stavby'!E14)</f>
        <v>Vyplň údaj</v>
      </c>
      <c r="F15" s="269"/>
      <c r="G15" s="269"/>
      <c r="H15" s="269"/>
      <c r="I15" s="269"/>
      <c r="J15" s="269"/>
      <c r="K15" s="269"/>
      <c r="L15" s="269"/>
      <c r="M15" s="30" t="s">
        <v>29</v>
      </c>
      <c r="N15" s="36"/>
      <c r="O15" s="268" t="str">
        <f>IF('Rekapitulace stavby'!AN14="","",'Rekapitulace stavby'!AN14)</f>
        <v>Vyplň údaj</v>
      </c>
      <c r="P15" s="224"/>
      <c r="Q15" s="36"/>
      <c r="R15" s="37"/>
      <c r="AZ15" s="116" t="s">
        <v>137</v>
      </c>
      <c r="BA15" s="116" t="s">
        <v>137</v>
      </c>
      <c r="BB15" s="116" t="s">
        <v>5</v>
      </c>
      <c r="BC15" s="116" t="s">
        <v>134</v>
      </c>
      <c r="BD15" s="116" t="s">
        <v>112</v>
      </c>
    </row>
    <row r="16" spans="1:66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AZ16" s="116" t="s">
        <v>138</v>
      </c>
      <c r="BA16" s="116" t="s">
        <v>138</v>
      </c>
      <c r="BB16" s="116" t="s">
        <v>5</v>
      </c>
      <c r="BC16" s="116" t="s">
        <v>134</v>
      </c>
      <c r="BD16" s="116" t="s">
        <v>112</v>
      </c>
    </row>
    <row r="17" spans="2:56" s="1" customFormat="1" ht="14.4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224" t="str">
        <f>IF('Rekapitulace stavby'!AN16="","",'Rekapitulace stavby'!AN16)</f>
        <v/>
      </c>
      <c r="P17" s="224"/>
      <c r="Q17" s="36"/>
      <c r="R17" s="37"/>
      <c r="AZ17" s="116" t="s">
        <v>139</v>
      </c>
      <c r="BA17" s="116" t="s">
        <v>139</v>
      </c>
      <c r="BB17" s="116" t="s">
        <v>5</v>
      </c>
      <c r="BC17" s="116" t="s">
        <v>120</v>
      </c>
      <c r="BD17" s="116" t="s">
        <v>112</v>
      </c>
    </row>
    <row r="18" spans="2:56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224" t="str">
        <f>IF('Rekapitulace stavby'!AN17="","",'Rekapitulace stavby'!AN17)</f>
        <v/>
      </c>
      <c r="P18" s="224"/>
      <c r="Q18" s="36"/>
      <c r="R18" s="37"/>
    </row>
    <row r="19" spans="2:56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56" s="1" customFormat="1" ht="14.4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224" t="str">
        <f>IF('Rekapitulace stavby'!AN19="","",'Rekapitulace stavby'!AN19)</f>
        <v/>
      </c>
      <c r="P20" s="224"/>
      <c r="Q20" s="36"/>
      <c r="R20" s="37"/>
    </row>
    <row r="21" spans="2:56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224" t="str">
        <f>IF('Rekapitulace stavby'!AN20="","",'Rekapitulace stavby'!AN20)</f>
        <v/>
      </c>
      <c r="P21" s="224"/>
      <c r="Q21" s="36"/>
      <c r="R21" s="37"/>
    </row>
    <row r="22" spans="2:56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56" s="1" customFormat="1" ht="14.4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56" s="1" customFormat="1" ht="16.5" customHeight="1">
      <c r="B24" s="35"/>
      <c r="C24" s="36"/>
      <c r="D24" s="36"/>
      <c r="E24" s="229" t="s">
        <v>5</v>
      </c>
      <c r="F24" s="229"/>
      <c r="G24" s="229"/>
      <c r="H24" s="229"/>
      <c r="I24" s="229"/>
      <c r="J24" s="229"/>
      <c r="K24" s="229"/>
      <c r="L24" s="229"/>
      <c r="M24" s="36"/>
      <c r="N24" s="36"/>
      <c r="O24" s="36"/>
      <c r="P24" s="36"/>
      <c r="Q24" s="36"/>
      <c r="R24" s="37"/>
    </row>
    <row r="25" spans="2:56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56" s="1" customFormat="1" ht="6.9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56" s="1" customFormat="1" ht="14.4" customHeight="1">
      <c r="B27" s="35"/>
      <c r="C27" s="36"/>
      <c r="D27" s="117" t="s">
        <v>140</v>
      </c>
      <c r="E27" s="36"/>
      <c r="F27" s="36"/>
      <c r="G27" s="36"/>
      <c r="H27" s="36"/>
      <c r="I27" s="36"/>
      <c r="J27" s="36"/>
      <c r="K27" s="36"/>
      <c r="L27" s="36"/>
      <c r="M27" s="230">
        <f>N88</f>
        <v>0</v>
      </c>
      <c r="N27" s="230"/>
      <c r="O27" s="230"/>
      <c r="P27" s="230"/>
      <c r="Q27" s="36"/>
      <c r="R27" s="37"/>
    </row>
    <row r="28" spans="2:56" s="1" customFormat="1" ht="14.4" customHeight="1">
      <c r="B28" s="35"/>
      <c r="C28" s="36"/>
      <c r="D28" s="34" t="s">
        <v>99</v>
      </c>
      <c r="E28" s="36"/>
      <c r="F28" s="36"/>
      <c r="G28" s="36"/>
      <c r="H28" s="36"/>
      <c r="I28" s="36"/>
      <c r="J28" s="36"/>
      <c r="K28" s="36"/>
      <c r="L28" s="36"/>
      <c r="M28" s="230">
        <f>N98</f>
        <v>0</v>
      </c>
      <c r="N28" s="230"/>
      <c r="O28" s="230"/>
      <c r="P28" s="230"/>
      <c r="Q28" s="36"/>
      <c r="R28" s="37"/>
    </row>
    <row r="29" spans="2:56" s="1" customFormat="1" ht="6.9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56" s="1" customFormat="1" ht="25.35" customHeight="1">
      <c r="B30" s="35"/>
      <c r="C30" s="36"/>
      <c r="D30" s="118" t="s">
        <v>38</v>
      </c>
      <c r="E30" s="36"/>
      <c r="F30" s="36"/>
      <c r="G30" s="36"/>
      <c r="H30" s="36"/>
      <c r="I30" s="36"/>
      <c r="J30" s="36"/>
      <c r="K30" s="36"/>
      <c r="L30" s="36"/>
      <c r="M30" s="270">
        <f>ROUND(M27+M28,2)</f>
        <v>0</v>
      </c>
      <c r="N30" s="265"/>
      <c r="O30" s="265"/>
      <c r="P30" s="265"/>
      <c r="Q30" s="36"/>
      <c r="R30" s="37"/>
    </row>
    <row r="31" spans="2:56" s="1" customFormat="1" ht="6.9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56" s="1" customFormat="1" ht="14.4" customHeight="1">
      <c r="B32" s="35"/>
      <c r="C32" s="36"/>
      <c r="D32" s="42" t="s">
        <v>39</v>
      </c>
      <c r="E32" s="42" t="s">
        <v>40</v>
      </c>
      <c r="F32" s="43">
        <v>0.21</v>
      </c>
      <c r="G32" s="119" t="s">
        <v>41</v>
      </c>
      <c r="H32" s="271">
        <f>ROUND((((SUM(BE98:BE105)+SUM(BE123:BE229))+SUM(BE231:BE235))),2)</f>
        <v>0</v>
      </c>
      <c r="I32" s="265"/>
      <c r="J32" s="265"/>
      <c r="K32" s="36"/>
      <c r="L32" s="36"/>
      <c r="M32" s="271">
        <f>ROUND(((ROUND((SUM(BE98:BE105)+SUM(BE123:BE229)), 2)*F32)+SUM(BE231:BE235)*F32),2)</f>
        <v>0</v>
      </c>
      <c r="N32" s="265"/>
      <c r="O32" s="265"/>
      <c r="P32" s="265"/>
      <c r="Q32" s="36"/>
      <c r="R32" s="37"/>
    </row>
    <row r="33" spans="2:18" s="1" customFormat="1" ht="14.4" customHeight="1">
      <c r="B33" s="35"/>
      <c r="C33" s="36"/>
      <c r="D33" s="36"/>
      <c r="E33" s="42" t="s">
        <v>42</v>
      </c>
      <c r="F33" s="43">
        <v>0.15</v>
      </c>
      <c r="G33" s="119" t="s">
        <v>41</v>
      </c>
      <c r="H33" s="271">
        <f>ROUND((((SUM(BF98:BF105)+SUM(BF123:BF229))+SUM(BF231:BF235))),2)</f>
        <v>0</v>
      </c>
      <c r="I33" s="265"/>
      <c r="J33" s="265"/>
      <c r="K33" s="36"/>
      <c r="L33" s="36"/>
      <c r="M33" s="271">
        <f>ROUND(((ROUND((SUM(BF98:BF105)+SUM(BF123:BF229)), 2)*F33)+SUM(BF231:BF235)*F33),2)</f>
        <v>0</v>
      </c>
      <c r="N33" s="265"/>
      <c r="O33" s="265"/>
      <c r="P33" s="265"/>
      <c r="Q33" s="36"/>
      <c r="R33" s="37"/>
    </row>
    <row r="34" spans="2:18" s="1" customFormat="1" ht="14.4" hidden="1" customHeight="1">
      <c r="B34" s="35"/>
      <c r="C34" s="36"/>
      <c r="D34" s="36"/>
      <c r="E34" s="42" t="s">
        <v>43</v>
      </c>
      <c r="F34" s="43">
        <v>0.21</v>
      </c>
      <c r="G34" s="119" t="s">
        <v>41</v>
      </c>
      <c r="H34" s="271">
        <f>ROUND((((SUM(BG98:BG105)+SUM(BG123:BG229))+SUM(BG231:BG235))),2)</f>
        <v>0</v>
      </c>
      <c r="I34" s="265"/>
      <c r="J34" s="265"/>
      <c r="K34" s="36"/>
      <c r="L34" s="36"/>
      <c r="M34" s="271">
        <v>0</v>
      </c>
      <c r="N34" s="265"/>
      <c r="O34" s="265"/>
      <c r="P34" s="265"/>
      <c r="Q34" s="36"/>
      <c r="R34" s="37"/>
    </row>
    <row r="35" spans="2:18" s="1" customFormat="1" ht="14.4" hidden="1" customHeight="1">
      <c r="B35" s="35"/>
      <c r="C35" s="36"/>
      <c r="D35" s="36"/>
      <c r="E35" s="42" t="s">
        <v>44</v>
      </c>
      <c r="F35" s="43">
        <v>0.15</v>
      </c>
      <c r="G35" s="119" t="s">
        <v>41</v>
      </c>
      <c r="H35" s="271">
        <f>ROUND((((SUM(BH98:BH105)+SUM(BH123:BH229))+SUM(BH231:BH235))),2)</f>
        <v>0</v>
      </c>
      <c r="I35" s="265"/>
      <c r="J35" s="265"/>
      <c r="K35" s="36"/>
      <c r="L35" s="36"/>
      <c r="M35" s="271">
        <v>0</v>
      </c>
      <c r="N35" s="265"/>
      <c r="O35" s="265"/>
      <c r="P35" s="265"/>
      <c r="Q35" s="36"/>
      <c r="R35" s="37"/>
    </row>
    <row r="36" spans="2:18" s="1" customFormat="1" ht="14.4" hidden="1" customHeight="1">
      <c r="B36" s="35"/>
      <c r="C36" s="36"/>
      <c r="D36" s="36"/>
      <c r="E36" s="42" t="s">
        <v>45</v>
      </c>
      <c r="F36" s="43">
        <v>0</v>
      </c>
      <c r="G36" s="119" t="s">
        <v>41</v>
      </c>
      <c r="H36" s="271">
        <f>ROUND((((SUM(BI98:BI105)+SUM(BI123:BI229))+SUM(BI231:BI235))),2)</f>
        <v>0</v>
      </c>
      <c r="I36" s="265"/>
      <c r="J36" s="265"/>
      <c r="K36" s="36"/>
      <c r="L36" s="36"/>
      <c r="M36" s="271">
        <v>0</v>
      </c>
      <c r="N36" s="265"/>
      <c r="O36" s="265"/>
      <c r="P36" s="265"/>
      <c r="Q36" s="36"/>
      <c r="R36" s="37"/>
    </row>
    <row r="37" spans="2:18" s="1" customFormat="1" ht="6.9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20" t="s">
        <v>46</v>
      </c>
      <c r="E38" s="75"/>
      <c r="F38" s="75"/>
      <c r="G38" s="121" t="s">
        <v>47</v>
      </c>
      <c r="H38" s="122" t="s">
        <v>48</v>
      </c>
      <c r="I38" s="75"/>
      <c r="J38" s="75"/>
      <c r="K38" s="75"/>
      <c r="L38" s="272">
        <f>SUM(M30:M36)</f>
        <v>0</v>
      </c>
      <c r="M38" s="272"/>
      <c r="N38" s="272"/>
      <c r="O38" s="272"/>
      <c r="P38" s="273"/>
      <c r="Q38" s="114"/>
      <c r="R38" s="37"/>
    </row>
    <row r="39" spans="2:18" s="1" customFormat="1" ht="14.4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4.4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4.4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4.4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4.4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" customHeight="1">
      <c r="B76" s="35"/>
      <c r="C76" s="220" t="s">
        <v>141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37"/>
    </row>
    <row r="77" spans="2:18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263" t="str">
        <f>F6</f>
        <v>Okružní křižovatka v km 1,391.91 u areálu T-sport a SOPO - Modletice včetně chodníku k zastávce</v>
      </c>
      <c r="G78" s="264"/>
      <c r="H78" s="264"/>
      <c r="I78" s="264"/>
      <c r="J78" s="264"/>
      <c r="K78" s="264"/>
      <c r="L78" s="264"/>
      <c r="M78" s="264"/>
      <c r="N78" s="264"/>
      <c r="O78" s="264"/>
      <c r="P78" s="264"/>
      <c r="Q78" s="36"/>
      <c r="R78" s="37"/>
    </row>
    <row r="79" spans="2:18" s="1" customFormat="1" ht="36.9" customHeight="1">
      <c r="B79" s="35"/>
      <c r="C79" s="69" t="s">
        <v>122</v>
      </c>
      <c r="D79" s="36"/>
      <c r="E79" s="36"/>
      <c r="F79" s="256" t="str">
        <f>F7</f>
        <v>SO 102.B - CHODNÍKY STAVBA OBCE MODLETICE</v>
      </c>
      <c r="G79" s="265"/>
      <c r="H79" s="265"/>
      <c r="I79" s="265"/>
      <c r="J79" s="265"/>
      <c r="K79" s="265"/>
      <c r="L79" s="265"/>
      <c r="M79" s="265"/>
      <c r="N79" s="265"/>
      <c r="O79" s="265"/>
      <c r="P79" s="265"/>
      <c r="Q79" s="36"/>
      <c r="R79" s="37"/>
    </row>
    <row r="80" spans="2:18" s="1" customFormat="1" ht="6.9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267" t="str">
        <f>IF(O9="","",O9)</f>
        <v>5. 2. 2018</v>
      </c>
      <c r="N81" s="267"/>
      <c r="O81" s="267"/>
      <c r="P81" s="267"/>
      <c r="Q81" s="36"/>
      <c r="R81" s="37"/>
    </row>
    <row r="82" spans="2:47" s="1" customFormat="1" ht="6.9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3.2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224" t="str">
        <f>E18</f>
        <v xml:space="preserve"> </v>
      </c>
      <c r="N83" s="224"/>
      <c r="O83" s="224"/>
      <c r="P83" s="224"/>
      <c r="Q83" s="224"/>
      <c r="R83" s="37"/>
    </row>
    <row r="84" spans="2:47" s="1" customFormat="1" ht="14.4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224" t="str">
        <f>E21</f>
        <v xml:space="preserve"> </v>
      </c>
      <c r="N84" s="224"/>
      <c r="O84" s="224"/>
      <c r="P84" s="224"/>
      <c r="Q84" s="224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274" t="s">
        <v>142</v>
      </c>
      <c r="D86" s="275"/>
      <c r="E86" s="275"/>
      <c r="F86" s="275"/>
      <c r="G86" s="275"/>
      <c r="H86" s="114"/>
      <c r="I86" s="114"/>
      <c r="J86" s="114"/>
      <c r="K86" s="114"/>
      <c r="L86" s="114"/>
      <c r="M86" s="114"/>
      <c r="N86" s="274" t="s">
        <v>143</v>
      </c>
      <c r="O86" s="275"/>
      <c r="P86" s="275"/>
      <c r="Q86" s="275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23" t="s">
        <v>144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48">
        <f>N123</f>
        <v>0</v>
      </c>
      <c r="O88" s="276"/>
      <c r="P88" s="276"/>
      <c r="Q88" s="276"/>
      <c r="R88" s="37"/>
      <c r="AU88" s="19" t="s">
        <v>113</v>
      </c>
    </row>
    <row r="89" spans="2:47" s="6" customFormat="1" ht="24.9" customHeight="1">
      <c r="B89" s="124"/>
      <c r="C89" s="125"/>
      <c r="D89" s="126" t="s">
        <v>145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77">
        <f>N124</f>
        <v>0</v>
      </c>
      <c r="O89" s="278"/>
      <c r="P89" s="278"/>
      <c r="Q89" s="278"/>
      <c r="R89" s="127"/>
    </row>
    <row r="90" spans="2:47" s="6" customFormat="1" ht="24.9" customHeight="1">
      <c r="B90" s="124"/>
      <c r="C90" s="125"/>
      <c r="D90" s="126" t="s">
        <v>146</v>
      </c>
      <c r="E90" s="125"/>
      <c r="F90" s="125"/>
      <c r="G90" s="125"/>
      <c r="H90" s="125"/>
      <c r="I90" s="125"/>
      <c r="J90" s="125"/>
      <c r="K90" s="125"/>
      <c r="L90" s="125"/>
      <c r="M90" s="125"/>
      <c r="N90" s="277">
        <f>N129</f>
        <v>0</v>
      </c>
      <c r="O90" s="278"/>
      <c r="P90" s="278"/>
      <c r="Q90" s="278"/>
      <c r="R90" s="127"/>
    </row>
    <row r="91" spans="2:47" s="6" customFormat="1" ht="24.9" customHeight="1">
      <c r="B91" s="124"/>
      <c r="C91" s="125"/>
      <c r="D91" s="126" t="s">
        <v>147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77">
        <f>N155</f>
        <v>0</v>
      </c>
      <c r="O91" s="278"/>
      <c r="P91" s="278"/>
      <c r="Q91" s="278"/>
      <c r="R91" s="127"/>
    </row>
    <row r="92" spans="2:47" s="6" customFormat="1" ht="24.9" customHeight="1">
      <c r="B92" s="124"/>
      <c r="C92" s="125"/>
      <c r="D92" s="126" t="s">
        <v>148</v>
      </c>
      <c r="E92" s="125"/>
      <c r="F92" s="125"/>
      <c r="G92" s="125"/>
      <c r="H92" s="125"/>
      <c r="I92" s="125"/>
      <c r="J92" s="125"/>
      <c r="K92" s="125"/>
      <c r="L92" s="125"/>
      <c r="M92" s="125"/>
      <c r="N92" s="277">
        <f>N163</f>
        <v>0</v>
      </c>
      <c r="O92" s="278"/>
      <c r="P92" s="278"/>
      <c r="Q92" s="278"/>
      <c r="R92" s="127"/>
    </row>
    <row r="93" spans="2:47" s="6" customFormat="1" ht="24.9" customHeight="1">
      <c r="B93" s="124"/>
      <c r="C93" s="125"/>
      <c r="D93" s="126" t="s">
        <v>149</v>
      </c>
      <c r="E93" s="125"/>
      <c r="F93" s="125"/>
      <c r="G93" s="125"/>
      <c r="H93" s="125"/>
      <c r="I93" s="125"/>
      <c r="J93" s="125"/>
      <c r="K93" s="125"/>
      <c r="L93" s="125"/>
      <c r="M93" s="125"/>
      <c r="N93" s="277">
        <f>N170</f>
        <v>0</v>
      </c>
      <c r="O93" s="278"/>
      <c r="P93" s="278"/>
      <c r="Q93" s="278"/>
      <c r="R93" s="127"/>
    </row>
    <row r="94" spans="2:47" s="6" customFormat="1" ht="24.9" customHeight="1">
      <c r="B94" s="124"/>
      <c r="C94" s="125"/>
      <c r="D94" s="126" t="s">
        <v>150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77">
        <f>N216</f>
        <v>0</v>
      </c>
      <c r="O94" s="278"/>
      <c r="P94" s="278"/>
      <c r="Q94" s="278"/>
      <c r="R94" s="127"/>
    </row>
    <row r="95" spans="2:47" s="6" customFormat="1" ht="24.9" customHeight="1">
      <c r="B95" s="124"/>
      <c r="C95" s="125"/>
      <c r="D95" s="126" t="s">
        <v>151</v>
      </c>
      <c r="E95" s="125"/>
      <c r="F95" s="125"/>
      <c r="G95" s="125"/>
      <c r="H95" s="125"/>
      <c r="I95" s="125"/>
      <c r="J95" s="125"/>
      <c r="K95" s="125"/>
      <c r="L95" s="125"/>
      <c r="M95" s="125"/>
      <c r="N95" s="277">
        <f>N218</f>
        <v>0</v>
      </c>
      <c r="O95" s="278"/>
      <c r="P95" s="278"/>
      <c r="Q95" s="278"/>
      <c r="R95" s="127"/>
    </row>
    <row r="96" spans="2:47" s="6" customFormat="1" ht="21.75" customHeight="1">
      <c r="B96" s="124"/>
      <c r="C96" s="125"/>
      <c r="D96" s="126" t="s">
        <v>152</v>
      </c>
      <c r="E96" s="125"/>
      <c r="F96" s="125"/>
      <c r="G96" s="125"/>
      <c r="H96" s="125"/>
      <c r="I96" s="125"/>
      <c r="J96" s="125"/>
      <c r="K96" s="125"/>
      <c r="L96" s="125"/>
      <c r="M96" s="125"/>
      <c r="N96" s="279">
        <f>N230</f>
        <v>0</v>
      </c>
      <c r="O96" s="278"/>
      <c r="P96" s="278"/>
      <c r="Q96" s="278"/>
      <c r="R96" s="127"/>
    </row>
    <row r="97" spans="2:65" s="1" customFormat="1" ht="21.75" customHeight="1"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7"/>
    </row>
    <row r="98" spans="2:65" s="1" customFormat="1" ht="29.25" customHeight="1">
      <c r="B98" s="35"/>
      <c r="C98" s="123" t="s">
        <v>153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276">
        <f>ROUND(N99+N100+N101+N102+N103+N104,2)</f>
        <v>0</v>
      </c>
      <c r="O98" s="280"/>
      <c r="P98" s="280"/>
      <c r="Q98" s="280"/>
      <c r="R98" s="37"/>
      <c r="T98" s="128"/>
      <c r="U98" s="129" t="s">
        <v>39</v>
      </c>
    </row>
    <row r="99" spans="2:65" s="1" customFormat="1" ht="18" customHeight="1">
      <c r="B99" s="130"/>
      <c r="C99" s="131"/>
      <c r="D99" s="249" t="s">
        <v>154</v>
      </c>
      <c r="E99" s="281"/>
      <c r="F99" s="281"/>
      <c r="G99" s="281"/>
      <c r="H99" s="281"/>
      <c r="I99" s="131"/>
      <c r="J99" s="131"/>
      <c r="K99" s="131"/>
      <c r="L99" s="131"/>
      <c r="M99" s="131"/>
      <c r="N99" s="251">
        <f>ROUND(N88*T99,2)</f>
        <v>0</v>
      </c>
      <c r="O99" s="282"/>
      <c r="P99" s="282"/>
      <c r="Q99" s="282"/>
      <c r="R99" s="133"/>
      <c r="S99" s="134"/>
      <c r="T99" s="135"/>
      <c r="U99" s="136" t="s">
        <v>42</v>
      </c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7" t="s">
        <v>155</v>
      </c>
      <c r="AZ99" s="134"/>
      <c r="BA99" s="134"/>
      <c r="BB99" s="134"/>
      <c r="BC99" s="134"/>
      <c r="BD99" s="134"/>
      <c r="BE99" s="138">
        <f t="shared" ref="BE99:BE104" si="0">IF(U99="základní",N99,0)</f>
        <v>0</v>
      </c>
      <c r="BF99" s="138">
        <f t="shared" ref="BF99:BF104" si="1">IF(U99="snížená",N99,0)</f>
        <v>0</v>
      </c>
      <c r="BG99" s="138">
        <f t="shared" ref="BG99:BG104" si="2">IF(U99="zákl. přenesená",N99,0)</f>
        <v>0</v>
      </c>
      <c r="BH99" s="138">
        <f t="shared" ref="BH99:BH104" si="3">IF(U99="sníž. přenesená",N99,0)</f>
        <v>0</v>
      </c>
      <c r="BI99" s="138">
        <f t="shared" ref="BI99:BI104" si="4">IF(U99="nulová",N99,0)</f>
        <v>0</v>
      </c>
      <c r="BJ99" s="137" t="s">
        <v>112</v>
      </c>
      <c r="BK99" s="134"/>
      <c r="BL99" s="134"/>
      <c r="BM99" s="134"/>
    </row>
    <row r="100" spans="2:65" s="1" customFormat="1" ht="18" customHeight="1">
      <c r="B100" s="130"/>
      <c r="C100" s="131"/>
      <c r="D100" s="249" t="s">
        <v>156</v>
      </c>
      <c r="E100" s="281"/>
      <c r="F100" s="281"/>
      <c r="G100" s="281"/>
      <c r="H100" s="281"/>
      <c r="I100" s="131"/>
      <c r="J100" s="131"/>
      <c r="K100" s="131"/>
      <c r="L100" s="131"/>
      <c r="M100" s="131"/>
      <c r="N100" s="251">
        <f>ROUND(N88*T100,2)</f>
        <v>0</v>
      </c>
      <c r="O100" s="282"/>
      <c r="P100" s="282"/>
      <c r="Q100" s="282"/>
      <c r="R100" s="133"/>
      <c r="S100" s="134"/>
      <c r="T100" s="135"/>
      <c r="U100" s="136" t="s">
        <v>42</v>
      </c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7" t="s">
        <v>155</v>
      </c>
      <c r="AZ100" s="134"/>
      <c r="BA100" s="134"/>
      <c r="BB100" s="134"/>
      <c r="BC100" s="134"/>
      <c r="BD100" s="134"/>
      <c r="BE100" s="138">
        <f t="shared" si="0"/>
        <v>0</v>
      </c>
      <c r="BF100" s="138">
        <f t="shared" si="1"/>
        <v>0</v>
      </c>
      <c r="BG100" s="138">
        <f t="shared" si="2"/>
        <v>0</v>
      </c>
      <c r="BH100" s="138">
        <f t="shared" si="3"/>
        <v>0</v>
      </c>
      <c r="BI100" s="138">
        <f t="shared" si="4"/>
        <v>0</v>
      </c>
      <c r="BJ100" s="137" t="s">
        <v>112</v>
      </c>
      <c r="BK100" s="134"/>
      <c r="BL100" s="134"/>
      <c r="BM100" s="134"/>
    </row>
    <row r="101" spans="2:65" s="1" customFormat="1" ht="18" customHeight="1">
      <c r="B101" s="130"/>
      <c r="C101" s="131"/>
      <c r="D101" s="249" t="s">
        <v>157</v>
      </c>
      <c r="E101" s="281"/>
      <c r="F101" s="281"/>
      <c r="G101" s="281"/>
      <c r="H101" s="281"/>
      <c r="I101" s="131"/>
      <c r="J101" s="131"/>
      <c r="K101" s="131"/>
      <c r="L101" s="131"/>
      <c r="M101" s="131"/>
      <c r="N101" s="251">
        <f>ROUND(N88*T101,2)</f>
        <v>0</v>
      </c>
      <c r="O101" s="282"/>
      <c r="P101" s="282"/>
      <c r="Q101" s="282"/>
      <c r="R101" s="133"/>
      <c r="S101" s="134"/>
      <c r="T101" s="135"/>
      <c r="U101" s="136" t="s">
        <v>42</v>
      </c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7" t="s">
        <v>155</v>
      </c>
      <c r="AZ101" s="134"/>
      <c r="BA101" s="134"/>
      <c r="BB101" s="134"/>
      <c r="BC101" s="134"/>
      <c r="BD101" s="134"/>
      <c r="BE101" s="138">
        <f t="shared" si="0"/>
        <v>0</v>
      </c>
      <c r="BF101" s="138">
        <f t="shared" si="1"/>
        <v>0</v>
      </c>
      <c r="BG101" s="138">
        <f t="shared" si="2"/>
        <v>0</v>
      </c>
      <c r="BH101" s="138">
        <f t="shared" si="3"/>
        <v>0</v>
      </c>
      <c r="BI101" s="138">
        <f t="shared" si="4"/>
        <v>0</v>
      </c>
      <c r="BJ101" s="137" t="s">
        <v>112</v>
      </c>
      <c r="BK101" s="134"/>
      <c r="BL101" s="134"/>
      <c r="BM101" s="134"/>
    </row>
    <row r="102" spans="2:65" s="1" customFormat="1" ht="18" customHeight="1">
      <c r="B102" s="130"/>
      <c r="C102" s="131"/>
      <c r="D102" s="249" t="s">
        <v>158</v>
      </c>
      <c r="E102" s="281"/>
      <c r="F102" s="281"/>
      <c r="G102" s="281"/>
      <c r="H102" s="281"/>
      <c r="I102" s="131"/>
      <c r="J102" s="131"/>
      <c r="K102" s="131"/>
      <c r="L102" s="131"/>
      <c r="M102" s="131"/>
      <c r="N102" s="251">
        <f>ROUND(N88*T102,2)</f>
        <v>0</v>
      </c>
      <c r="O102" s="282"/>
      <c r="P102" s="282"/>
      <c r="Q102" s="282"/>
      <c r="R102" s="133"/>
      <c r="S102" s="134"/>
      <c r="T102" s="135"/>
      <c r="U102" s="136" t="s">
        <v>42</v>
      </c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7" t="s">
        <v>155</v>
      </c>
      <c r="AZ102" s="134"/>
      <c r="BA102" s="134"/>
      <c r="BB102" s="134"/>
      <c r="BC102" s="134"/>
      <c r="BD102" s="134"/>
      <c r="BE102" s="138">
        <f t="shared" si="0"/>
        <v>0</v>
      </c>
      <c r="BF102" s="138">
        <f t="shared" si="1"/>
        <v>0</v>
      </c>
      <c r="BG102" s="138">
        <f t="shared" si="2"/>
        <v>0</v>
      </c>
      <c r="BH102" s="138">
        <f t="shared" si="3"/>
        <v>0</v>
      </c>
      <c r="BI102" s="138">
        <f t="shared" si="4"/>
        <v>0</v>
      </c>
      <c r="BJ102" s="137" t="s">
        <v>112</v>
      </c>
      <c r="BK102" s="134"/>
      <c r="BL102" s="134"/>
      <c r="BM102" s="134"/>
    </row>
    <row r="103" spans="2:65" s="1" customFormat="1" ht="18" customHeight="1">
      <c r="B103" s="130"/>
      <c r="C103" s="131"/>
      <c r="D103" s="249" t="s">
        <v>159</v>
      </c>
      <c r="E103" s="281"/>
      <c r="F103" s="281"/>
      <c r="G103" s="281"/>
      <c r="H103" s="281"/>
      <c r="I103" s="131"/>
      <c r="J103" s="131"/>
      <c r="K103" s="131"/>
      <c r="L103" s="131"/>
      <c r="M103" s="131"/>
      <c r="N103" s="251">
        <f>ROUND(N88*T103,2)</f>
        <v>0</v>
      </c>
      <c r="O103" s="282"/>
      <c r="P103" s="282"/>
      <c r="Q103" s="282"/>
      <c r="R103" s="133"/>
      <c r="S103" s="134"/>
      <c r="T103" s="135"/>
      <c r="U103" s="136" t="s">
        <v>42</v>
      </c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7" t="s">
        <v>155</v>
      </c>
      <c r="AZ103" s="134"/>
      <c r="BA103" s="134"/>
      <c r="BB103" s="134"/>
      <c r="BC103" s="134"/>
      <c r="BD103" s="134"/>
      <c r="BE103" s="138">
        <f t="shared" si="0"/>
        <v>0</v>
      </c>
      <c r="BF103" s="138">
        <f t="shared" si="1"/>
        <v>0</v>
      </c>
      <c r="BG103" s="138">
        <f t="shared" si="2"/>
        <v>0</v>
      </c>
      <c r="BH103" s="138">
        <f t="shared" si="3"/>
        <v>0</v>
      </c>
      <c r="BI103" s="138">
        <f t="shared" si="4"/>
        <v>0</v>
      </c>
      <c r="BJ103" s="137" t="s">
        <v>112</v>
      </c>
      <c r="BK103" s="134"/>
      <c r="BL103" s="134"/>
      <c r="BM103" s="134"/>
    </row>
    <row r="104" spans="2:65" s="1" customFormat="1" ht="18" customHeight="1">
      <c r="B104" s="130"/>
      <c r="C104" s="131"/>
      <c r="D104" s="132" t="s">
        <v>160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251">
        <f>ROUND(N88*T104,2)</f>
        <v>0</v>
      </c>
      <c r="O104" s="282"/>
      <c r="P104" s="282"/>
      <c r="Q104" s="282"/>
      <c r="R104" s="133"/>
      <c r="S104" s="134"/>
      <c r="T104" s="139"/>
      <c r="U104" s="140" t="s">
        <v>42</v>
      </c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7" t="s">
        <v>161</v>
      </c>
      <c r="AZ104" s="134"/>
      <c r="BA104" s="134"/>
      <c r="BB104" s="134"/>
      <c r="BC104" s="134"/>
      <c r="BD104" s="134"/>
      <c r="BE104" s="138">
        <f t="shared" si="0"/>
        <v>0</v>
      </c>
      <c r="BF104" s="138">
        <f t="shared" si="1"/>
        <v>0</v>
      </c>
      <c r="BG104" s="138">
        <f t="shared" si="2"/>
        <v>0</v>
      </c>
      <c r="BH104" s="138">
        <f t="shared" si="3"/>
        <v>0</v>
      </c>
      <c r="BI104" s="138">
        <f t="shared" si="4"/>
        <v>0</v>
      </c>
      <c r="BJ104" s="137" t="s">
        <v>112</v>
      </c>
      <c r="BK104" s="134"/>
      <c r="BL104" s="134"/>
      <c r="BM104" s="134"/>
    </row>
    <row r="105" spans="2:65" s="1" customFormat="1"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7"/>
    </row>
    <row r="106" spans="2:65" s="1" customFormat="1" ht="29.25" customHeight="1">
      <c r="B106" s="35"/>
      <c r="C106" s="113" t="s">
        <v>104</v>
      </c>
      <c r="D106" s="114"/>
      <c r="E106" s="114"/>
      <c r="F106" s="114"/>
      <c r="G106" s="114"/>
      <c r="H106" s="114"/>
      <c r="I106" s="114"/>
      <c r="J106" s="114"/>
      <c r="K106" s="114"/>
      <c r="L106" s="253">
        <f>ROUND(SUM(N88+N98),2)</f>
        <v>0</v>
      </c>
      <c r="M106" s="253"/>
      <c r="N106" s="253"/>
      <c r="O106" s="253"/>
      <c r="P106" s="253"/>
      <c r="Q106" s="253"/>
      <c r="R106" s="37"/>
    </row>
    <row r="107" spans="2:65" s="1" customFormat="1" ht="6.9" customHeight="1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11" spans="2:65" s="1" customFormat="1" ht="6.9" customHeight="1"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4"/>
    </row>
    <row r="112" spans="2:65" s="1" customFormat="1" ht="36.9" customHeight="1">
      <c r="B112" s="35"/>
      <c r="C112" s="220" t="s">
        <v>162</v>
      </c>
      <c r="D112" s="265"/>
      <c r="E112" s="265"/>
      <c r="F112" s="265"/>
      <c r="G112" s="265"/>
      <c r="H112" s="265"/>
      <c r="I112" s="265"/>
      <c r="J112" s="265"/>
      <c r="K112" s="265"/>
      <c r="L112" s="265"/>
      <c r="M112" s="265"/>
      <c r="N112" s="265"/>
      <c r="O112" s="265"/>
      <c r="P112" s="265"/>
      <c r="Q112" s="265"/>
      <c r="R112" s="37"/>
    </row>
    <row r="113" spans="2:65" s="1" customFormat="1" ht="6.9" customHeight="1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7"/>
    </row>
    <row r="114" spans="2:65" s="1" customFormat="1" ht="30" customHeight="1">
      <c r="B114" s="35"/>
      <c r="C114" s="30" t="s">
        <v>19</v>
      </c>
      <c r="D114" s="36"/>
      <c r="E114" s="36"/>
      <c r="F114" s="263" t="str">
        <f>F6</f>
        <v>Okružní křižovatka v km 1,391.91 u areálu T-sport a SOPO - Modletice včetně chodníku k zastávce</v>
      </c>
      <c r="G114" s="264"/>
      <c r="H114" s="264"/>
      <c r="I114" s="264"/>
      <c r="J114" s="264"/>
      <c r="K114" s="264"/>
      <c r="L114" s="264"/>
      <c r="M114" s="264"/>
      <c r="N114" s="264"/>
      <c r="O114" s="264"/>
      <c r="P114" s="264"/>
      <c r="Q114" s="36"/>
      <c r="R114" s="37"/>
    </row>
    <row r="115" spans="2:65" s="1" customFormat="1" ht="36.9" customHeight="1">
      <c r="B115" s="35"/>
      <c r="C115" s="69" t="s">
        <v>122</v>
      </c>
      <c r="D115" s="36"/>
      <c r="E115" s="36"/>
      <c r="F115" s="256" t="str">
        <f>F7</f>
        <v>SO 102.B - CHODNÍKY STAVBA OBCE MODLETICE</v>
      </c>
      <c r="G115" s="265"/>
      <c r="H115" s="265"/>
      <c r="I115" s="265"/>
      <c r="J115" s="265"/>
      <c r="K115" s="265"/>
      <c r="L115" s="265"/>
      <c r="M115" s="265"/>
      <c r="N115" s="265"/>
      <c r="O115" s="265"/>
      <c r="P115" s="265"/>
      <c r="Q115" s="36"/>
      <c r="R115" s="37"/>
    </row>
    <row r="116" spans="2:65" s="1" customFormat="1" ht="6.9" customHeight="1"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7"/>
    </row>
    <row r="117" spans="2:65" s="1" customFormat="1" ht="18" customHeight="1">
      <c r="B117" s="35"/>
      <c r="C117" s="30" t="s">
        <v>23</v>
      </c>
      <c r="D117" s="36"/>
      <c r="E117" s="36"/>
      <c r="F117" s="28" t="str">
        <f>F9</f>
        <v xml:space="preserve"> </v>
      </c>
      <c r="G117" s="36"/>
      <c r="H117" s="36"/>
      <c r="I117" s="36"/>
      <c r="J117" s="36"/>
      <c r="K117" s="30" t="s">
        <v>25</v>
      </c>
      <c r="L117" s="36"/>
      <c r="M117" s="267" t="str">
        <f>IF(O9="","",O9)</f>
        <v>5. 2. 2018</v>
      </c>
      <c r="N117" s="267"/>
      <c r="O117" s="267"/>
      <c r="P117" s="267"/>
      <c r="Q117" s="36"/>
      <c r="R117" s="37"/>
    </row>
    <row r="118" spans="2:65" s="1" customFormat="1" ht="6.9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1" customFormat="1" ht="13.2">
      <c r="B119" s="35"/>
      <c r="C119" s="30" t="s">
        <v>27</v>
      </c>
      <c r="D119" s="36"/>
      <c r="E119" s="36"/>
      <c r="F119" s="28" t="str">
        <f>E12</f>
        <v xml:space="preserve"> </v>
      </c>
      <c r="G119" s="36"/>
      <c r="H119" s="36"/>
      <c r="I119" s="36"/>
      <c r="J119" s="36"/>
      <c r="K119" s="30" t="s">
        <v>32</v>
      </c>
      <c r="L119" s="36"/>
      <c r="M119" s="224" t="str">
        <f>E18</f>
        <v xml:space="preserve"> </v>
      </c>
      <c r="N119" s="224"/>
      <c r="O119" s="224"/>
      <c r="P119" s="224"/>
      <c r="Q119" s="224"/>
      <c r="R119" s="37"/>
    </row>
    <row r="120" spans="2:65" s="1" customFormat="1" ht="14.4" customHeight="1">
      <c r="B120" s="35"/>
      <c r="C120" s="30" t="s">
        <v>30</v>
      </c>
      <c r="D120" s="36"/>
      <c r="E120" s="36"/>
      <c r="F120" s="28" t="str">
        <f>IF(E15="","",E15)</f>
        <v>Vyplň údaj</v>
      </c>
      <c r="G120" s="36"/>
      <c r="H120" s="36"/>
      <c r="I120" s="36"/>
      <c r="J120" s="36"/>
      <c r="K120" s="30" t="s">
        <v>34</v>
      </c>
      <c r="L120" s="36"/>
      <c r="M120" s="224" t="str">
        <f>E21</f>
        <v xml:space="preserve"> </v>
      </c>
      <c r="N120" s="224"/>
      <c r="O120" s="224"/>
      <c r="P120" s="224"/>
      <c r="Q120" s="224"/>
      <c r="R120" s="37"/>
    </row>
    <row r="121" spans="2:65" s="1" customFormat="1" ht="10.35" customHeight="1"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7"/>
    </row>
    <row r="122" spans="2:65" s="7" customFormat="1" ht="29.25" customHeight="1">
      <c r="B122" s="141"/>
      <c r="C122" s="142" t="s">
        <v>163</v>
      </c>
      <c r="D122" s="143" t="s">
        <v>164</v>
      </c>
      <c r="E122" s="143" t="s">
        <v>57</v>
      </c>
      <c r="F122" s="283" t="s">
        <v>165</v>
      </c>
      <c r="G122" s="283"/>
      <c r="H122" s="283"/>
      <c r="I122" s="283"/>
      <c r="J122" s="143" t="s">
        <v>166</v>
      </c>
      <c r="K122" s="143" t="s">
        <v>167</v>
      </c>
      <c r="L122" s="283" t="s">
        <v>168</v>
      </c>
      <c r="M122" s="283"/>
      <c r="N122" s="283" t="s">
        <v>143</v>
      </c>
      <c r="O122" s="283"/>
      <c r="P122" s="283"/>
      <c r="Q122" s="284"/>
      <c r="R122" s="144"/>
      <c r="T122" s="76" t="s">
        <v>169</v>
      </c>
      <c r="U122" s="77" t="s">
        <v>39</v>
      </c>
      <c r="V122" s="77" t="s">
        <v>170</v>
      </c>
      <c r="W122" s="77" t="s">
        <v>171</v>
      </c>
      <c r="X122" s="77" t="s">
        <v>172</v>
      </c>
      <c r="Y122" s="77" t="s">
        <v>173</v>
      </c>
      <c r="Z122" s="77" t="s">
        <v>174</v>
      </c>
      <c r="AA122" s="78" t="s">
        <v>175</v>
      </c>
    </row>
    <row r="123" spans="2:65" s="1" customFormat="1" ht="29.25" customHeight="1">
      <c r="B123" s="35"/>
      <c r="C123" s="80" t="s">
        <v>140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295">
        <f>BK123</f>
        <v>0</v>
      </c>
      <c r="O123" s="296"/>
      <c r="P123" s="296"/>
      <c r="Q123" s="296"/>
      <c r="R123" s="37"/>
      <c r="T123" s="79"/>
      <c r="U123" s="51"/>
      <c r="V123" s="51"/>
      <c r="W123" s="145">
        <f>W124+W129+W155+W163+W170+W216+W218+W230</f>
        <v>0</v>
      </c>
      <c r="X123" s="51"/>
      <c r="Y123" s="145">
        <f>Y124+Y129+Y155+Y163+Y170+Y216+Y218+Y230</f>
        <v>0</v>
      </c>
      <c r="Z123" s="51"/>
      <c r="AA123" s="146">
        <f>AA124+AA129+AA155+AA163+AA170+AA216+AA218+AA230</f>
        <v>0</v>
      </c>
      <c r="AT123" s="19" t="s">
        <v>74</v>
      </c>
      <c r="AU123" s="19" t="s">
        <v>113</v>
      </c>
      <c r="BK123" s="147">
        <f>BK124+BK129+BK155+BK163+BK170+BK216+BK218+BK230</f>
        <v>0</v>
      </c>
    </row>
    <row r="124" spans="2:65" s="8" customFormat="1" ht="37.35" customHeight="1">
      <c r="B124" s="148"/>
      <c r="C124" s="149"/>
      <c r="D124" s="150" t="s">
        <v>145</v>
      </c>
      <c r="E124" s="150"/>
      <c r="F124" s="150"/>
      <c r="G124" s="150"/>
      <c r="H124" s="150"/>
      <c r="I124" s="150"/>
      <c r="J124" s="150"/>
      <c r="K124" s="150"/>
      <c r="L124" s="150"/>
      <c r="M124" s="150"/>
      <c r="N124" s="297">
        <f>BK124</f>
        <v>0</v>
      </c>
      <c r="O124" s="298"/>
      <c r="P124" s="298"/>
      <c r="Q124" s="298"/>
      <c r="R124" s="151"/>
      <c r="T124" s="152"/>
      <c r="U124" s="149"/>
      <c r="V124" s="149"/>
      <c r="W124" s="153">
        <f>SUM(W125:W128)</f>
        <v>0</v>
      </c>
      <c r="X124" s="149"/>
      <c r="Y124" s="153">
        <f>SUM(Y125:Y128)</f>
        <v>0</v>
      </c>
      <c r="Z124" s="149"/>
      <c r="AA124" s="154">
        <f>SUM(AA125:AA128)</f>
        <v>0</v>
      </c>
      <c r="AR124" s="155" t="s">
        <v>83</v>
      </c>
      <c r="AT124" s="156" t="s">
        <v>74</v>
      </c>
      <c r="AU124" s="156" t="s">
        <v>75</v>
      </c>
      <c r="AY124" s="155" t="s">
        <v>176</v>
      </c>
      <c r="BK124" s="157">
        <f>SUM(BK125:BK128)</f>
        <v>0</v>
      </c>
    </row>
    <row r="125" spans="2:65" s="1" customFormat="1" ht="16.5" customHeight="1">
      <c r="B125" s="130"/>
      <c r="C125" s="158" t="s">
        <v>83</v>
      </c>
      <c r="D125" s="158" t="s">
        <v>177</v>
      </c>
      <c r="E125" s="159" t="s">
        <v>178</v>
      </c>
      <c r="F125" s="285" t="s">
        <v>179</v>
      </c>
      <c r="G125" s="285"/>
      <c r="H125" s="285"/>
      <c r="I125" s="285"/>
      <c r="J125" s="160" t="s">
        <v>180</v>
      </c>
      <c r="K125" s="161">
        <v>576</v>
      </c>
      <c r="L125" s="286">
        <v>0</v>
      </c>
      <c r="M125" s="286"/>
      <c r="N125" s="287">
        <f>ROUND(L125*K125,2)</f>
        <v>0</v>
      </c>
      <c r="O125" s="287"/>
      <c r="P125" s="287"/>
      <c r="Q125" s="287"/>
      <c r="R125" s="133"/>
      <c r="T125" s="162" t="s">
        <v>5</v>
      </c>
      <c r="U125" s="44" t="s">
        <v>40</v>
      </c>
      <c r="V125" s="36"/>
      <c r="W125" s="163">
        <f>V125*K125</f>
        <v>0</v>
      </c>
      <c r="X125" s="163">
        <v>0</v>
      </c>
      <c r="Y125" s="163">
        <f>X125*K125</f>
        <v>0</v>
      </c>
      <c r="Z125" s="163">
        <v>0</v>
      </c>
      <c r="AA125" s="164">
        <f>Z125*K125</f>
        <v>0</v>
      </c>
      <c r="AR125" s="19" t="s">
        <v>181</v>
      </c>
      <c r="AT125" s="19" t="s">
        <v>177</v>
      </c>
      <c r="AU125" s="19" t="s">
        <v>83</v>
      </c>
      <c r="AY125" s="19" t="s">
        <v>176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9" t="s">
        <v>83</v>
      </c>
      <c r="BK125" s="106">
        <f>ROUND(L125*K125,2)</f>
        <v>0</v>
      </c>
      <c r="BL125" s="19" t="s">
        <v>181</v>
      </c>
      <c r="BM125" s="19" t="s">
        <v>182</v>
      </c>
    </row>
    <row r="126" spans="2:65" s="9" customFormat="1" ht="16.5" customHeight="1">
      <c r="B126" s="165"/>
      <c r="C126" s="166"/>
      <c r="D126" s="166"/>
      <c r="E126" s="167" t="s">
        <v>183</v>
      </c>
      <c r="F126" s="288" t="s">
        <v>184</v>
      </c>
      <c r="G126" s="289"/>
      <c r="H126" s="289"/>
      <c r="I126" s="289"/>
      <c r="J126" s="166"/>
      <c r="K126" s="168">
        <v>576</v>
      </c>
      <c r="L126" s="166"/>
      <c r="M126" s="166"/>
      <c r="N126" s="166"/>
      <c r="O126" s="166"/>
      <c r="P126" s="166"/>
      <c r="Q126" s="166"/>
      <c r="R126" s="169"/>
      <c r="T126" s="170"/>
      <c r="U126" s="166"/>
      <c r="V126" s="166"/>
      <c r="W126" s="166"/>
      <c r="X126" s="166"/>
      <c r="Y126" s="166"/>
      <c r="Z126" s="166"/>
      <c r="AA126" s="171"/>
      <c r="AT126" s="172" t="s">
        <v>185</v>
      </c>
      <c r="AU126" s="172" t="s">
        <v>83</v>
      </c>
      <c r="AV126" s="9" t="s">
        <v>112</v>
      </c>
      <c r="AW126" s="9" t="s">
        <v>33</v>
      </c>
      <c r="AX126" s="9" t="s">
        <v>83</v>
      </c>
      <c r="AY126" s="172" t="s">
        <v>176</v>
      </c>
    </row>
    <row r="127" spans="2:65" s="1" customFormat="1" ht="16.5" customHeight="1">
      <c r="B127" s="130"/>
      <c r="C127" s="158" t="s">
        <v>112</v>
      </c>
      <c r="D127" s="158" t="s">
        <v>177</v>
      </c>
      <c r="E127" s="159" t="s">
        <v>186</v>
      </c>
      <c r="F127" s="285" t="s">
        <v>187</v>
      </c>
      <c r="G127" s="285"/>
      <c r="H127" s="285"/>
      <c r="I127" s="285"/>
      <c r="J127" s="160" t="s">
        <v>180</v>
      </c>
      <c r="K127" s="161">
        <v>158.5</v>
      </c>
      <c r="L127" s="286">
        <v>0</v>
      </c>
      <c r="M127" s="286"/>
      <c r="N127" s="287">
        <f>ROUND(L127*K127,2)</f>
        <v>0</v>
      </c>
      <c r="O127" s="287"/>
      <c r="P127" s="287"/>
      <c r="Q127" s="287"/>
      <c r="R127" s="133"/>
      <c r="T127" s="162" t="s">
        <v>5</v>
      </c>
      <c r="U127" s="44" t="s">
        <v>40</v>
      </c>
      <c r="V127" s="36"/>
      <c r="W127" s="163">
        <f>V127*K127</f>
        <v>0</v>
      </c>
      <c r="X127" s="163">
        <v>0</v>
      </c>
      <c r="Y127" s="163">
        <f>X127*K127</f>
        <v>0</v>
      </c>
      <c r="Z127" s="163">
        <v>0</v>
      </c>
      <c r="AA127" s="164">
        <f>Z127*K127</f>
        <v>0</v>
      </c>
      <c r="AR127" s="19" t="s">
        <v>181</v>
      </c>
      <c r="AT127" s="19" t="s">
        <v>177</v>
      </c>
      <c r="AU127" s="19" t="s">
        <v>83</v>
      </c>
      <c r="AY127" s="19" t="s">
        <v>176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9" t="s">
        <v>83</v>
      </c>
      <c r="BK127" s="106">
        <f>ROUND(L127*K127,2)</f>
        <v>0</v>
      </c>
      <c r="BL127" s="19" t="s">
        <v>181</v>
      </c>
      <c r="BM127" s="19" t="s">
        <v>188</v>
      </c>
    </row>
    <row r="128" spans="2:65" s="9" customFormat="1" ht="16.5" customHeight="1">
      <c r="B128" s="165"/>
      <c r="C128" s="166"/>
      <c r="D128" s="166"/>
      <c r="E128" s="167" t="s">
        <v>189</v>
      </c>
      <c r="F128" s="288" t="s">
        <v>190</v>
      </c>
      <c r="G128" s="289"/>
      <c r="H128" s="289"/>
      <c r="I128" s="289"/>
      <c r="J128" s="166"/>
      <c r="K128" s="168">
        <v>158.5</v>
      </c>
      <c r="L128" s="166"/>
      <c r="M128" s="166"/>
      <c r="N128" s="166"/>
      <c r="O128" s="166"/>
      <c r="P128" s="166"/>
      <c r="Q128" s="166"/>
      <c r="R128" s="169"/>
      <c r="T128" s="170"/>
      <c r="U128" s="166"/>
      <c r="V128" s="166"/>
      <c r="W128" s="166"/>
      <c r="X128" s="166"/>
      <c r="Y128" s="166"/>
      <c r="Z128" s="166"/>
      <c r="AA128" s="171"/>
      <c r="AT128" s="172" t="s">
        <v>185</v>
      </c>
      <c r="AU128" s="172" t="s">
        <v>83</v>
      </c>
      <c r="AV128" s="9" t="s">
        <v>112</v>
      </c>
      <c r="AW128" s="9" t="s">
        <v>33</v>
      </c>
      <c r="AX128" s="9" t="s">
        <v>83</v>
      </c>
      <c r="AY128" s="172" t="s">
        <v>176</v>
      </c>
    </row>
    <row r="129" spans="2:65" s="8" customFormat="1" ht="37.35" customHeight="1">
      <c r="B129" s="148"/>
      <c r="C129" s="149"/>
      <c r="D129" s="150" t="s">
        <v>146</v>
      </c>
      <c r="E129" s="150"/>
      <c r="F129" s="150"/>
      <c r="G129" s="150"/>
      <c r="H129" s="150"/>
      <c r="I129" s="150"/>
      <c r="J129" s="150"/>
      <c r="K129" s="150"/>
      <c r="L129" s="150"/>
      <c r="M129" s="150"/>
      <c r="N129" s="297">
        <f>BK129</f>
        <v>0</v>
      </c>
      <c r="O129" s="298"/>
      <c r="P129" s="298"/>
      <c r="Q129" s="298"/>
      <c r="R129" s="151"/>
      <c r="T129" s="152"/>
      <c r="U129" s="149"/>
      <c r="V129" s="149"/>
      <c r="W129" s="153">
        <f>SUM(W130:W154)</f>
        <v>0</v>
      </c>
      <c r="X129" s="149"/>
      <c r="Y129" s="153">
        <f>SUM(Y130:Y154)</f>
        <v>0</v>
      </c>
      <c r="Z129" s="149"/>
      <c r="AA129" s="154">
        <f>SUM(AA130:AA154)</f>
        <v>0</v>
      </c>
      <c r="AR129" s="155" t="s">
        <v>83</v>
      </c>
      <c r="AT129" s="156" t="s">
        <v>74</v>
      </c>
      <c r="AU129" s="156" t="s">
        <v>75</v>
      </c>
      <c r="AY129" s="155" t="s">
        <v>176</v>
      </c>
      <c r="BK129" s="157">
        <f>SUM(BK130:BK154)</f>
        <v>0</v>
      </c>
    </row>
    <row r="130" spans="2:65" s="1" customFormat="1" ht="25.5" customHeight="1">
      <c r="B130" s="130"/>
      <c r="C130" s="158" t="s">
        <v>191</v>
      </c>
      <c r="D130" s="158" t="s">
        <v>177</v>
      </c>
      <c r="E130" s="159" t="s">
        <v>192</v>
      </c>
      <c r="F130" s="285" t="s">
        <v>193</v>
      </c>
      <c r="G130" s="285"/>
      <c r="H130" s="285"/>
      <c r="I130" s="285"/>
      <c r="J130" s="160" t="s">
        <v>194</v>
      </c>
      <c r="K130" s="161">
        <v>2</v>
      </c>
      <c r="L130" s="286">
        <v>0</v>
      </c>
      <c r="M130" s="286"/>
      <c r="N130" s="287">
        <f>ROUND(L130*K130,2)</f>
        <v>0</v>
      </c>
      <c r="O130" s="287"/>
      <c r="P130" s="287"/>
      <c r="Q130" s="287"/>
      <c r="R130" s="133"/>
      <c r="T130" s="162" t="s">
        <v>5</v>
      </c>
      <c r="U130" s="44" t="s">
        <v>40</v>
      </c>
      <c r="V130" s="36"/>
      <c r="W130" s="163">
        <f>V130*K130</f>
        <v>0</v>
      </c>
      <c r="X130" s="163">
        <v>0</v>
      </c>
      <c r="Y130" s="163">
        <f>X130*K130</f>
        <v>0</v>
      </c>
      <c r="Z130" s="163">
        <v>0</v>
      </c>
      <c r="AA130" s="164">
        <f>Z130*K130</f>
        <v>0</v>
      </c>
      <c r="AR130" s="19" t="s">
        <v>181</v>
      </c>
      <c r="AT130" s="19" t="s">
        <v>177</v>
      </c>
      <c r="AU130" s="19" t="s">
        <v>83</v>
      </c>
      <c r="AY130" s="19" t="s">
        <v>176</v>
      </c>
      <c r="BE130" s="106">
        <f>IF(U130="základní",N130,0)</f>
        <v>0</v>
      </c>
      <c r="BF130" s="106">
        <f>IF(U130="snížená",N130,0)</f>
        <v>0</v>
      </c>
      <c r="BG130" s="106">
        <f>IF(U130="zákl. přenesená",N130,0)</f>
        <v>0</v>
      </c>
      <c r="BH130" s="106">
        <f>IF(U130="sníž. přenesená",N130,0)</f>
        <v>0</v>
      </c>
      <c r="BI130" s="106">
        <f>IF(U130="nulová",N130,0)</f>
        <v>0</v>
      </c>
      <c r="BJ130" s="19" t="s">
        <v>83</v>
      </c>
      <c r="BK130" s="106">
        <f>ROUND(L130*K130,2)</f>
        <v>0</v>
      </c>
      <c r="BL130" s="19" t="s">
        <v>181</v>
      </c>
      <c r="BM130" s="19" t="s">
        <v>195</v>
      </c>
    </row>
    <row r="131" spans="2:65" s="1" customFormat="1" ht="16.5" customHeight="1">
      <c r="B131" s="130"/>
      <c r="C131" s="158" t="s">
        <v>181</v>
      </c>
      <c r="D131" s="158" t="s">
        <v>177</v>
      </c>
      <c r="E131" s="159" t="s">
        <v>196</v>
      </c>
      <c r="F131" s="285" t="s">
        <v>197</v>
      </c>
      <c r="G131" s="285"/>
      <c r="H131" s="285"/>
      <c r="I131" s="285"/>
      <c r="J131" s="160" t="s">
        <v>180</v>
      </c>
      <c r="K131" s="161">
        <v>387</v>
      </c>
      <c r="L131" s="286">
        <v>0</v>
      </c>
      <c r="M131" s="286"/>
      <c r="N131" s="287">
        <f>ROUND(L131*K131,2)</f>
        <v>0</v>
      </c>
      <c r="O131" s="287"/>
      <c r="P131" s="287"/>
      <c r="Q131" s="287"/>
      <c r="R131" s="133"/>
      <c r="T131" s="162" t="s">
        <v>5</v>
      </c>
      <c r="U131" s="44" t="s">
        <v>40</v>
      </c>
      <c r="V131" s="36"/>
      <c r="W131" s="163">
        <f>V131*K131</f>
        <v>0</v>
      </c>
      <c r="X131" s="163">
        <v>0</v>
      </c>
      <c r="Y131" s="163">
        <f>X131*K131</f>
        <v>0</v>
      </c>
      <c r="Z131" s="163">
        <v>0</v>
      </c>
      <c r="AA131" s="164">
        <f>Z131*K131</f>
        <v>0</v>
      </c>
      <c r="AR131" s="19" t="s">
        <v>181</v>
      </c>
      <c r="AT131" s="19" t="s">
        <v>177</v>
      </c>
      <c r="AU131" s="19" t="s">
        <v>83</v>
      </c>
      <c r="AY131" s="19" t="s">
        <v>176</v>
      </c>
      <c r="BE131" s="106">
        <f>IF(U131="základní",N131,0)</f>
        <v>0</v>
      </c>
      <c r="BF131" s="106">
        <f>IF(U131="snížená",N131,0)</f>
        <v>0</v>
      </c>
      <c r="BG131" s="106">
        <f>IF(U131="zákl. přenesená",N131,0)</f>
        <v>0</v>
      </c>
      <c r="BH131" s="106">
        <f>IF(U131="sníž. přenesená",N131,0)</f>
        <v>0</v>
      </c>
      <c r="BI131" s="106">
        <f>IF(U131="nulová",N131,0)</f>
        <v>0</v>
      </c>
      <c r="BJ131" s="19" t="s">
        <v>83</v>
      </c>
      <c r="BK131" s="106">
        <f>ROUND(L131*K131,2)</f>
        <v>0</v>
      </c>
      <c r="BL131" s="19" t="s">
        <v>181</v>
      </c>
      <c r="BM131" s="19" t="s">
        <v>198</v>
      </c>
    </row>
    <row r="132" spans="2:65" s="9" customFormat="1" ht="16.5" customHeight="1">
      <c r="B132" s="165"/>
      <c r="C132" s="166"/>
      <c r="D132" s="166"/>
      <c r="E132" s="167" t="s">
        <v>199</v>
      </c>
      <c r="F132" s="288" t="s">
        <v>200</v>
      </c>
      <c r="G132" s="289"/>
      <c r="H132" s="289"/>
      <c r="I132" s="289"/>
      <c r="J132" s="166"/>
      <c r="K132" s="168">
        <v>387</v>
      </c>
      <c r="L132" s="166"/>
      <c r="M132" s="166"/>
      <c r="N132" s="166"/>
      <c r="O132" s="166"/>
      <c r="P132" s="166"/>
      <c r="Q132" s="166"/>
      <c r="R132" s="169"/>
      <c r="T132" s="170"/>
      <c r="U132" s="166"/>
      <c r="V132" s="166"/>
      <c r="W132" s="166"/>
      <c r="X132" s="166"/>
      <c r="Y132" s="166"/>
      <c r="Z132" s="166"/>
      <c r="AA132" s="171"/>
      <c r="AT132" s="172" t="s">
        <v>185</v>
      </c>
      <c r="AU132" s="172" t="s">
        <v>83</v>
      </c>
      <c r="AV132" s="9" t="s">
        <v>112</v>
      </c>
      <c r="AW132" s="9" t="s">
        <v>33</v>
      </c>
      <c r="AX132" s="9" t="s">
        <v>83</v>
      </c>
      <c r="AY132" s="172" t="s">
        <v>176</v>
      </c>
    </row>
    <row r="133" spans="2:65" s="1" customFormat="1" ht="25.5" customHeight="1">
      <c r="B133" s="130"/>
      <c r="C133" s="158" t="s">
        <v>201</v>
      </c>
      <c r="D133" s="158" t="s">
        <v>177</v>
      </c>
      <c r="E133" s="159" t="s">
        <v>202</v>
      </c>
      <c r="F133" s="285" t="s">
        <v>203</v>
      </c>
      <c r="G133" s="285"/>
      <c r="H133" s="285"/>
      <c r="I133" s="285"/>
      <c r="J133" s="160" t="s">
        <v>180</v>
      </c>
      <c r="K133" s="161">
        <v>355</v>
      </c>
      <c r="L133" s="286">
        <v>0</v>
      </c>
      <c r="M133" s="286"/>
      <c r="N133" s="287">
        <f>ROUND(L133*K133,2)</f>
        <v>0</v>
      </c>
      <c r="O133" s="287"/>
      <c r="P133" s="287"/>
      <c r="Q133" s="287"/>
      <c r="R133" s="133"/>
      <c r="T133" s="162" t="s">
        <v>5</v>
      </c>
      <c r="U133" s="44" t="s">
        <v>40</v>
      </c>
      <c r="V133" s="36"/>
      <c r="W133" s="163">
        <f>V133*K133</f>
        <v>0</v>
      </c>
      <c r="X133" s="163">
        <v>0</v>
      </c>
      <c r="Y133" s="163">
        <f>X133*K133</f>
        <v>0</v>
      </c>
      <c r="Z133" s="163">
        <v>0</v>
      </c>
      <c r="AA133" s="164">
        <f>Z133*K133</f>
        <v>0</v>
      </c>
      <c r="AR133" s="19" t="s">
        <v>181</v>
      </c>
      <c r="AT133" s="19" t="s">
        <v>177</v>
      </c>
      <c r="AU133" s="19" t="s">
        <v>83</v>
      </c>
      <c r="AY133" s="19" t="s">
        <v>176</v>
      </c>
      <c r="BE133" s="106">
        <f>IF(U133="základní",N133,0)</f>
        <v>0</v>
      </c>
      <c r="BF133" s="106">
        <f>IF(U133="snížená",N133,0)</f>
        <v>0</v>
      </c>
      <c r="BG133" s="106">
        <f>IF(U133="zákl. přenesená",N133,0)</f>
        <v>0</v>
      </c>
      <c r="BH133" s="106">
        <f>IF(U133="sníž. přenesená",N133,0)</f>
        <v>0</v>
      </c>
      <c r="BI133" s="106">
        <f>IF(U133="nulová",N133,0)</f>
        <v>0</v>
      </c>
      <c r="BJ133" s="19" t="s">
        <v>83</v>
      </c>
      <c r="BK133" s="106">
        <f>ROUND(L133*K133,2)</f>
        <v>0</v>
      </c>
      <c r="BL133" s="19" t="s">
        <v>181</v>
      </c>
      <c r="BM133" s="19" t="s">
        <v>204</v>
      </c>
    </row>
    <row r="134" spans="2:65" s="9" customFormat="1" ht="16.5" customHeight="1">
      <c r="B134" s="165"/>
      <c r="C134" s="166"/>
      <c r="D134" s="166"/>
      <c r="E134" s="167" t="s">
        <v>205</v>
      </c>
      <c r="F134" s="288" t="s">
        <v>206</v>
      </c>
      <c r="G134" s="289"/>
      <c r="H134" s="289"/>
      <c r="I134" s="289"/>
      <c r="J134" s="166"/>
      <c r="K134" s="168">
        <v>355</v>
      </c>
      <c r="L134" s="166"/>
      <c r="M134" s="166"/>
      <c r="N134" s="166"/>
      <c r="O134" s="166"/>
      <c r="P134" s="166"/>
      <c r="Q134" s="166"/>
      <c r="R134" s="169"/>
      <c r="T134" s="170"/>
      <c r="U134" s="166"/>
      <c r="V134" s="166"/>
      <c r="W134" s="166"/>
      <c r="X134" s="166"/>
      <c r="Y134" s="166"/>
      <c r="Z134" s="166"/>
      <c r="AA134" s="171"/>
      <c r="AT134" s="172" t="s">
        <v>185</v>
      </c>
      <c r="AU134" s="172" t="s">
        <v>83</v>
      </c>
      <c r="AV134" s="9" t="s">
        <v>112</v>
      </c>
      <c r="AW134" s="9" t="s">
        <v>33</v>
      </c>
      <c r="AX134" s="9" t="s">
        <v>83</v>
      </c>
      <c r="AY134" s="172" t="s">
        <v>176</v>
      </c>
    </row>
    <row r="135" spans="2:65" s="1" customFormat="1" ht="25.5" customHeight="1">
      <c r="B135" s="130"/>
      <c r="C135" s="158" t="s">
        <v>207</v>
      </c>
      <c r="D135" s="158" t="s">
        <v>177</v>
      </c>
      <c r="E135" s="159" t="s">
        <v>208</v>
      </c>
      <c r="F135" s="285" t="s">
        <v>203</v>
      </c>
      <c r="G135" s="285"/>
      <c r="H135" s="285"/>
      <c r="I135" s="285"/>
      <c r="J135" s="160" t="s">
        <v>180</v>
      </c>
      <c r="K135" s="161">
        <v>576</v>
      </c>
      <c r="L135" s="286">
        <v>0</v>
      </c>
      <c r="M135" s="286"/>
      <c r="N135" s="287">
        <f>ROUND(L135*K135,2)</f>
        <v>0</v>
      </c>
      <c r="O135" s="287"/>
      <c r="P135" s="287"/>
      <c r="Q135" s="287"/>
      <c r="R135" s="133"/>
      <c r="T135" s="162" t="s">
        <v>5</v>
      </c>
      <c r="U135" s="44" t="s">
        <v>40</v>
      </c>
      <c r="V135" s="36"/>
      <c r="W135" s="163">
        <f>V135*K135</f>
        <v>0</v>
      </c>
      <c r="X135" s="163">
        <v>0</v>
      </c>
      <c r="Y135" s="163">
        <f>X135*K135</f>
        <v>0</v>
      </c>
      <c r="Z135" s="163">
        <v>0</v>
      </c>
      <c r="AA135" s="164">
        <f>Z135*K135</f>
        <v>0</v>
      </c>
      <c r="AR135" s="19" t="s">
        <v>181</v>
      </c>
      <c r="AT135" s="19" t="s">
        <v>177</v>
      </c>
      <c r="AU135" s="19" t="s">
        <v>83</v>
      </c>
      <c r="AY135" s="19" t="s">
        <v>176</v>
      </c>
      <c r="BE135" s="106">
        <f>IF(U135="základní",N135,0)</f>
        <v>0</v>
      </c>
      <c r="BF135" s="106">
        <f>IF(U135="snížená",N135,0)</f>
        <v>0</v>
      </c>
      <c r="BG135" s="106">
        <f>IF(U135="zákl. přenesená",N135,0)</f>
        <v>0</v>
      </c>
      <c r="BH135" s="106">
        <f>IF(U135="sníž. přenesená",N135,0)</f>
        <v>0</v>
      </c>
      <c r="BI135" s="106">
        <f>IF(U135="nulová",N135,0)</f>
        <v>0</v>
      </c>
      <c r="BJ135" s="19" t="s">
        <v>83</v>
      </c>
      <c r="BK135" s="106">
        <f>ROUND(L135*K135,2)</f>
        <v>0</v>
      </c>
      <c r="BL135" s="19" t="s">
        <v>181</v>
      </c>
      <c r="BM135" s="19" t="s">
        <v>209</v>
      </c>
    </row>
    <row r="136" spans="2:65" s="9" customFormat="1" ht="16.5" customHeight="1">
      <c r="B136" s="165"/>
      <c r="C136" s="166"/>
      <c r="D136" s="166"/>
      <c r="E136" s="167" t="s">
        <v>210</v>
      </c>
      <c r="F136" s="288" t="s">
        <v>211</v>
      </c>
      <c r="G136" s="289"/>
      <c r="H136" s="289"/>
      <c r="I136" s="289"/>
      <c r="J136" s="166"/>
      <c r="K136" s="168">
        <v>202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185</v>
      </c>
      <c r="AU136" s="172" t="s">
        <v>83</v>
      </c>
      <c r="AV136" s="9" t="s">
        <v>112</v>
      </c>
      <c r="AW136" s="9" t="s">
        <v>33</v>
      </c>
      <c r="AX136" s="9" t="s">
        <v>75</v>
      </c>
      <c r="AY136" s="172" t="s">
        <v>176</v>
      </c>
    </row>
    <row r="137" spans="2:65" s="9" customFormat="1" ht="25.5" customHeight="1">
      <c r="B137" s="165"/>
      <c r="C137" s="166"/>
      <c r="D137" s="166"/>
      <c r="E137" s="167" t="s">
        <v>110</v>
      </c>
      <c r="F137" s="290" t="s">
        <v>212</v>
      </c>
      <c r="G137" s="291"/>
      <c r="H137" s="291"/>
      <c r="I137" s="291"/>
      <c r="J137" s="166"/>
      <c r="K137" s="168">
        <v>216.6</v>
      </c>
      <c r="L137" s="166"/>
      <c r="M137" s="166"/>
      <c r="N137" s="166"/>
      <c r="O137" s="166"/>
      <c r="P137" s="166"/>
      <c r="Q137" s="166"/>
      <c r="R137" s="169"/>
      <c r="T137" s="170"/>
      <c r="U137" s="166"/>
      <c r="V137" s="166"/>
      <c r="W137" s="166"/>
      <c r="X137" s="166"/>
      <c r="Y137" s="166"/>
      <c r="Z137" s="166"/>
      <c r="AA137" s="171"/>
      <c r="AT137" s="172" t="s">
        <v>185</v>
      </c>
      <c r="AU137" s="172" t="s">
        <v>83</v>
      </c>
      <c r="AV137" s="9" t="s">
        <v>112</v>
      </c>
      <c r="AW137" s="9" t="s">
        <v>33</v>
      </c>
      <c r="AX137" s="9" t="s">
        <v>75</v>
      </c>
      <c r="AY137" s="172" t="s">
        <v>176</v>
      </c>
    </row>
    <row r="138" spans="2:65" s="9" customFormat="1" ht="16.5" customHeight="1">
      <c r="B138" s="165"/>
      <c r="C138" s="166"/>
      <c r="D138" s="166"/>
      <c r="E138" s="167" t="s">
        <v>114</v>
      </c>
      <c r="F138" s="290" t="s">
        <v>213</v>
      </c>
      <c r="G138" s="291"/>
      <c r="H138" s="291"/>
      <c r="I138" s="291"/>
      <c r="J138" s="166"/>
      <c r="K138" s="168">
        <v>107.4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185</v>
      </c>
      <c r="AU138" s="172" t="s">
        <v>83</v>
      </c>
      <c r="AV138" s="9" t="s">
        <v>112</v>
      </c>
      <c r="AW138" s="9" t="s">
        <v>33</v>
      </c>
      <c r="AX138" s="9" t="s">
        <v>75</v>
      </c>
      <c r="AY138" s="172" t="s">
        <v>176</v>
      </c>
    </row>
    <row r="139" spans="2:65" s="9" customFormat="1" ht="16.5" customHeight="1">
      <c r="B139" s="165"/>
      <c r="C139" s="166"/>
      <c r="D139" s="166"/>
      <c r="E139" s="167" t="s">
        <v>117</v>
      </c>
      <c r="F139" s="290" t="s">
        <v>214</v>
      </c>
      <c r="G139" s="291"/>
      <c r="H139" s="291"/>
      <c r="I139" s="291"/>
      <c r="J139" s="166"/>
      <c r="K139" s="168">
        <v>50</v>
      </c>
      <c r="L139" s="166"/>
      <c r="M139" s="166"/>
      <c r="N139" s="166"/>
      <c r="O139" s="166"/>
      <c r="P139" s="166"/>
      <c r="Q139" s="166"/>
      <c r="R139" s="169"/>
      <c r="T139" s="170"/>
      <c r="U139" s="166"/>
      <c r="V139" s="166"/>
      <c r="W139" s="166"/>
      <c r="X139" s="166"/>
      <c r="Y139" s="166"/>
      <c r="Z139" s="166"/>
      <c r="AA139" s="171"/>
      <c r="AT139" s="172" t="s">
        <v>185</v>
      </c>
      <c r="AU139" s="172" t="s">
        <v>83</v>
      </c>
      <c r="AV139" s="9" t="s">
        <v>112</v>
      </c>
      <c r="AW139" s="9" t="s">
        <v>33</v>
      </c>
      <c r="AX139" s="9" t="s">
        <v>75</v>
      </c>
      <c r="AY139" s="172" t="s">
        <v>176</v>
      </c>
    </row>
    <row r="140" spans="2:65" s="9" customFormat="1" ht="16.5" customHeight="1">
      <c r="B140" s="165"/>
      <c r="C140" s="166"/>
      <c r="D140" s="166"/>
      <c r="E140" s="167" t="s">
        <v>215</v>
      </c>
      <c r="F140" s="290" t="s">
        <v>216</v>
      </c>
      <c r="G140" s="291"/>
      <c r="H140" s="291"/>
      <c r="I140" s="291"/>
      <c r="J140" s="166"/>
      <c r="K140" s="168">
        <v>576</v>
      </c>
      <c r="L140" s="166"/>
      <c r="M140" s="166"/>
      <c r="N140" s="166"/>
      <c r="O140" s="166"/>
      <c r="P140" s="166"/>
      <c r="Q140" s="166"/>
      <c r="R140" s="169"/>
      <c r="T140" s="170"/>
      <c r="U140" s="166"/>
      <c r="V140" s="166"/>
      <c r="W140" s="166"/>
      <c r="X140" s="166"/>
      <c r="Y140" s="166"/>
      <c r="Z140" s="166"/>
      <c r="AA140" s="171"/>
      <c r="AT140" s="172" t="s">
        <v>185</v>
      </c>
      <c r="AU140" s="172" t="s">
        <v>83</v>
      </c>
      <c r="AV140" s="9" t="s">
        <v>112</v>
      </c>
      <c r="AW140" s="9" t="s">
        <v>33</v>
      </c>
      <c r="AX140" s="9" t="s">
        <v>83</v>
      </c>
      <c r="AY140" s="172" t="s">
        <v>176</v>
      </c>
    </row>
    <row r="141" spans="2:65" s="1" customFormat="1" ht="25.5" customHeight="1">
      <c r="B141" s="130"/>
      <c r="C141" s="158" t="s">
        <v>217</v>
      </c>
      <c r="D141" s="158" t="s">
        <v>177</v>
      </c>
      <c r="E141" s="159" t="s">
        <v>218</v>
      </c>
      <c r="F141" s="285" t="s">
        <v>219</v>
      </c>
      <c r="G141" s="285"/>
      <c r="H141" s="285"/>
      <c r="I141" s="285"/>
      <c r="J141" s="160" t="s">
        <v>180</v>
      </c>
      <c r="K141" s="161">
        <v>158.5</v>
      </c>
      <c r="L141" s="286">
        <v>0</v>
      </c>
      <c r="M141" s="286"/>
      <c r="N141" s="287">
        <f>ROUND(L141*K141,2)</f>
        <v>0</v>
      </c>
      <c r="O141" s="287"/>
      <c r="P141" s="287"/>
      <c r="Q141" s="287"/>
      <c r="R141" s="133"/>
      <c r="T141" s="162" t="s">
        <v>5</v>
      </c>
      <c r="U141" s="44" t="s">
        <v>40</v>
      </c>
      <c r="V141" s="36"/>
      <c r="W141" s="163">
        <f>V141*K141</f>
        <v>0</v>
      </c>
      <c r="X141" s="163">
        <v>0</v>
      </c>
      <c r="Y141" s="163">
        <f>X141*K141</f>
        <v>0</v>
      </c>
      <c r="Z141" s="163">
        <v>0</v>
      </c>
      <c r="AA141" s="164">
        <f>Z141*K141</f>
        <v>0</v>
      </c>
      <c r="AR141" s="19" t="s">
        <v>181</v>
      </c>
      <c r="AT141" s="19" t="s">
        <v>177</v>
      </c>
      <c r="AU141" s="19" t="s">
        <v>83</v>
      </c>
      <c r="AY141" s="19" t="s">
        <v>176</v>
      </c>
      <c r="BE141" s="106">
        <f>IF(U141="základní",N141,0)</f>
        <v>0</v>
      </c>
      <c r="BF141" s="106">
        <f>IF(U141="snížená",N141,0)</f>
        <v>0</v>
      </c>
      <c r="BG141" s="106">
        <f>IF(U141="zákl. přenesená",N141,0)</f>
        <v>0</v>
      </c>
      <c r="BH141" s="106">
        <f>IF(U141="sníž. přenesená",N141,0)</f>
        <v>0</v>
      </c>
      <c r="BI141" s="106">
        <f>IF(U141="nulová",N141,0)</f>
        <v>0</v>
      </c>
      <c r="BJ141" s="19" t="s">
        <v>83</v>
      </c>
      <c r="BK141" s="106">
        <f>ROUND(L141*K141,2)</f>
        <v>0</v>
      </c>
      <c r="BL141" s="19" t="s">
        <v>181</v>
      </c>
      <c r="BM141" s="19" t="s">
        <v>220</v>
      </c>
    </row>
    <row r="142" spans="2:65" s="9" customFormat="1" ht="16.5" customHeight="1">
      <c r="B142" s="165"/>
      <c r="C142" s="166"/>
      <c r="D142" s="166"/>
      <c r="E142" s="167" t="s">
        <v>221</v>
      </c>
      <c r="F142" s="288" t="s">
        <v>190</v>
      </c>
      <c r="G142" s="289"/>
      <c r="H142" s="289"/>
      <c r="I142" s="289"/>
      <c r="J142" s="166"/>
      <c r="K142" s="168">
        <v>158.5</v>
      </c>
      <c r="L142" s="166"/>
      <c r="M142" s="166"/>
      <c r="N142" s="166"/>
      <c r="O142" s="166"/>
      <c r="P142" s="166"/>
      <c r="Q142" s="166"/>
      <c r="R142" s="169"/>
      <c r="T142" s="170"/>
      <c r="U142" s="166"/>
      <c r="V142" s="166"/>
      <c r="W142" s="166"/>
      <c r="X142" s="166"/>
      <c r="Y142" s="166"/>
      <c r="Z142" s="166"/>
      <c r="AA142" s="171"/>
      <c r="AT142" s="172" t="s">
        <v>185</v>
      </c>
      <c r="AU142" s="172" t="s">
        <v>83</v>
      </c>
      <c r="AV142" s="9" t="s">
        <v>112</v>
      </c>
      <c r="AW142" s="9" t="s">
        <v>33</v>
      </c>
      <c r="AX142" s="9" t="s">
        <v>83</v>
      </c>
      <c r="AY142" s="172" t="s">
        <v>176</v>
      </c>
    </row>
    <row r="143" spans="2:65" s="1" customFormat="1" ht="25.5" customHeight="1">
      <c r="B143" s="130"/>
      <c r="C143" s="158" t="s">
        <v>222</v>
      </c>
      <c r="D143" s="158" t="s">
        <v>177</v>
      </c>
      <c r="E143" s="159" t="s">
        <v>223</v>
      </c>
      <c r="F143" s="285" t="s">
        <v>224</v>
      </c>
      <c r="G143" s="285"/>
      <c r="H143" s="285"/>
      <c r="I143" s="285"/>
      <c r="J143" s="160" t="s">
        <v>225</v>
      </c>
      <c r="K143" s="161">
        <v>50</v>
      </c>
      <c r="L143" s="286">
        <v>0</v>
      </c>
      <c r="M143" s="286"/>
      <c r="N143" s="287">
        <f>ROUND(L143*K143,2)</f>
        <v>0</v>
      </c>
      <c r="O143" s="287"/>
      <c r="P143" s="287"/>
      <c r="Q143" s="287"/>
      <c r="R143" s="133"/>
      <c r="T143" s="162" t="s">
        <v>5</v>
      </c>
      <c r="U143" s="44" t="s">
        <v>40</v>
      </c>
      <c r="V143" s="36"/>
      <c r="W143" s="163">
        <f>V143*K143</f>
        <v>0</v>
      </c>
      <c r="X143" s="163">
        <v>0</v>
      </c>
      <c r="Y143" s="163">
        <f>X143*K143</f>
        <v>0</v>
      </c>
      <c r="Z143" s="163">
        <v>0</v>
      </c>
      <c r="AA143" s="164">
        <f>Z143*K143</f>
        <v>0</v>
      </c>
      <c r="AR143" s="19" t="s">
        <v>181</v>
      </c>
      <c r="AT143" s="19" t="s">
        <v>177</v>
      </c>
      <c r="AU143" s="19" t="s">
        <v>83</v>
      </c>
      <c r="AY143" s="19" t="s">
        <v>176</v>
      </c>
      <c r="BE143" s="106">
        <f>IF(U143="základní",N143,0)</f>
        <v>0</v>
      </c>
      <c r="BF143" s="106">
        <f>IF(U143="snížená",N143,0)</f>
        <v>0</v>
      </c>
      <c r="BG143" s="106">
        <f>IF(U143="zákl. přenesená",N143,0)</f>
        <v>0</v>
      </c>
      <c r="BH143" s="106">
        <f>IF(U143="sníž. přenesená",N143,0)</f>
        <v>0</v>
      </c>
      <c r="BI143" s="106">
        <f>IF(U143="nulová",N143,0)</f>
        <v>0</v>
      </c>
      <c r="BJ143" s="19" t="s">
        <v>83</v>
      </c>
      <c r="BK143" s="106">
        <f>ROUND(L143*K143,2)</f>
        <v>0</v>
      </c>
      <c r="BL143" s="19" t="s">
        <v>181</v>
      </c>
      <c r="BM143" s="19" t="s">
        <v>226</v>
      </c>
    </row>
    <row r="144" spans="2:65" s="1" customFormat="1" ht="25.5" customHeight="1">
      <c r="B144" s="130"/>
      <c r="C144" s="158" t="s">
        <v>227</v>
      </c>
      <c r="D144" s="158" t="s">
        <v>177</v>
      </c>
      <c r="E144" s="159" t="s">
        <v>228</v>
      </c>
      <c r="F144" s="285" t="s">
        <v>229</v>
      </c>
      <c r="G144" s="285"/>
      <c r="H144" s="285"/>
      <c r="I144" s="285"/>
      <c r="J144" s="160" t="s">
        <v>180</v>
      </c>
      <c r="K144" s="161">
        <v>355</v>
      </c>
      <c r="L144" s="286">
        <v>0</v>
      </c>
      <c r="M144" s="286"/>
      <c r="N144" s="287">
        <f>ROUND(L144*K144,2)</f>
        <v>0</v>
      </c>
      <c r="O144" s="287"/>
      <c r="P144" s="287"/>
      <c r="Q144" s="287"/>
      <c r="R144" s="133"/>
      <c r="T144" s="162" t="s">
        <v>5</v>
      </c>
      <c r="U144" s="44" t="s">
        <v>40</v>
      </c>
      <c r="V144" s="36"/>
      <c r="W144" s="163">
        <f>V144*K144</f>
        <v>0</v>
      </c>
      <c r="X144" s="163">
        <v>0</v>
      </c>
      <c r="Y144" s="163">
        <f>X144*K144</f>
        <v>0</v>
      </c>
      <c r="Z144" s="163">
        <v>0</v>
      </c>
      <c r="AA144" s="164">
        <f>Z144*K144</f>
        <v>0</v>
      </c>
      <c r="AR144" s="19" t="s">
        <v>181</v>
      </c>
      <c r="AT144" s="19" t="s">
        <v>177</v>
      </c>
      <c r="AU144" s="19" t="s">
        <v>83</v>
      </c>
      <c r="AY144" s="19" t="s">
        <v>176</v>
      </c>
      <c r="BE144" s="106">
        <f>IF(U144="základní",N144,0)</f>
        <v>0</v>
      </c>
      <c r="BF144" s="106">
        <f>IF(U144="snížená",N144,0)</f>
        <v>0</v>
      </c>
      <c r="BG144" s="106">
        <f>IF(U144="zákl. přenesená",N144,0)</f>
        <v>0</v>
      </c>
      <c r="BH144" s="106">
        <f>IF(U144="sníž. přenesená",N144,0)</f>
        <v>0</v>
      </c>
      <c r="BI144" s="106">
        <f>IF(U144="nulová",N144,0)</f>
        <v>0</v>
      </c>
      <c r="BJ144" s="19" t="s">
        <v>83</v>
      </c>
      <c r="BK144" s="106">
        <f>ROUND(L144*K144,2)</f>
        <v>0</v>
      </c>
      <c r="BL144" s="19" t="s">
        <v>181</v>
      </c>
      <c r="BM144" s="19" t="s">
        <v>230</v>
      </c>
    </row>
    <row r="145" spans="2:65" s="1" customFormat="1" ht="25.5" customHeight="1">
      <c r="B145" s="130"/>
      <c r="C145" s="158" t="s">
        <v>231</v>
      </c>
      <c r="D145" s="158" t="s">
        <v>177</v>
      </c>
      <c r="E145" s="159" t="s">
        <v>232</v>
      </c>
      <c r="F145" s="285" t="s">
        <v>233</v>
      </c>
      <c r="G145" s="285"/>
      <c r="H145" s="285"/>
      <c r="I145" s="285"/>
      <c r="J145" s="160" t="s">
        <v>180</v>
      </c>
      <c r="K145" s="161">
        <v>576</v>
      </c>
      <c r="L145" s="286">
        <v>0</v>
      </c>
      <c r="M145" s="286"/>
      <c r="N145" s="287">
        <f>ROUND(L145*K145,2)</f>
        <v>0</v>
      </c>
      <c r="O145" s="287"/>
      <c r="P145" s="287"/>
      <c r="Q145" s="287"/>
      <c r="R145" s="133"/>
      <c r="T145" s="162" t="s">
        <v>5</v>
      </c>
      <c r="U145" s="44" t="s">
        <v>40</v>
      </c>
      <c r="V145" s="36"/>
      <c r="W145" s="163">
        <f>V145*K145</f>
        <v>0</v>
      </c>
      <c r="X145" s="163">
        <v>0</v>
      </c>
      <c r="Y145" s="163">
        <f>X145*K145</f>
        <v>0</v>
      </c>
      <c r="Z145" s="163">
        <v>0</v>
      </c>
      <c r="AA145" s="164">
        <f>Z145*K145</f>
        <v>0</v>
      </c>
      <c r="AR145" s="19" t="s">
        <v>181</v>
      </c>
      <c r="AT145" s="19" t="s">
        <v>177</v>
      </c>
      <c r="AU145" s="19" t="s">
        <v>83</v>
      </c>
      <c r="AY145" s="19" t="s">
        <v>176</v>
      </c>
      <c r="BE145" s="106">
        <f>IF(U145="základní",N145,0)</f>
        <v>0</v>
      </c>
      <c r="BF145" s="106">
        <f>IF(U145="snížená",N145,0)</f>
        <v>0</v>
      </c>
      <c r="BG145" s="106">
        <f>IF(U145="zákl. přenesená",N145,0)</f>
        <v>0</v>
      </c>
      <c r="BH145" s="106">
        <f>IF(U145="sníž. přenesená",N145,0)</f>
        <v>0</v>
      </c>
      <c r="BI145" s="106">
        <f>IF(U145="nulová",N145,0)</f>
        <v>0</v>
      </c>
      <c r="BJ145" s="19" t="s">
        <v>83</v>
      </c>
      <c r="BK145" s="106">
        <f>ROUND(L145*K145,2)</f>
        <v>0</v>
      </c>
      <c r="BL145" s="19" t="s">
        <v>181</v>
      </c>
      <c r="BM145" s="19" t="s">
        <v>234</v>
      </c>
    </row>
    <row r="146" spans="2:65" s="9" customFormat="1" ht="16.5" customHeight="1">
      <c r="B146" s="165"/>
      <c r="C146" s="166"/>
      <c r="D146" s="166"/>
      <c r="E146" s="167" t="s">
        <v>235</v>
      </c>
      <c r="F146" s="288" t="s">
        <v>184</v>
      </c>
      <c r="G146" s="289"/>
      <c r="H146" s="289"/>
      <c r="I146" s="289"/>
      <c r="J146" s="166"/>
      <c r="K146" s="168">
        <v>576</v>
      </c>
      <c r="L146" s="166"/>
      <c r="M146" s="166"/>
      <c r="N146" s="166"/>
      <c r="O146" s="166"/>
      <c r="P146" s="166"/>
      <c r="Q146" s="166"/>
      <c r="R146" s="169"/>
      <c r="T146" s="170"/>
      <c r="U146" s="166"/>
      <c r="V146" s="166"/>
      <c r="W146" s="166"/>
      <c r="X146" s="166"/>
      <c r="Y146" s="166"/>
      <c r="Z146" s="166"/>
      <c r="AA146" s="171"/>
      <c r="AT146" s="172" t="s">
        <v>185</v>
      </c>
      <c r="AU146" s="172" t="s">
        <v>83</v>
      </c>
      <c r="AV146" s="9" t="s">
        <v>112</v>
      </c>
      <c r="AW146" s="9" t="s">
        <v>33</v>
      </c>
      <c r="AX146" s="9" t="s">
        <v>83</v>
      </c>
      <c r="AY146" s="172" t="s">
        <v>176</v>
      </c>
    </row>
    <row r="147" spans="2:65" s="1" customFormat="1" ht="25.5" customHeight="1">
      <c r="B147" s="130"/>
      <c r="C147" s="158" t="s">
        <v>236</v>
      </c>
      <c r="D147" s="158" t="s">
        <v>177</v>
      </c>
      <c r="E147" s="159" t="s">
        <v>237</v>
      </c>
      <c r="F147" s="285" t="s">
        <v>238</v>
      </c>
      <c r="G147" s="285"/>
      <c r="H147" s="285"/>
      <c r="I147" s="285"/>
      <c r="J147" s="160" t="s">
        <v>180</v>
      </c>
      <c r="K147" s="161">
        <v>50</v>
      </c>
      <c r="L147" s="286">
        <v>0</v>
      </c>
      <c r="M147" s="286"/>
      <c r="N147" s="287">
        <f>ROUND(L147*K147,2)</f>
        <v>0</v>
      </c>
      <c r="O147" s="287"/>
      <c r="P147" s="287"/>
      <c r="Q147" s="287"/>
      <c r="R147" s="133"/>
      <c r="T147" s="162" t="s">
        <v>5</v>
      </c>
      <c r="U147" s="44" t="s">
        <v>40</v>
      </c>
      <c r="V147" s="36"/>
      <c r="W147" s="163">
        <f>V147*K147</f>
        <v>0</v>
      </c>
      <c r="X147" s="163">
        <v>0</v>
      </c>
      <c r="Y147" s="163">
        <f>X147*K147</f>
        <v>0</v>
      </c>
      <c r="Z147" s="163">
        <v>0</v>
      </c>
      <c r="AA147" s="164">
        <f>Z147*K147</f>
        <v>0</v>
      </c>
      <c r="AR147" s="19" t="s">
        <v>181</v>
      </c>
      <c r="AT147" s="19" t="s">
        <v>177</v>
      </c>
      <c r="AU147" s="19" t="s">
        <v>83</v>
      </c>
      <c r="AY147" s="19" t="s">
        <v>176</v>
      </c>
      <c r="BE147" s="106">
        <f>IF(U147="základní",N147,0)</f>
        <v>0</v>
      </c>
      <c r="BF147" s="106">
        <f>IF(U147="snížená",N147,0)</f>
        <v>0</v>
      </c>
      <c r="BG147" s="106">
        <f>IF(U147="zákl. přenesená",N147,0)</f>
        <v>0</v>
      </c>
      <c r="BH147" s="106">
        <f>IF(U147="sníž. přenesená",N147,0)</f>
        <v>0</v>
      </c>
      <c r="BI147" s="106">
        <f>IF(U147="nulová",N147,0)</f>
        <v>0</v>
      </c>
      <c r="BJ147" s="19" t="s">
        <v>83</v>
      </c>
      <c r="BK147" s="106">
        <f>ROUND(L147*K147,2)</f>
        <v>0</v>
      </c>
      <c r="BL147" s="19" t="s">
        <v>181</v>
      </c>
      <c r="BM147" s="19" t="s">
        <v>239</v>
      </c>
    </row>
    <row r="148" spans="2:65" s="9" customFormat="1" ht="16.5" customHeight="1">
      <c r="B148" s="165"/>
      <c r="C148" s="166"/>
      <c r="D148" s="166"/>
      <c r="E148" s="167" t="s">
        <v>240</v>
      </c>
      <c r="F148" s="288" t="s">
        <v>214</v>
      </c>
      <c r="G148" s="289"/>
      <c r="H148" s="289"/>
      <c r="I148" s="289"/>
      <c r="J148" s="166"/>
      <c r="K148" s="168">
        <v>50</v>
      </c>
      <c r="L148" s="166"/>
      <c r="M148" s="166"/>
      <c r="N148" s="166"/>
      <c r="O148" s="166"/>
      <c r="P148" s="166"/>
      <c r="Q148" s="166"/>
      <c r="R148" s="169"/>
      <c r="T148" s="170"/>
      <c r="U148" s="166"/>
      <c r="V148" s="166"/>
      <c r="W148" s="166"/>
      <c r="X148" s="166"/>
      <c r="Y148" s="166"/>
      <c r="Z148" s="166"/>
      <c r="AA148" s="171"/>
      <c r="AT148" s="172" t="s">
        <v>185</v>
      </c>
      <c r="AU148" s="172" t="s">
        <v>83</v>
      </c>
      <c r="AV148" s="9" t="s">
        <v>112</v>
      </c>
      <c r="AW148" s="9" t="s">
        <v>33</v>
      </c>
      <c r="AX148" s="9" t="s">
        <v>83</v>
      </c>
      <c r="AY148" s="172" t="s">
        <v>176</v>
      </c>
    </row>
    <row r="149" spans="2:65" s="1" customFormat="1" ht="25.5" customHeight="1">
      <c r="B149" s="130"/>
      <c r="C149" s="158" t="s">
        <v>241</v>
      </c>
      <c r="D149" s="158" t="s">
        <v>177</v>
      </c>
      <c r="E149" s="159" t="s">
        <v>242</v>
      </c>
      <c r="F149" s="285" t="s">
        <v>243</v>
      </c>
      <c r="G149" s="285"/>
      <c r="H149" s="285"/>
      <c r="I149" s="285"/>
      <c r="J149" s="160" t="s">
        <v>244</v>
      </c>
      <c r="K149" s="161">
        <v>722</v>
      </c>
      <c r="L149" s="286">
        <v>0</v>
      </c>
      <c r="M149" s="286"/>
      <c r="N149" s="287">
        <f>ROUND(L149*K149,2)</f>
        <v>0</v>
      </c>
      <c r="O149" s="287"/>
      <c r="P149" s="287"/>
      <c r="Q149" s="287"/>
      <c r="R149" s="133"/>
      <c r="T149" s="162" t="s">
        <v>5</v>
      </c>
      <c r="U149" s="44" t="s">
        <v>40</v>
      </c>
      <c r="V149" s="36"/>
      <c r="W149" s="163">
        <f>V149*K149</f>
        <v>0</v>
      </c>
      <c r="X149" s="163">
        <v>0</v>
      </c>
      <c r="Y149" s="163">
        <f>X149*K149</f>
        <v>0</v>
      </c>
      <c r="Z149" s="163">
        <v>0</v>
      </c>
      <c r="AA149" s="164">
        <f>Z149*K149</f>
        <v>0</v>
      </c>
      <c r="AR149" s="19" t="s">
        <v>181</v>
      </c>
      <c r="AT149" s="19" t="s">
        <v>177</v>
      </c>
      <c r="AU149" s="19" t="s">
        <v>83</v>
      </c>
      <c r="AY149" s="19" t="s">
        <v>176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9" t="s">
        <v>83</v>
      </c>
      <c r="BK149" s="106">
        <f>ROUND(L149*K149,2)</f>
        <v>0</v>
      </c>
      <c r="BL149" s="19" t="s">
        <v>181</v>
      </c>
      <c r="BM149" s="19" t="s">
        <v>245</v>
      </c>
    </row>
    <row r="150" spans="2:65" s="9" customFormat="1" ht="16.5" customHeight="1">
      <c r="B150" s="165"/>
      <c r="C150" s="166"/>
      <c r="D150" s="166"/>
      <c r="E150" s="167" t="s">
        <v>246</v>
      </c>
      <c r="F150" s="288" t="s">
        <v>247</v>
      </c>
      <c r="G150" s="289"/>
      <c r="H150" s="289"/>
      <c r="I150" s="289"/>
      <c r="J150" s="166"/>
      <c r="K150" s="168">
        <v>375</v>
      </c>
      <c r="L150" s="166"/>
      <c r="M150" s="166"/>
      <c r="N150" s="166"/>
      <c r="O150" s="166"/>
      <c r="P150" s="166"/>
      <c r="Q150" s="166"/>
      <c r="R150" s="169"/>
      <c r="T150" s="170"/>
      <c r="U150" s="166"/>
      <c r="V150" s="166"/>
      <c r="W150" s="166"/>
      <c r="X150" s="166"/>
      <c r="Y150" s="166"/>
      <c r="Z150" s="166"/>
      <c r="AA150" s="171"/>
      <c r="AT150" s="172" t="s">
        <v>185</v>
      </c>
      <c r="AU150" s="172" t="s">
        <v>83</v>
      </c>
      <c r="AV150" s="9" t="s">
        <v>112</v>
      </c>
      <c r="AW150" s="9" t="s">
        <v>33</v>
      </c>
      <c r="AX150" s="9" t="s">
        <v>75</v>
      </c>
      <c r="AY150" s="172" t="s">
        <v>176</v>
      </c>
    </row>
    <row r="151" spans="2:65" s="9" customFormat="1" ht="25.5" customHeight="1">
      <c r="B151" s="165"/>
      <c r="C151" s="166"/>
      <c r="D151" s="166"/>
      <c r="E151" s="167" t="s">
        <v>119</v>
      </c>
      <c r="F151" s="290" t="s">
        <v>248</v>
      </c>
      <c r="G151" s="291"/>
      <c r="H151" s="291"/>
      <c r="I151" s="291"/>
      <c r="J151" s="166"/>
      <c r="K151" s="168">
        <v>347</v>
      </c>
      <c r="L151" s="166"/>
      <c r="M151" s="166"/>
      <c r="N151" s="166"/>
      <c r="O151" s="166"/>
      <c r="P151" s="166"/>
      <c r="Q151" s="166"/>
      <c r="R151" s="169"/>
      <c r="T151" s="170"/>
      <c r="U151" s="166"/>
      <c r="V151" s="166"/>
      <c r="W151" s="166"/>
      <c r="X151" s="166"/>
      <c r="Y151" s="166"/>
      <c r="Z151" s="166"/>
      <c r="AA151" s="171"/>
      <c r="AT151" s="172" t="s">
        <v>185</v>
      </c>
      <c r="AU151" s="172" t="s">
        <v>83</v>
      </c>
      <c r="AV151" s="9" t="s">
        <v>112</v>
      </c>
      <c r="AW151" s="9" t="s">
        <v>33</v>
      </c>
      <c r="AX151" s="9" t="s">
        <v>75</v>
      </c>
      <c r="AY151" s="172" t="s">
        <v>176</v>
      </c>
    </row>
    <row r="152" spans="2:65" s="9" customFormat="1" ht="16.5" customHeight="1">
      <c r="B152" s="165"/>
      <c r="C152" s="166"/>
      <c r="D152" s="166"/>
      <c r="E152" s="167" t="s">
        <v>249</v>
      </c>
      <c r="F152" s="290" t="s">
        <v>250</v>
      </c>
      <c r="G152" s="291"/>
      <c r="H152" s="291"/>
      <c r="I152" s="291"/>
      <c r="J152" s="166"/>
      <c r="K152" s="168">
        <v>722</v>
      </c>
      <c r="L152" s="166"/>
      <c r="M152" s="166"/>
      <c r="N152" s="166"/>
      <c r="O152" s="166"/>
      <c r="P152" s="166"/>
      <c r="Q152" s="166"/>
      <c r="R152" s="169"/>
      <c r="T152" s="170"/>
      <c r="U152" s="166"/>
      <c r="V152" s="166"/>
      <c r="W152" s="166"/>
      <c r="X152" s="166"/>
      <c r="Y152" s="166"/>
      <c r="Z152" s="166"/>
      <c r="AA152" s="171"/>
      <c r="AT152" s="172" t="s">
        <v>185</v>
      </c>
      <c r="AU152" s="172" t="s">
        <v>83</v>
      </c>
      <c r="AV152" s="9" t="s">
        <v>112</v>
      </c>
      <c r="AW152" s="9" t="s">
        <v>33</v>
      </c>
      <c r="AX152" s="9" t="s">
        <v>83</v>
      </c>
      <c r="AY152" s="172" t="s">
        <v>176</v>
      </c>
    </row>
    <row r="153" spans="2:65" s="1" customFormat="1" ht="16.5" customHeight="1">
      <c r="B153" s="130"/>
      <c r="C153" s="158" t="s">
        <v>251</v>
      </c>
      <c r="D153" s="158" t="s">
        <v>177</v>
      </c>
      <c r="E153" s="159" t="s">
        <v>252</v>
      </c>
      <c r="F153" s="285" t="s">
        <v>253</v>
      </c>
      <c r="G153" s="285"/>
      <c r="H153" s="285"/>
      <c r="I153" s="285"/>
      <c r="J153" s="160" t="s">
        <v>180</v>
      </c>
      <c r="K153" s="161">
        <v>475.5</v>
      </c>
      <c r="L153" s="286">
        <v>0</v>
      </c>
      <c r="M153" s="286"/>
      <c r="N153" s="287">
        <f>ROUND(L153*K153,2)</f>
        <v>0</v>
      </c>
      <c r="O153" s="287"/>
      <c r="P153" s="287"/>
      <c r="Q153" s="287"/>
      <c r="R153" s="133"/>
      <c r="T153" s="162" t="s">
        <v>5</v>
      </c>
      <c r="U153" s="44" t="s">
        <v>40</v>
      </c>
      <c r="V153" s="36"/>
      <c r="W153" s="163">
        <f>V153*K153</f>
        <v>0</v>
      </c>
      <c r="X153" s="163">
        <v>0</v>
      </c>
      <c r="Y153" s="163">
        <f>X153*K153</f>
        <v>0</v>
      </c>
      <c r="Z153" s="163">
        <v>0</v>
      </c>
      <c r="AA153" s="164">
        <f>Z153*K153</f>
        <v>0</v>
      </c>
      <c r="AR153" s="19" t="s">
        <v>181</v>
      </c>
      <c r="AT153" s="19" t="s">
        <v>177</v>
      </c>
      <c r="AU153" s="19" t="s">
        <v>83</v>
      </c>
      <c r="AY153" s="19" t="s">
        <v>176</v>
      </c>
      <c r="BE153" s="106">
        <f>IF(U153="základní",N153,0)</f>
        <v>0</v>
      </c>
      <c r="BF153" s="106">
        <f>IF(U153="snížená",N153,0)</f>
        <v>0</v>
      </c>
      <c r="BG153" s="106">
        <f>IF(U153="zákl. přenesená",N153,0)</f>
        <v>0</v>
      </c>
      <c r="BH153" s="106">
        <f>IF(U153="sníž. přenesená",N153,0)</f>
        <v>0</v>
      </c>
      <c r="BI153" s="106">
        <f>IF(U153="nulová",N153,0)</f>
        <v>0</v>
      </c>
      <c r="BJ153" s="19" t="s">
        <v>83</v>
      </c>
      <c r="BK153" s="106">
        <f>ROUND(L153*K153,2)</f>
        <v>0</v>
      </c>
      <c r="BL153" s="19" t="s">
        <v>181</v>
      </c>
      <c r="BM153" s="19" t="s">
        <v>254</v>
      </c>
    </row>
    <row r="154" spans="2:65" s="9" customFormat="1" ht="16.5" customHeight="1">
      <c r="B154" s="165"/>
      <c r="C154" s="166"/>
      <c r="D154" s="166"/>
      <c r="E154" s="167" t="s">
        <v>255</v>
      </c>
      <c r="F154" s="288" t="s">
        <v>256</v>
      </c>
      <c r="G154" s="289"/>
      <c r="H154" s="289"/>
      <c r="I154" s="289"/>
      <c r="J154" s="166"/>
      <c r="K154" s="168">
        <v>475.5</v>
      </c>
      <c r="L154" s="166"/>
      <c r="M154" s="166"/>
      <c r="N154" s="166"/>
      <c r="O154" s="166"/>
      <c r="P154" s="166"/>
      <c r="Q154" s="166"/>
      <c r="R154" s="169"/>
      <c r="T154" s="170"/>
      <c r="U154" s="166"/>
      <c r="V154" s="166"/>
      <c r="W154" s="166"/>
      <c r="X154" s="166"/>
      <c r="Y154" s="166"/>
      <c r="Z154" s="166"/>
      <c r="AA154" s="171"/>
      <c r="AT154" s="172" t="s">
        <v>185</v>
      </c>
      <c r="AU154" s="172" t="s">
        <v>83</v>
      </c>
      <c r="AV154" s="9" t="s">
        <v>112</v>
      </c>
      <c r="AW154" s="9" t="s">
        <v>33</v>
      </c>
      <c r="AX154" s="9" t="s">
        <v>83</v>
      </c>
      <c r="AY154" s="172" t="s">
        <v>176</v>
      </c>
    </row>
    <row r="155" spans="2:65" s="8" customFormat="1" ht="37.35" customHeight="1">
      <c r="B155" s="148"/>
      <c r="C155" s="149"/>
      <c r="D155" s="150" t="s">
        <v>147</v>
      </c>
      <c r="E155" s="150"/>
      <c r="F155" s="150"/>
      <c r="G155" s="150"/>
      <c r="H155" s="150"/>
      <c r="I155" s="150"/>
      <c r="J155" s="150"/>
      <c r="K155" s="150"/>
      <c r="L155" s="150"/>
      <c r="M155" s="150"/>
      <c r="N155" s="297">
        <f>BK155</f>
        <v>0</v>
      </c>
      <c r="O155" s="298"/>
      <c r="P155" s="298"/>
      <c r="Q155" s="298"/>
      <c r="R155" s="151"/>
      <c r="T155" s="152"/>
      <c r="U155" s="149"/>
      <c r="V155" s="149"/>
      <c r="W155" s="153">
        <f>SUM(W156:W162)</f>
        <v>0</v>
      </c>
      <c r="X155" s="149"/>
      <c r="Y155" s="153">
        <f>SUM(Y156:Y162)</f>
        <v>0</v>
      </c>
      <c r="Z155" s="149"/>
      <c r="AA155" s="154">
        <f>SUM(AA156:AA162)</f>
        <v>0</v>
      </c>
      <c r="AR155" s="155" t="s">
        <v>83</v>
      </c>
      <c r="AT155" s="156" t="s">
        <v>74</v>
      </c>
      <c r="AU155" s="156" t="s">
        <v>75</v>
      </c>
      <c r="AY155" s="155" t="s">
        <v>176</v>
      </c>
      <c r="BK155" s="157">
        <f>SUM(BK156:BK162)</f>
        <v>0</v>
      </c>
    </row>
    <row r="156" spans="2:65" s="1" customFormat="1" ht="25.5" customHeight="1">
      <c r="B156" s="130"/>
      <c r="C156" s="158" t="s">
        <v>257</v>
      </c>
      <c r="D156" s="158" t="s">
        <v>177</v>
      </c>
      <c r="E156" s="159" t="s">
        <v>258</v>
      </c>
      <c r="F156" s="285" t="s">
        <v>259</v>
      </c>
      <c r="G156" s="285"/>
      <c r="H156" s="285"/>
      <c r="I156" s="285"/>
      <c r="J156" s="160" t="s">
        <v>225</v>
      </c>
      <c r="K156" s="161">
        <v>67</v>
      </c>
      <c r="L156" s="286">
        <v>0</v>
      </c>
      <c r="M156" s="286"/>
      <c r="N156" s="287">
        <f>ROUND(L156*K156,2)</f>
        <v>0</v>
      </c>
      <c r="O156" s="287"/>
      <c r="P156" s="287"/>
      <c r="Q156" s="287"/>
      <c r="R156" s="133"/>
      <c r="T156" s="162" t="s">
        <v>5</v>
      </c>
      <c r="U156" s="44" t="s">
        <v>40</v>
      </c>
      <c r="V156" s="36"/>
      <c r="W156" s="163">
        <f>V156*K156</f>
        <v>0</v>
      </c>
      <c r="X156" s="163">
        <v>0</v>
      </c>
      <c r="Y156" s="163">
        <f>X156*K156</f>
        <v>0</v>
      </c>
      <c r="Z156" s="163">
        <v>0</v>
      </c>
      <c r="AA156" s="164">
        <f>Z156*K156</f>
        <v>0</v>
      </c>
      <c r="AR156" s="19" t="s">
        <v>181</v>
      </c>
      <c r="AT156" s="19" t="s">
        <v>177</v>
      </c>
      <c r="AU156" s="19" t="s">
        <v>83</v>
      </c>
      <c r="AY156" s="19" t="s">
        <v>176</v>
      </c>
      <c r="BE156" s="106">
        <f>IF(U156="základní",N156,0)</f>
        <v>0</v>
      </c>
      <c r="BF156" s="106">
        <f>IF(U156="snížená",N156,0)</f>
        <v>0</v>
      </c>
      <c r="BG156" s="106">
        <f>IF(U156="zákl. přenesená",N156,0)</f>
        <v>0</v>
      </c>
      <c r="BH156" s="106">
        <f>IF(U156="sníž. přenesená",N156,0)</f>
        <v>0</v>
      </c>
      <c r="BI156" s="106">
        <f>IF(U156="nulová",N156,0)</f>
        <v>0</v>
      </c>
      <c r="BJ156" s="19" t="s">
        <v>83</v>
      </c>
      <c r="BK156" s="106">
        <f>ROUND(L156*K156,2)</f>
        <v>0</v>
      </c>
      <c r="BL156" s="19" t="s">
        <v>181</v>
      </c>
      <c r="BM156" s="19" t="s">
        <v>260</v>
      </c>
    </row>
    <row r="157" spans="2:65" s="1" customFormat="1" ht="16.5" customHeight="1">
      <c r="B157" s="130"/>
      <c r="C157" s="158" t="s">
        <v>11</v>
      </c>
      <c r="D157" s="158" t="s">
        <v>177</v>
      </c>
      <c r="E157" s="159" t="s">
        <v>261</v>
      </c>
      <c r="F157" s="285" t="s">
        <v>262</v>
      </c>
      <c r="G157" s="285"/>
      <c r="H157" s="285"/>
      <c r="I157" s="285"/>
      <c r="J157" s="160" t="s">
        <v>244</v>
      </c>
      <c r="K157" s="161">
        <v>722</v>
      </c>
      <c r="L157" s="286">
        <v>0</v>
      </c>
      <c r="M157" s="286"/>
      <c r="N157" s="287">
        <f>ROUND(L157*K157,2)</f>
        <v>0</v>
      </c>
      <c r="O157" s="287"/>
      <c r="P157" s="287"/>
      <c r="Q157" s="287"/>
      <c r="R157" s="133"/>
      <c r="T157" s="162" t="s">
        <v>5</v>
      </c>
      <c r="U157" s="44" t="s">
        <v>40</v>
      </c>
      <c r="V157" s="36"/>
      <c r="W157" s="163">
        <f>V157*K157</f>
        <v>0</v>
      </c>
      <c r="X157" s="163">
        <v>0</v>
      </c>
      <c r="Y157" s="163">
        <f>X157*K157</f>
        <v>0</v>
      </c>
      <c r="Z157" s="163">
        <v>0</v>
      </c>
      <c r="AA157" s="164">
        <f>Z157*K157</f>
        <v>0</v>
      </c>
      <c r="AR157" s="19" t="s">
        <v>181</v>
      </c>
      <c r="AT157" s="19" t="s">
        <v>177</v>
      </c>
      <c r="AU157" s="19" t="s">
        <v>83</v>
      </c>
      <c r="AY157" s="19" t="s">
        <v>176</v>
      </c>
      <c r="BE157" s="106">
        <f>IF(U157="základní",N157,0)</f>
        <v>0</v>
      </c>
      <c r="BF157" s="106">
        <f>IF(U157="snížená",N157,0)</f>
        <v>0</v>
      </c>
      <c r="BG157" s="106">
        <f>IF(U157="zákl. přenesená",N157,0)</f>
        <v>0</v>
      </c>
      <c r="BH157" s="106">
        <f>IF(U157="sníž. přenesená",N157,0)</f>
        <v>0</v>
      </c>
      <c r="BI157" s="106">
        <f>IF(U157="nulová",N157,0)</f>
        <v>0</v>
      </c>
      <c r="BJ157" s="19" t="s">
        <v>83</v>
      </c>
      <c r="BK157" s="106">
        <f>ROUND(L157*K157,2)</f>
        <v>0</v>
      </c>
      <c r="BL157" s="19" t="s">
        <v>181</v>
      </c>
      <c r="BM157" s="19" t="s">
        <v>263</v>
      </c>
    </row>
    <row r="158" spans="2:65" s="9" customFormat="1" ht="16.5" customHeight="1">
      <c r="B158" s="165"/>
      <c r="C158" s="166"/>
      <c r="D158" s="166"/>
      <c r="E158" s="167" t="s">
        <v>264</v>
      </c>
      <c r="F158" s="288" t="s">
        <v>247</v>
      </c>
      <c r="G158" s="289"/>
      <c r="H158" s="289"/>
      <c r="I158" s="289"/>
      <c r="J158" s="166"/>
      <c r="K158" s="168">
        <v>375</v>
      </c>
      <c r="L158" s="166"/>
      <c r="M158" s="166"/>
      <c r="N158" s="166"/>
      <c r="O158" s="166"/>
      <c r="P158" s="166"/>
      <c r="Q158" s="166"/>
      <c r="R158" s="169"/>
      <c r="T158" s="170"/>
      <c r="U158" s="166"/>
      <c r="V158" s="166"/>
      <c r="W158" s="166"/>
      <c r="X158" s="166"/>
      <c r="Y158" s="166"/>
      <c r="Z158" s="166"/>
      <c r="AA158" s="171"/>
      <c r="AT158" s="172" t="s">
        <v>185</v>
      </c>
      <c r="AU158" s="172" t="s">
        <v>83</v>
      </c>
      <c r="AV158" s="9" t="s">
        <v>112</v>
      </c>
      <c r="AW158" s="9" t="s">
        <v>33</v>
      </c>
      <c r="AX158" s="9" t="s">
        <v>75</v>
      </c>
      <c r="AY158" s="172" t="s">
        <v>176</v>
      </c>
    </row>
    <row r="159" spans="2:65" s="9" customFormat="1" ht="25.5" customHeight="1">
      <c r="B159" s="165"/>
      <c r="C159" s="166"/>
      <c r="D159" s="166"/>
      <c r="E159" s="167" t="s">
        <v>124</v>
      </c>
      <c r="F159" s="290" t="s">
        <v>248</v>
      </c>
      <c r="G159" s="291"/>
      <c r="H159" s="291"/>
      <c r="I159" s="291"/>
      <c r="J159" s="166"/>
      <c r="K159" s="168">
        <v>347</v>
      </c>
      <c r="L159" s="166"/>
      <c r="M159" s="166"/>
      <c r="N159" s="166"/>
      <c r="O159" s="166"/>
      <c r="P159" s="166"/>
      <c r="Q159" s="166"/>
      <c r="R159" s="169"/>
      <c r="T159" s="170"/>
      <c r="U159" s="166"/>
      <c r="V159" s="166"/>
      <c r="W159" s="166"/>
      <c r="X159" s="166"/>
      <c r="Y159" s="166"/>
      <c r="Z159" s="166"/>
      <c r="AA159" s="171"/>
      <c r="AT159" s="172" t="s">
        <v>185</v>
      </c>
      <c r="AU159" s="172" t="s">
        <v>83</v>
      </c>
      <c r="AV159" s="9" t="s">
        <v>112</v>
      </c>
      <c r="AW159" s="9" t="s">
        <v>33</v>
      </c>
      <c r="AX159" s="9" t="s">
        <v>75</v>
      </c>
      <c r="AY159" s="172" t="s">
        <v>176</v>
      </c>
    </row>
    <row r="160" spans="2:65" s="9" customFormat="1" ht="16.5" customHeight="1">
      <c r="B160" s="165"/>
      <c r="C160" s="166"/>
      <c r="D160" s="166"/>
      <c r="E160" s="167" t="s">
        <v>265</v>
      </c>
      <c r="F160" s="290" t="s">
        <v>266</v>
      </c>
      <c r="G160" s="291"/>
      <c r="H160" s="291"/>
      <c r="I160" s="291"/>
      <c r="J160" s="166"/>
      <c r="K160" s="168">
        <v>722</v>
      </c>
      <c r="L160" s="166"/>
      <c r="M160" s="166"/>
      <c r="N160" s="166"/>
      <c r="O160" s="166"/>
      <c r="P160" s="166"/>
      <c r="Q160" s="166"/>
      <c r="R160" s="169"/>
      <c r="T160" s="170"/>
      <c r="U160" s="166"/>
      <c r="V160" s="166"/>
      <c r="W160" s="166"/>
      <c r="X160" s="166"/>
      <c r="Y160" s="166"/>
      <c r="Z160" s="166"/>
      <c r="AA160" s="171"/>
      <c r="AT160" s="172" t="s">
        <v>185</v>
      </c>
      <c r="AU160" s="172" t="s">
        <v>83</v>
      </c>
      <c r="AV160" s="9" t="s">
        <v>112</v>
      </c>
      <c r="AW160" s="9" t="s">
        <v>33</v>
      </c>
      <c r="AX160" s="9" t="s">
        <v>83</v>
      </c>
      <c r="AY160" s="172" t="s">
        <v>176</v>
      </c>
    </row>
    <row r="161" spans="2:65" s="1" customFormat="1" ht="25.5" customHeight="1">
      <c r="B161" s="130"/>
      <c r="C161" s="158" t="s">
        <v>267</v>
      </c>
      <c r="D161" s="158" t="s">
        <v>177</v>
      </c>
      <c r="E161" s="159" t="s">
        <v>268</v>
      </c>
      <c r="F161" s="285" t="s">
        <v>269</v>
      </c>
      <c r="G161" s="285"/>
      <c r="H161" s="285"/>
      <c r="I161" s="285"/>
      <c r="J161" s="160" t="s">
        <v>244</v>
      </c>
      <c r="K161" s="161">
        <v>134</v>
      </c>
      <c r="L161" s="286">
        <v>0</v>
      </c>
      <c r="M161" s="286"/>
      <c r="N161" s="287">
        <f>ROUND(L161*K161,2)</f>
        <v>0</v>
      </c>
      <c r="O161" s="287"/>
      <c r="P161" s="287"/>
      <c r="Q161" s="287"/>
      <c r="R161" s="133"/>
      <c r="T161" s="162" t="s">
        <v>5</v>
      </c>
      <c r="U161" s="44" t="s">
        <v>40</v>
      </c>
      <c r="V161" s="36"/>
      <c r="W161" s="163">
        <f>V161*K161</f>
        <v>0</v>
      </c>
      <c r="X161" s="163">
        <v>0</v>
      </c>
      <c r="Y161" s="163">
        <f>X161*K161</f>
        <v>0</v>
      </c>
      <c r="Z161" s="163">
        <v>0</v>
      </c>
      <c r="AA161" s="164">
        <f>Z161*K161</f>
        <v>0</v>
      </c>
      <c r="AR161" s="19" t="s">
        <v>181</v>
      </c>
      <c r="AT161" s="19" t="s">
        <v>177</v>
      </c>
      <c r="AU161" s="19" t="s">
        <v>83</v>
      </c>
      <c r="AY161" s="19" t="s">
        <v>176</v>
      </c>
      <c r="BE161" s="106">
        <f>IF(U161="základní",N161,0)</f>
        <v>0</v>
      </c>
      <c r="BF161" s="106">
        <f>IF(U161="snížená",N161,0)</f>
        <v>0</v>
      </c>
      <c r="BG161" s="106">
        <f>IF(U161="zákl. přenesená",N161,0)</f>
        <v>0</v>
      </c>
      <c r="BH161" s="106">
        <f>IF(U161="sníž. přenesená",N161,0)</f>
        <v>0</v>
      </c>
      <c r="BI161" s="106">
        <f>IF(U161="nulová",N161,0)</f>
        <v>0</v>
      </c>
      <c r="BJ161" s="19" t="s">
        <v>83</v>
      </c>
      <c r="BK161" s="106">
        <f>ROUND(L161*K161,2)</f>
        <v>0</v>
      </c>
      <c r="BL161" s="19" t="s">
        <v>181</v>
      </c>
      <c r="BM161" s="19" t="s">
        <v>270</v>
      </c>
    </row>
    <row r="162" spans="2:65" s="9" customFormat="1" ht="16.5" customHeight="1">
      <c r="B162" s="165"/>
      <c r="C162" s="166"/>
      <c r="D162" s="166"/>
      <c r="E162" s="167" t="s">
        <v>271</v>
      </c>
      <c r="F162" s="288" t="s">
        <v>272</v>
      </c>
      <c r="G162" s="289"/>
      <c r="H162" s="289"/>
      <c r="I162" s="289"/>
      <c r="J162" s="166"/>
      <c r="K162" s="168">
        <v>134</v>
      </c>
      <c r="L162" s="166"/>
      <c r="M162" s="166"/>
      <c r="N162" s="166"/>
      <c r="O162" s="166"/>
      <c r="P162" s="166"/>
      <c r="Q162" s="166"/>
      <c r="R162" s="169"/>
      <c r="T162" s="170"/>
      <c r="U162" s="166"/>
      <c r="V162" s="166"/>
      <c r="W162" s="166"/>
      <c r="X162" s="166"/>
      <c r="Y162" s="166"/>
      <c r="Z162" s="166"/>
      <c r="AA162" s="171"/>
      <c r="AT162" s="172" t="s">
        <v>185</v>
      </c>
      <c r="AU162" s="172" t="s">
        <v>83</v>
      </c>
      <c r="AV162" s="9" t="s">
        <v>112</v>
      </c>
      <c r="AW162" s="9" t="s">
        <v>33</v>
      </c>
      <c r="AX162" s="9" t="s">
        <v>83</v>
      </c>
      <c r="AY162" s="172" t="s">
        <v>176</v>
      </c>
    </row>
    <row r="163" spans="2:65" s="8" customFormat="1" ht="37.35" customHeight="1">
      <c r="B163" s="148"/>
      <c r="C163" s="149"/>
      <c r="D163" s="150" t="s">
        <v>148</v>
      </c>
      <c r="E163" s="150"/>
      <c r="F163" s="150"/>
      <c r="G163" s="150"/>
      <c r="H163" s="150"/>
      <c r="I163" s="150"/>
      <c r="J163" s="150"/>
      <c r="K163" s="150"/>
      <c r="L163" s="150"/>
      <c r="M163" s="150"/>
      <c r="N163" s="297">
        <f>BK163</f>
        <v>0</v>
      </c>
      <c r="O163" s="298"/>
      <c r="P163" s="298"/>
      <c r="Q163" s="298"/>
      <c r="R163" s="151"/>
      <c r="T163" s="152"/>
      <c r="U163" s="149"/>
      <c r="V163" s="149"/>
      <c r="W163" s="153">
        <f>SUM(W164:W169)</f>
        <v>0</v>
      </c>
      <c r="X163" s="149"/>
      <c r="Y163" s="153">
        <f>SUM(Y164:Y169)</f>
        <v>0</v>
      </c>
      <c r="Z163" s="149"/>
      <c r="AA163" s="154">
        <f>SUM(AA164:AA169)</f>
        <v>0</v>
      </c>
      <c r="AR163" s="155" t="s">
        <v>83</v>
      </c>
      <c r="AT163" s="156" t="s">
        <v>74</v>
      </c>
      <c r="AU163" s="156" t="s">
        <v>75</v>
      </c>
      <c r="AY163" s="155" t="s">
        <v>176</v>
      </c>
      <c r="BK163" s="157">
        <f>SUM(BK164:BK169)</f>
        <v>0</v>
      </c>
    </row>
    <row r="164" spans="2:65" s="1" customFormat="1" ht="25.5" customHeight="1">
      <c r="B164" s="130"/>
      <c r="C164" s="158" t="s">
        <v>273</v>
      </c>
      <c r="D164" s="158" t="s">
        <v>177</v>
      </c>
      <c r="E164" s="159" t="s">
        <v>274</v>
      </c>
      <c r="F164" s="285" t="s">
        <v>275</v>
      </c>
      <c r="G164" s="285"/>
      <c r="H164" s="285"/>
      <c r="I164" s="285"/>
      <c r="J164" s="160" t="s">
        <v>180</v>
      </c>
      <c r="K164" s="161">
        <v>324</v>
      </c>
      <c r="L164" s="286">
        <v>0</v>
      </c>
      <c r="M164" s="286"/>
      <c r="N164" s="287">
        <f>ROUND(L164*K164,2)</f>
        <v>0</v>
      </c>
      <c r="O164" s="287"/>
      <c r="P164" s="287"/>
      <c r="Q164" s="287"/>
      <c r="R164" s="133"/>
      <c r="T164" s="162" t="s">
        <v>5</v>
      </c>
      <c r="U164" s="44" t="s">
        <v>40</v>
      </c>
      <c r="V164" s="36"/>
      <c r="W164" s="163">
        <f>V164*K164</f>
        <v>0</v>
      </c>
      <c r="X164" s="163">
        <v>0</v>
      </c>
      <c r="Y164" s="163">
        <f>X164*K164</f>
        <v>0</v>
      </c>
      <c r="Z164" s="163">
        <v>0</v>
      </c>
      <c r="AA164" s="164">
        <f>Z164*K164</f>
        <v>0</v>
      </c>
      <c r="AR164" s="19" t="s">
        <v>181</v>
      </c>
      <c r="AT164" s="19" t="s">
        <v>177</v>
      </c>
      <c r="AU164" s="19" t="s">
        <v>83</v>
      </c>
      <c r="AY164" s="19" t="s">
        <v>176</v>
      </c>
      <c r="BE164" s="106">
        <f>IF(U164="základní",N164,0)</f>
        <v>0</v>
      </c>
      <c r="BF164" s="106">
        <f>IF(U164="snížená",N164,0)</f>
        <v>0</v>
      </c>
      <c r="BG164" s="106">
        <f>IF(U164="zákl. přenesená",N164,0)</f>
        <v>0</v>
      </c>
      <c r="BH164" s="106">
        <f>IF(U164="sníž. přenesená",N164,0)</f>
        <v>0</v>
      </c>
      <c r="BI164" s="106">
        <f>IF(U164="nulová",N164,0)</f>
        <v>0</v>
      </c>
      <c r="BJ164" s="19" t="s">
        <v>83</v>
      </c>
      <c r="BK164" s="106">
        <f>ROUND(L164*K164,2)</f>
        <v>0</v>
      </c>
      <c r="BL164" s="19" t="s">
        <v>181</v>
      </c>
      <c r="BM164" s="19" t="s">
        <v>276</v>
      </c>
    </row>
    <row r="165" spans="2:65" s="9" customFormat="1" ht="25.5" customHeight="1">
      <c r="B165" s="165"/>
      <c r="C165" s="166"/>
      <c r="D165" s="166"/>
      <c r="E165" s="167" t="s">
        <v>277</v>
      </c>
      <c r="F165" s="288" t="s">
        <v>212</v>
      </c>
      <c r="G165" s="289"/>
      <c r="H165" s="289"/>
      <c r="I165" s="289"/>
      <c r="J165" s="166"/>
      <c r="K165" s="168">
        <v>216.6</v>
      </c>
      <c r="L165" s="166"/>
      <c r="M165" s="166"/>
      <c r="N165" s="166"/>
      <c r="O165" s="166"/>
      <c r="P165" s="166"/>
      <c r="Q165" s="166"/>
      <c r="R165" s="169"/>
      <c r="T165" s="170"/>
      <c r="U165" s="166"/>
      <c r="V165" s="166"/>
      <c r="W165" s="166"/>
      <c r="X165" s="166"/>
      <c r="Y165" s="166"/>
      <c r="Z165" s="166"/>
      <c r="AA165" s="171"/>
      <c r="AT165" s="172" t="s">
        <v>185</v>
      </c>
      <c r="AU165" s="172" t="s">
        <v>83</v>
      </c>
      <c r="AV165" s="9" t="s">
        <v>112</v>
      </c>
      <c r="AW165" s="9" t="s">
        <v>33</v>
      </c>
      <c r="AX165" s="9" t="s">
        <v>75</v>
      </c>
      <c r="AY165" s="172" t="s">
        <v>176</v>
      </c>
    </row>
    <row r="166" spans="2:65" s="9" customFormat="1" ht="16.5" customHeight="1">
      <c r="B166" s="165"/>
      <c r="C166" s="166"/>
      <c r="D166" s="166"/>
      <c r="E166" s="167" t="s">
        <v>121</v>
      </c>
      <c r="F166" s="290" t="s">
        <v>213</v>
      </c>
      <c r="G166" s="291"/>
      <c r="H166" s="291"/>
      <c r="I166" s="291"/>
      <c r="J166" s="166"/>
      <c r="K166" s="168">
        <v>107.4</v>
      </c>
      <c r="L166" s="166"/>
      <c r="M166" s="166"/>
      <c r="N166" s="166"/>
      <c r="O166" s="166"/>
      <c r="P166" s="166"/>
      <c r="Q166" s="166"/>
      <c r="R166" s="169"/>
      <c r="T166" s="170"/>
      <c r="U166" s="166"/>
      <c r="V166" s="166"/>
      <c r="W166" s="166"/>
      <c r="X166" s="166"/>
      <c r="Y166" s="166"/>
      <c r="Z166" s="166"/>
      <c r="AA166" s="171"/>
      <c r="AT166" s="172" t="s">
        <v>185</v>
      </c>
      <c r="AU166" s="172" t="s">
        <v>83</v>
      </c>
      <c r="AV166" s="9" t="s">
        <v>112</v>
      </c>
      <c r="AW166" s="9" t="s">
        <v>33</v>
      </c>
      <c r="AX166" s="9" t="s">
        <v>75</v>
      </c>
      <c r="AY166" s="172" t="s">
        <v>176</v>
      </c>
    </row>
    <row r="167" spans="2:65" s="9" customFormat="1" ht="16.5" customHeight="1">
      <c r="B167" s="165"/>
      <c r="C167" s="166"/>
      <c r="D167" s="166"/>
      <c r="E167" s="167" t="s">
        <v>278</v>
      </c>
      <c r="F167" s="290" t="s">
        <v>279</v>
      </c>
      <c r="G167" s="291"/>
      <c r="H167" s="291"/>
      <c r="I167" s="291"/>
      <c r="J167" s="166"/>
      <c r="K167" s="168">
        <v>324</v>
      </c>
      <c r="L167" s="166"/>
      <c r="M167" s="166"/>
      <c r="N167" s="166"/>
      <c r="O167" s="166"/>
      <c r="P167" s="166"/>
      <c r="Q167" s="166"/>
      <c r="R167" s="169"/>
      <c r="T167" s="170"/>
      <c r="U167" s="166"/>
      <c r="V167" s="166"/>
      <c r="W167" s="166"/>
      <c r="X167" s="166"/>
      <c r="Y167" s="166"/>
      <c r="Z167" s="166"/>
      <c r="AA167" s="171"/>
      <c r="AT167" s="172" t="s">
        <v>185</v>
      </c>
      <c r="AU167" s="172" t="s">
        <v>83</v>
      </c>
      <c r="AV167" s="9" t="s">
        <v>112</v>
      </c>
      <c r="AW167" s="9" t="s">
        <v>33</v>
      </c>
      <c r="AX167" s="9" t="s">
        <v>83</v>
      </c>
      <c r="AY167" s="172" t="s">
        <v>176</v>
      </c>
    </row>
    <row r="168" spans="2:65" s="1" customFormat="1" ht="25.5" customHeight="1">
      <c r="B168" s="130"/>
      <c r="C168" s="158" t="s">
        <v>280</v>
      </c>
      <c r="D168" s="158" t="s">
        <v>177</v>
      </c>
      <c r="E168" s="159" t="s">
        <v>281</v>
      </c>
      <c r="F168" s="285" t="s">
        <v>282</v>
      </c>
      <c r="G168" s="285"/>
      <c r="H168" s="285"/>
      <c r="I168" s="285"/>
      <c r="J168" s="160" t="s">
        <v>180</v>
      </c>
      <c r="K168" s="161">
        <v>7.7</v>
      </c>
      <c r="L168" s="286">
        <v>0</v>
      </c>
      <c r="M168" s="286"/>
      <c r="N168" s="287">
        <f>ROUND(L168*K168,2)</f>
        <v>0</v>
      </c>
      <c r="O168" s="287"/>
      <c r="P168" s="287"/>
      <c r="Q168" s="287"/>
      <c r="R168" s="133"/>
      <c r="T168" s="162" t="s">
        <v>5</v>
      </c>
      <c r="U168" s="44" t="s">
        <v>40</v>
      </c>
      <c r="V168" s="36"/>
      <c r="W168" s="163">
        <f>V168*K168</f>
        <v>0</v>
      </c>
      <c r="X168" s="163">
        <v>0</v>
      </c>
      <c r="Y168" s="163">
        <f>X168*K168</f>
        <v>0</v>
      </c>
      <c r="Z168" s="163">
        <v>0</v>
      </c>
      <c r="AA168" s="164">
        <f>Z168*K168</f>
        <v>0</v>
      </c>
      <c r="AR168" s="19" t="s">
        <v>181</v>
      </c>
      <c r="AT168" s="19" t="s">
        <v>177</v>
      </c>
      <c r="AU168" s="19" t="s">
        <v>83</v>
      </c>
      <c r="AY168" s="19" t="s">
        <v>176</v>
      </c>
      <c r="BE168" s="106">
        <f>IF(U168="základní",N168,0)</f>
        <v>0</v>
      </c>
      <c r="BF168" s="106">
        <f>IF(U168="snížená",N168,0)</f>
        <v>0</v>
      </c>
      <c r="BG168" s="106">
        <f>IF(U168="zákl. přenesená",N168,0)</f>
        <v>0</v>
      </c>
      <c r="BH168" s="106">
        <f>IF(U168="sníž. přenesená",N168,0)</f>
        <v>0</v>
      </c>
      <c r="BI168" s="106">
        <f>IF(U168="nulová",N168,0)</f>
        <v>0</v>
      </c>
      <c r="BJ168" s="19" t="s">
        <v>83</v>
      </c>
      <c r="BK168" s="106">
        <f>ROUND(L168*K168,2)</f>
        <v>0</v>
      </c>
      <c r="BL168" s="19" t="s">
        <v>181</v>
      </c>
      <c r="BM168" s="19" t="s">
        <v>283</v>
      </c>
    </row>
    <row r="169" spans="2:65" s="9" customFormat="1" ht="16.5" customHeight="1">
      <c r="B169" s="165"/>
      <c r="C169" s="166"/>
      <c r="D169" s="166"/>
      <c r="E169" s="167" t="s">
        <v>284</v>
      </c>
      <c r="F169" s="288" t="s">
        <v>285</v>
      </c>
      <c r="G169" s="289"/>
      <c r="H169" s="289"/>
      <c r="I169" s="289"/>
      <c r="J169" s="166"/>
      <c r="K169" s="168">
        <v>7.7</v>
      </c>
      <c r="L169" s="166"/>
      <c r="M169" s="166"/>
      <c r="N169" s="166"/>
      <c r="O169" s="166"/>
      <c r="P169" s="166"/>
      <c r="Q169" s="166"/>
      <c r="R169" s="169"/>
      <c r="T169" s="170"/>
      <c r="U169" s="166"/>
      <c r="V169" s="166"/>
      <c r="W169" s="166"/>
      <c r="X169" s="166"/>
      <c r="Y169" s="166"/>
      <c r="Z169" s="166"/>
      <c r="AA169" s="171"/>
      <c r="AT169" s="172" t="s">
        <v>185</v>
      </c>
      <c r="AU169" s="172" t="s">
        <v>83</v>
      </c>
      <c r="AV169" s="9" t="s">
        <v>112</v>
      </c>
      <c r="AW169" s="9" t="s">
        <v>33</v>
      </c>
      <c r="AX169" s="9" t="s">
        <v>83</v>
      </c>
      <c r="AY169" s="172" t="s">
        <v>176</v>
      </c>
    </row>
    <row r="170" spans="2:65" s="8" customFormat="1" ht="37.35" customHeight="1">
      <c r="B170" s="148"/>
      <c r="C170" s="149"/>
      <c r="D170" s="150" t="s">
        <v>149</v>
      </c>
      <c r="E170" s="150"/>
      <c r="F170" s="150"/>
      <c r="G170" s="150"/>
      <c r="H170" s="150"/>
      <c r="I170" s="150"/>
      <c r="J170" s="150"/>
      <c r="K170" s="150"/>
      <c r="L170" s="150"/>
      <c r="M170" s="150"/>
      <c r="N170" s="297">
        <f>BK170</f>
        <v>0</v>
      </c>
      <c r="O170" s="298"/>
      <c r="P170" s="298"/>
      <c r="Q170" s="298"/>
      <c r="R170" s="151"/>
      <c r="T170" s="152"/>
      <c r="U170" s="149"/>
      <c r="V170" s="149"/>
      <c r="W170" s="153">
        <f>SUM(W171:W215)</f>
        <v>0</v>
      </c>
      <c r="X170" s="149"/>
      <c r="Y170" s="153">
        <f>SUM(Y171:Y215)</f>
        <v>0</v>
      </c>
      <c r="Z170" s="149"/>
      <c r="AA170" s="154">
        <f>SUM(AA171:AA215)</f>
        <v>0</v>
      </c>
      <c r="AR170" s="155" t="s">
        <v>83</v>
      </c>
      <c r="AT170" s="156" t="s">
        <v>74</v>
      </c>
      <c r="AU170" s="156" t="s">
        <v>75</v>
      </c>
      <c r="AY170" s="155" t="s">
        <v>176</v>
      </c>
      <c r="BK170" s="157">
        <f>SUM(BK171:BK215)</f>
        <v>0</v>
      </c>
    </row>
    <row r="171" spans="2:65" s="1" customFormat="1" ht="25.5" customHeight="1">
      <c r="B171" s="130"/>
      <c r="C171" s="158" t="s">
        <v>286</v>
      </c>
      <c r="D171" s="158" t="s">
        <v>177</v>
      </c>
      <c r="E171" s="159" t="s">
        <v>287</v>
      </c>
      <c r="F171" s="285" t="s">
        <v>288</v>
      </c>
      <c r="G171" s="285"/>
      <c r="H171" s="285"/>
      <c r="I171" s="285"/>
      <c r="J171" s="160" t="s">
        <v>244</v>
      </c>
      <c r="K171" s="161">
        <v>630</v>
      </c>
      <c r="L171" s="286">
        <v>0</v>
      </c>
      <c r="M171" s="286"/>
      <c r="N171" s="287">
        <f>ROUND(L171*K171,2)</f>
        <v>0</v>
      </c>
      <c r="O171" s="287"/>
      <c r="P171" s="287"/>
      <c r="Q171" s="287"/>
      <c r="R171" s="133"/>
      <c r="T171" s="162" t="s">
        <v>5</v>
      </c>
      <c r="U171" s="44" t="s">
        <v>40</v>
      </c>
      <c r="V171" s="36"/>
      <c r="W171" s="163">
        <f>V171*K171</f>
        <v>0</v>
      </c>
      <c r="X171" s="163">
        <v>0</v>
      </c>
      <c r="Y171" s="163">
        <f>X171*K171</f>
        <v>0</v>
      </c>
      <c r="Z171" s="163">
        <v>0</v>
      </c>
      <c r="AA171" s="164">
        <f>Z171*K171</f>
        <v>0</v>
      </c>
      <c r="AR171" s="19" t="s">
        <v>181</v>
      </c>
      <c r="AT171" s="19" t="s">
        <v>177</v>
      </c>
      <c r="AU171" s="19" t="s">
        <v>83</v>
      </c>
      <c r="AY171" s="19" t="s">
        <v>176</v>
      </c>
      <c r="BE171" s="106">
        <f>IF(U171="základní",N171,0)</f>
        <v>0</v>
      </c>
      <c r="BF171" s="106">
        <f>IF(U171="snížená",N171,0)</f>
        <v>0</v>
      </c>
      <c r="BG171" s="106">
        <f>IF(U171="zákl. přenesená",N171,0)</f>
        <v>0</v>
      </c>
      <c r="BH171" s="106">
        <f>IF(U171="sníž. přenesená",N171,0)</f>
        <v>0</v>
      </c>
      <c r="BI171" s="106">
        <f>IF(U171="nulová",N171,0)</f>
        <v>0</v>
      </c>
      <c r="BJ171" s="19" t="s">
        <v>83</v>
      </c>
      <c r="BK171" s="106">
        <f>ROUND(L171*K171,2)</f>
        <v>0</v>
      </c>
      <c r="BL171" s="19" t="s">
        <v>181</v>
      </c>
      <c r="BM171" s="19" t="s">
        <v>289</v>
      </c>
    </row>
    <row r="172" spans="2:65" s="9" customFormat="1" ht="16.5" customHeight="1">
      <c r="B172" s="165"/>
      <c r="C172" s="166"/>
      <c r="D172" s="166"/>
      <c r="E172" s="167" t="s">
        <v>290</v>
      </c>
      <c r="F172" s="288" t="s">
        <v>291</v>
      </c>
      <c r="G172" s="289"/>
      <c r="H172" s="289"/>
      <c r="I172" s="289"/>
      <c r="J172" s="166"/>
      <c r="K172" s="168">
        <v>340</v>
      </c>
      <c r="L172" s="166"/>
      <c r="M172" s="166"/>
      <c r="N172" s="166"/>
      <c r="O172" s="166"/>
      <c r="P172" s="166"/>
      <c r="Q172" s="166"/>
      <c r="R172" s="169"/>
      <c r="T172" s="170"/>
      <c r="U172" s="166"/>
      <c r="V172" s="166"/>
      <c r="W172" s="166"/>
      <c r="X172" s="166"/>
      <c r="Y172" s="166"/>
      <c r="Z172" s="166"/>
      <c r="AA172" s="171"/>
      <c r="AT172" s="172" t="s">
        <v>185</v>
      </c>
      <c r="AU172" s="172" t="s">
        <v>83</v>
      </c>
      <c r="AV172" s="9" t="s">
        <v>112</v>
      </c>
      <c r="AW172" s="9" t="s">
        <v>33</v>
      </c>
      <c r="AX172" s="9" t="s">
        <v>75</v>
      </c>
      <c r="AY172" s="172" t="s">
        <v>176</v>
      </c>
    </row>
    <row r="173" spans="2:65" s="9" customFormat="1" ht="25.5" customHeight="1">
      <c r="B173" s="165"/>
      <c r="C173" s="166"/>
      <c r="D173" s="166"/>
      <c r="E173" s="167" t="s">
        <v>138</v>
      </c>
      <c r="F173" s="290" t="s">
        <v>292</v>
      </c>
      <c r="G173" s="291"/>
      <c r="H173" s="291"/>
      <c r="I173" s="291"/>
      <c r="J173" s="166"/>
      <c r="K173" s="168">
        <v>290</v>
      </c>
      <c r="L173" s="166"/>
      <c r="M173" s="166"/>
      <c r="N173" s="166"/>
      <c r="O173" s="166"/>
      <c r="P173" s="166"/>
      <c r="Q173" s="166"/>
      <c r="R173" s="169"/>
      <c r="T173" s="170"/>
      <c r="U173" s="166"/>
      <c r="V173" s="166"/>
      <c r="W173" s="166"/>
      <c r="X173" s="166"/>
      <c r="Y173" s="166"/>
      <c r="Z173" s="166"/>
      <c r="AA173" s="171"/>
      <c r="AT173" s="172" t="s">
        <v>185</v>
      </c>
      <c r="AU173" s="172" t="s">
        <v>83</v>
      </c>
      <c r="AV173" s="9" t="s">
        <v>112</v>
      </c>
      <c r="AW173" s="9" t="s">
        <v>33</v>
      </c>
      <c r="AX173" s="9" t="s">
        <v>75</v>
      </c>
      <c r="AY173" s="172" t="s">
        <v>176</v>
      </c>
    </row>
    <row r="174" spans="2:65" s="9" customFormat="1" ht="16.5" customHeight="1">
      <c r="B174" s="165"/>
      <c r="C174" s="166"/>
      <c r="D174" s="166"/>
      <c r="E174" s="167" t="s">
        <v>293</v>
      </c>
      <c r="F174" s="290" t="s">
        <v>294</v>
      </c>
      <c r="G174" s="291"/>
      <c r="H174" s="291"/>
      <c r="I174" s="291"/>
      <c r="J174" s="166"/>
      <c r="K174" s="168">
        <v>630</v>
      </c>
      <c r="L174" s="166"/>
      <c r="M174" s="166"/>
      <c r="N174" s="166"/>
      <c r="O174" s="166"/>
      <c r="P174" s="166"/>
      <c r="Q174" s="166"/>
      <c r="R174" s="169"/>
      <c r="T174" s="170"/>
      <c r="U174" s="166"/>
      <c r="V174" s="166"/>
      <c r="W174" s="166"/>
      <c r="X174" s="166"/>
      <c r="Y174" s="166"/>
      <c r="Z174" s="166"/>
      <c r="AA174" s="171"/>
      <c r="AT174" s="172" t="s">
        <v>185</v>
      </c>
      <c r="AU174" s="172" t="s">
        <v>83</v>
      </c>
      <c r="AV174" s="9" t="s">
        <v>112</v>
      </c>
      <c r="AW174" s="9" t="s">
        <v>33</v>
      </c>
      <c r="AX174" s="9" t="s">
        <v>83</v>
      </c>
      <c r="AY174" s="172" t="s">
        <v>176</v>
      </c>
    </row>
    <row r="175" spans="2:65" s="1" customFormat="1" ht="38.25" customHeight="1">
      <c r="B175" s="130"/>
      <c r="C175" s="158" t="s">
        <v>132</v>
      </c>
      <c r="D175" s="158" t="s">
        <v>177</v>
      </c>
      <c r="E175" s="159" t="s">
        <v>295</v>
      </c>
      <c r="F175" s="285" t="s">
        <v>296</v>
      </c>
      <c r="G175" s="285"/>
      <c r="H175" s="285"/>
      <c r="I175" s="285"/>
      <c r="J175" s="160" t="s">
        <v>244</v>
      </c>
      <c r="K175" s="161">
        <v>58</v>
      </c>
      <c r="L175" s="286">
        <v>0</v>
      </c>
      <c r="M175" s="286"/>
      <c r="N175" s="287">
        <f>ROUND(L175*K175,2)</f>
        <v>0</v>
      </c>
      <c r="O175" s="287"/>
      <c r="P175" s="287"/>
      <c r="Q175" s="287"/>
      <c r="R175" s="133"/>
      <c r="T175" s="162" t="s">
        <v>5</v>
      </c>
      <c r="U175" s="44" t="s">
        <v>40</v>
      </c>
      <c r="V175" s="36"/>
      <c r="W175" s="163">
        <f>V175*K175</f>
        <v>0</v>
      </c>
      <c r="X175" s="163">
        <v>0</v>
      </c>
      <c r="Y175" s="163">
        <f>X175*K175</f>
        <v>0</v>
      </c>
      <c r="Z175" s="163">
        <v>0</v>
      </c>
      <c r="AA175" s="164">
        <f>Z175*K175</f>
        <v>0</v>
      </c>
      <c r="AR175" s="19" t="s">
        <v>181</v>
      </c>
      <c r="AT175" s="19" t="s">
        <v>177</v>
      </c>
      <c r="AU175" s="19" t="s">
        <v>83</v>
      </c>
      <c r="AY175" s="19" t="s">
        <v>176</v>
      </c>
      <c r="BE175" s="106">
        <f>IF(U175="základní",N175,0)</f>
        <v>0</v>
      </c>
      <c r="BF175" s="106">
        <f>IF(U175="snížená",N175,0)</f>
        <v>0</v>
      </c>
      <c r="BG175" s="106">
        <f>IF(U175="zákl. přenesená",N175,0)</f>
        <v>0</v>
      </c>
      <c r="BH175" s="106">
        <f>IF(U175="sníž. přenesená",N175,0)</f>
        <v>0</v>
      </c>
      <c r="BI175" s="106">
        <f>IF(U175="nulová",N175,0)</f>
        <v>0</v>
      </c>
      <c r="BJ175" s="19" t="s">
        <v>83</v>
      </c>
      <c r="BK175" s="106">
        <f>ROUND(L175*K175,2)</f>
        <v>0</v>
      </c>
      <c r="BL175" s="19" t="s">
        <v>181</v>
      </c>
      <c r="BM175" s="19" t="s">
        <v>297</v>
      </c>
    </row>
    <row r="176" spans="2:65" s="9" customFormat="1" ht="16.5" customHeight="1">
      <c r="B176" s="165"/>
      <c r="C176" s="166"/>
      <c r="D176" s="166"/>
      <c r="E176" s="167" t="s">
        <v>298</v>
      </c>
      <c r="F176" s="288" t="s">
        <v>299</v>
      </c>
      <c r="G176" s="289"/>
      <c r="H176" s="289"/>
      <c r="I176" s="289"/>
      <c r="J176" s="166"/>
      <c r="K176" s="168">
        <v>58</v>
      </c>
      <c r="L176" s="166"/>
      <c r="M176" s="166"/>
      <c r="N176" s="166"/>
      <c r="O176" s="166"/>
      <c r="P176" s="166"/>
      <c r="Q176" s="166"/>
      <c r="R176" s="169"/>
      <c r="T176" s="170"/>
      <c r="U176" s="166"/>
      <c r="V176" s="166"/>
      <c r="W176" s="166"/>
      <c r="X176" s="166"/>
      <c r="Y176" s="166"/>
      <c r="Z176" s="166"/>
      <c r="AA176" s="171"/>
      <c r="AT176" s="172" t="s">
        <v>185</v>
      </c>
      <c r="AU176" s="172" t="s">
        <v>83</v>
      </c>
      <c r="AV176" s="9" t="s">
        <v>112</v>
      </c>
      <c r="AW176" s="9" t="s">
        <v>33</v>
      </c>
      <c r="AX176" s="9" t="s">
        <v>83</v>
      </c>
      <c r="AY176" s="172" t="s">
        <v>176</v>
      </c>
    </row>
    <row r="177" spans="2:65" s="1" customFormat="1" ht="25.5" customHeight="1">
      <c r="B177" s="130"/>
      <c r="C177" s="158" t="s">
        <v>10</v>
      </c>
      <c r="D177" s="158" t="s">
        <v>177</v>
      </c>
      <c r="E177" s="159" t="s">
        <v>300</v>
      </c>
      <c r="F177" s="285" t="s">
        <v>301</v>
      </c>
      <c r="G177" s="285"/>
      <c r="H177" s="285"/>
      <c r="I177" s="285"/>
      <c r="J177" s="160" t="s">
        <v>244</v>
      </c>
      <c r="K177" s="161">
        <v>537</v>
      </c>
      <c r="L177" s="286">
        <v>0</v>
      </c>
      <c r="M177" s="286"/>
      <c r="N177" s="287">
        <f>ROUND(L177*K177,2)</f>
        <v>0</v>
      </c>
      <c r="O177" s="287"/>
      <c r="P177" s="287"/>
      <c r="Q177" s="287"/>
      <c r="R177" s="133"/>
      <c r="T177" s="162" t="s">
        <v>5</v>
      </c>
      <c r="U177" s="44" t="s">
        <v>40</v>
      </c>
      <c r="V177" s="36"/>
      <c r="W177" s="163">
        <f>V177*K177</f>
        <v>0</v>
      </c>
      <c r="X177" s="163">
        <v>0</v>
      </c>
      <c r="Y177" s="163">
        <f>X177*K177</f>
        <v>0</v>
      </c>
      <c r="Z177" s="163">
        <v>0</v>
      </c>
      <c r="AA177" s="164">
        <f>Z177*K177</f>
        <v>0</v>
      </c>
      <c r="AR177" s="19" t="s">
        <v>181</v>
      </c>
      <c r="AT177" s="19" t="s">
        <v>177</v>
      </c>
      <c r="AU177" s="19" t="s">
        <v>83</v>
      </c>
      <c r="AY177" s="19" t="s">
        <v>176</v>
      </c>
      <c r="BE177" s="106">
        <f>IF(U177="základní",N177,0)</f>
        <v>0</v>
      </c>
      <c r="BF177" s="106">
        <f>IF(U177="snížená",N177,0)</f>
        <v>0</v>
      </c>
      <c r="BG177" s="106">
        <f>IF(U177="zákl. přenesená",N177,0)</f>
        <v>0</v>
      </c>
      <c r="BH177" s="106">
        <f>IF(U177="sníž. přenesená",N177,0)</f>
        <v>0</v>
      </c>
      <c r="BI177" s="106">
        <f>IF(U177="nulová",N177,0)</f>
        <v>0</v>
      </c>
      <c r="BJ177" s="19" t="s">
        <v>83</v>
      </c>
      <c r="BK177" s="106">
        <f>ROUND(L177*K177,2)</f>
        <v>0</v>
      </c>
      <c r="BL177" s="19" t="s">
        <v>181</v>
      </c>
      <c r="BM177" s="19" t="s">
        <v>302</v>
      </c>
    </row>
    <row r="178" spans="2:65" s="9" customFormat="1" ht="16.5" customHeight="1">
      <c r="B178" s="165"/>
      <c r="C178" s="166"/>
      <c r="D178" s="166"/>
      <c r="E178" s="167" t="s">
        <v>125</v>
      </c>
      <c r="F178" s="288" t="s">
        <v>303</v>
      </c>
      <c r="G178" s="289"/>
      <c r="H178" s="289"/>
      <c r="I178" s="289"/>
      <c r="J178" s="166"/>
      <c r="K178" s="168">
        <v>450</v>
      </c>
      <c r="L178" s="166"/>
      <c r="M178" s="166"/>
      <c r="N178" s="166"/>
      <c r="O178" s="166"/>
      <c r="P178" s="166"/>
      <c r="Q178" s="166"/>
      <c r="R178" s="169"/>
      <c r="T178" s="170"/>
      <c r="U178" s="166"/>
      <c r="V178" s="166"/>
      <c r="W178" s="166"/>
      <c r="X178" s="166"/>
      <c r="Y178" s="166"/>
      <c r="Z178" s="166"/>
      <c r="AA178" s="171"/>
      <c r="AT178" s="172" t="s">
        <v>185</v>
      </c>
      <c r="AU178" s="172" t="s">
        <v>83</v>
      </c>
      <c r="AV178" s="9" t="s">
        <v>112</v>
      </c>
      <c r="AW178" s="9" t="s">
        <v>33</v>
      </c>
      <c r="AX178" s="9" t="s">
        <v>75</v>
      </c>
      <c r="AY178" s="172" t="s">
        <v>176</v>
      </c>
    </row>
    <row r="179" spans="2:65" s="9" customFormat="1" ht="16.5" customHeight="1">
      <c r="B179" s="165"/>
      <c r="C179" s="166"/>
      <c r="D179" s="166"/>
      <c r="E179" s="167" t="s">
        <v>127</v>
      </c>
      <c r="F179" s="290" t="s">
        <v>304</v>
      </c>
      <c r="G179" s="291"/>
      <c r="H179" s="291"/>
      <c r="I179" s="291"/>
      <c r="J179" s="166"/>
      <c r="K179" s="168">
        <v>22</v>
      </c>
      <c r="L179" s="166"/>
      <c r="M179" s="166"/>
      <c r="N179" s="166"/>
      <c r="O179" s="166"/>
      <c r="P179" s="166"/>
      <c r="Q179" s="166"/>
      <c r="R179" s="169"/>
      <c r="T179" s="170"/>
      <c r="U179" s="166"/>
      <c r="V179" s="166"/>
      <c r="W179" s="166"/>
      <c r="X179" s="166"/>
      <c r="Y179" s="166"/>
      <c r="Z179" s="166"/>
      <c r="AA179" s="171"/>
      <c r="AT179" s="172" t="s">
        <v>185</v>
      </c>
      <c r="AU179" s="172" t="s">
        <v>83</v>
      </c>
      <c r="AV179" s="9" t="s">
        <v>112</v>
      </c>
      <c r="AW179" s="9" t="s">
        <v>33</v>
      </c>
      <c r="AX179" s="9" t="s">
        <v>75</v>
      </c>
      <c r="AY179" s="172" t="s">
        <v>176</v>
      </c>
    </row>
    <row r="180" spans="2:65" s="9" customFormat="1" ht="16.5" customHeight="1">
      <c r="B180" s="165"/>
      <c r="C180" s="166"/>
      <c r="D180" s="166"/>
      <c r="E180" s="167" t="s">
        <v>129</v>
      </c>
      <c r="F180" s="290" t="s">
        <v>305</v>
      </c>
      <c r="G180" s="291"/>
      <c r="H180" s="291"/>
      <c r="I180" s="291"/>
      <c r="J180" s="166"/>
      <c r="K180" s="168">
        <v>65</v>
      </c>
      <c r="L180" s="166"/>
      <c r="M180" s="166"/>
      <c r="N180" s="166"/>
      <c r="O180" s="166"/>
      <c r="P180" s="166"/>
      <c r="Q180" s="166"/>
      <c r="R180" s="169"/>
      <c r="T180" s="170"/>
      <c r="U180" s="166"/>
      <c r="V180" s="166"/>
      <c r="W180" s="166"/>
      <c r="X180" s="166"/>
      <c r="Y180" s="166"/>
      <c r="Z180" s="166"/>
      <c r="AA180" s="171"/>
      <c r="AT180" s="172" t="s">
        <v>185</v>
      </c>
      <c r="AU180" s="172" t="s">
        <v>83</v>
      </c>
      <c r="AV180" s="9" t="s">
        <v>112</v>
      </c>
      <c r="AW180" s="9" t="s">
        <v>33</v>
      </c>
      <c r="AX180" s="9" t="s">
        <v>75</v>
      </c>
      <c r="AY180" s="172" t="s">
        <v>176</v>
      </c>
    </row>
    <row r="181" spans="2:65" s="9" customFormat="1" ht="16.5" customHeight="1">
      <c r="B181" s="165"/>
      <c r="C181" s="166"/>
      <c r="D181" s="166"/>
      <c r="E181" s="167" t="s">
        <v>306</v>
      </c>
      <c r="F181" s="290" t="s">
        <v>307</v>
      </c>
      <c r="G181" s="291"/>
      <c r="H181" s="291"/>
      <c r="I181" s="291"/>
      <c r="J181" s="166"/>
      <c r="K181" s="168">
        <v>537</v>
      </c>
      <c r="L181" s="166"/>
      <c r="M181" s="166"/>
      <c r="N181" s="166"/>
      <c r="O181" s="166"/>
      <c r="P181" s="166"/>
      <c r="Q181" s="166"/>
      <c r="R181" s="169"/>
      <c r="T181" s="170"/>
      <c r="U181" s="166"/>
      <c r="V181" s="166"/>
      <c r="W181" s="166"/>
      <c r="X181" s="166"/>
      <c r="Y181" s="166"/>
      <c r="Z181" s="166"/>
      <c r="AA181" s="171"/>
      <c r="AT181" s="172" t="s">
        <v>185</v>
      </c>
      <c r="AU181" s="172" t="s">
        <v>83</v>
      </c>
      <c r="AV181" s="9" t="s">
        <v>112</v>
      </c>
      <c r="AW181" s="9" t="s">
        <v>33</v>
      </c>
      <c r="AX181" s="9" t="s">
        <v>83</v>
      </c>
      <c r="AY181" s="172" t="s">
        <v>176</v>
      </c>
    </row>
    <row r="182" spans="2:65" s="1" customFormat="1" ht="25.5" customHeight="1">
      <c r="B182" s="130"/>
      <c r="C182" s="158" t="s">
        <v>128</v>
      </c>
      <c r="D182" s="158" t="s">
        <v>177</v>
      </c>
      <c r="E182" s="159" t="s">
        <v>308</v>
      </c>
      <c r="F182" s="285" t="s">
        <v>309</v>
      </c>
      <c r="G182" s="285"/>
      <c r="H182" s="285"/>
      <c r="I182" s="285"/>
      <c r="J182" s="160" t="s">
        <v>244</v>
      </c>
      <c r="K182" s="161">
        <v>722</v>
      </c>
      <c r="L182" s="286">
        <v>0</v>
      </c>
      <c r="M182" s="286"/>
      <c r="N182" s="287">
        <f>ROUND(L182*K182,2)</f>
        <v>0</v>
      </c>
      <c r="O182" s="287"/>
      <c r="P182" s="287"/>
      <c r="Q182" s="287"/>
      <c r="R182" s="133"/>
      <c r="T182" s="162" t="s">
        <v>5</v>
      </c>
      <c r="U182" s="44" t="s">
        <v>40</v>
      </c>
      <c r="V182" s="36"/>
      <c r="W182" s="163">
        <f>V182*K182</f>
        <v>0</v>
      </c>
      <c r="X182" s="163">
        <v>0</v>
      </c>
      <c r="Y182" s="163">
        <f>X182*K182</f>
        <v>0</v>
      </c>
      <c r="Z182" s="163">
        <v>0</v>
      </c>
      <c r="AA182" s="164">
        <f>Z182*K182</f>
        <v>0</v>
      </c>
      <c r="AR182" s="19" t="s">
        <v>181</v>
      </c>
      <c r="AT182" s="19" t="s">
        <v>177</v>
      </c>
      <c r="AU182" s="19" t="s">
        <v>83</v>
      </c>
      <c r="AY182" s="19" t="s">
        <v>176</v>
      </c>
      <c r="BE182" s="106">
        <f>IF(U182="základní",N182,0)</f>
        <v>0</v>
      </c>
      <c r="BF182" s="106">
        <f>IF(U182="snížená",N182,0)</f>
        <v>0</v>
      </c>
      <c r="BG182" s="106">
        <f>IF(U182="zákl. přenesená",N182,0)</f>
        <v>0</v>
      </c>
      <c r="BH182" s="106">
        <f>IF(U182="sníž. přenesená",N182,0)</f>
        <v>0</v>
      </c>
      <c r="BI182" s="106">
        <f>IF(U182="nulová",N182,0)</f>
        <v>0</v>
      </c>
      <c r="BJ182" s="19" t="s">
        <v>83</v>
      </c>
      <c r="BK182" s="106">
        <f>ROUND(L182*K182,2)</f>
        <v>0</v>
      </c>
      <c r="BL182" s="19" t="s">
        <v>181</v>
      </c>
      <c r="BM182" s="19" t="s">
        <v>310</v>
      </c>
    </row>
    <row r="183" spans="2:65" s="9" customFormat="1" ht="16.5" customHeight="1">
      <c r="B183" s="165"/>
      <c r="C183" s="166"/>
      <c r="D183" s="166"/>
      <c r="E183" s="167" t="s">
        <v>311</v>
      </c>
      <c r="F183" s="288" t="s">
        <v>247</v>
      </c>
      <c r="G183" s="289"/>
      <c r="H183" s="289"/>
      <c r="I183" s="289"/>
      <c r="J183" s="166"/>
      <c r="K183" s="168">
        <v>375</v>
      </c>
      <c r="L183" s="166"/>
      <c r="M183" s="166"/>
      <c r="N183" s="166"/>
      <c r="O183" s="166"/>
      <c r="P183" s="166"/>
      <c r="Q183" s="166"/>
      <c r="R183" s="169"/>
      <c r="T183" s="170"/>
      <c r="U183" s="166"/>
      <c r="V183" s="166"/>
      <c r="W183" s="166"/>
      <c r="X183" s="166"/>
      <c r="Y183" s="166"/>
      <c r="Z183" s="166"/>
      <c r="AA183" s="171"/>
      <c r="AT183" s="172" t="s">
        <v>185</v>
      </c>
      <c r="AU183" s="172" t="s">
        <v>83</v>
      </c>
      <c r="AV183" s="9" t="s">
        <v>112</v>
      </c>
      <c r="AW183" s="9" t="s">
        <v>33</v>
      </c>
      <c r="AX183" s="9" t="s">
        <v>75</v>
      </c>
      <c r="AY183" s="172" t="s">
        <v>176</v>
      </c>
    </row>
    <row r="184" spans="2:65" s="9" customFormat="1" ht="25.5" customHeight="1">
      <c r="B184" s="165"/>
      <c r="C184" s="166"/>
      <c r="D184" s="166"/>
      <c r="E184" s="167" t="s">
        <v>139</v>
      </c>
      <c r="F184" s="290" t="s">
        <v>248</v>
      </c>
      <c r="G184" s="291"/>
      <c r="H184" s="291"/>
      <c r="I184" s="291"/>
      <c r="J184" s="166"/>
      <c r="K184" s="168">
        <v>347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185</v>
      </c>
      <c r="AU184" s="172" t="s">
        <v>83</v>
      </c>
      <c r="AV184" s="9" t="s">
        <v>112</v>
      </c>
      <c r="AW184" s="9" t="s">
        <v>33</v>
      </c>
      <c r="AX184" s="9" t="s">
        <v>75</v>
      </c>
      <c r="AY184" s="172" t="s">
        <v>176</v>
      </c>
    </row>
    <row r="185" spans="2:65" s="9" customFormat="1" ht="16.5" customHeight="1">
      <c r="B185" s="165"/>
      <c r="C185" s="166"/>
      <c r="D185" s="166"/>
      <c r="E185" s="167" t="s">
        <v>312</v>
      </c>
      <c r="F185" s="290" t="s">
        <v>313</v>
      </c>
      <c r="G185" s="291"/>
      <c r="H185" s="291"/>
      <c r="I185" s="291"/>
      <c r="J185" s="166"/>
      <c r="K185" s="168">
        <v>722</v>
      </c>
      <c r="L185" s="166"/>
      <c r="M185" s="166"/>
      <c r="N185" s="166"/>
      <c r="O185" s="166"/>
      <c r="P185" s="166"/>
      <c r="Q185" s="166"/>
      <c r="R185" s="169"/>
      <c r="T185" s="170"/>
      <c r="U185" s="166"/>
      <c r="V185" s="166"/>
      <c r="W185" s="166"/>
      <c r="X185" s="166"/>
      <c r="Y185" s="166"/>
      <c r="Z185" s="166"/>
      <c r="AA185" s="171"/>
      <c r="AT185" s="172" t="s">
        <v>185</v>
      </c>
      <c r="AU185" s="172" t="s">
        <v>83</v>
      </c>
      <c r="AV185" s="9" t="s">
        <v>112</v>
      </c>
      <c r="AW185" s="9" t="s">
        <v>33</v>
      </c>
      <c r="AX185" s="9" t="s">
        <v>83</v>
      </c>
      <c r="AY185" s="172" t="s">
        <v>176</v>
      </c>
    </row>
    <row r="186" spans="2:65" s="1" customFormat="1" ht="25.5" customHeight="1">
      <c r="B186" s="130"/>
      <c r="C186" s="158" t="s">
        <v>314</v>
      </c>
      <c r="D186" s="158" t="s">
        <v>177</v>
      </c>
      <c r="E186" s="159" t="s">
        <v>315</v>
      </c>
      <c r="F186" s="285" t="s">
        <v>316</v>
      </c>
      <c r="G186" s="285"/>
      <c r="H186" s="285"/>
      <c r="I186" s="285"/>
      <c r="J186" s="160" t="s">
        <v>244</v>
      </c>
      <c r="K186" s="161">
        <v>630</v>
      </c>
      <c r="L186" s="286">
        <v>0</v>
      </c>
      <c r="M186" s="286"/>
      <c r="N186" s="287">
        <f>ROUND(L186*K186,2)</f>
        <v>0</v>
      </c>
      <c r="O186" s="287"/>
      <c r="P186" s="287"/>
      <c r="Q186" s="287"/>
      <c r="R186" s="133"/>
      <c r="T186" s="162" t="s">
        <v>5</v>
      </c>
      <c r="U186" s="44" t="s">
        <v>40</v>
      </c>
      <c r="V186" s="36"/>
      <c r="W186" s="163">
        <f>V186*K186</f>
        <v>0</v>
      </c>
      <c r="X186" s="163">
        <v>0</v>
      </c>
      <c r="Y186" s="163">
        <f>X186*K186</f>
        <v>0</v>
      </c>
      <c r="Z186" s="163">
        <v>0</v>
      </c>
      <c r="AA186" s="164">
        <f>Z186*K186</f>
        <v>0</v>
      </c>
      <c r="AR186" s="19" t="s">
        <v>181</v>
      </c>
      <c r="AT186" s="19" t="s">
        <v>177</v>
      </c>
      <c r="AU186" s="19" t="s">
        <v>83</v>
      </c>
      <c r="AY186" s="19" t="s">
        <v>176</v>
      </c>
      <c r="BE186" s="106">
        <f>IF(U186="základní",N186,0)</f>
        <v>0</v>
      </c>
      <c r="BF186" s="106">
        <f>IF(U186="snížená",N186,0)</f>
        <v>0</v>
      </c>
      <c r="BG186" s="106">
        <f>IF(U186="zákl. přenesená",N186,0)</f>
        <v>0</v>
      </c>
      <c r="BH186" s="106">
        <f>IF(U186="sníž. přenesená",N186,0)</f>
        <v>0</v>
      </c>
      <c r="BI186" s="106">
        <f>IF(U186="nulová",N186,0)</f>
        <v>0</v>
      </c>
      <c r="BJ186" s="19" t="s">
        <v>83</v>
      </c>
      <c r="BK186" s="106">
        <f>ROUND(L186*K186,2)</f>
        <v>0</v>
      </c>
      <c r="BL186" s="19" t="s">
        <v>181</v>
      </c>
      <c r="BM186" s="19" t="s">
        <v>317</v>
      </c>
    </row>
    <row r="187" spans="2:65" s="9" customFormat="1" ht="16.5" customHeight="1">
      <c r="B187" s="165"/>
      <c r="C187" s="166"/>
      <c r="D187" s="166"/>
      <c r="E187" s="167" t="s">
        <v>318</v>
      </c>
      <c r="F187" s="288" t="s">
        <v>291</v>
      </c>
      <c r="G187" s="289"/>
      <c r="H187" s="289"/>
      <c r="I187" s="289"/>
      <c r="J187" s="166"/>
      <c r="K187" s="168">
        <v>340</v>
      </c>
      <c r="L187" s="166"/>
      <c r="M187" s="166"/>
      <c r="N187" s="166"/>
      <c r="O187" s="166"/>
      <c r="P187" s="166"/>
      <c r="Q187" s="166"/>
      <c r="R187" s="169"/>
      <c r="T187" s="170"/>
      <c r="U187" s="166"/>
      <c r="V187" s="166"/>
      <c r="W187" s="166"/>
      <c r="X187" s="166"/>
      <c r="Y187" s="166"/>
      <c r="Z187" s="166"/>
      <c r="AA187" s="171"/>
      <c r="AT187" s="172" t="s">
        <v>185</v>
      </c>
      <c r="AU187" s="172" t="s">
        <v>83</v>
      </c>
      <c r="AV187" s="9" t="s">
        <v>112</v>
      </c>
      <c r="AW187" s="9" t="s">
        <v>33</v>
      </c>
      <c r="AX187" s="9" t="s">
        <v>75</v>
      </c>
      <c r="AY187" s="172" t="s">
        <v>176</v>
      </c>
    </row>
    <row r="188" spans="2:65" s="9" customFormat="1" ht="25.5" customHeight="1">
      <c r="B188" s="165"/>
      <c r="C188" s="166"/>
      <c r="D188" s="166"/>
      <c r="E188" s="167" t="s">
        <v>136</v>
      </c>
      <c r="F188" s="290" t="s">
        <v>319</v>
      </c>
      <c r="G188" s="291"/>
      <c r="H188" s="291"/>
      <c r="I188" s="291"/>
      <c r="J188" s="166"/>
      <c r="K188" s="168">
        <v>290</v>
      </c>
      <c r="L188" s="166"/>
      <c r="M188" s="166"/>
      <c r="N188" s="166"/>
      <c r="O188" s="166"/>
      <c r="P188" s="166"/>
      <c r="Q188" s="166"/>
      <c r="R188" s="169"/>
      <c r="T188" s="170"/>
      <c r="U188" s="166"/>
      <c r="V188" s="166"/>
      <c r="W188" s="166"/>
      <c r="X188" s="166"/>
      <c r="Y188" s="166"/>
      <c r="Z188" s="166"/>
      <c r="AA188" s="171"/>
      <c r="AT188" s="172" t="s">
        <v>185</v>
      </c>
      <c r="AU188" s="172" t="s">
        <v>83</v>
      </c>
      <c r="AV188" s="9" t="s">
        <v>112</v>
      </c>
      <c r="AW188" s="9" t="s">
        <v>33</v>
      </c>
      <c r="AX188" s="9" t="s">
        <v>75</v>
      </c>
      <c r="AY188" s="172" t="s">
        <v>176</v>
      </c>
    </row>
    <row r="189" spans="2:65" s="9" customFormat="1" ht="16.5" customHeight="1">
      <c r="B189" s="165"/>
      <c r="C189" s="166"/>
      <c r="D189" s="166"/>
      <c r="E189" s="167" t="s">
        <v>320</v>
      </c>
      <c r="F189" s="290" t="s">
        <v>321</v>
      </c>
      <c r="G189" s="291"/>
      <c r="H189" s="291"/>
      <c r="I189" s="291"/>
      <c r="J189" s="166"/>
      <c r="K189" s="168">
        <v>630</v>
      </c>
      <c r="L189" s="166"/>
      <c r="M189" s="166"/>
      <c r="N189" s="166"/>
      <c r="O189" s="166"/>
      <c r="P189" s="166"/>
      <c r="Q189" s="166"/>
      <c r="R189" s="169"/>
      <c r="T189" s="170"/>
      <c r="U189" s="166"/>
      <c r="V189" s="166"/>
      <c r="W189" s="166"/>
      <c r="X189" s="166"/>
      <c r="Y189" s="166"/>
      <c r="Z189" s="166"/>
      <c r="AA189" s="171"/>
      <c r="AT189" s="172" t="s">
        <v>185</v>
      </c>
      <c r="AU189" s="172" t="s">
        <v>83</v>
      </c>
      <c r="AV189" s="9" t="s">
        <v>112</v>
      </c>
      <c r="AW189" s="9" t="s">
        <v>33</v>
      </c>
      <c r="AX189" s="9" t="s">
        <v>83</v>
      </c>
      <c r="AY189" s="172" t="s">
        <v>176</v>
      </c>
    </row>
    <row r="190" spans="2:65" s="1" customFormat="1" ht="25.5" customHeight="1">
      <c r="B190" s="130"/>
      <c r="C190" s="158" t="s">
        <v>322</v>
      </c>
      <c r="D190" s="158" t="s">
        <v>177</v>
      </c>
      <c r="E190" s="159" t="s">
        <v>323</v>
      </c>
      <c r="F190" s="285" t="s">
        <v>324</v>
      </c>
      <c r="G190" s="285"/>
      <c r="H190" s="285"/>
      <c r="I190" s="285"/>
      <c r="J190" s="160" t="s">
        <v>244</v>
      </c>
      <c r="K190" s="161">
        <v>340</v>
      </c>
      <c r="L190" s="286">
        <v>0</v>
      </c>
      <c r="M190" s="286"/>
      <c r="N190" s="287">
        <f>ROUND(L190*K190,2)</f>
        <v>0</v>
      </c>
      <c r="O190" s="287"/>
      <c r="P190" s="287"/>
      <c r="Q190" s="287"/>
      <c r="R190" s="133"/>
      <c r="T190" s="162" t="s">
        <v>5</v>
      </c>
      <c r="U190" s="44" t="s">
        <v>40</v>
      </c>
      <c r="V190" s="36"/>
      <c r="W190" s="163">
        <f>V190*K190</f>
        <v>0</v>
      </c>
      <c r="X190" s="163">
        <v>0</v>
      </c>
      <c r="Y190" s="163">
        <f>X190*K190</f>
        <v>0</v>
      </c>
      <c r="Z190" s="163">
        <v>0</v>
      </c>
      <c r="AA190" s="164">
        <f>Z190*K190</f>
        <v>0</v>
      </c>
      <c r="AR190" s="19" t="s">
        <v>181</v>
      </c>
      <c r="AT190" s="19" t="s">
        <v>177</v>
      </c>
      <c r="AU190" s="19" t="s">
        <v>83</v>
      </c>
      <c r="AY190" s="19" t="s">
        <v>176</v>
      </c>
      <c r="BE190" s="106">
        <f>IF(U190="základní",N190,0)</f>
        <v>0</v>
      </c>
      <c r="BF190" s="106">
        <f>IF(U190="snížená",N190,0)</f>
        <v>0</v>
      </c>
      <c r="BG190" s="106">
        <f>IF(U190="zákl. přenesená",N190,0)</f>
        <v>0</v>
      </c>
      <c r="BH190" s="106">
        <f>IF(U190="sníž. přenesená",N190,0)</f>
        <v>0</v>
      </c>
      <c r="BI190" s="106">
        <f>IF(U190="nulová",N190,0)</f>
        <v>0</v>
      </c>
      <c r="BJ190" s="19" t="s">
        <v>83</v>
      </c>
      <c r="BK190" s="106">
        <f>ROUND(L190*K190,2)</f>
        <v>0</v>
      </c>
      <c r="BL190" s="19" t="s">
        <v>181</v>
      </c>
      <c r="BM190" s="19" t="s">
        <v>325</v>
      </c>
    </row>
    <row r="191" spans="2:65" s="9" customFormat="1" ht="16.5" customHeight="1">
      <c r="B191" s="165"/>
      <c r="C191" s="166"/>
      <c r="D191" s="166"/>
      <c r="E191" s="167" t="s">
        <v>326</v>
      </c>
      <c r="F191" s="288" t="s">
        <v>291</v>
      </c>
      <c r="G191" s="289"/>
      <c r="H191" s="289"/>
      <c r="I191" s="289"/>
      <c r="J191" s="166"/>
      <c r="K191" s="168">
        <v>340</v>
      </c>
      <c r="L191" s="166"/>
      <c r="M191" s="166"/>
      <c r="N191" s="166"/>
      <c r="O191" s="166"/>
      <c r="P191" s="166"/>
      <c r="Q191" s="166"/>
      <c r="R191" s="169"/>
      <c r="T191" s="170"/>
      <c r="U191" s="166"/>
      <c r="V191" s="166"/>
      <c r="W191" s="166"/>
      <c r="X191" s="166"/>
      <c r="Y191" s="166"/>
      <c r="Z191" s="166"/>
      <c r="AA191" s="171"/>
      <c r="AT191" s="172" t="s">
        <v>185</v>
      </c>
      <c r="AU191" s="172" t="s">
        <v>83</v>
      </c>
      <c r="AV191" s="9" t="s">
        <v>112</v>
      </c>
      <c r="AW191" s="9" t="s">
        <v>33</v>
      </c>
      <c r="AX191" s="9" t="s">
        <v>83</v>
      </c>
      <c r="AY191" s="172" t="s">
        <v>176</v>
      </c>
    </row>
    <row r="192" spans="2:65" s="1" customFormat="1" ht="25.5" customHeight="1">
      <c r="B192" s="130"/>
      <c r="C192" s="158" t="s">
        <v>327</v>
      </c>
      <c r="D192" s="158" t="s">
        <v>177</v>
      </c>
      <c r="E192" s="159" t="s">
        <v>328</v>
      </c>
      <c r="F192" s="285" t="s">
        <v>329</v>
      </c>
      <c r="G192" s="285"/>
      <c r="H192" s="285"/>
      <c r="I192" s="285"/>
      <c r="J192" s="160" t="s">
        <v>244</v>
      </c>
      <c r="K192" s="161">
        <v>630</v>
      </c>
      <c r="L192" s="286">
        <v>0</v>
      </c>
      <c r="M192" s="286"/>
      <c r="N192" s="287">
        <f>ROUND(L192*K192,2)</f>
        <v>0</v>
      </c>
      <c r="O192" s="287"/>
      <c r="P192" s="287"/>
      <c r="Q192" s="287"/>
      <c r="R192" s="133"/>
      <c r="T192" s="162" t="s">
        <v>5</v>
      </c>
      <c r="U192" s="44" t="s">
        <v>40</v>
      </c>
      <c r="V192" s="36"/>
      <c r="W192" s="163">
        <f>V192*K192</f>
        <v>0</v>
      </c>
      <c r="X192" s="163">
        <v>0</v>
      </c>
      <c r="Y192" s="163">
        <f>X192*K192</f>
        <v>0</v>
      </c>
      <c r="Z192" s="163">
        <v>0</v>
      </c>
      <c r="AA192" s="164">
        <f>Z192*K192</f>
        <v>0</v>
      </c>
      <c r="AR192" s="19" t="s">
        <v>181</v>
      </c>
      <c r="AT192" s="19" t="s">
        <v>177</v>
      </c>
      <c r="AU192" s="19" t="s">
        <v>83</v>
      </c>
      <c r="AY192" s="19" t="s">
        <v>176</v>
      </c>
      <c r="BE192" s="106">
        <f>IF(U192="základní",N192,0)</f>
        <v>0</v>
      </c>
      <c r="BF192" s="106">
        <f>IF(U192="snížená",N192,0)</f>
        <v>0</v>
      </c>
      <c r="BG192" s="106">
        <f>IF(U192="zákl. přenesená",N192,0)</f>
        <v>0</v>
      </c>
      <c r="BH192" s="106">
        <f>IF(U192="sníž. přenesená",N192,0)</f>
        <v>0</v>
      </c>
      <c r="BI192" s="106">
        <f>IF(U192="nulová",N192,0)</f>
        <v>0</v>
      </c>
      <c r="BJ192" s="19" t="s">
        <v>83</v>
      </c>
      <c r="BK192" s="106">
        <f>ROUND(L192*K192,2)</f>
        <v>0</v>
      </c>
      <c r="BL192" s="19" t="s">
        <v>181</v>
      </c>
      <c r="BM192" s="19" t="s">
        <v>330</v>
      </c>
    </row>
    <row r="193" spans="2:65" s="9" customFormat="1" ht="16.5" customHeight="1">
      <c r="B193" s="165"/>
      <c r="C193" s="166"/>
      <c r="D193" s="166"/>
      <c r="E193" s="167" t="s">
        <v>331</v>
      </c>
      <c r="F193" s="288" t="s">
        <v>291</v>
      </c>
      <c r="G193" s="289"/>
      <c r="H193" s="289"/>
      <c r="I193" s="289"/>
      <c r="J193" s="166"/>
      <c r="K193" s="168">
        <v>340</v>
      </c>
      <c r="L193" s="166"/>
      <c r="M193" s="166"/>
      <c r="N193" s="166"/>
      <c r="O193" s="166"/>
      <c r="P193" s="166"/>
      <c r="Q193" s="166"/>
      <c r="R193" s="169"/>
      <c r="T193" s="170"/>
      <c r="U193" s="166"/>
      <c r="V193" s="166"/>
      <c r="W193" s="166"/>
      <c r="X193" s="166"/>
      <c r="Y193" s="166"/>
      <c r="Z193" s="166"/>
      <c r="AA193" s="171"/>
      <c r="AT193" s="172" t="s">
        <v>185</v>
      </c>
      <c r="AU193" s="172" t="s">
        <v>83</v>
      </c>
      <c r="AV193" s="9" t="s">
        <v>112</v>
      </c>
      <c r="AW193" s="9" t="s">
        <v>33</v>
      </c>
      <c r="AX193" s="9" t="s">
        <v>75</v>
      </c>
      <c r="AY193" s="172" t="s">
        <v>176</v>
      </c>
    </row>
    <row r="194" spans="2:65" s="9" customFormat="1" ht="25.5" customHeight="1">
      <c r="B194" s="165"/>
      <c r="C194" s="166"/>
      <c r="D194" s="166"/>
      <c r="E194" s="167" t="s">
        <v>135</v>
      </c>
      <c r="F194" s="290" t="s">
        <v>319</v>
      </c>
      <c r="G194" s="291"/>
      <c r="H194" s="291"/>
      <c r="I194" s="291"/>
      <c r="J194" s="166"/>
      <c r="K194" s="168">
        <v>290</v>
      </c>
      <c r="L194" s="166"/>
      <c r="M194" s="166"/>
      <c r="N194" s="166"/>
      <c r="O194" s="166"/>
      <c r="P194" s="166"/>
      <c r="Q194" s="166"/>
      <c r="R194" s="169"/>
      <c r="T194" s="170"/>
      <c r="U194" s="166"/>
      <c r="V194" s="166"/>
      <c r="W194" s="166"/>
      <c r="X194" s="166"/>
      <c r="Y194" s="166"/>
      <c r="Z194" s="166"/>
      <c r="AA194" s="171"/>
      <c r="AT194" s="172" t="s">
        <v>185</v>
      </c>
      <c r="AU194" s="172" t="s">
        <v>83</v>
      </c>
      <c r="AV194" s="9" t="s">
        <v>112</v>
      </c>
      <c r="AW194" s="9" t="s">
        <v>33</v>
      </c>
      <c r="AX194" s="9" t="s">
        <v>75</v>
      </c>
      <c r="AY194" s="172" t="s">
        <v>176</v>
      </c>
    </row>
    <row r="195" spans="2:65" s="9" customFormat="1" ht="16.5" customHeight="1">
      <c r="B195" s="165"/>
      <c r="C195" s="166"/>
      <c r="D195" s="166"/>
      <c r="E195" s="167" t="s">
        <v>332</v>
      </c>
      <c r="F195" s="290" t="s">
        <v>333</v>
      </c>
      <c r="G195" s="291"/>
      <c r="H195" s="291"/>
      <c r="I195" s="291"/>
      <c r="J195" s="166"/>
      <c r="K195" s="168">
        <v>630</v>
      </c>
      <c r="L195" s="166"/>
      <c r="M195" s="166"/>
      <c r="N195" s="166"/>
      <c r="O195" s="166"/>
      <c r="P195" s="166"/>
      <c r="Q195" s="166"/>
      <c r="R195" s="169"/>
      <c r="T195" s="170"/>
      <c r="U195" s="166"/>
      <c r="V195" s="166"/>
      <c r="W195" s="166"/>
      <c r="X195" s="166"/>
      <c r="Y195" s="166"/>
      <c r="Z195" s="166"/>
      <c r="AA195" s="171"/>
      <c r="AT195" s="172" t="s">
        <v>185</v>
      </c>
      <c r="AU195" s="172" t="s">
        <v>83</v>
      </c>
      <c r="AV195" s="9" t="s">
        <v>112</v>
      </c>
      <c r="AW195" s="9" t="s">
        <v>33</v>
      </c>
      <c r="AX195" s="9" t="s">
        <v>83</v>
      </c>
      <c r="AY195" s="172" t="s">
        <v>176</v>
      </c>
    </row>
    <row r="196" spans="2:65" s="1" customFormat="1" ht="25.5" customHeight="1">
      <c r="B196" s="130"/>
      <c r="C196" s="158" t="s">
        <v>334</v>
      </c>
      <c r="D196" s="158" t="s">
        <v>177</v>
      </c>
      <c r="E196" s="159" t="s">
        <v>335</v>
      </c>
      <c r="F196" s="285" t="s">
        <v>336</v>
      </c>
      <c r="G196" s="285"/>
      <c r="H196" s="285"/>
      <c r="I196" s="285"/>
      <c r="J196" s="160" t="s">
        <v>244</v>
      </c>
      <c r="K196" s="161">
        <v>630</v>
      </c>
      <c r="L196" s="286">
        <v>0</v>
      </c>
      <c r="M196" s="286"/>
      <c r="N196" s="287">
        <f>ROUND(L196*K196,2)</f>
        <v>0</v>
      </c>
      <c r="O196" s="287"/>
      <c r="P196" s="287"/>
      <c r="Q196" s="287"/>
      <c r="R196" s="133"/>
      <c r="T196" s="162" t="s">
        <v>5</v>
      </c>
      <c r="U196" s="44" t="s">
        <v>40</v>
      </c>
      <c r="V196" s="36"/>
      <c r="W196" s="163">
        <f>V196*K196</f>
        <v>0</v>
      </c>
      <c r="X196" s="163">
        <v>0</v>
      </c>
      <c r="Y196" s="163">
        <f>X196*K196</f>
        <v>0</v>
      </c>
      <c r="Z196" s="163">
        <v>0</v>
      </c>
      <c r="AA196" s="164">
        <f>Z196*K196</f>
        <v>0</v>
      </c>
      <c r="AR196" s="19" t="s">
        <v>181</v>
      </c>
      <c r="AT196" s="19" t="s">
        <v>177</v>
      </c>
      <c r="AU196" s="19" t="s">
        <v>83</v>
      </c>
      <c r="AY196" s="19" t="s">
        <v>176</v>
      </c>
      <c r="BE196" s="106">
        <f>IF(U196="základní",N196,0)</f>
        <v>0</v>
      </c>
      <c r="BF196" s="106">
        <f>IF(U196="snížená",N196,0)</f>
        <v>0</v>
      </c>
      <c r="BG196" s="106">
        <f>IF(U196="zákl. přenesená",N196,0)</f>
        <v>0</v>
      </c>
      <c r="BH196" s="106">
        <f>IF(U196="sníž. přenesená",N196,0)</f>
        <v>0</v>
      </c>
      <c r="BI196" s="106">
        <f>IF(U196="nulová",N196,0)</f>
        <v>0</v>
      </c>
      <c r="BJ196" s="19" t="s">
        <v>83</v>
      </c>
      <c r="BK196" s="106">
        <f>ROUND(L196*K196,2)</f>
        <v>0</v>
      </c>
      <c r="BL196" s="19" t="s">
        <v>181</v>
      </c>
      <c r="BM196" s="19" t="s">
        <v>337</v>
      </c>
    </row>
    <row r="197" spans="2:65" s="9" customFormat="1" ht="16.5" customHeight="1">
      <c r="B197" s="165"/>
      <c r="C197" s="166"/>
      <c r="D197" s="166"/>
      <c r="E197" s="167" t="s">
        <v>338</v>
      </c>
      <c r="F197" s="288" t="s">
        <v>291</v>
      </c>
      <c r="G197" s="289"/>
      <c r="H197" s="289"/>
      <c r="I197" s="289"/>
      <c r="J197" s="166"/>
      <c r="K197" s="168">
        <v>340</v>
      </c>
      <c r="L197" s="166"/>
      <c r="M197" s="166"/>
      <c r="N197" s="166"/>
      <c r="O197" s="166"/>
      <c r="P197" s="166"/>
      <c r="Q197" s="166"/>
      <c r="R197" s="169"/>
      <c r="T197" s="170"/>
      <c r="U197" s="166"/>
      <c r="V197" s="166"/>
      <c r="W197" s="166"/>
      <c r="X197" s="166"/>
      <c r="Y197" s="166"/>
      <c r="Z197" s="166"/>
      <c r="AA197" s="171"/>
      <c r="AT197" s="172" t="s">
        <v>185</v>
      </c>
      <c r="AU197" s="172" t="s">
        <v>83</v>
      </c>
      <c r="AV197" s="9" t="s">
        <v>112</v>
      </c>
      <c r="AW197" s="9" t="s">
        <v>33</v>
      </c>
      <c r="AX197" s="9" t="s">
        <v>75</v>
      </c>
      <c r="AY197" s="172" t="s">
        <v>176</v>
      </c>
    </row>
    <row r="198" spans="2:65" s="9" customFormat="1" ht="25.5" customHeight="1">
      <c r="B198" s="165"/>
      <c r="C198" s="166"/>
      <c r="D198" s="166"/>
      <c r="E198" s="167" t="s">
        <v>137</v>
      </c>
      <c r="F198" s="290" t="s">
        <v>319</v>
      </c>
      <c r="G198" s="291"/>
      <c r="H198" s="291"/>
      <c r="I198" s="291"/>
      <c r="J198" s="166"/>
      <c r="K198" s="168">
        <v>290</v>
      </c>
      <c r="L198" s="166"/>
      <c r="M198" s="166"/>
      <c r="N198" s="166"/>
      <c r="O198" s="166"/>
      <c r="P198" s="166"/>
      <c r="Q198" s="166"/>
      <c r="R198" s="169"/>
      <c r="T198" s="170"/>
      <c r="U198" s="166"/>
      <c r="V198" s="166"/>
      <c r="W198" s="166"/>
      <c r="X198" s="166"/>
      <c r="Y198" s="166"/>
      <c r="Z198" s="166"/>
      <c r="AA198" s="171"/>
      <c r="AT198" s="172" t="s">
        <v>185</v>
      </c>
      <c r="AU198" s="172" t="s">
        <v>83</v>
      </c>
      <c r="AV198" s="9" t="s">
        <v>112</v>
      </c>
      <c r="AW198" s="9" t="s">
        <v>33</v>
      </c>
      <c r="AX198" s="9" t="s">
        <v>75</v>
      </c>
      <c r="AY198" s="172" t="s">
        <v>176</v>
      </c>
    </row>
    <row r="199" spans="2:65" s="9" customFormat="1" ht="16.5" customHeight="1">
      <c r="B199" s="165"/>
      <c r="C199" s="166"/>
      <c r="D199" s="166"/>
      <c r="E199" s="167" t="s">
        <v>339</v>
      </c>
      <c r="F199" s="290" t="s">
        <v>340</v>
      </c>
      <c r="G199" s="291"/>
      <c r="H199" s="291"/>
      <c r="I199" s="291"/>
      <c r="J199" s="166"/>
      <c r="K199" s="168">
        <v>630</v>
      </c>
      <c r="L199" s="166"/>
      <c r="M199" s="166"/>
      <c r="N199" s="166"/>
      <c r="O199" s="166"/>
      <c r="P199" s="166"/>
      <c r="Q199" s="166"/>
      <c r="R199" s="169"/>
      <c r="T199" s="170"/>
      <c r="U199" s="166"/>
      <c r="V199" s="166"/>
      <c r="W199" s="166"/>
      <c r="X199" s="166"/>
      <c r="Y199" s="166"/>
      <c r="Z199" s="166"/>
      <c r="AA199" s="171"/>
      <c r="AT199" s="172" t="s">
        <v>185</v>
      </c>
      <c r="AU199" s="172" t="s">
        <v>83</v>
      </c>
      <c r="AV199" s="9" t="s">
        <v>112</v>
      </c>
      <c r="AW199" s="9" t="s">
        <v>33</v>
      </c>
      <c r="AX199" s="9" t="s">
        <v>83</v>
      </c>
      <c r="AY199" s="172" t="s">
        <v>176</v>
      </c>
    </row>
    <row r="200" spans="2:65" s="1" customFormat="1" ht="16.5" customHeight="1">
      <c r="B200" s="130"/>
      <c r="C200" s="158" t="s">
        <v>341</v>
      </c>
      <c r="D200" s="158" t="s">
        <v>177</v>
      </c>
      <c r="E200" s="159" t="s">
        <v>342</v>
      </c>
      <c r="F200" s="285" t="s">
        <v>343</v>
      </c>
      <c r="G200" s="285"/>
      <c r="H200" s="285"/>
      <c r="I200" s="285"/>
      <c r="J200" s="160" t="s">
        <v>244</v>
      </c>
      <c r="K200" s="161">
        <v>340</v>
      </c>
      <c r="L200" s="286">
        <v>0</v>
      </c>
      <c r="M200" s="286"/>
      <c r="N200" s="287">
        <f>ROUND(L200*K200,2)</f>
        <v>0</v>
      </c>
      <c r="O200" s="287"/>
      <c r="P200" s="287"/>
      <c r="Q200" s="287"/>
      <c r="R200" s="133"/>
      <c r="T200" s="162" t="s">
        <v>5</v>
      </c>
      <c r="U200" s="44" t="s">
        <v>40</v>
      </c>
      <c r="V200" s="36"/>
      <c r="W200" s="163">
        <f>V200*K200</f>
        <v>0</v>
      </c>
      <c r="X200" s="163">
        <v>0</v>
      </c>
      <c r="Y200" s="163">
        <f>X200*K200</f>
        <v>0</v>
      </c>
      <c r="Z200" s="163">
        <v>0</v>
      </c>
      <c r="AA200" s="164">
        <f>Z200*K200</f>
        <v>0</v>
      </c>
      <c r="AR200" s="19" t="s">
        <v>181</v>
      </c>
      <c r="AT200" s="19" t="s">
        <v>177</v>
      </c>
      <c r="AU200" s="19" t="s">
        <v>83</v>
      </c>
      <c r="AY200" s="19" t="s">
        <v>176</v>
      </c>
      <c r="BE200" s="106">
        <f>IF(U200="základní",N200,0)</f>
        <v>0</v>
      </c>
      <c r="BF200" s="106">
        <f>IF(U200="snížená",N200,0)</f>
        <v>0</v>
      </c>
      <c r="BG200" s="106">
        <f>IF(U200="zákl. přenesená",N200,0)</f>
        <v>0</v>
      </c>
      <c r="BH200" s="106">
        <f>IF(U200="sníž. přenesená",N200,0)</f>
        <v>0</v>
      </c>
      <c r="BI200" s="106">
        <f>IF(U200="nulová",N200,0)</f>
        <v>0</v>
      </c>
      <c r="BJ200" s="19" t="s">
        <v>83</v>
      </c>
      <c r="BK200" s="106">
        <f>ROUND(L200*K200,2)</f>
        <v>0</v>
      </c>
      <c r="BL200" s="19" t="s">
        <v>181</v>
      </c>
      <c r="BM200" s="19" t="s">
        <v>344</v>
      </c>
    </row>
    <row r="201" spans="2:65" s="9" customFormat="1" ht="16.5" customHeight="1">
      <c r="B201" s="165"/>
      <c r="C201" s="166"/>
      <c r="D201" s="166"/>
      <c r="E201" s="167" t="s">
        <v>345</v>
      </c>
      <c r="F201" s="288" t="s">
        <v>291</v>
      </c>
      <c r="G201" s="289"/>
      <c r="H201" s="289"/>
      <c r="I201" s="289"/>
      <c r="J201" s="166"/>
      <c r="K201" s="168">
        <v>340</v>
      </c>
      <c r="L201" s="166"/>
      <c r="M201" s="166"/>
      <c r="N201" s="166"/>
      <c r="O201" s="166"/>
      <c r="P201" s="166"/>
      <c r="Q201" s="166"/>
      <c r="R201" s="169"/>
      <c r="T201" s="170"/>
      <c r="U201" s="166"/>
      <c r="V201" s="166"/>
      <c r="W201" s="166"/>
      <c r="X201" s="166"/>
      <c r="Y201" s="166"/>
      <c r="Z201" s="166"/>
      <c r="AA201" s="171"/>
      <c r="AT201" s="172" t="s">
        <v>185</v>
      </c>
      <c r="AU201" s="172" t="s">
        <v>83</v>
      </c>
      <c r="AV201" s="9" t="s">
        <v>112</v>
      </c>
      <c r="AW201" s="9" t="s">
        <v>33</v>
      </c>
      <c r="AX201" s="9" t="s">
        <v>83</v>
      </c>
      <c r="AY201" s="172" t="s">
        <v>176</v>
      </c>
    </row>
    <row r="202" spans="2:65" s="1" customFormat="1" ht="25.5" customHeight="1">
      <c r="B202" s="130"/>
      <c r="C202" s="158" t="s">
        <v>346</v>
      </c>
      <c r="D202" s="158" t="s">
        <v>177</v>
      </c>
      <c r="E202" s="159" t="s">
        <v>347</v>
      </c>
      <c r="F202" s="285" t="s">
        <v>348</v>
      </c>
      <c r="G202" s="285"/>
      <c r="H202" s="285"/>
      <c r="I202" s="285"/>
      <c r="J202" s="160" t="s">
        <v>244</v>
      </c>
      <c r="K202" s="161">
        <v>630</v>
      </c>
      <c r="L202" s="286">
        <v>0</v>
      </c>
      <c r="M202" s="286"/>
      <c r="N202" s="287">
        <f>ROUND(L202*K202,2)</f>
        <v>0</v>
      </c>
      <c r="O202" s="287"/>
      <c r="P202" s="287"/>
      <c r="Q202" s="287"/>
      <c r="R202" s="133"/>
      <c r="T202" s="162" t="s">
        <v>5</v>
      </c>
      <c r="U202" s="44" t="s">
        <v>40</v>
      </c>
      <c r="V202" s="36"/>
      <c r="W202" s="163">
        <f>V202*K202</f>
        <v>0</v>
      </c>
      <c r="X202" s="163">
        <v>0</v>
      </c>
      <c r="Y202" s="163">
        <f>X202*K202</f>
        <v>0</v>
      </c>
      <c r="Z202" s="163">
        <v>0</v>
      </c>
      <c r="AA202" s="164">
        <f>Z202*K202</f>
        <v>0</v>
      </c>
      <c r="AR202" s="19" t="s">
        <v>181</v>
      </c>
      <c r="AT202" s="19" t="s">
        <v>177</v>
      </c>
      <c r="AU202" s="19" t="s">
        <v>83</v>
      </c>
      <c r="AY202" s="19" t="s">
        <v>176</v>
      </c>
      <c r="BE202" s="106">
        <f>IF(U202="základní",N202,0)</f>
        <v>0</v>
      </c>
      <c r="BF202" s="106">
        <f>IF(U202="snížená",N202,0)</f>
        <v>0</v>
      </c>
      <c r="BG202" s="106">
        <f>IF(U202="zákl. přenesená",N202,0)</f>
        <v>0</v>
      </c>
      <c r="BH202" s="106">
        <f>IF(U202="sníž. přenesená",N202,0)</f>
        <v>0</v>
      </c>
      <c r="BI202" s="106">
        <f>IF(U202="nulová",N202,0)</f>
        <v>0</v>
      </c>
      <c r="BJ202" s="19" t="s">
        <v>83</v>
      </c>
      <c r="BK202" s="106">
        <f>ROUND(L202*K202,2)</f>
        <v>0</v>
      </c>
      <c r="BL202" s="19" t="s">
        <v>181</v>
      </c>
      <c r="BM202" s="19" t="s">
        <v>349</v>
      </c>
    </row>
    <row r="203" spans="2:65" s="9" customFormat="1" ht="16.5" customHeight="1">
      <c r="B203" s="165"/>
      <c r="C203" s="166"/>
      <c r="D203" s="166"/>
      <c r="E203" s="167" t="s">
        <v>350</v>
      </c>
      <c r="F203" s="288" t="s">
        <v>291</v>
      </c>
      <c r="G203" s="289"/>
      <c r="H203" s="289"/>
      <c r="I203" s="289"/>
      <c r="J203" s="166"/>
      <c r="K203" s="168">
        <v>340</v>
      </c>
      <c r="L203" s="166"/>
      <c r="M203" s="166"/>
      <c r="N203" s="166"/>
      <c r="O203" s="166"/>
      <c r="P203" s="166"/>
      <c r="Q203" s="166"/>
      <c r="R203" s="169"/>
      <c r="T203" s="170"/>
      <c r="U203" s="166"/>
      <c r="V203" s="166"/>
      <c r="W203" s="166"/>
      <c r="X203" s="166"/>
      <c r="Y203" s="166"/>
      <c r="Z203" s="166"/>
      <c r="AA203" s="171"/>
      <c r="AT203" s="172" t="s">
        <v>185</v>
      </c>
      <c r="AU203" s="172" t="s">
        <v>83</v>
      </c>
      <c r="AV203" s="9" t="s">
        <v>112</v>
      </c>
      <c r="AW203" s="9" t="s">
        <v>33</v>
      </c>
      <c r="AX203" s="9" t="s">
        <v>75</v>
      </c>
      <c r="AY203" s="172" t="s">
        <v>176</v>
      </c>
    </row>
    <row r="204" spans="2:65" s="9" customFormat="1" ht="25.5" customHeight="1">
      <c r="B204" s="165"/>
      <c r="C204" s="166"/>
      <c r="D204" s="166"/>
      <c r="E204" s="167" t="s">
        <v>133</v>
      </c>
      <c r="F204" s="290" t="s">
        <v>319</v>
      </c>
      <c r="G204" s="291"/>
      <c r="H204" s="291"/>
      <c r="I204" s="291"/>
      <c r="J204" s="166"/>
      <c r="K204" s="168">
        <v>290</v>
      </c>
      <c r="L204" s="166"/>
      <c r="M204" s="166"/>
      <c r="N204" s="166"/>
      <c r="O204" s="166"/>
      <c r="P204" s="166"/>
      <c r="Q204" s="166"/>
      <c r="R204" s="169"/>
      <c r="T204" s="170"/>
      <c r="U204" s="166"/>
      <c r="V204" s="166"/>
      <c r="W204" s="166"/>
      <c r="X204" s="166"/>
      <c r="Y204" s="166"/>
      <c r="Z204" s="166"/>
      <c r="AA204" s="171"/>
      <c r="AT204" s="172" t="s">
        <v>185</v>
      </c>
      <c r="AU204" s="172" t="s">
        <v>83</v>
      </c>
      <c r="AV204" s="9" t="s">
        <v>112</v>
      </c>
      <c r="AW204" s="9" t="s">
        <v>33</v>
      </c>
      <c r="AX204" s="9" t="s">
        <v>75</v>
      </c>
      <c r="AY204" s="172" t="s">
        <v>176</v>
      </c>
    </row>
    <row r="205" spans="2:65" s="9" customFormat="1" ht="16.5" customHeight="1">
      <c r="B205" s="165"/>
      <c r="C205" s="166"/>
      <c r="D205" s="166"/>
      <c r="E205" s="167" t="s">
        <v>351</v>
      </c>
      <c r="F205" s="290" t="s">
        <v>352</v>
      </c>
      <c r="G205" s="291"/>
      <c r="H205" s="291"/>
      <c r="I205" s="291"/>
      <c r="J205" s="166"/>
      <c r="K205" s="168">
        <v>630</v>
      </c>
      <c r="L205" s="166"/>
      <c r="M205" s="166"/>
      <c r="N205" s="166"/>
      <c r="O205" s="166"/>
      <c r="P205" s="166"/>
      <c r="Q205" s="166"/>
      <c r="R205" s="169"/>
      <c r="T205" s="170"/>
      <c r="U205" s="166"/>
      <c r="V205" s="166"/>
      <c r="W205" s="166"/>
      <c r="X205" s="166"/>
      <c r="Y205" s="166"/>
      <c r="Z205" s="166"/>
      <c r="AA205" s="171"/>
      <c r="AT205" s="172" t="s">
        <v>185</v>
      </c>
      <c r="AU205" s="172" t="s">
        <v>83</v>
      </c>
      <c r="AV205" s="9" t="s">
        <v>112</v>
      </c>
      <c r="AW205" s="9" t="s">
        <v>33</v>
      </c>
      <c r="AX205" s="9" t="s">
        <v>83</v>
      </c>
      <c r="AY205" s="172" t="s">
        <v>176</v>
      </c>
    </row>
    <row r="206" spans="2:65" s="1" customFormat="1" ht="25.5" customHeight="1">
      <c r="B206" s="130"/>
      <c r="C206" s="158" t="s">
        <v>353</v>
      </c>
      <c r="D206" s="158" t="s">
        <v>177</v>
      </c>
      <c r="E206" s="159" t="s">
        <v>354</v>
      </c>
      <c r="F206" s="285" t="s">
        <v>355</v>
      </c>
      <c r="G206" s="285"/>
      <c r="H206" s="285"/>
      <c r="I206" s="285"/>
      <c r="J206" s="160" t="s">
        <v>244</v>
      </c>
      <c r="K206" s="161">
        <v>340</v>
      </c>
      <c r="L206" s="286">
        <v>0</v>
      </c>
      <c r="M206" s="286"/>
      <c r="N206" s="287">
        <f>ROUND(L206*K206,2)</f>
        <v>0</v>
      </c>
      <c r="O206" s="287"/>
      <c r="P206" s="287"/>
      <c r="Q206" s="287"/>
      <c r="R206" s="133"/>
      <c r="T206" s="162" t="s">
        <v>5</v>
      </c>
      <c r="U206" s="44" t="s">
        <v>40</v>
      </c>
      <c r="V206" s="36"/>
      <c r="W206" s="163">
        <f>V206*K206</f>
        <v>0</v>
      </c>
      <c r="X206" s="163">
        <v>0</v>
      </c>
      <c r="Y206" s="163">
        <f>X206*K206</f>
        <v>0</v>
      </c>
      <c r="Z206" s="163">
        <v>0</v>
      </c>
      <c r="AA206" s="164">
        <f>Z206*K206</f>
        <v>0</v>
      </c>
      <c r="AR206" s="19" t="s">
        <v>181</v>
      </c>
      <c r="AT206" s="19" t="s">
        <v>177</v>
      </c>
      <c r="AU206" s="19" t="s">
        <v>83</v>
      </c>
      <c r="AY206" s="19" t="s">
        <v>176</v>
      </c>
      <c r="BE206" s="106">
        <f>IF(U206="základní",N206,0)</f>
        <v>0</v>
      </c>
      <c r="BF206" s="106">
        <f>IF(U206="snížená",N206,0)</f>
        <v>0</v>
      </c>
      <c r="BG206" s="106">
        <f>IF(U206="zákl. přenesená",N206,0)</f>
        <v>0</v>
      </c>
      <c r="BH206" s="106">
        <f>IF(U206="sníž. přenesená",N206,0)</f>
        <v>0</v>
      </c>
      <c r="BI206" s="106">
        <f>IF(U206="nulová",N206,0)</f>
        <v>0</v>
      </c>
      <c r="BJ206" s="19" t="s">
        <v>83</v>
      </c>
      <c r="BK206" s="106">
        <f>ROUND(L206*K206,2)</f>
        <v>0</v>
      </c>
      <c r="BL206" s="19" t="s">
        <v>181</v>
      </c>
      <c r="BM206" s="19" t="s">
        <v>356</v>
      </c>
    </row>
    <row r="207" spans="2:65" s="9" customFormat="1" ht="16.5" customHeight="1">
      <c r="B207" s="165"/>
      <c r="C207" s="166"/>
      <c r="D207" s="166"/>
      <c r="E207" s="167" t="s">
        <v>357</v>
      </c>
      <c r="F207" s="288" t="s">
        <v>291</v>
      </c>
      <c r="G207" s="289"/>
      <c r="H207" s="289"/>
      <c r="I207" s="289"/>
      <c r="J207" s="166"/>
      <c r="K207" s="168">
        <v>340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185</v>
      </c>
      <c r="AU207" s="172" t="s">
        <v>83</v>
      </c>
      <c r="AV207" s="9" t="s">
        <v>112</v>
      </c>
      <c r="AW207" s="9" t="s">
        <v>33</v>
      </c>
      <c r="AX207" s="9" t="s">
        <v>83</v>
      </c>
      <c r="AY207" s="172" t="s">
        <v>176</v>
      </c>
    </row>
    <row r="208" spans="2:65" s="1" customFormat="1" ht="25.5" customHeight="1">
      <c r="B208" s="130"/>
      <c r="C208" s="158" t="s">
        <v>358</v>
      </c>
      <c r="D208" s="158" t="s">
        <v>177</v>
      </c>
      <c r="E208" s="159" t="s">
        <v>359</v>
      </c>
      <c r="F208" s="285" t="s">
        <v>360</v>
      </c>
      <c r="G208" s="285"/>
      <c r="H208" s="285"/>
      <c r="I208" s="285"/>
      <c r="J208" s="160" t="s">
        <v>244</v>
      </c>
      <c r="K208" s="161">
        <v>290</v>
      </c>
      <c r="L208" s="286">
        <v>0</v>
      </c>
      <c r="M208" s="286"/>
      <c r="N208" s="287">
        <f>ROUND(L208*K208,2)</f>
        <v>0</v>
      </c>
      <c r="O208" s="287"/>
      <c r="P208" s="287"/>
      <c r="Q208" s="287"/>
      <c r="R208" s="133"/>
      <c r="T208" s="162" t="s">
        <v>5</v>
      </c>
      <c r="U208" s="44" t="s">
        <v>40</v>
      </c>
      <c r="V208" s="36"/>
      <c r="W208" s="163">
        <f>V208*K208</f>
        <v>0</v>
      </c>
      <c r="X208" s="163">
        <v>0</v>
      </c>
      <c r="Y208" s="163">
        <f>X208*K208</f>
        <v>0</v>
      </c>
      <c r="Z208" s="163">
        <v>0</v>
      </c>
      <c r="AA208" s="164">
        <f>Z208*K208</f>
        <v>0</v>
      </c>
      <c r="AR208" s="19" t="s">
        <v>181</v>
      </c>
      <c r="AT208" s="19" t="s">
        <v>177</v>
      </c>
      <c r="AU208" s="19" t="s">
        <v>83</v>
      </c>
      <c r="AY208" s="19" t="s">
        <v>176</v>
      </c>
      <c r="BE208" s="106">
        <f>IF(U208="základní",N208,0)</f>
        <v>0</v>
      </c>
      <c r="BF208" s="106">
        <f>IF(U208="snížená",N208,0)</f>
        <v>0</v>
      </c>
      <c r="BG208" s="106">
        <f>IF(U208="zákl. přenesená",N208,0)</f>
        <v>0</v>
      </c>
      <c r="BH208" s="106">
        <f>IF(U208="sníž. přenesená",N208,0)</f>
        <v>0</v>
      </c>
      <c r="BI208" s="106">
        <f>IF(U208="nulová",N208,0)</f>
        <v>0</v>
      </c>
      <c r="BJ208" s="19" t="s">
        <v>83</v>
      </c>
      <c r="BK208" s="106">
        <f>ROUND(L208*K208,2)</f>
        <v>0</v>
      </c>
      <c r="BL208" s="19" t="s">
        <v>181</v>
      </c>
      <c r="BM208" s="19" t="s">
        <v>361</v>
      </c>
    </row>
    <row r="209" spans="2:65" s="9" customFormat="1" ht="25.5" customHeight="1">
      <c r="B209" s="165"/>
      <c r="C209" s="166"/>
      <c r="D209" s="166"/>
      <c r="E209" s="167" t="s">
        <v>362</v>
      </c>
      <c r="F209" s="288" t="s">
        <v>319</v>
      </c>
      <c r="G209" s="289"/>
      <c r="H209" s="289"/>
      <c r="I209" s="289"/>
      <c r="J209" s="166"/>
      <c r="K209" s="168">
        <v>290</v>
      </c>
      <c r="L209" s="166"/>
      <c r="M209" s="166"/>
      <c r="N209" s="166"/>
      <c r="O209" s="166"/>
      <c r="P209" s="166"/>
      <c r="Q209" s="166"/>
      <c r="R209" s="169"/>
      <c r="T209" s="170"/>
      <c r="U209" s="166"/>
      <c r="V209" s="166"/>
      <c r="W209" s="166"/>
      <c r="X209" s="166"/>
      <c r="Y209" s="166"/>
      <c r="Z209" s="166"/>
      <c r="AA209" s="171"/>
      <c r="AT209" s="172" t="s">
        <v>185</v>
      </c>
      <c r="AU209" s="172" t="s">
        <v>83</v>
      </c>
      <c r="AV209" s="9" t="s">
        <v>112</v>
      </c>
      <c r="AW209" s="9" t="s">
        <v>33</v>
      </c>
      <c r="AX209" s="9" t="s">
        <v>83</v>
      </c>
      <c r="AY209" s="172" t="s">
        <v>176</v>
      </c>
    </row>
    <row r="210" spans="2:65" s="1" customFormat="1" ht="25.5" customHeight="1">
      <c r="B210" s="130"/>
      <c r="C210" s="158" t="s">
        <v>363</v>
      </c>
      <c r="D210" s="158" t="s">
        <v>177</v>
      </c>
      <c r="E210" s="159" t="s">
        <v>364</v>
      </c>
      <c r="F210" s="285" t="s">
        <v>365</v>
      </c>
      <c r="G210" s="285"/>
      <c r="H210" s="285"/>
      <c r="I210" s="285"/>
      <c r="J210" s="160" t="s">
        <v>244</v>
      </c>
      <c r="K210" s="161">
        <v>340</v>
      </c>
      <c r="L210" s="286">
        <v>0</v>
      </c>
      <c r="M210" s="286"/>
      <c r="N210" s="287">
        <f>ROUND(L210*K210,2)</f>
        <v>0</v>
      </c>
      <c r="O210" s="287"/>
      <c r="P210" s="287"/>
      <c r="Q210" s="287"/>
      <c r="R210" s="133"/>
      <c r="T210" s="162" t="s">
        <v>5</v>
      </c>
      <c r="U210" s="44" t="s">
        <v>40</v>
      </c>
      <c r="V210" s="36"/>
      <c r="W210" s="163">
        <f>V210*K210</f>
        <v>0</v>
      </c>
      <c r="X210" s="163">
        <v>0</v>
      </c>
      <c r="Y210" s="163">
        <f>X210*K210</f>
        <v>0</v>
      </c>
      <c r="Z210" s="163">
        <v>0</v>
      </c>
      <c r="AA210" s="164">
        <f>Z210*K210</f>
        <v>0</v>
      </c>
      <c r="AR210" s="19" t="s">
        <v>181</v>
      </c>
      <c r="AT210" s="19" t="s">
        <v>177</v>
      </c>
      <c r="AU210" s="19" t="s">
        <v>83</v>
      </c>
      <c r="AY210" s="19" t="s">
        <v>176</v>
      </c>
      <c r="BE210" s="106">
        <f>IF(U210="základní",N210,0)</f>
        <v>0</v>
      </c>
      <c r="BF210" s="106">
        <f>IF(U210="snížená",N210,0)</f>
        <v>0</v>
      </c>
      <c r="BG210" s="106">
        <f>IF(U210="zákl. přenesená",N210,0)</f>
        <v>0</v>
      </c>
      <c r="BH210" s="106">
        <f>IF(U210="sníž. přenesená",N210,0)</f>
        <v>0</v>
      </c>
      <c r="BI210" s="106">
        <f>IF(U210="nulová",N210,0)</f>
        <v>0</v>
      </c>
      <c r="BJ210" s="19" t="s">
        <v>83</v>
      </c>
      <c r="BK210" s="106">
        <f>ROUND(L210*K210,2)</f>
        <v>0</v>
      </c>
      <c r="BL210" s="19" t="s">
        <v>181</v>
      </c>
      <c r="BM210" s="19" t="s">
        <v>366</v>
      </c>
    </row>
    <row r="211" spans="2:65" s="9" customFormat="1" ht="16.5" customHeight="1">
      <c r="B211" s="165"/>
      <c r="C211" s="166"/>
      <c r="D211" s="166"/>
      <c r="E211" s="167" t="s">
        <v>367</v>
      </c>
      <c r="F211" s="288" t="s">
        <v>291</v>
      </c>
      <c r="G211" s="289"/>
      <c r="H211" s="289"/>
      <c r="I211" s="289"/>
      <c r="J211" s="166"/>
      <c r="K211" s="168">
        <v>340</v>
      </c>
      <c r="L211" s="166"/>
      <c r="M211" s="166"/>
      <c r="N211" s="166"/>
      <c r="O211" s="166"/>
      <c r="P211" s="166"/>
      <c r="Q211" s="166"/>
      <c r="R211" s="169"/>
      <c r="T211" s="170"/>
      <c r="U211" s="166"/>
      <c r="V211" s="166"/>
      <c r="W211" s="166"/>
      <c r="X211" s="166"/>
      <c r="Y211" s="166"/>
      <c r="Z211" s="166"/>
      <c r="AA211" s="171"/>
      <c r="AT211" s="172" t="s">
        <v>185</v>
      </c>
      <c r="AU211" s="172" t="s">
        <v>83</v>
      </c>
      <c r="AV211" s="9" t="s">
        <v>112</v>
      </c>
      <c r="AW211" s="9" t="s">
        <v>33</v>
      </c>
      <c r="AX211" s="9" t="s">
        <v>83</v>
      </c>
      <c r="AY211" s="172" t="s">
        <v>176</v>
      </c>
    </row>
    <row r="212" spans="2:65" s="1" customFormat="1" ht="25.5" customHeight="1">
      <c r="B212" s="130"/>
      <c r="C212" s="158" t="s">
        <v>368</v>
      </c>
      <c r="D212" s="158" t="s">
        <v>177</v>
      </c>
      <c r="E212" s="159" t="s">
        <v>369</v>
      </c>
      <c r="F212" s="285" t="s">
        <v>370</v>
      </c>
      <c r="G212" s="285"/>
      <c r="H212" s="285"/>
      <c r="I212" s="285"/>
      <c r="J212" s="160" t="s">
        <v>244</v>
      </c>
      <c r="K212" s="161">
        <v>425</v>
      </c>
      <c r="L212" s="286">
        <v>0</v>
      </c>
      <c r="M212" s="286"/>
      <c r="N212" s="287">
        <f>ROUND(L212*K212,2)</f>
        <v>0</v>
      </c>
      <c r="O212" s="287"/>
      <c r="P212" s="287"/>
      <c r="Q212" s="287"/>
      <c r="R212" s="133"/>
      <c r="T212" s="162" t="s">
        <v>5</v>
      </c>
      <c r="U212" s="44" t="s">
        <v>40</v>
      </c>
      <c r="V212" s="36"/>
      <c r="W212" s="163">
        <f>V212*K212</f>
        <v>0</v>
      </c>
      <c r="X212" s="163">
        <v>0</v>
      </c>
      <c r="Y212" s="163">
        <f>X212*K212</f>
        <v>0</v>
      </c>
      <c r="Z212" s="163">
        <v>0</v>
      </c>
      <c r="AA212" s="164">
        <f>Z212*K212</f>
        <v>0</v>
      </c>
      <c r="AR212" s="19" t="s">
        <v>181</v>
      </c>
      <c r="AT212" s="19" t="s">
        <v>177</v>
      </c>
      <c r="AU212" s="19" t="s">
        <v>83</v>
      </c>
      <c r="AY212" s="19" t="s">
        <v>176</v>
      </c>
      <c r="BE212" s="106">
        <f>IF(U212="základní",N212,0)</f>
        <v>0</v>
      </c>
      <c r="BF212" s="106">
        <f>IF(U212="snížená",N212,0)</f>
        <v>0</v>
      </c>
      <c r="BG212" s="106">
        <f>IF(U212="zákl. přenesená",N212,0)</f>
        <v>0</v>
      </c>
      <c r="BH212" s="106">
        <f>IF(U212="sníž. přenesená",N212,0)</f>
        <v>0</v>
      </c>
      <c r="BI212" s="106">
        <f>IF(U212="nulová",N212,0)</f>
        <v>0</v>
      </c>
      <c r="BJ212" s="19" t="s">
        <v>83</v>
      </c>
      <c r="BK212" s="106">
        <f>ROUND(L212*K212,2)</f>
        <v>0</v>
      </c>
      <c r="BL212" s="19" t="s">
        <v>181</v>
      </c>
      <c r="BM212" s="19" t="s">
        <v>371</v>
      </c>
    </row>
    <row r="213" spans="2:65" s="9" customFormat="1" ht="16.5" customHeight="1">
      <c r="B213" s="165"/>
      <c r="C213" s="166"/>
      <c r="D213" s="166"/>
      <c r="E213" s="167" t="s">
        <v>372</v>
      </c>
      <c r="F213" s="288" t="s">
        <v>373</v>
      </c>
      <c r="G213" s="289"/>
      <c r="H213" s="289"/>
      <c r="I213" s="289"/>
      <c r="J213" s="166"/>
      <c r="K213" s="168">
        <v>425</v>
      </c>
      <c r="L213" s="166"/>
      <c r="M213" s="166"/>
      <c r="N213" s="166"/>
      <c r="O213" s="166"/>
      <c r="P213" s="166"/>
      <c r="Q213" s="166"/>
      <c r="R213" s="169"/>
      <c r="T213" s="170"/>
      <c r="U213" s="166"/>
      <c r="V213" s="166"/>
      <c r="W213" s="166"/>
      <c r="X213" s="166"/>
      <c r="Y213" s="166"/>
      <c r="Z213" s="166"/>
      <c r="AA213" s="171"/>
      <c r="AT213" s="172" t="s">
        <v>185</v>
      </c>
      <c r="AU213" s="172" t="s">
        <v>83</v>
      </c>
      <c r="AV213" s="9" t="s">
        <v>112</v>
      </c>
      <c r="AW213" s="9" t="s">
        <v>33</v>
      </c>
      <c r="AX213" s="9" t="s">
        <v>83</v>
      </c>
      <c r="AY213" s="172" t="s">
        <v>176</v>
      </c>
    </row>
    <row r="214" spans="2:65" s="1" customFormat="1" ht="38.25" customHeight="1">
      <c r="B214" s="130"/>
      <c r="C214" s="158" t="s">
        <v>374</v>
      </c>
      <c r="D214" s="158" t="s">
        <v>177</v>
      </c>
      <c r="E214" s="159" t="s">
        <v>375</v>
      </c>
      <c r="F214" s="285" t="s">
        <v>376</v>
      </c>
      <c r="G214" s="285"/>
      <c r="H214" s="285"/>
      <c r="I214" s="285"/>
      <c r="J214" s="160" t="s">
        <v>244</v>
      </c>
      <c r="K214" s="161">
        <v>20</v>
      </c>
      <c r="L214" s="286">
        <v>0</v>
      </c>
      <c r="M214" s="286"/>
      <c r="N214" s="287">
        <f>ROUND(L214*K214,2)</f>
        <v>0</v>
      </c>
      <c r="O214" s="287"/>
      <c r="P214" s="287"/>
      <c r="Q214" s="287"/>
      <c r="R214" s="133"/>
      <c r="T214" s="162" t="s">
        <v>5</v>
      </c>
      <c r="U214" s="44" t="s">
        <v>40</v>
      </c>
      <c r="V214" s="36"/>
      <c r="W214" s="163">
        <f>V214*K214</f>
        <v>0</v>
      </c>
      <c r="X214" s="163">
        <v>0</v>
      </c>
      <c r="Y214" s="163">
        <f>X214*K214</f>
        <v>0</v>
      </c>
      <c r="Z214" s="163">
        <v>0</v>
      </c>
      <c r="AA214" s="164">
        <f>Z214*K214</f>
        <v>0</v>
      </c>
      <c r="AR214" s="19" t="s">
        <v>181</v>
      </c>
      <c r="AT214" s="19" t="s">
        <v>177</v>
      </c>
      <c r="AU214" s="19" t="s">
        <v>83</v>
      </c>
      <c r="AY214" s="19" t="s">
        <v>176</v>
      </c>
      <c r="BE214" s="106">
        <f>IF(U214="základní",N214,0)</f>
        <v>0</v>
      </c>
      <c r="BF214" s="106">
        <f>IF(U214="snížená",N214,0)</f>
        <v>0</v>
      </c>
      <c r="BG214" s="106">
        <f>IF(U214="zákl. přenesená",N214,0)</f>
        <v>0</v>
      </c>
      <c r="BH214" s="106">
        <f>IF(U214="sníž. přenesená",N214,0)</f>
        <v>0</v>
      </c>
      <c r="BI214" s="106">
        <f>IF(U214="nulová",N214,0)</f>
        <v>0</v>
      </c>
      <c r="BJ214" s="19" t="s">
        <v>83</v>
      </c>
      <c r="BK214" s="106">
        <f>ROUND(L214*K214,2)</f>
        <v>0</v>
      </c>
      <c r="BL214" s="19" t="s">
        <v>181</v>
      </c>
      <c r="BM214" s="19" t="s">
        <v>377</v>
      </c>
    </row>
    <row r="215" spans="2:65" s="9" customFormat="1" ht="16.5" customHeight="1">
      <c r="B215" s="165"/>
      <c r="C215" s="166"/>
      <c r="D215" s="166"/>
      <c r="E215" s="167" t="s">
        <v>131</v>
      </c>
      <c r="F215" s="288" t="s">
        <v>378</v>
      </c>
      <c r="G215" s="289"/>
      <c r="H215" s="289"/>
      <c r="I215" s="289"/>
      <c r="J215" s="166"/>
      <c r="K215" s="168">
        <v>20</v>
      </c>
      <c r="L215" s="166"/>
      <c r="M215" s="166"/>
      <c r="N215" s="166"/>
      <c r="O215" s="166"/>
      <c r="P215" s="166"/>
      <c r="Q215" s="166"/>
      <c r="R215" s="169"/>
      <c r="T215" s="170"/>
      <c r="U215" s="166"/>
      <c r="V215" s="166"/>
      <c r="W215" s="166"/>
      <c r="X215" s="166"/>
      <c r="Y215" s="166"/>
      <c r="Z215" s="166"/>
      <c r="AA215" s="171"/>
      <c r="AT215" s="172" t="s">
        <v>185</v>
      </c>
      <c r="AU215" s="172" t="s">
        <v>83</v>
      </c>
      <c r="AV215" s="9" t="s">
        <v>112</v>
      </c>
      <c r="AW215" s="9" t="s">
        <v>33</v>
      </c>
      <c r="AX215" s="9" t="s">
        <v>83</v>
      </c>
      <c r="AY215" s="172" t="s">
        <v>176</v>
      </c>
    </row>
    <row r="216" spans="2:65" s="8" customFormat="1" ht="37.35" customHeight="1">
      <c r="B216" s="148"/>
      <c r="C216" s="149"/>
      <c r="D216" s="150" t="s">
        <v>150</v>
      </c>
      <c r="E216" s="150"/>
      <c r="F216" s="150"/>
      <c r="G216" s="150"/>
      <c r="H216" s="150"/>
      <c r="I216" s="150"/>
      <c r="J216" s="150"/>
      <c r="K216" s="150"/>
      <c r="L216" s="150"/>
      <c r="M216" s="150"/>
      <c r="N216" s="297">
        <f>BK216</f>
        <v>0</v>
      </c>
      <c r="O216" s="298"/>
      <c r="P216" s="298"/>
      <c r="Q216" s="298"/>
      <c r="R216" s="151"/>
      <c r="T216" s="152"/>
      <c r="U216" s="149"/>
      <c r="V216" s="149"/>
      <c r="W216" s="153">
        <f>W217</f>
        <v>0</v>
      </c>
      <c r="X216" s="149"/>
      <c r="Y216" s="153">
        <f>Y217</f>
        <v>0</v>
      </c>
      <c r="Z216" s="149"/>
      <c r="AA216" s="154">
        <f>AA217</f>
        <v>0</v>
      </c>
      <c r="AR216" s="155" t="s">
        <v>83</v>
      </c>
      <c r="AT216" s="156" t="s">
        <v>74</v>
      </c>
      <c r="AU216" s="156" t="s">
        <v>75</v>
      </c>
      <c r="AY216" s="155" t="s">
        <v>176</v>
      </c>
      <c r="BK216" s="157">
        <f>BK217</f>
        <v>0</v>
      </c>
    </row>
    <row r="217" spans="2:65" s="1" customFormat="1" ht="25.5" customHeight="1">
      <c r="B217" s="130"/>
      <c r="C217" s="158" t="s">
        <v>379</v>
      </c>
      <c r="D217" s="158" t="s">
        <v>177</v>
      </c>
      <c r="E217" s="159" t="s">
        <v>380</v>
      </c>
      <c r="F217" s="285" t="s">
        <v>381</v>
      </c>
      <c r="G217" s="285"/>
      <c r="H217" s="285"/>
      <c r="I217" s="285"/>
      <c r="J217" s="160" t="s">
        <v>194</v>
      </c>
      <c r="K217" s="161">
        <v>2</v>
      </c>
      <c r="L217" s="286">
        <v>0</v>
      </c>
      <c r="M217" s="286"/>
      <c r="N217" s="287">
        <f>ROUND(L217*K217,2)</f>
        <v>0</v>
      </c>
      <c r="O217" s="287"/>
      <c r="P217" s="287"/>
      <c r="Q217" s="287"/>
      <c r="R217" s="133"/>
      <c r="T217" s="162" t="s">
        <v>5</v>
      </c>
      <c r="U217" s="44" t="s">
        <v>40</v>
      </c>
      <c r="V217" s="36"/>
      <c r="W217" s="163">
        <f>V217*K217</f>
        <v>0</v>
      </c>
      <c r="X217" s="163">
        <v>0</v>
      </c>
      <c r="Y217" s="163">
        <f>X217*K217</f>
        <v>0</v>
      </c>
      <c r="Z217" s="163">
        <v>0</v>
      </c>
      <c r="AA217" s="164">
        <f>Z217*K217</f>
        <v>0</v>
      </c>
      <c r="AR217" s="19" t="s">
        <v>181</v>
      </c>
      <c r="AT217" s="19" t="s">
        <v>177</v>
      </c>
      <c r="AU217" s="19" t="s">
        <v>83</v>
      </c>
      <c r="AY217" s="19" t="s">
        <v>176</v>
      </c>
      <c r="BE217" s="106">
        <f>IF(U217="základní",N217,0)</f>
        <v>0</v>
      </c>
      <c r="BF217" s="106">
        <f>IF(U217="snížená",N217,0)</f>
        <v>0</v>
      </c>
      <c r="BG217" s="106">
        <f>IF(U217="zákl. přenesená",N217,0)</f>
        <v>0</v>
      </c>
      <c r="BH217" s="106">
        <f>IF(U217="sníž. přenesená",N217,0)</f>
        <v>0</v>
      </c>
      <c r="BI217" s="106">
        <f>IF(U217="nulová",N217,0)</f>
        <v>0</v>
      </c>
      <c r="BJ217" s="19" t="s">
        <v>83</v>
      </c>
      <c r="BK217" s="106">
        <f>ROUND(L217*K217,2)</f>
        <v>0</v>
      </c>
      <c r="BL217" s="19" t="s">
        <v>181</v>
      </c>
      <c r="BM217" s="19" t="s">
        <v>382</v>
      </c>
    </row>
    <row r="218" spans="2:65" s="8" customFormat="1" ht="37.35" customHeight="1">
      <c r="B218" s="148"/>
      <c r="C218" s="149"/>
      <c r="D218" s="150" t="s">
        <v>151</v>
      </c>
      <c r="E218" s="150"/>
      <c r="F218" s="150"/>
      <c r="G218" s="150"/>
      <c r="H218" s="150"/>
      <c r="I218" s="150"/>
      <c r="J218" s="150"/>
      <c r="K218" s="150"/>
      <c r="L218" s="150"/>
      <c r="M218" s="150"/>
      <c r="N218" s="299">
        <f>BK218</f>
        <v>0</v>
      </c>
      <c r="O218" s="300"/>
      <c r="P218" s="300"/>
      <c r="Q218" s="300"/>
      <c r="R218" s="151"/>
      <c r="T218" s="152"/>
      <c r="U218" s="149"/>
      <c r="V218" s="149"/>
      <c r="W218" s="153">
        <f>SUM(W219:W229)</f>
        <v>0</v>
      </c>
      <c r="X218" s="149"/>
      <c r="Y218" s="153">
        <f>SUM(Y219:Y229)</f>
        <v>0</v>
      </c>
      <c r="Z218" s="149"/>
      <c r="AA218" s="154">
        <f>SUM(AA219:AA229)</f>
        <v>0</v>
      </c>
      <c r="AR218" s="155" t="s">
        <v>83</v>
      </c>
      <c r="AT218" s="156" t="s">
        <v>74</v>
      </c>
      <c r="AU218" s="156" t="s">
        <v>75</v>
      </c>
      <c r="AY218" s="155" t="s">
        <v>176</v>
      </c>
      <c r="BK218" s="157">
        <f>SUM(BK219:BK229)</f>
        <v>0</v>
      </c>
    </row>
    <row r="219" spans="2:65" s="1" customFormat="1" ht="25.5" customHeight="1">
      <c r="B219" s="130"/>
      <c r="C219" s="158" t="s">
        <v>383</v>
      </c>
      <c r="D219" s="158" t="s">
        <v>177</v>
      </c>
      <c r="E219" s="159" t="s">
        <v>384</v>
      </c>
      <c r="F219" s="285" t="s">
        <v>385</v>
      </c>
      <c r="G219" s="285"/>
      <c r="H219" s="285"/>
      <c r="I219" s="285"/>
      <c r="J219" s="160" t="s">
        <v>225</v>
      </c>
      <c r="K219" s="161">
        <v>28</v>
      </c>
      <c r="L219" s="286">
        <v>0</v>
      </c>
      <c r="M219" s="286"/>
      <c r="N219" s="287">
        <f>ROUND(L219*K219,2)</f>
        <v>0</v>
      </c>
      <c r="O219" s="287"/>
      <c r="P219" s="287"/>
      <c r="Q219" s="287"/>
      <c r="R219" s="133"/>
      <c r="T219" s="162" t="s">
        <v>5</v>
      </c>
      <c r="U219" s="44" t="s">
        <v>40</v>
      </c>
      <c r="V219" s="36"/>
      <c r="W219" s="163">
        <f>V219*K219</f>
        <v>0</v>
      </c>
      <c r="X219" s="163">
        <v>0</v>
      </c>
      <c r="Y219" s="163">
        <f>X219*K219</f>
        <v>0</v>
      </c>
      <c r="Z219" s="163">
        <v>0</v>
      </c>
      <c r="AA219" s="164">
        <f>Z219*K219</f>
        <v>0</v>
      </c>
      <c r="AR219" s="19" t="s">
        <v>181</v>
      </c>
      <c r="AT219" s="19" t="s">
        <v>177</v>
      </c>
      <c r="AU219" s="19" t="s">
        <v>83</v>
      </c>
      <c r="AY219" s="19" t="s">
        <v>176</v>
      </c>
      <c r="BE219" s="106">
        <f>IF(U219="základní",N219,0)</f>
        <v>0</v>
      </c>
      <c r="BF219" s="106">
        <f>IF(U219="snížená",N219,0)</f>
        <v>0</v>
      </c>
      <c r="BG219" s="106">
        <f>IF(U219="zákl. přenesená",N219,0)</f>
        <v>0</v>
      </c>
      <c r="BH219" s="106">
        <f>IF(U219="sníž. přenesená",N219,0)</f>
        <v>0</v>
      </c>
      <c r="BI219" s="106">
        <f>IF(U219="nulová",N219,0)</f>
        <v>0</v>
      </c>
      <c r="BJ219" s="19" t="s">
        <v>83</v>
      </c>
      <c r="BK219" s="106">
        <f>ROUND(L219*K219,2)</f>
        <v>0</v>
      </c>
      <c r="BL219" s="19" t="s">
        <v>181</v>
      </c>
      <c r="BM219" s="19" t="s">
        <v>386</v>
      </c>
    </row>
    <row r="220" spans="2:65" s="1" customFormat="1" ht="38.25" customHeight="1">
      <c r="B220" s="130"/>
      <c r="C220" s="158" t="s">
        <v>387</v>
      </c>
      <c r="D220" s="158" t="s">
        <v>177</v>
      </c>
      <c r="E220" s="159" t="s">
        <v>388</v>
      </c>
      <c r="F220" s="285" t="s">
        <v>389</v>
      </c>
      <c r="G220" s="285"/>
      <c r="H220" s="285"/>
      <c r="I220" s="285"/>
      <c r="J220" s="160" t="s">
        <v>244</v>
      </c>
      <c r="K220" s="161">
        <v>13.75</v>
      </c>
      <c r="L220" s="286">
        <v>0</v>
      </c>
      <c r="M220" s="286"/>
      <c r="N220" s="287">
        <f>ROUND(L220*K220,2)</f>
        <v>0</v>
      </c>
      <c r="O220" s="287"/>
      <c r="P220" s="287"/>
      <c r="Q220" s="287"/>
      <c r="R220" s="133"/>
      <c r="T220" s="162" t="s">
        <v>5</v>
      </c>
      <c r="U220" s="44" t="s">
        <v>40</v>
      </c>
      <c r="V220" s="36"/>
      <c r="W220" s="163">
        <f>V220*K220</f>
        <v>0</v>
      </c>
      <c r="X220" s="163">
        <v>0</v>
      </c>
      <c r="Y220" s="163">
        <f>X220*K220</f>
        <v>0</v>
      </c>
      <c r="Z220" s="163">
        <v>0</v>
      </c>
      <c r="AA220" s="164">
        <f>Z220*K220</f>
        <v>0</v>
      </c>
      <c r="AR220" s="19" t="s">
        <v>181</v>
      </c>
      <c r="AT220" s="19" t="s">
        <v>177</v>
      </c>
      <c r="AU220" s="19" t="s">
        <v>83</v>
      </c>
      <c r="AY220" s="19" t="s">
        <v>176</v>
      </c>
      <c r="BE220" s="106">
        <f>IF(U220="základní",N220,0)</f>
        <v>0</v>
      </c>
      <c r="BF220" s="106">
        <f>IF(U220="snížená",N220,0)</f>
        <v>0</v>
      </c>
      <c r="BG220" s="106">
        <f>IF(U220="zákl. přenesená",N220,0)</f>
        <v>0</v>
      </c>
      <c r="BH220" s="106">
        <f>IF(U220="sníž. přenesená",N220,0)</f>
        <v>0</v>
      </c>
      <c r="BI220" s="106">
        <f>IF(U220="nulová",N220,0)</f>
        <v>0</v>
      </c>
      <c r="BJ220" s="19" t="s">
        <v>83</v>
      </c>
      <c r="BK220" s="106">
        <f>ROUND(L220*K220,2)</f>
        <v>0</v>
      </c>
      <c r="BL220" s="19" t="s">
        <v>181</v>
      </c>
      <c r="BM220" s="19" t="s">
        <v>390</v>
      </c>
    </row>
    <row r="221" spans="2:65" s="9" customFormat="1" ht="51" customHeight="1">
      <c r="B221" s="165"/>
      <c r="C221" s="166"/>
      <c r="D221" s="166"/>
      <c r="E221" s="167" t="s">
        <v>391</v>
      </c>
      <c r="F221" s="288" t="s">
        <v>392</v>
      </c>
      <c r="G221" s="289"/>
      <c r="H221" s="289"/>
      <c r="I221" s="289"/>
      <c r="J221" s="166"/>
      <c r="K221" s="168">
        <v>13.75</v>
      </c>
      <c r="L221" s="166"/>
      <c r="M221" s="166"/>
      <c r="N221" s="166"/>
      <c r="O221" s="166"/>
      <c r="P221" s="166"/>
      <c r="Q221" s="166"/>
      <c r="R221" s="169"/>
      <c r="T221" s="170"/>
      <c r="U221" s="166"/>
      <c r="V221" s="166"/>
      <c r="W221" s="166"/>
      <c r="X221" s="166"/>
      <c r="Y221" s="166"/>
      <c r="Z221" s="166"/>
      <c r="AA221" s="171"/>
      <c r="AT221" s="172" t="s">
        <v>185</v>
      </c>
      <c r="AU221" s="172" t="s">
        <v>83</v>
      </c>
      <c r="AV221" s="9" t="s">
        <v>112</v>
      </c>
      <c r="AW221" s="9" t="s">
        <v>33</v>
      </c>
      <c r="AX221" s="9" t="s">
        <v>83</v>
      </c>
      <c r="AY221" s="172" t="s">
        <v>176</v>
      </c>
    </row>
    <row r="222" spans="2:65" s="1" customFormat="1" ht="25.5" customHeight="1">
      <c r="B222" s="130"/>
      <c r="C222" s="158" t="s">
        <v>393</v>
      </c>
      <c r="D222" s="158" t="s">
        <v>177</v>
      </c>
      <c r="E222" s="159" t="s">
        <v>394</v>
      </c>
      <c r="F222" s="285" t="s">
        <v>395</v>
      </c>
      <c r="G222" s="285"/>
      <c r="H222" s="285"/>
      <c r="I222" s="285"/>
      <c r="J222" s="160" t="s">
        <v>225</v>
      </c>
      <c r="K222" s="161">
        <v>475</v>
      </c>
      <c r="L222" s="286">
        <v>0</v>
      </c>
      <c r="M222" s="286"/>
      <c r="N222" s="287">
        <f>ROUND(L222*K222,2)</f>
        <v>0</v>
      </c>
      <c r="O222" s="287"/>
      <c r="P222" s="287"/>
      <c r="Q222" s="287"/>
      <c r="R222" s="133"/>
      <c r="T222" s="162" t="s">
        <v>5</v>
      </c>
      <c r="U222" s="44" t="s">
        <v>40</v>
      </c>
      <c r="V222" s="36"/>
      <c r="W222" s="163">
        <f>V222*K222</f>
        <v>0</v>
      </c>
      <c r="X222" s="163">
        <v>0</v>
      </c>
      <c r="Y222" s="163">
        <f>X222*K222</f>
        <v>0</v>
      </c>
      <c r="Z222" s="163">
        <v>0</v>
      </c>
      <c r="AA222" s="164">
        <f>Z222*K222</f>
        <v>0</v>
      </c>
      <c r="AR222" s="19" t="s">
        <v>181</v>
      </c>
      <c r="AT222" s="19" t="s">
        <v>177</v>
      </c>
      <c r="AU222" s="19" t="s">
        <v>83</v>
      </c>
      <c r="AY222" s="19" t="s">
        <v>176</v>
      </c>
      <c r="BE222" s="106">
        <f>IF(U222="základní",N222,0)</f>
        <v>0</v>
      </c>
      <c r="BF222" s="106">
        <f>IF(U222="snížená",N222,0)</f>
        <v>0</v>
      </c>
      <c r="BG222" s="106">
        <f>IF(U222="zákl. přenesená",N222,0)</f>
        <v>0</v>
      </c>
      <c r="BH222" s="106">
        <f>IF(U222="sníž. přenesená",N222,0)</f>
        <v>0</v>
      </c>
      <c r="BI222" s="106">
        <f>IF(U222="nulová",N222,0)</f>
        <v>0</v>
      </c>
      <c r="BJ222" s="19" t="s">
        <v>83</v>
      </c>
      <c r="BK222" s="106">
        <f>ROUND(L222*K222,2)</f>
        <v>0</v>
      </c>
      <c r="BL222" s="19" t="s">
        <v>181</v>
      </c>
      <c r="BM222" s="19" t="s">
        <v>396</v>
      </c>
    </row>
    <row r="223" spans="2:65" s="1" customFormat="1" ht="25.5" customHeight="1">
      <c r="B223" s="130"/>
      <c r="C223" s="158" t="s">
        <v>397</v>
      </c>
      <c r="D223" s="158" t="s">
        <v>177</v>
      </c>
      <c r="E223" s="159" t="s">
        <v>398</v>
      </c>
      <c r="F223" s="285" t="s">
        <v>399</v>
      </c>
      <c r="G223" s="285"/>
      <c r="H223" s="285"/>
      <c r="I223" s="285"/>
      <c r="J223" s="160" t="s">
        <v>225</v>
      </c>
      <c r="K223" s="161">
        <v>115</v>
      </c>
      <c r="L223" s="286">
        <v>0</v>
      </c>
      <c r="M223" s="286"/>
      <c r="N223" s="287">
        <f>ROUND(L223*K223,2)</f>
        <v>0</v>
      </c>
      <c r="O223" s="287"/>
      <c r="P223" s="287"/>
      <c r="Q223" s="287"/>
      <c r="R223" s="133"/>
      <c r="T223" s="162" t="s">
        <v>5</v>
      </c>
      <c r="U223" s="44" t="s">
        <v>40</v>
      </c>
      <c r="V223" s="36"/>
      <c r="W223" s="163">
        <f>V223*K223</f>
        <v>0</v>
      </c>
      <c r="X223" s="163">
        <v>0</v>
      </c>
      <c r="Y223" s="163">
        <f>X223*K223</f>
        <v>0</v>
      </c>
      <c r="Z223" s="163">
        <v>0</v>
      </c>
      <c r="AA223" s="164">
        <f>Z223*K223</f>
        <v>0</v>
      </c>
      <c r="AR223" s="19" t="s">
        <v>181</v>
      </c>
      <c r="AT223" s="19" t="s">
        <v>177</v>
      </c>
      <c r="AU223" s="19" t="s">
        <v>83</v>
      </c>
      <c r="AY223" s="19" t="s">
        <v>176</v>
      </c>
      <c r="BE223" s="106">
        <f>IF(U223="základní",N223,0)</f>
        <v>0</v>
      </c>
      <c r="BF223" s="106">
        <f>IF(U223="snížená",N223,0)</f>
        <v>0</v>
      </c>
      <c r="BG223" s="106">
        <f>IF(U223="zákl. přenesená",N223,0)</f>
        <v>0</v>
      </c>
      <c r="BH223" s="106">
        <f>IF(U223="sníž. přenesená",N223,0)</f>
        <v>0</v>
      </c>
      <c r="BI223" s="106">
        <f>IF(U223="nulová",N223,0)</f>
        <v>0</v>
      </c>
      <c r="BJ223" s="19" t="s">
        <v>83</v>
      </c>
      <c r="BK223" s="106">
        <f>ROUND(L223*K223,2)</f>
        <v>0</v>
      </c>
      <c r="BL223" s="19" t="s">
        <v>181</v>
      </c>
      <c r="BM223" s="19" t="s">
        <v>400</v>
      </c>
    </row>
    <row r="224" spans="2:65" s="1" customFormat="1" ht="16.5" customHeight="1">
      <c r="B224" s="130"/>
      <c r="C224" s="158" t="s">
        <v>401</v>
      </c>
      <c r="D224" s="158" t="s">
        <v>177</v>
      </c>
      <c r="E224" s="159" t="s">
        <v>402</v>
      </c>
      <c r="F224" s="285" t="s">
        <v>403</v>
      </c>
      <c r="G224" s="285"/>
      <c r="H224" s="285"/>
      <c r="I224" s="285"/>
      <c r="J224" s="160" t="s">
        <v>225</v>
      </c>
      <c r="K224" s="161">
        <v>15.1</v>
      </c>
      <c r="L224" s="286">
        <v>0</v>
      </c>
      <c r="M224" s="286"/>
      <c r="N224" s="287">
        <f>ROUND(L224*K224,2)</f>
        <v>0</v>
      </c>
      <c r="O224" s="287"/>
      <c r="P224" s="287"/>
      <c r="Q224" s="287"/>
      <c r="R224" s="133"/>
      <c r="T224" s="162" t="s">
        <v>5</v>
      </c>
      <c r="U224" s="44" t="s">
        <v>40</v>
      </c>
      <c r="V224" s="36"/>
      <c r="W224" s="163">
        <f>V224*K224</f>
        <v>0</v>
      </c>
      <c r="X224" s="163">
        <v>0</v>
      </c>
      <c r="Y224" s="163">
        <f>X224*K224</f>
        <v>0</v>
      </c>
      <c r="Z224" s="163">
        <v>0</v>
      </c>
      <c r="AA224" s="164">
        <f>Z224*K224</f>
        <v>0</v>
      </c>
      <c r="AR224" s="19" t="s">
        <v>181</v>
      </c>
      <c r="AT224" s="19" t="s">
        <v>177</v>
      </c>
      <c r="AU224" s="19" t="s">
        <v>83</v>
      </c>
      <c r="AY224" s="19" t="s">
        <v>176</v>
      </c>
      <c r="BE224" s="106">
        <f>IF(U224="základní",N224,0)</f>
        <v>0</v>
      </c>
      <c r="BF224" s="106">
        <f>IF(U224="snížená",N224,0)</f>
        <v>0</v>
      </c>
      <c r="BG224" s="106">
        <f>IF(U224="zákl. přenesená",N224,0)</f>
        <v>0</v>
      </c>
      <c r="BH224" s="106">
        <f>IF(U224="sníž. přenesená",N224,0)</f>
        <v>0</v>
      </c>
      <c r="BI224" s="106">
        <f>IF(U224="nulová",N224,0)</f>
        <v>0</v>
      </c>
      <c r="BJ224" s="19" t="s">
        <v>83</v>
      </c>
      <c r="BK224" s="106">
        <f>ROUND(L224*K224,2)</f>
        <v>0</v>
      </c>
      <c r="BL224" s="19" t="s">
        <v>181</v>
      </c>
      <c r="BM224" s="19" t="s">
        <v>404</v>
      </c>
    </row>
    <row r="225" spans="2:65" s="9" customFormat="1" ht="16.5" customHeight="1">
      <c r="B225" s="165"/>
      <c r="C225" s="166"/>
      <c r="D225" s="166"/>
      <c r="E225" s="167" t="s">
        <v>405</v>
      </c>
      <c r="F225" s="288" t="s">
        <v>406</v>
      </c>
      <c r="G225" s="289"/>
      <c r="H225" s="289"/>
      <c r="I225" s="289"/>
      <c r="J225" s="166"/>
      <c r="K225" s="168">
        <v>15.1</v>
      </c>
      <c r="L225" s="166"/>
      <c r="M225" s="166"/>
      <c r="N225" s="166"/>
      <c r="O225" s="166"/>
      <c r="P225" s="166"/>
      <c r="Q225" s="166"/>
      <c r="R225" s="169"/>
      <c r="T225" s="170"/>
      <c r="U225" s="166"/>
      <c r="V225" s="166"/>
      <c r="W225" s="166"/>
      <c r="X225" s="166"/>
      <c r="Y225" s="166"/>
      <c r="Z225" s="166"/>
      <c r="AA225" s="171"/>
      <c r="AT225" s="172" t="s">
        <v>185</v>
      </c>
      <c r="AU225" s="172" t="s">
        <v>83</v>
      </c>
      <c r="AV225" s="9" t="s">
        <v>112</v>
      </c>
      <c r="AW225" s="9" t="s">
        <v>33</v>
      </c>
      <c r="AX225" s="9" t="s">
        <v>83</v>
      </c>
      <c r="AY225" s="172" t="s">
        <v>176</v>
      </c>
    </row>
    <row r="226" spans="2:65" s="1" customFormat="1" ht="25.5" customHeight="1">
      <c r="B226" s="130"/>
      <c r="C226" s="158" t="s">
        <v>407</v>
      </c>
      <c r="D226" s="158" t="s">
        <v>177</v>
      </c>
      <c r="E226" s="159" t="s">
        <v>408</v>
      </c>
      <c r="F226" s="285" t="s">
        <v>409</v>
      </c>
      <c r="G226" s="285"/>
      <c r="H226" s="285"/>
      <c r="I226" s="285"/>
      <c r="J226" s="160" t="s">
        <v>225</v>
      </c>
      <c r="K226" s="161">
        <v>65</v>
      </c>
      <c r="L226" s="286">
        <v>0</v>
      </c>
      <c r="M226" s="286"/>
      <c r="N226" s="287">
        <f>ROUND(L226*K226,2)</f>
        <v>0</v>
      </c>
      <c r="O226" s="287"/>
      <c r="P226" s="287"/>
      <c r="Q226" s="287"/>
      <c r="R226" s="133"/>
      <c r="T226" s="162" t="s">
        <v>5</v>
      </c>
      <c r="U226" s="44" t="s">
        <v>40</v>
      </c>
      <c r="V226" s="36"/>
      <c r="W226" s="163">
        <f>V226*K226</f>
        <v>0</v>
      </c>
      <c r="X226" s="163">
        <v>0</v>
      </c>
      <c r="Y226" s="163">
        <f>X226*K226</f>
        <v>0</v>
      </c>
      <c r="Z226" s="163">
        <v>0</v>
      </c>
      <c r="AA226" s="164">
        <f>Z226*K226</f>
        <v>0</v>
      </c>
      <c r="AR226" s="19" t="s">
        <v>181</v>
      </c>
      <c r="AT226" s="19" t="s">
        <v>177</v>
      </c>
      <c r="AU226" s="19" t="s">
        <v>83</v>
      </c>
      <c r="AY226" s="19" t="s">
        <v>176</v>
      </c>
      <c r="BE226" s="106">
        <f>IF(U226="základní",N226,0)</f>
        <v>0</v>
      </c>
      <c r="BF226" s="106">
        <f>IF(U226="snížená",N226,0)</f>
        <v>0</v>
      </c>
      <c r="BG226" s="106">
        <f>IF(U226="zákl. přenesená",N226,0)</f>
        <v>0</v>
      </c>
      <c r="BH226" s="106">
        <f>IF(U226="sníž. přenesená",N226,0)</f>
        <v>0</v>
      </c>
      <c r="BI226" s="106">
        <f>IF(U226="nulová",N226,0)</f>
        <v>0</v>
      </c>
      <c r="BJ226" s="19" t="s">
        <v>83</v>
      </c>
      <c r="BK226" s="106">
        <f>ROUND(L226*K226,2)</f>
        <v>0</v>
      </c>
      <c r="BL226" s="19" t="s">
        <v>181</v>
      </c>
      <c r="BM226" s="19" t="s">
        <v>410</v>
      </c>
    </row>
    <row r="227" spans="2:65" s="1" customFormat="1" ht="16.5" customHeight="1">
      <c r="B227" s="130"/>
      <c r="C227" s="158" t="s">
        <v>411</v>
      </c>
      <c r="D227" s="158" t="s">
        <v>177</v>
      </c>
      <c r="E227" s="159" t="s">
        <v>412</v>
      </c>
      <c r="F227" s="285" t="s">
        <v>413</v>
      </c>
      <c r="G227" s="285"/>
      <c r="H227" s="285"/>
      <c r="I227" s="285"/>
      <c r="J227" s="160" t="s">
        <v>244</v>
      </c>
      <c r="K227" s="161">
        <v>220</v>
      </c>
      <c r="L227" s="286">
        <v>0</v>
      </c>
      <c r="M227" s="286"/>
      <c r="N227" s="287">
        <f>ROUND(L227*K227,2)</f>
        <v>0</v>
      </c>
      <c r="O227" s="287"/>
      <c r="P227" s="287"/>
      <c r="Q227" s="287"/>
      <c r="R227" s="133"/>
      <c r="T227" s="162" t="s">
        <v>5</v>
      </c>
      <c r="U227" s="44" t="s">
        <v>40</v>
      </c>
      <c r="V227" s="36"/>
      <c r="W227" s="163">
        <f>V227*K227</f>
        <v>0</v>
      </c>
      <c r="X227" s="163">
        <v>0</v>
      </c>
      <c r="Y227" s="163">
        <f>X227*K227</f>
        <v>0</v>
      </c>
      <c r="Z227" s="163">
        <v>0</v>
      </c>
      <c r="AA227" s="164">
        <f>Z227*K227</f>
        <v>0</v>
      </c>
      <c r="AR227" s="19" t="s">
        <v>181</v>
      </c>
      <c r="AT227" s="19" t="s">
        <v>177</v>
      </c>
      <c r="AU227" s="19" t="s">
        <v>83</v>
      </c>
      <c r="AY227" s="19" t="s">
        <v>176</v>
      </c>
      <c r="BE227" s="106">
        <f>IF(U227="základní",N227,0)</f>
        <v>0</v>
      </c>
      <c r="BF227" s="106">
        <f>IF(U227="snížená",N227,0)</f>
        <v>0</v>
      </c>
      <c r="BG227" s="106">
        <f>IF(U227="zákl. přenesená",N227,0)</f>
        <v>0</v>
      </c>
      <c r="BH227" s="106">
        <f>IF(U227="sníž. přenesená",N227,0)</f>
        <v>0</v>
      </c>
      <c r="BI227" s="106">
        <f>IF(U227="nulová",N227,0)</f>
        <v>0</v>
      </c>
      <c r="BJ227" s="19" t="s">
        <v>83</v>
      </c>
      <c r="BK227" s="106">
        <f>ROUND(L227*K227,2)</f>
        <v>0</v>
      </c>
      <c r="BL227" s="19" t="s">
        <v>181</v>
      </c>
      <c r="BM227" s="19" t="s">
        <v>414</v>
      </c>
    </row>
    <row r="228" spans="2:65" s="1" customFormat="1" ht="25.5" customHeight="1">
      <c r="B228" s="130"/>
      <c r="C228" s="158" t="s">
        <v>415</v>
      </c>
      <c r="D228" s="158" t="s">
        <v>177</v>
      </c>
      <c r="E228" s="159" t="s">
        <v>416</v>
      </c>
      <c r="F228" s="285" t="s">
        <v>417</v>
      </c>
      <c r="G228" s="285"/>
      <c r="H228" s="285"/>
      <c r="I228" s="285"/>
      <c r="J228" s="160" t="s">
        <v>180</v>
      </c>
      <c r="K228" s="161">
        <v>4.32</v>
      </c>
      <c r="L228" s="286">
        <v>0</v>
      </c>
      <c r="M228" s="286"/>
      <c r="N228" s="287">
        <f>ROUND(L228*K228,2)</f>
        <v>0</v>
      </c>
      <c r="O228" s="287"/>
      <c r="P228" s="287"/>
      <c r="Q228" s="287"/>
      <c r="R228" s="133"/>
      <c r="T228" s="162" t="s">
        <v>5</v>
      </c>
      <c r="U228" s="44" t="s">
        <v>40</v>
      </c>
      <c r="V228" s="36"/>
      <c r="W228" s="163">
        <f>V228*K228</f>
        <v>0</v>
      </c>
      <c r="X228" s="163">
        <v>0</v>
      </c>
      <c r="Y228" s="163">
        <f>X228*K228</f>
        <v>0</v>
      </c>
      <c r="Z228" s="163">
        <v>0</v>
      </c>
      <c r="AA228" s="164">
        <f>Z228*K228</f>
        <v>0</v>
      </c>
      <c r="AR228" s="19" t="s">
        <v>181</v>
      </c>
      <c r="AT228" s="19" t="s">
        <v>177</v>
      </c>
      <c r="AU228" s="19" t="s">
        <v>83</v>
      </c>
      <c r="AY228" s="19" t="s">
        <v>176</v>
      </c>
      <c r="BE228" s="106">
        <f>IF(U228="základní",N228,0)</f>
        <v>0</v>
      </c>
      <c r="BF228" s="106">
        <f>IF(U228="snížená",N228,0)</f>
        <v>0</v>
      </c>
      <c r="BG228" s="106">
        <f>IF(U228="zákl. přenesená",N228,0)</f>
        <v>0</v>
      </c>
      <c r="BH228" s="106">
        <f>IF(U228="sníž. přenesená",N228,0)</f>
        <v>0</v>
      </c>
      <c r="BI228" s="106">
        <f>IF(U228="nulová",N228,0)</f>
        <v>0</v>
      </c>
      <c r="BJ228" s="19" t="s">
        <v>83</v>
      </c>
      <c r="BK228" s="106">
        <f>ROUND(L228*K228,2)</f>
        <v>0</v>
      </c>
      <c r="BL228" s="19" t="s">
        <v>181</v>
      </c>
      <c r="BM228" s="19" t="s">
        <v>418</v>
      </c>
    </row>
    <row r="229" spans="2:65" s="9" customFormat="1" ht="16.5" customHeight="1">
      <c r="B229" s="165"/>
      <c r="C229" s="166"/>
      <c r="D229" s="166"/>
      <c r="E229" s="167" t="s">
        <v>419</v>
      </c>
      <c r="F229" s="288" t="s">
        <v>420</v>
      </c>
      <c r="G229" s="289"/>
      <c r="H229" s="289"/>
      <c r="I229" s="289"/>
      <c r="J229" s="166"/>
      <c r="K229" s="168">
        <v>4.32</v>
      </c>
      <c r="L229" s="166"/>
      <c r="M229" s="166"/>
      <c r="N229" s="166"/>
      <c r="O229" s="166"/>
      <c r="P229" s="166"/>
      <c r="Q229" s="166"/>
      <c r="R229" s="169"/>
      <c r="T229" s="170"/>
      <c r="U229" s="166"/>
      <c r="V229" s="166"/>
      <c r="W229" s="166"/>
      <c r="X229" s="166"/>
      <c r="Y229" s="166"/>
      <c r="Z229" s="166"/>
      <c r="AA229" s="171"/>
      <c r="AT229" s="172" t="s">
        <v>185</v>
      </c>
      <c r="AU229" s="172" t="s">
        <v>83</v>
      </c>
      <c r="AV229" s="9" t="s">
        <v>112</v>
      </c>
      <c r="AW229" s="9" t="s">
        <v>33</v>
      </c>
      <c r="AX229" s="9" t="s">
        <v>83</v>
      </c>
      <c r="AY229" s="172" t="s">
        <v>176</v>
      </c>
    </row>
    <row r="230" spans="2:65" s="1" customFormat="1" ht="49.95" customHeight="1">
      <c r="B230" s="35"/>
      <c r="C230" s="36"/>
      <c r="D230" s="150" t="s">
        <v>421</v>
      </c>
      <c r="E230" s="36"/>
      <c r="F230" s="36"/>
      <c r="G230" s="36"/>
      <c r="H230" s="36"/>
      <c r="I230" s="36"/>
      <c r="J230" s="36"/>
      <c r="K230" s="36"/>
      <c r="L230" s="36"/>
      <c r="M230" s="36"/>
      <c r="N230" s="297">
        <f t="shared" ref="N230:N235" si="5">BK230</f>
        <v>0</v>
      </c>
      <c r="O230" s="298"/>
      <c r="P230" s="298"/>
      <c r="Q230" s="298"/>
      <c r="R230" s="37"/>
      <c r="T230" s="173"/>
      <c r="U230" s="36"/>
      <c r="V230" s="36"/>
      <c r="W230" s="36"/>
      <c r="X230" s="36"/>
      <c r="Y230" s="36"/>
      <c r="Z230" s="36"/>
      <c r="AA230" s="74"/>
      <c r="AT230" s="19" t="s">
        <v>74</v>
      </c>
      <c r="AU230" s="19" t="s">
        <v>75</v>
      </c>
      <c r="AY230" s="19" t="s">
        <v>422</v>
      </c>
      <c r="BK230" s="106">
        <f>SUM(BK231:BK235)</f>
        <v>0</v>
      </c>
    </row>
    <row r="231" spans="2:65" s="1" customFormat="1" ht="22.35" customHeight="1">
      <c r="B231" s="35"/>
      <c r="C231" s="174" t="s">
        <v>5</v>
      </c>
      <c r="D231" s="174" t="s">
        <v>177</v>
      </c>
      <c r="E231" s="175" t="s">
        <v>5</v>
      </c>
      <c r="F231" s="292" t="s">
        <v>5</v>
      </c>
      <c r="G231" s="292"/>
      <c r="H231" s="292"/>
      <c r="I231" s="292"/>
      <c r="J231" s="176" t="s">
        <v>5</v>
      </c>
      <c r="K231" s="177"/>
      <c r="L231" s="286"/>
      <c r="M231" s="293"/>
      <c r="N231" s="293">
        <f t="shared" si="5"/>
        <v>0</v>
      </c>
      <c r="O231" s="293"/>
      <c r="P231" s="293"/>
      <c r="Q231" s="293"/>
      <c r="R231" s="37"/>
      <c r="T231" s="162" t="s">
        <v>5</v>
      </c>
      <c r="U231" s="178" t="s">
        <v>40</v>
      </c>
      <c r="V231" s="36"/>
      <c r="W231" s="36"/>
      <c r="X231" s="36"/>
      <c r="Y231" s="36"/>
      <c r="Z231" s="36"/>
      <c r="AA231" s="74"/>
      <c r="AT231" s="19" t="s">
        <v>422</v>
      </c>
      <c r="AU231" s="19" t="s">
        <v>83</v>
      </c>
      <c r="AY231" s="19" t="s">
        <v>422</v>
      </c>
      <c r="BE231" s="106">
        <f>IF(U231="základní",N231,0)</f>
        <v>0</v>
      </c>
      <c r="BF231" s="106">
        <f>IF(U231="snížená",N231,0)</f>
        <v>0</v>
      </c>
      <c r="BG231" s="106">
        <f>IF(U231="zákl. přenesená",N231,0)</f>
        <v>0</v>
      </c>
      <c r="BH231" s="106">
        <f>IF(U231="sníž. přenesená",N231,0)</f>
        <v>0</v>
      </c>
      <c r="BI231" s="106">
        <f>IF(U231="nulová",N231,0)</f>
        <v>0</v>
      </c>
      <c r="BJ231" s="19" t="s">
        <v>83</v>
      </c>
      <c r="BK231" s="106">
        <f>L231*K231</f>
        <v>0</v>
      </c>
    </row>
    <row r="232" spans="2:65" s="1" customFormat="1" ht="22.35" customHeight="1">
      <c r="B232" s="35"/>
      <c r="C232" s="174" t="s">
        <v>5</v>
      </c>
      <c r="D232" s="174" t="s">
        <v>177</v>
      </c>
      <c r="E232" s="175" t="s">
        <v>5</v>
      </c>
      <c r="F232" s="292" t="s">
        <v>5</v>
      </c>
      <c r="G232" s="292"/>
      <c r="H232" s="292"/>
      <c r="I232" s="292"/>
      <c r="J232" s="176" t="s">
        <v>5</v>
      </c>
      <c r="K232" s="177"/>
      <c r="L232" s="286"/>
      <c r="M232" s="293"/>
      <c r="N232" s="293">
        <f t="shared" si="5"/>
        <v>0</v>
      </c>
      <c r="O232" s="293"/>
      <c r="P232" s="293"/>
      <c r="Q232" s="293"/>
      <c r="R232" s="37"/>
      <c r="T232" s="162" t="s">
        <v>5</v>
      </c>
      <c r="U232" s="178" t="s">
        <v>40</v>
      </c>
      <c r="V232" s="36"/>
      <c r="W232" s="36"/>
      <c r="X232" s="36"/>
      <c r="Y232" s="36"/>
      <c r="Z232" s="36"/>
      <c r="AA232" s="74"/>
      <c r="AT232" s="19" t="s">
        <v>422</v>
      </c>
      <c r="AU232" s="19" t="s">
        <v>83</v>
      </c>
      <c r="AY232" s="19" t="s">
        <v>422</v>
      </c>
      <c r="BE232" s="106">
        <f>IF(U232="základní",N232,0)</f>
        <v>0</v>
      </c>
      <c r="BF232" s="106">
        <f>IF(U232="snížená",N232,0)</f>
        <v>0</v>
      </c>
      <c r="BG232" s="106">
        <f>IF(U232="zákl. přenesená",N232,0)</f>
        <v>0</v>
      </c>
      <c r="BH232" s="106">
        <f>IF(U232="sníž. přenesená",N232,0)</f>
        <v>0</v>
      </c>
      <c r="BI232" s="106">
        <f>IF(U232="nulová",N232,0)</f>
        <v>0</v>
      </c>
      <c r="BJ232" s="19" t="s">
        <v>83</v>
      </c>
      <c r="BK232" s="106">
        <f>L232*K232</f>
        <v>0</v>
      </c>
    </row>
    <row r="233" spans="2:65" s="1" customFormat="1" ht="22.35" customHeight="1">
      <c r="B233" s="35"/>
      <c r="C233" s="174" t="s">
        <v>5</v>
      </c>
      <c r="D233" s="174" t="s">
        <v>177</v>
      </c>
      <c r="E233" s="175" t="s">
        <v>5</v>
      </c>
      <c r="F233" s="292" t="s">
        <v>5</v>
      </c>
      <c r="G233" s="292"/>
      <c r="H233" s="292"/>
      <c r="I233" s="292"/>
      <c r="J233" s="176" t="s">
        <v>5</v>
      </c>
      <c r="K233" s="177"/>
      <c r="L233" s="286"/>
      <c r="M233" s="293"/>
      <c r="N233" s="293">
        <f t="shared" si="5"/>
        <v>0</v>
      </c>
      <c r="O233" s="293"/>
      <c r="P233" s="293"/>
      <c r="Q233" s="293"/>
      <c r="R233" s="37"/>
      <c r="T233" s="162" t="s">
        <v>5</v>
      </c>
      <c r="U233" s="178" t="s">
        <v>40</v>
      </c>
      <c r="V233" s="36"/>
      <c r="W233" s="36"/>
      <c r="X233" s="36"/>
      <c r="Y233" s="36"/>
      <c r="Z233" s="36"/>
      <c r="AA233" s="74"/>
      <c r="AT233" s="19" t="s">
        <v>422</v>
      </c>
      <c r="AU233" s="19" t="s">
        <v>83</v>
      </c>
      <c r="AY233" s="19" t="s">
        <v>422</v>
      </c>
      <c r="BE233" s="106">
        <f>IF(U233="základní",N233,0)</f>
        <v>0</v>
      </c>
      <c r="BF233" s="106">
        <f>IF(U233="snížená",N233,0)</f>
        <v>0</v>
      </c>
      <c r="BG233" s="106">
        <f>IF(U233="zákl. přenesená",N233,0)</f>
        <v>0</v>
      </c>
      <c r="BH233" s="106">
        <f>IF(U233="sníž. přenesená",N233,0)</f>
        <v>0</v>
      </c>
      <c r="BI233" s="106">
        <f>IF(U233="nulová",N233,0)</f>
        <v>0</v>
      </c>
      <c r="BJ233" s="19" t="s">
        <v>83</v>
      </c>
      <c r="BK233" s="106">
        <f>L233*K233</f>
        <v>0</v>
      </c>
    </row>
    <row r="234" spans="2:65" s="1" customFormat="1" ht="22.35" customHeight="1">
      <c r="B234" s="35"/>
      <c r="C234" s="174" t="s">
        <v>5</v>
      </c>
      <c r="D234" s="174" t="s">
        <v>177</v>
      </c>
      <c r="E234" s="175" t="s">
        <v>5</v>
      </c>
      <c r="F234" s="292" t="s">
        <v>5</v>
      </c>
      <c r="G234" s="292"/>
      <c r="H234" s="292"/>
      <c r="I234" s="292"/>
      <c r="J234" s="176" t="s">
        <v>5</v>
      </c>
      <c r="K234" s="177"/>
      <c r="L234" s="286"/>
      <c r="M234" s="293"/>
      <c r="N234" s="293">
        <f t="shared" si="5"/>
        <v>0</v>
      </c>
      <c r="O234" s="293"/>
      <c r="P234" s="293"/>
      <c r="Q234" s="293"/>
      <c r="R234" s="37"/>
      <c r="T234" s="162" t="s">
        <v>5</v>
      </c>
      <c r="U234" s="178" t="s">
        <v>40</v>
      </c>
      <c r="V234" s="36"/>
      <c r="W234" s="36"/>
      <c r="X234" s="36"/>
      <c r="Y234" s="36"/>
      <c r="Z234" s="36"/>
      <c r="AA234" s="74"/>
      <c r="AT234" s="19" t="s">
        <v>422</v>
      </c>
      <c r="AU234" s="19" t="s">
        <v>83</v>
      </c>
      <c r="AY234" s="19" t="s">
        <v>422</v>
      </c>
      <c r="BE234" s="106">
        <f>IF(U234="základní",N234,0)</f>
        <v>0</v>
      </c>
      <c r="BF234" s="106">
        <f>IF(U234="snížená",N234,0)</f>
        <v>0</v>
      </c>
      <c r="BG234" s="106">
        <f>IF(U234="zákl. přenesená",N234,0)</f>
        <v>0</v>
      </c>
      <c r="BH234" s="106">
        <f>IF(U234="sníž. přenesená",N234,0)</f>
        <v>0</v>
      </c>
      <c r="BI234" s="106">
        <f>IF(U234="nulová",N234,0)</f>
        <v>0</v>
      </c>
      <c r="BJ234" s="19" t="s">
        <v>83</v>
      </c>
      <c r="BK234" s="106">
        <f>L234*K234</f>
        <v>0</v>
      </c>
    </row>
    <row r="235" spans="2:65" s="1" customFormat="1" ht="22.35" customHeight="1">
      <c r="B235" s="35"/>
      <c r="C235" s="174" t="s">
        <v>5</v>
      </c>
      <c r="D235" s="174" t="s">
        <v>177</v>
      </c>
      <c r="E235" s="175" t="s">
        <v>5</v>
      </c>
      <c r="F235" s="292" t="s">
        <v>5</v>
      </c>
      <c r="G235" s="292"/>
      <c r="H235" s="292"/>
      <c r="I235" s="292"/>
      <c r="J235" s="176" t="s">
        <v>5</v>
      </c>
      <c r="K235" s="177"/>
      <c r="L235" s="286"/>
      <c r="M235" s="293"/>
      <c r="N235" s="293">
        <f t="shared" si="5"/>
        <v>0</v>
      </c>
      <c r="O235" s="293"/>
      <c r="P235" s="293"/>
      <c r="Q235" s="293"/>
      <c r="R235" s="37"/>
      <c r="T235" s="162" t="s">
        <v>5</v>
      </c>
      <c r="U235" s="178" t="s">
        <v>40</v>
      </c>
      <c r="V235" s="56"/>
      <c r="W235" s="56"/>
      <c r="X235" s="56"/>
      <c r="Y235" s="56"/>
      <c r="Z235" s="56"/>
      <c r="AA235" s="58"/>
      <c r="AT235" s="19" t="s">
        <v>422</v>
      </c>
      <c r="AU235" s="19" t="s">
        <v>83</v>
      </c>
      <c r="AY235" s="19" t="s">
        <v>422</v>
      </c>
      <c r="BE235" s="106">
        <f>IF(U235="základní",N235,0)</f>
        <v>0</v>
      </c>
      <c r="BF235" s="106">
        <f>IF(U235="snížená",N235,0)</f>
        <v>0</v>
      </c>
      <c r="BG235" s="106">
        <f>IF(U235="zákl. přenesená",N235,0)</f>
        <v>0</v>
      </c>
      <c r="BH235" s="106">
        <f>IF(U235="sníž. přenesená",N235,0)</f>
        <v>0</v>
      </c>
      <c r="BI235" s="106">
        <f>IF(U235="nulová",N235,0)</f>
        <v>0</v>
      </c>
      <c r="BJ235" s="19" t="s">
        <v>83</v>
      </c>
      <c r="BK235" s="106">
        <f>L235*K235</f>
        <v>0</v>
      </c>
    </row>
    <row r="236" spans="2:65" s="1" customFormat="1" ht="6.9" customHeight="1">
      <c r="B236" s="59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1"/>
    </row>
  </sheetData>
  <mergeCells count="277">
    <mergeCell ref="H1:K1"/>
    <mergeCell ref="S2:AC2"/>
    <mergeCell ref="F235:I235"/>
    <mergeCell ref="L235:M235"/>
    <mergeCell ref="N235:Q235"/>
    <mergeCell ref="N123:Q123"/>
    <mergeCell ref="N124:Q124"/>
    <mergeCell ref="N129:Q129"/>
    <mergeCell ref="N155:Q155"/>
    <mergeCell ref="N163:Q163"/>
    <mergeCell ref="N170:Q170"/>
    <mergeCell ref="N216:Q216"/>
    <mergeCell ref="N218:Q218"/>
    <mergeCell ref="N230:Q230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7:I227"/>
    <mergeCell ref="L227:M227"/>
    <mergeCell ref="N227:Q227"/>
    <mergeCell ref="F228:I228"/>
    <mergeCell ref="L228:M228"/>
    <mergeCell ref="N228:Q228"/>
    <mergeCell ref="F229:I229"/>
    <mergeCell ref="F231:I231"/>
    <mergeCell ref="L231:M231"/>
    <mergeCell ref="N231:Q231"/>
    <mergeCell ref="F223:I223"/>
    <mergeCell ref="L223:M223"/>
    <mergeCell ref="N223:Q223"/>
    <mergeCell ref="F224:I224"/>
    <mergeCell ref="L224:M224"/>
    <mergeCell ref="N224:Q224"/>
    <mergeCell ref="F225:I225"/>
    <mergeCell ref="F226:I226"/>
    <mergeCell ref="L226:M226"/>
    <mergeCell ref="N226:Q226"/>
    <mergeCell ref="F219:I219"/>
    <mergeCell ref="L219:M219"/>
    <mergeCell ref="N219:Q219"/>
    <mergeCell ref="F220:I220"/>
    <mergeCell ref="L220:M220"/>
    <mergeCell ref="N220:Q220"/>
    <mergeCell ref="F221:I221"/>
    <mergeCell ref="F222:I222"/>
    <mergeCell ref="L222:M222"/>
    <mergeCell ref="N222:Q222"/>
    <mergeCell ref="F212:I212"/>
    <mergeCell ref="L212:M212"/>
    <mergeCell ref="N212:Q212"/>
    <mergeCell ref="F213:I213"/>
    <mergeCell ref="F214:I214"/>
    <mergeCell ref="L214:M214"/>
    <mergeCell ref="N214:Q214"/>
    <mergeCell ref="F215:I215"/>
    <mergeCell ref="F217:I217"/>
    <mergeCell ref="L217:M217"/>
    <mergeCell ref="N217:Q217"/>
    <mergeCell ref="F207:I207"/>
    <mergeCell ref="F208:I208"/>
    <mergeCell ref="L208:M208"/>
    <mergeCell ref="N208:Q208"/>
    <mergeCell ref="F209:I209"/>
    <mergeCell ref="F210:I210"/>
    <mergeCell ref="L210:M210"/>
    <mergeCell ref="N210:Q210"/>
    <mergeCell ref="F211:I211"/>
    <mergeCell ref="F201:I201"/>
    <mergeCell ref="F202:I202"/>
    <mergeCell ref="L202:M202"/>
    <mergeCell ref="N202:Q202"/>
    <mergeCell ref="F203:I203"/>
    <mergeCell ref="F204:I204"/>
    <mergeCell ref="F205:I205"/>
    <mergeCell ref="F206:I206"/>
    <mergeCell ref="L206:M206"/>
    <mergeCell ref="N206:Q206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L200:M200"/>
    <mergeCell ref="N200:Q200"/>
    <mergeCell ref="F190:I190"/>
    <mergeCell ref="L190:M190"/>
    <mergeCell ref="N190:Q190"/>
    <mergeCell ref="F191:I191"/>
    <mergeCell ref="F192:I192"/>
    <mergeCell ref="L192:M192"/>
    <mergeCell ref="N192:Q192"/>
    <mergeCell ref="F193:I193"/>
    <mergeCell ref="F194:I194"/>
    <mergeCell ref="F183:I183"/>
    <mergeCell ref="F184:I184"/>
    <mergeCell ref="F185:I185"/>
    <mergeCell ref="F186:I186"/>
    <mergeCell ref="L186:M186"/>
    <mergeCell ref="N186:Q186"/>
    <mergeCell ref="F187:I187"/>
    <mergeCell ref="F188:I188"/>
    <mergeCell ref="F189:I189"/>
    <mergeCell ref="F176:I176"/>
    <mergeCell ref="F177:I177"/>
    <mergeCell ref="L177:M177"/>
    <mergeCell ref="N177:Q177"/>
    <mergeCell ref="F178:I178"/>
    <mergeCell ref="F179:I179"/>
    <mergeCell ref="F180:I180"/>
    <mergeCell ref="F181:I181"/>
    <mergeCell ref="F182:I182"/>
    <mergeCell ref="L182:M182"/>
    <mergeCell ref="N182:Q182"/>
    <mergeCell ref="F169:I169"/>
    <mergeCell ref="F171:I171"/>
    <mergeCell ref="L171:M171"/>
    <mergeCell ref="N171:Q171"/>
    <mergeCell ref="F172:I172"/>
    <mergeCell ref="F173:I173"/>
    <mergeCell ref="F174:I174"/>
    <mergeCell ref="F175:I175"/>
    <mergeCell ref="L175:M175"/>
    <mergeCell ref="N175:Q175"/>
    <mergeCell ref="F162:I162"/>
    <mergeCell ref="F164:I164"/>
    <mergeCell ref="L164:M164"/>
    <mergeCell ref="N164:Q164"/>
    <mergeCell ref="F165:I165"/>
    <mergeCell ref="F166:I166"/>
    <mergeCell ref="F167:I167"/>
    <mergeCell ref="F168:I168"/>
    <mergeCell ref="L168:M168"/>
    <mergeCell ref="N168:Q168"/>
    <mergeCell ref="F157:I157"/>
    <mergeCell ref="L157:M157"/>
    <mergeCell ref="N157:Q157"/>
    <mergeCell ref="F158:I158"/>
    <mergeCell ref="F159:I159"/>
    <mergeCell ref="F160:I160"/>
    <mergeCell ref="F161:I161"/>
    <mergeCell ref="L161:M161"/>
    <mergeCell ref="N161:Q161"/>
    <mergeCell ref="F151:I151"/>
    <mergeCell ref="F152:I152"/>
    <mergeCell ref="F153:I153"/>
    <mergeCell ref="L153:M153"/>
    <mergeCell ref="N153:Q153"/>
    <mergeCell ref="F154:I154"/>
    <mergeCell ref="F156:I156"/>
    <mergeCell ref="L156:M156"/>
    <mergeCell ref="N156:Q156"/>
    <mergeCell ref="F146:I146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36:I136"/>
    <mergeCell ref="F137:I137"/>
    <mergeCell ref="F138:I138"/>
    <mergeCell ref="F139:I139"/>
    <mergeCell ref="F140:I140"/>
    <mergeCell ref="F141:I141"/>
    <mergeCell ref="L141:M141"/>
    <mergeCell ref="N141:Q141"/>
    <mergeCell ref="F142:I142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25:I125"/>
    <mergeCell ref="L125:M125"/>
    <mergeCell ref="N125:Q125"/>
    <mergeCell ref="F126:I126"/>
    <mergeCell ref="F127:I127"/>
    <mergeCell ref="L127:M127"/>
    <mergeCell ref="N127:Q127"/>
    <mergeCell ref="F128:I128"/>
    <mergeCell ref="F130:I130"/>
    <mergeCell ref="L130:M130"/>
    <mergeCell ref="N130:Q130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31:D236">
      <formula1>"K, M"</formula1>
    </dataValidation>
    <dataValidation type="list" allowBlank="1" showInputMessage="1" showErrorMessage="1" error="Povoleny jsou hodnoty základní, snížená, zákl. přenesená, sníž. přenesená, nulová." sqref="U231:U23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2"/>
  <sheetViews>
    <sheetView showGridLines="0" zoomScaleNormal="100" workbookViewId="0">
      <pane ySplit="1" topLeftCell="A2" activePane="bottomLeft" state="frozen"/>
      <selection activeCell="AN92" sqref="AN92:AP92"/>
      <selection pane="bottomLeft" activeCell="AN92" sqref="AN92:AP9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105</v>
      </c>
      <c r="G1" s="14"/>
      <c r="H1" s="294" t="s">
        <v>106</v>
      </c>
      <c r="I1" s="294"/>
      <c r="J1" s="294"/>
      <c r="K1" s="294"/>
      <c r="L1" s="14" t="s">
        <v>107</v>
      </c>
      <c r="M1" s="12"/>
      <c r="N1" s="12"/>
      <c r="O1" s="13" t="s">
        <v>108</v>
      </c>
      <c r="P1" s="12"/>
      <c r="Q1" s="12"/>
      <c r="R1" s="12"/>
      <c r="S1" s="14" t="s">
        <v>109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254" t="s">
        <v>8</v>
      </c>
      <c r="T2" s="255"/>
      <c r="U2" s="255"/>
      <c r="V2" s="255"/>
      <c r="W2" s="255"/>
      <c r="X2" s="255"/>
      <c r="Y2" s="255"/>
      <c r="Z2" s="255"/>
      <c r="AA2" s="255"/>
      <c r="AB2" s="255"/>
      <c r="AC2" s="255"/>
      <c r="AT2" s="19" t="s">
        <v>87</v>
      </c>
      <c r="AZ2" s="116" t="s">
        <v>199</v>
      </c>
      <c r="BA2" s="116" t="s">
        <v>199</v>
      </c>
      <c r="BB2" s="116" t="s">
        <v>5</v>
      </c>
      <c r="BC2" s="116" t="s">
        <v>83</v>
      </c>
      <c r="BD2" s="116" t="s">
        <v>112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113</v>
      </c>
      <c r="AZ3" s="116" t="s">
        <v>221</v>
      </c>
      <c r="BA3" s="116" t="s">
        <v>221</v>
      </c>
      <c r="BB3" s="116" t="s">
        <v>5</v>
      </c>
      <c r="BC3" s="116" t="s">
        <v>280</v>
      </c>
      <c r="BD3" s="116" t="s">
        <v>112</v>
      </c>
    </row>
    <row r="4" spans="1:66" ht="36.9" customHeight="1">
      <c r="B4" s="23"/>
      <c r="C4" s="220" t="s">
        <v>116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4"/>
      <c r="T4" s="18" t="s">
        <v>13</v>
      </c>
      <c r="AT4" s="19" t="s">
        <v>6</v>
      </c>
      <c r="AZ4" s="116" t="s">
        <v>423</v>
      </c>
      <c r="BA4" s="116" t="s">
        <v>423</v>
      </c>
      <c r="BB4" s="116" t="s">
        <v>5</v>
      </c>
      <c r="BC4" s="116" t="s">
        <v>251</v>
      </c>
      <c r="BD4" s="116" t="s">
        <v>112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  <c r="AZ5" s="116" t="s">
        <v>424</v>
      </c>
      <c r="BA5" s="116" t="s">
        <v>424</v>
      </c>
      <c r="BB5" s="116" t="s">
        <v>5</v>
      </c>
      <c r="BC5" s="116" t="s">
        <v>425</v>
      </c>
      <c r="BD5" s="116" t="s">
        <v>112</v>
      </c>
    </row>
    <row r="6" spans="1:66" ht="25.35" customHeight="1">
      <c r="B6" s="23"/>
      <c r="C6" s="26"/>
      <c r="D6" s="30" t="s">
        <v>19</v>
      </c>
      <c r="E6" s="26"/>
      <c r="F6" s="263" t="str">
        <f>'Rekapitulace stavby'!K6</f>
        <v>Okružní křižovatka v km 1,391.91 u areálu T-sport a SOPO - Modletice včetně chodníku k zastávce</v>
      </c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"/>
      <c r="R6" s="24"/>
      <c r="AZ6" s="116" t="s">
        <v>210</v>
      </c>
      <c r="BA6" s="116" t="s">
        <v>210</v>
      </c>
      <c r="BB6" s="116" t="s">
        <v>5</v>
      </c>
      <c r="BC6" s="116" t="s">
        <v>407</v>
      </c>
      <c r="BD6" s="116" t="s">
        <v>112</v>
      </c>
    </row>
    <row r="7" spans="1:66" s="1" customFormat="1" ht="32.85" customHeight="1">
      <c r="B7" s="35"/>
      <c r="C7" s="36"/>
      <c r="D7" s="29" t="s">
        <v>122</v>
      </c>
      <c r="E7" s="36"/>
      <c r="F7" s="226" t="s">
        <v>426</v>
      </c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36"/>
      <c r="R7" s="37"/>
    </row>
    <row r="8" spans="1:66" s="1" customFormat="1" ht="14.4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</row>
    <row r="9" spans="1:66" s="1" customFormat="1" ht="14.4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266" t="str">
        <f>'Rekapitulace stavby'!AN8</f>
        <v>5. 2. 2018</v>
      </c>
      <c r="P9" s="267"/>
      <c r="Q9" s="36"/>
      <c r="R9" s="37"/>
    </row>
    <row r="10" spans="1:66" s="1" customFormat="1" ht="10.8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224" t="str">
        <f>IF('Rekapitulace stavby'!AN10="","",'Rekapitulace stavby'!AN10)</f>
        <v/>
      </c>
      <c r="P11" s="224"/>
      <c r="Q11" s="36"/>
      <c r="R11" s="37"/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224" t="str">
        <f>IF('Rekapitulace stavby'!AN11="","",'Rekapitulace stavby'!AN11)</f>
        <v/>
      </c>
      <c r="P12" s="224"/>
      <c r="Q12" s="36"/>
      <c r="R12" s="37"/>
    </row>
    <row r="13" spans="1:66" s="1" customFormat="1" ht="6.9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268" t="str">
        <f>IF('Rekapitulace stavby'!AN13="","",'Rekapitulace stavby'!AN13)</f>
        <v>Vyplň údaj</v>
      </c>
      <c r="P14" s="224"/>
      <c r="Q14" s="36"/>
      <c r="R14" s="37"/>
    </row>
    <row r="15" spans="1:66" s="1" customFormat="1" ht="18" customHeight="1">
      <c r="B15" s="35"/>
      <c r="C15" s="36"/>
      <c r="D15" s="36"/>
      <c r="E15" s="268" t="str">
        <f>IF('Rekapitulace stavby'!E14="","",'Rekapitulace stavby'!E14)</f>
        <v>Vyplň údaj</v>
      </c>
      <c r="F15" s="269"/>
      <c r="G15" s="269"/>
      <c r="H15" s="269"/>
      <c r="I15" s="269"/>
      <c r="J15" s="269"/>
      <c r="K15" s="269"/>
      <c r="L15" s="269"/>
      <c r="M15" s="30" t="s">
        <v>29</v>
      </c>
      <c r="N15" s="36"/>
      <c r="O15" s="268" t="str">
        <f>IF('Rekapitulace stavby'!AN14="","",'Rekapitulace stavby'!AN14)</f>
        <v>Vyplň údaj</v>
      </c>
      <c r="P15" s="224"/>
      <c r="Q15" s="36"/>
      <c r="R15" s="37"/>
    </row>
    <row r="16" spans="1:66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224" t="str">
        <f>IF('Rekapitulace stavby'!AN16="","",'Rekapitulace stavby'!AN16)</f>
        <v/>
      </c>
      <c r="P17" s="224"/>
      <c r="Q17" s="36"/>
      <c r="R17" s="37"/>
    </row>
    <row r="18" spans="2:18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224" t="str">
        <f>IF('Rekapitulace stavby'!AN17="","",'Rekapitulace stavby'!AN17)</f>
        <v/>
      </c>
      <c r="P18" s="224"/>
      <c r="Q18" s="36"/>
      <c r="R18" s="37"/>
    </row>
    <row r="19" spans="2:18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224" t="str">
        <f>IF('Rekapitulace stavby'!AN19="","",'Rekapitulace stavby'!AN19)</f>
        <v/>
      </c>
      <c r="P20" s="224"/>
      <c r="Q20" s="36"/>
      <c r="R20" s="37"/>
    </row>
    <row r="21" spans="2:18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224" t="str">
        <f>IF('Rekapitulace stavby'!AN20="","",'Rekapitulace stavby'!AN20)</f>
        <v/>
      </c>
      <c r="P21" s="224"/>
      <c r="Q21" s="36"/>
      <c r="R21" s="37"/>
    </row>
    <row r="22" spans="2:18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229" t="s">
        <v>5</v>
      </c>
      <c r="F24" s="229"/>
      <c r="G24" s="229"/>
      <c r="H24" s="229"/>
      <c r="I24" s="229"/>
      <c r="J24" s="229"/>
      <c r="K24" s="229"/>
      <c r="L24" s="229"/>
      <c r="M24" s="36"/>
      <c r="N24" s="36"/>
      <c r="O24" s="36"/>
      <c r="P24" s="36"/>
      <c r="Q24" s="36"/>
      <c r="R24" s="37"/>
    </row>
    <row r="25" spans="2:18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" customHeight="1">
      <c r="B27" s="35"/>
      <c r="C27" s="36"/>
      <c r="D27" s="117" t="s">
        <v>140</v>
      </c>
      <c r="E27" s="36"/>
      <c r="F27" s="36"/>
      <c r="G27" s="36"/>
      <c r="H27" s="36"/>
      <c r="I27" s="36"/>
      <c r="J27" s="36"/>
      <c r="K27" s="36"/>
      <c r="L27" s="36"/>
      <c r="M27" s="230">
        <f>N88</f>
        <v>0</v>
      </c>
      <c r="N27" s="230"/>
      <c r="O27" s="230"/>
      <c r="P27" s="230"/>
      <c r="Q27" s="36"/>
      <c r="R27" s="37"/>
    </row>
    <row r="28" spans="2:18" s="1" customFormat="1" ht="14.4" customHeight="1">
      <c r="B28" s="35"/>
      <c r="C28" s="36"/>
      <c r="D28" s="34" t="s">
        <v>99</v>
      </c>
      <c r="E28" s="36"/>
      <c r="F28" s="36"/>
      <c r="G28" s="36"/>
      <c r="H28" s="36"/>
      <c r="I28" s="36"/>
      <c r="J28" s="36"/>
      <c r="K28" s="36"/>
      <c r="L28" s="36"/>
      <c r="M28" s="230">
        <f>N94</f>
        <v>0</v>
      </c>
      <c r="N28" s="230"/>
      <c r="O28" s="230"/>
      <c r="P28" s="230"/>
      <c r="Q28" s="36"/>
      <c r="R28" s="37"/>
    </row>
    <row r="29" spans="2:18" s="1" customFormat="1" ht="6.9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8" t="s">
        <v>38</v>
      </c>
      <c r="E30" s="36"/>
      <c r="F30" s="36"/>
      <c r="G30" s="36"/>
      <c r="H30" s="36"/>
      <c r="I30" s="36"/>
      <c r="J30" s="36"/>
      <c r="K30" s="36"/>
      <c r="L30" s="36"/>
      <c r="M30" s="270">
        <f>ROUND(M27+M28,2)</f>
        <v>0</v>
      </c>
      <c r="N30" s="265"/>
      <c r="O30" s="265"/>
      <c r="P30" s="265"/>
      <c r="Q30" s="36"/>
      <c r="R30" s="37"/>
    </row>
    <row r="31" spans="2:18" s="1" customFormat="1" ht="6.9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" customHeight="1">
      <c r="B32" s="35"/>
      <c r="C32" s="36"/>
      <c r="D32" s="42" t="s">
        <v>39</v>
      </c>
      <c r="E32" s="42" t="s">
        <v>40</v>
      </c>
      <c r="F32" s="43">
        <v>0.21</v>
      </c>
      <c r="G32" s="119" t="s">
        <v>41</v>
      </c>
      <c r="H32" s="271">
        <f>ROUND((((SUM(BE94:BE101)+SUM(BE119:BE145))+SUM(BE147:BE151))),2)</f>
        <v>0</v>
      </c>
      <c r="I32" s="265"/>
      <c r="J32" s="265"/>
      <c r="K32" s="36"/>
      <c r="L32" s="36"/>
      <c r="M32" s="271">
        <f>ROUND(((ROUND((SUM(BE94:BE101)+SUM(BE119:BE145)), 2)*F32)+SUM(BE147:BE151)*F32),2)</f>
        <v>0</v>
      </c>
      <c r="N32" s="265"/>
      <c r="O32" s="265"/>
      <c r="P32" s="265"/>
      <c r="Q32" s="36"/>
      <c r="R32" s="37"/>
    </row>
    <row r="33" spans="2:18" s="1" customFormat="1" ht="14.4" customHeight="1">
      <c r="B33" s="35"/>
      <c r="C33" s="36"/>
      <c r="D33" s="36"/>
      <c r="E33" s="42" t="s">
        <v>42</v>
      </c>
      <c r="F33" s="43">
        <v>0.15</v>
      </c>
      <c r="G33" s="119" t="s">
        <v>41</v>
      </c>
      <c r="H33" s="271">
        <f>ROUND((((SUM(BF94:BF101)+SUM(BF119:BF145))+SUM(BF147:BF151))),2)</f>
        <v>0</v>
      </c>
      <c r="I33" s="265"/>
      <c r="J33" s="265"/>
      <c r="K33" s="36"/>
      <c r="L33" s="36"/>
      <c r="M33" s="271">
        <f>ROUND(((ROUND((SUM(BF94:BF101)+SUM(BF119:BF145)), 2)*F33)+SUM(BF147:BF151)*F33),2)</f>
        <v>0</v>
      </c>
      <c r="N33" s="265"/>
      <c r="O33" s="265"/>
      <c r="P33" s="265"/>
      <c r="Q33" s="36"/>
      <c r="R33" s="37"/>
    </row>
    <row r="34" spans="2:18" s="1" customFormat="1" ht="14.4" hidden="1" customHeight="1">
      <c r="B34" s="35"/>
      <c r="C34" s="36"/>
      <c r="D34" s="36"/>
      <c r="E34" s="42" t="s">
        <v>43</v>
      </c>
      <c r="F34" s="43">
        <v>0.21</v>
      </c>
      <c r="G34" s="119" t="s">
        <v>41</v>
      </c>
      <c r="H34" s="271">
        <f>ROUND((((SUM(BG94:BG101)+SUM(BG119:BG145))+SUM(BG147:BG151))),2)</f>
        <v>0</v>
      </c>
      <c r="I34" s="265"/>
      <c r="J34" s="265"/>
      <c r="K34" s="36"/>
      <c r="L34" s="36"/>
      <c r="M34" s="271">
        <v>0</v>
      </c>
      <c r="N34" s="265"/>
      <c r="O34" s="265"/>
      <c r="P34" s="265"/>
      <c r="Q34" s="36"/>
      <c r="R34" s="37"/>
    </row>
    <row r="35" spans="2:18" s="1" customFormat="1" ht="14.4" hidden="1" customHeight="1">
      <c r="B35" s="35"/>
      <c r="C35" s="36"/>
      <c r="D35" s="36"/>
      <c r="E35" s="42" t="s">
        <v>44</v>
      </c>
      <c r="F35" s="43">
        <v>0.15</v>
      </c>
      <c r="G35" s="119" t="s">
        <v>41</v>
      </c>
      <c r="H35" s="271">
        <f>ROUND((((SUM(BH94:BH101)+SUM(BH119:BH145))+SUM(BH147:BH151))),2)</f>
        <v>0</v>
      </c>
      <c r="I35" s="265"/>
      <c r="J35" s="265"/>
      <c r="K35" s="36"/>
      <c r="L35" s="36"/>
      <c r="M35" s="271">
        <v>0</v>
      </c>
      <c r="N35" s="265"/>
      <c r="O35" s="265"/>
      <c r="P35" s="265"/>
      <c r="Q35" s="36"/>
      <c r="R35" s="37"/>
    </row>
    <row r="36" spans="2:18" s="1" customFormat="1" ht="14.4" hidden="1" customHeight="1">
      <c r="B36" s="35"/>
      <c r="C36" s="36"/>
      <c r="D36" s="36"/>
      <c r="E36" s="42" t="s">
        <v>45</v>
      </c>
      <c r="F36" s="43">
        <v>0</v>
      </c>
      <c r="G36" s="119" t="s">
        <v>41</v>
      </c>
      <c r="H36" s="271">
        <f>ROUND((((SUM(BI94:BI101)+SUM(BI119:BI145))+SUM(BI147:BI151))),2)</f>
        <v>0</v>
      </c>
      <c r="I36" s="265"/>
      <c r="J36" s="265"/>
      <c r="K36" s="36"/>
      <c r="L36" s="36"/>
      <c r="M36" s="271">
        <v>0</v>
      </c>
      <c r="N36" s="265"/>
      <c r="O36" s="265"/>
      <c r="P36" s="265"/>
      <c r="Q36" s="36"/>
      <c r="R36" s="37"/>
    </row>
    <row r="37" spans="2:18" s="1" customFormat="1" ht="6.9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20" t="s">
        <v>46</v>
      </c>
      <c r="E38" s="75"/>
      <c r="F38" s="75"/>
      <c r="G38" s="121" t="s">
        <v>47</v>
      </c>
      <c r="H38" s="122" t="s">
        <v>48</v>
      </c>
      <c r="I38" s="75"/>
      <c r="J38" s="75"/>
      <c r="K38" s="75"/>
      <c r="L38" s="272">
        <f>SUM(M30:M36)</f>
        <v>0</v>
      </c>
      <c r="M38" s="272"/>
      <c r="N38" s="272"/>
      <c r="O38" s="272"/>
      <c r="P38" s="273"/>
      <c r="Q38" s="114"/>
      <c r="R38" s="37"/>
    </row>
    <row r="39" spans="2:18" s="1" customFormat="1" ht="14.4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4.4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4.4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4.4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4.4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" customHeight="1">
      <c r="B76" s="35"/>
      <c r="C76" s="220" t="s">
        <v>141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37"/>
    </row>
    <row r="77" spans="2:18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263" t="str">
        <f>F6</f>
        <v>Okružní křižovatka v km 1,391.91 u areálu T-sport a SOPO - Modletice včetně chodníku k zastávce</v>
      </c>
      <c r="G78" s="264"/>
      <c r="H78" s="264"/>
      <c r="I78" s="264"/>
      <c r="J78" s="264"/>
      <c r="K78" s="264"/>
      <c r="L78" s="264"/>
      <c r="M78" s="264"/>
      <c r="N78" s="264"/>
      <c r="O78" s="264"/>
      <c r="P78" s="264"/>
      <c r="Q78" s="36"/>
      <c r="R78" s="37"/>
    </row>
    <row r="79" spans="2:18" s="1" customFormat="1" ht="36.9" customHeight="1">
      <c r="B79" s="35"/>
      <c r="C79" s="69" t="s">
        <v>122</v>
      </c>
      <c r="D79" s="36"/>
      <c r="E79" s="36"/>
      <c r="F79" s="256" t="str">
        <f>F7</f>
        <v>SO 300.B - KANALIZACE A VODOVOD</v>
      </c>
      <c r="G79" s="265"/>
      <c r="H79" s="265"/>
      <c r="I79" s="265"/>
      <c r="J79" s="265"/>
      <c r="K79" s="265"/>
      <c r="L79" s="265"/>
      <c r="M79" s="265"/>
      <c r="N79" s="265"/>
      <c r="O79" s="265"/>
      <c r="P79" s="265"/>
      <c r="Q79" s="36"/>
      <c r="R79" s="37"/>
    </row>
    <row r="80" spans="2:18" s="1" customFormat="1" ht="6.9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65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267" t="str">
        <f>IF(O9="","",O9)</f>
        <v>5. 2. 2018</v>
      </c>
      <c r="N81" s="267"/>
      <c r="O81" s="267"/>
      <c r="P81" s="267"/>
      <c r="Q81" s="36"/>
      <c r="R81" s="37"/>
    </row>
    <row r="82" spans="2:65" s="1" customFormat="1" ht="6.9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65" s="1" customFormat="1" ht="13.2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224" t="str">
        <f>E18</f>
        <v xml:space="preserve"> </v>
      </c>
      <c r="N83" s="224"/>
      <c r="O83" s="224"/>
      <c r="P83" s="224"/>
      <c r="Q83" s="224"/>
      <c r="R83" s="37"/>
    </row>
    <row r="84" spans="2:65" s="1" customFormat="1" ht="14.4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224" t="str">
        <f>E21</f>
        <v xml:space="preserve"> </v>
      </c>
      <c r="N84" s="224"/>
      <c r="O84" s="224"/>
      <c r="P84" s="224"/>
      <c r="Q84" s="224"/>
      <c r="R84" s="37"/>
    </row>
    <row r="85" spans="2:65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65" s="1" customFormat="1" ht="29.25" customHeight="1">
      <c r="B86" s="35"/>
      <c r="C86" s="274" t="s">
        <v>142</v>
      </c>
      <c r="D86" s="275"/>
      <c r="E86" s="275"/>
      <c r="F86" s="275"/>
      <c r="G86" s="275"/>
      <c r="H86" s="114"/>
      <c r="I86" s="114"/>
      <c r="J86" s="114"/>
      <c r="K86" s="114"/>
      <c r="L86" s="114"/>
      <c r="M86" s="114"/>
      <c r="N86" s="274" t="s">
        <v>143</v>
      </c>
      <c r="O86" s="275"/>
      <c r="P86" s="275"/>
      <c r="Q86" s="275"/>
      <c r="R86" s="37"/>
    </row>
    <row r="87" spans="2:65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65" s="1" customFormat="1" ht="29.25" customHeight="1">
      <c r="B88" s="35"/>
      <c r="C88" s="123" t="s">
        <v>144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48">
        <f>N119</f>
        <v>0</v>
      </c>
      <c r="O88" s="276"/>
      <c r="P88" s="276"/>
      <c r="Q88" s="276"/>
      <c r="R88" s="37"/>
      <c r="AU88" s="19" t="s">
        <v>113</v>
      </c>
    </row>
    <row r="89" spans="2:65" s="6" customFormat="1" ht="24.9" customHeight="1">
      <c r="B89" s="124"/>
      <c r="C89" s="125"/>
      <c r="D89" s="126" t="s">
        <v>145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77">
        <f>N120</f>
        <v>0</v>
      </c>
      <c r="O89" s="278"/>
      <c r="P89" s="278"/>
      <c r="Q89" s="278"/>
      <c r="R89" s="127"/>
    </row>
    <row r="90" spans="2:65" s="6" customFormat="1" ht="24.9" customHeight="1">
      <c r="B90" s="124"/>
      <c r="C90" s="125"/>
      <c r="D90" s="126" t="s">
        <v>146</v>
      </c>
      <c r="E90" s="125"/>
      <c r="F90" s="125"/>
      <c r="G90" s="125"/>
      <c r="H90" s="125"/>
      <c r="I90" s="125"/>
      <c r="J90" s="125"/>
      <c r="K90" s="125"/>
      <c r="L90" s="125"/>
      <c r="M90" s="125"/>
      <c r="N90" s="277">
        <f>N123</f>
        <v>0</v>
      </c>
      <c r="O90" s="278"/>
      <c r="P90" s="278"/>
      <c r="Q90" s="278"/>
      <c r="R90" s="127"/>
    </row>
    <row r="91" spans="2:65" s="6" customFormat="1" ht="24.9" customHeight="1">
      <c r="B91" s="124"/>
      <c r="C91" s="125"/>
      <c r="D91" s="126" t="s">
        <v>150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77">
        <f>N137</f>
        <v>0</v>
      </c>
      <c r="O91" s="278"/>
      <c r="P91" s="278"/>
      <c r="Q91" s="278"/>
      <c r="R91" s="127"/>
    </row>
    <row r="92" spans="2:65" s="6" customFormat="1" ht="21.75" customHeight="1">
      <c r="B92" s="124"/>
      <c r="C92" s="125"/>
      <c r="D92" s="126" t="s">
        <v>152</v>
      </c>
      <c r="E92" s="125"/>
      <c r="F92" s="125"/>
      <c r="G92" s="125"/>
      <c r="H92" s="125"/>
      <c r="I92" s="125"/>
      <c r="J92" s="125"/>
      <c r="K92" s="125"/>
      <c r="L92" s="125"/>
      <c r="M92" s="125"/>
      <c r="N92" s="279">
        <f>N146</f>
        <v>0</v>
      </c>
      <c r="O92" s="278"/>
      <c r="P92" s="278"/>
      <c r="Q92" s="278"/>
      <c r="R92" s="127"/>
    </row>
    <row r="93" spans="2:65" s="1" customFormat="1" ht="21.75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7"/>
    </row>
    <row r="94" spans="2:65" s="1" customFormat="1" ht="29.25" customHeight="1">
      <c r="B94" s="35"/>
      <c r="C94" s="123" t="s">
        <v>153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276">
        <f>ROUND(N95+N96+N97+N98+N99+N100,2)</f>
        <v>0</v>
      </c>
      <c r="O94" s="280"/>
      <c r="P94" s="280"/>
      <c r="Q94" s="280"/>
      <c r="R94" s="37"/>
      <c r="T94" s="128"/>
      <c r="U94" s="129" t="s">
        <v>39</v>
      </c>
    </row>
    <row r="95" spans="2:65" s="1" customFormat="1" ht="18" customHeight="1">
      <c r="B95" s="130"/>
      <c r="C95" s="131"/>
      <c r="D95" s="249" t="s">
        <v>154</v>
      </c>
      <c r="E95" s="281"/>
      <c r="F95" s="281"/>
      <c r="G95" s="281"/>
      <c r="H95" s="281"/>
      <c r="I95" s="131"/>
      <c r="J95" s="131"/>
      <c r="K95" s="131"/>
      <c r="L95" s="131"/>
      <c r="M95" s="131"/>
      <c r="N95" s="251">
        <f>ROUND(N88*T95,2)</f>
        <v>0</v>
      </c>
      <c r="O95" s="282"/>
      <c r="P95" s="282"/>
      <c r="Q95" s="282"/>
      <c r="R95" s="133"/>
      <c r="S95" s="134"/>
      <c r="T95" s="135"/>
      <c r="U95" s="136" t="s">
        <v>42</v>
      </c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7" t="s">
        <v>155</v>
      </c>
      <c r="AZ95" s="134"/>
      <c r="BA95" s="134"/>
      <c r="BB95" s="134"/>
      <c r="BC95" s="134"/>
      <c r="BD95" s="134"/>
      <c r="BE95" s="138">
        <f t="shared" ref="BE95:BE100" si="0">IF(U95="základní",N95,0)</f>
        <v>0</v>
      </c>
      <c r="BF95" s="138">
        <f t="shared" ref="BF95:BF100" si="1">IF(U95="snížená",N95,0)</f>
        <v>0</v>
      </c>
      <c r="BG95" s="138">
        <f t="shared" ref="BG95:BG100" si="2">IF(U95="zákl. přenesená",N95,0)</f>
        <v>0</v>
      </c>
      <c r="BH95" s="138">
        <f t="shared" ref="BH95:BH100" si="3">IF(U95="sníž. přenesená",N95,0)</f>
        <v>0</v>
      </c>
      <c r="BI95" s="138">
        <f t="shared" ref="BI95:BI100" si="4">IF(U95="nulová",N95,0)</f>
        <v>0</v>
      </c>
      <c r="BJ95" s="137" t="s">
        <v>112</v>
      </c>
      <c r="BK95" s="134"/>
      <c r="BL95" s="134"/>
      <c r="BM95" s="134"/>
    </row>
    <row r="96" spans="2:65" s="1" customFormat="1" ht="18" customHeight="1">
      <c r="B96" s="130"/>
      <c r="C96" s="131"/>
      <c r="D96" s="249" t="s">
        <v>156</v>
      </c>
      <c r="E96" s="281"/>
      <c r="F96" s="281"/>
      <c r="G96" s="281"/>
      <c r="H96" s="281"/>
      <c r="I96" s="131"/>
      <c r="J96" s="131"/>
      <c r="K96" s="131"/>
      <c r="L96" s="131"/>
      <c r="M96" s="131"/>
      <c r="N96" s="251">
        <f>ROUND(N88*T96,2)</f>
        <v>0</v>
      </c>
      <c r="O96" s="282"/>
      <c r="P96" s="282"/>
      <c r="Q96" s="282"/>
      <c r="R96" s="133"/>
      <c r="S96" s="134"/>
      <c r="T96" s="135"/>
      <c r="U96" s="136" t="s">
        <v>42</v>
      </c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7" t="s">
        <v>155</v>
      </c>
      <c r="AZ96" s="134"/>
      <c r="BA96" s="134"/>
      <c r="BB96" s="134"/>
      <c r="BC96" s="134"/>
      <c r="BD96" s="134"/>
      <c r="BE96" s="138">
        <f t="shared" si="0"/>
        <v>0</v>
      </c>
      <c r="BF96" s="138">
        <f t="shared" si="1"/>
        <v>0</v>
      </c>
      <c r="BG96" s="138">
        <f t="shared" si="2"/>
        <v>0</v>
      </c>
      <c r="BH96" s="138">
        <f t="shared" si="3"/>
        <v>0</v>
      </c>
      <c r="BI96" s="138">
        <f t="shared" si="4"/>
        <v>0</v>
      </c>
      <c r="BJ96" s="137" t="s">
        <v>112</v>
      </c>
      <c r="BK96" s="134"/>
      <c r="BL96" s="134"/>
      <c r="BM96" s="134"/>
    </row>
    <row r="97" spans="2:65" s="1" customFormat="1" ht="18" customHeight="1">
      <c r="B97" s="130"/>
      <c r="C97" s="131"/>
      <c r="D97" s="249" t="s">
        <v>157</v>
      </c>
      <c r="E97" s="281"/>
      <c r="F97" s="281"/>
      <c r="G97" s="281"/>
      <c r="H97" s="281"/>
      <c r="I97" s="131"/>
      <c r="J97" s="131"/>
      <c r="K97" s="131"/>
      <c r="L97" s="131"/>
      <c r="M97" s="131"/>
      <c r="N97" s="251">
        <f>ROUND(N88*T97,2)</f>
        <v>0</v>
      </c>
      <c r="O97" s="282"/>
      <c r="P97" s="282"/>
      <c r="Q97" s="282"/>
      <c r="R97" s="133"/>
      <c r="S97" s="134"/>
      <c r="T97" s="135"/>
      <c r="U97" s="136" t="s">
        <v>42</v>
      </c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7" t="s">
        <v>155</v>
      </c>
      <c r="AZ97" s="134"/>
      <c r="BA97" s="134"/>
      <c r="BB97" s="134"/>
      <c r="BC97" s="134"/>
      <c r="BD97" s="134"/>
      <c r="BE97" s="138">
        <f t="shared" si="0"/>
        <v>0</v>
      </c>
      <c r="BF97" s="138">
        <f t="shared" si="1"/>
        <v>0</v>
      </c>
      <c r="BG97" s="138">
        <f t="shared" si="2"/>
        <v>0</v>
      </c>
      <c r="BH97" s="138">
        <f t="shared" si="3"/>
        <v>0</v>
      </c>
      <c r="BI97" s="138">
        <f t="shared" si="4"/>
        <v>0</v>
      </c>
      <c r="BJ97" s="137" t="s">
        <v>112</v>
      </c>
      <c r="BK97" s="134"/>
      <c r="BL97" s="134"/>
      <c r="BM97" s="134"/>
    </row>
    <row r="98" spans="2:65" s="1" customFormat="1" ht="18" customHeight="1">
      <c r="B98" s="130"/>
      <c r="C98" s="131"/>
      <c r="D98" s="249" t="s">
        <v>158</v>
      </c>
      <c r="E98" s="281"/>
      <c r="F98" s="281"/>
      <c r="G98" s="281"/>
      <c r="H98" s="281"/>
      <c r="I98" s="131"/>
      <c r="J98" s="131"/>
      <c r="K98" s="131"/>
      <c r="L98" s="131"/>
      <c r="M98" s="131"/>
      <c r="N98" s="251">
        <f>ROUND(N88*T98,2)</f>
        <v>0</v>
      </c>
      <c r="O98" s="282"/>
      <c r="P98" s="282"/>
      <c r="Q98" s="282"/>
      <c r="R98" s="133"/>
      <c r="S98" s="134"/>
      <c r="T98" s="135"/>
      <c r="U98" s="136" t="s">
        <v>42</v>
      </c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7" t="s">
        <v>155</v>
      </c>
      <c r="AZ98" s="134"/>
      <c r="BA98" s="134"/>
      <c r="BB98" s="134"/>
      <c r="BC98" s="134"/>
      <c r="BD98" s="134"/>
      <c r="BE98" s="138">
        <f t="shared" si="0"/>
        <v>0</v>
      </c>
      <c r="BF98" s="138">
        <f t="shared" si="1"/>
        <v>0</v>
      </c>
      <c r="BG98" s="138">
        <f t="shared" si="2"/>
        <v>0</v>
      </c>
      <c r="BH98" s="138">
        <f t="shared" si="3"/>
        <v>0</v>
      </c>
      <c r="BI98" s="138">
        <f t="shared" si="4"/>
        <v>0</v>
      </c>
      <c r="BJ98" s="137" t="s">
        <v>112</v>
      </c>
      <c r="BK98" s="134"/>
      <c r="BL98" s="134"/>
      <c r="BM98" s="134"/>
    </row>
    <row r="99" spans="2:65" s="1" customFormat="1" ht="18" customHeight="1">
      <c r="B99" s="130"/>
      <c r="C99" s="131"/>
      <c r="D99" s="249" t="s">
        <v>159</v>
      </c>
      <c r="E99" s="281"/>
      <c r="F99" s="281"/>
      <c r="G99" s="281"/>
      <c r="H99" s="281"/>
      <c r="I99" s="131"/>
      <c r="J99" s="131"/>
      <c r="K99" s="131"/>
      <c r="L99" s="131"/>
      <c r="M99" s="131"/>
      <c r="N99" s="251">
        <f>ROUND(N88*T99,2)</f>
        <v>0</v>
      </c>
      <c r="O99" s="282"/>
      <c r="P99" s="282"/>
      <c r="Q99" s="282"/>
      <c r="R99" s="133"/>
      <c r="S99" s="134"/>
      <c r="T99" s="135"/>
      <c r="U99" s="136" t="s">
        <v>42</v>
      </c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7" t="s">
        <v>155</v>
      </c>
      <c r="AZ99" s="134"/>
      <c r="BA99" s="134"/>
      <c r="BB99" s="134"/>
      <c r="BC99" s="134"/>
      <c r="BD99" s="134"/>
      <c r="BE99" s="138">
        <f t="shared" si="0"/>
        <v>0</v>
      </c>
      <c r="BF99" s="138">
        <f t="shared" si="1"/>
        <v>0</v>
      </c>
      <c r="BG99" s="138">
        <f t="shared" si="2"/>
        <v>0</v>
      </c>
      <c r="BH99" s="138">
        <f t="shared" si="3"/>
        <v>0</v>
      </c>
      <c r="BI99" s="138">
        <f t="shared" si="4"/>
        <v>0</v>
      </c>
      <c r="BJ99" s="137" t="s">
        <v>112</v>
      </c>
      <c r="BK99" s="134"/>
      <c r="BL99" s="134"/>
      <c r="BM99" s="134"/>
    </row>
    <row r="100" spans="2:65" s="1" customFormat="1" ht="18" customHeight="1">
      <c r="B100" s="130"/>
      <c r="C100" s="131"/>
      <c r="D100" s="132" t="s">
        <v>160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51">
        <f>ROUND(N88*T100,2)</f>
        <v>0</v>
      </c>
      <c r="O100" s="282"/>
      <c r="P100" s="282"/>
      <c r="Q100" s="282"/>
      <c r="R100" s="133"/>
      <c r="S100" s="134"/>
      <c r="T100" s="139"/>
      <c r="U100" s="140" t="s">
        <v>42</v>
      </c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7" t="s">
        <v>161</v>
      </c>
      <c r="AZ100" s="134"/>
      <c r="BA100" s="134"/>
      <c r="BB100" s="134"/>
      <c r="BC100" s="134"/>
      <c r="BD100" s="134"/>
      <c r="BE100" s="138">
        <f t="shared" si="0"/>
        <v>0</v>
      </c>
      <c r="BF100" s="138">
        <f t="shared" si="1"/>
        <v>0</v>
      </c>
      <c r="BG100" s="138">
        <f t="shared" si="2"/>
        <v>0</v>
      </c>
      <c r="BH100" s="138">
        <f t="shared" si="3"/>
        <v>0</v>
      </c>
      <c r="BI100" s="138">
        <f t="shared" si="4"/>
        <v>0</v>
      </c>
      <c r="BJ100" s="137" t="s">
        <v>112</v>
      </c>
      <c r="BK100" s="134"/>
      <c r="BL100" s="134"/>
      <c r="BM100" s="134"/>
    </row>
    <row r="101" spans="2:65" s="1" customFormat="1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7"/>
    </row>
    <row r="102" spans="2:65" s="1" customFormat="1" ht="29.25" customHeight="1">
      <c r="B102" s="35"/>
      <c r="C102" s="113" t="s">
        <v>104</v>
      </c>
      <c r="D102" s="114"/>
      <c r="E102" s="114"/>
      <c r="F102" s="114"/>
      <c r="G102" s="114"/>
      <c r="H102" s="114"/>
      <c r="I102" s="114"/>
      <c r="J102" s="114"/>
      <c r="K102" s="114"/>
      <c r="L102" s="253">
        <f>ROUND(SUM(N88+N94),2)</f>
        <v>0</v>
      </c>
      <c r="M102" s="253"/>
      <c r="N102" s="253"/>
      <c r="O102" s="253"/>
      <c r="P102" s="253"/>
      <c r="Q102" s="253"/>
      <c r="R102" s="37"/>
    </row>
    <row r="103" spans="2:65" s="1" customFormat="1" ht="6.9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</row>
    <row r="107" spans="2:65" s="1" customFormat="1" ht="6.9" customHeight="1"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08" spans="2:65" s="1" customFormat="1" ht="36.9" customHeight="1">
      <c r="B108" s="35"/>
      <c r="C108" s="220" t="s">
        <v>162</v>
      </c>
      <c r="D108" s="265"/>
      <c r="E108" s="265"/>
      <c r="F108" s="265"/>
      <c r="G108" s="265"/>
      <c r="H108" s="265"/>
      <c r="I108" s="265"/>
      <c r="J108" s="265"/>
      <c r="K108" s="265"/>
      <c r="L108" s="265"/>
      <c r="M108" s="265"/>
      <c r="N108" s="265"/>
      <c r="O108" s="265"/>
      <c r="P108" s="265"/>
      <c r="Q108" s="265"/>
      <c r="R108" s="37"/>
    </row>
    <row r="109" spans="2:65" s="1" customFormat="1" ht="6.9" customHeight="1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65" s="1" customFormat="1" ht="30" customHeight="1">
      <c r="B110" s="35"/>
      <c r="C110" s="30" t="s">
        <v>19</v>
      </c>
      <c r="D110" s="36"/>
      <c r="E110" s="36"/>
      <c r="F110" s="263" t="str">
        <f>F6</f>
        <v>Okružní křižovatka v km 1,391.91 u areálu T-sport a SOPO - Modletice včetně chodníku k zastávce</v>
      </c>
      <c r="G110" s="264"/>
      <c r="H110" s="264"/>
      <c r="I110" s="264"/>
      <c r="J110" s="264"/>
      <c r="K110" s="264"/>
      <c r="L110" s="264"/>
      <c r="M110" s="264"/>
      <c r="N110" s="264"/>
      <c r="O110" s="264"/>
      <c r="P110" s="264"/>
      <c r="Q110" s="36"/>
      <c r="R110" s="37"/>
    </row>
    <row r="111" spans="2:65" s="1" customFormat="1" ht="36.9" customHeight="1">
      <c r="B111" s="35"/>
      <c r="C111" s="69" t="s">
        <v>122</v>
      </c>
      <c r="D111" s="36"/>
      <c r="E111" s="36"/>
      <c r="F111" s="256" t="str">
        <f>F7</f>
        <v>SO 300.B - KANALIZACE A VODOVOD</v>
      </c>
      <c r="G111" s="265"/>
      <c r="H111" s="265"/>
      <c r="I111" s="265"/>
      <c r="J111" s="265"/>
      <c r="K111" s="265"/>
      <c r="L111" s="265"/>
      <c r="M111" s="265"/>
      <c r="N111" s="265"/>
      <c r="O111" s="265"/>
      <c r="P111" s="265"/>
      <c r="Q111" s="36"/>
      <c r="R111" s="37"/>
    </row>
    <row r="112" spans="2:65" s="1" customFormat="1" ht="6.9" customHeight="1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7"/>
    </row>
    <row r="113" spans="2:65" s="1" customFormat="1" ht="18" customHeight="1">
      <c r="B113" s="35"/>
      <c r="C113" s="30" t="s">
        <v>23</v>
      </c>
      <c r="D113" s="36"/>
      <c r="E113" s="36"/>
      <c r="F113" s="28" t="str">
        <f>F9</f>
        <v xml:space="preserve"> </v>
      </c>
      <c r="G113" s="36"/>
      <c r="H113" s="36"/>
      <c r="I113" s="36"/>
      <c r="J113" s="36"/>
      <c r="K113" s="30" t="s">
        <v>25</v>
      </c>
      <c r="L113" s="36"/>
      <c r="M113" s="267" t="str">
        <f>IF(O9="","",O9)</f>
        <v>5. 2. 2018</v>
      </c>
      <c r="N113" s="267"/>
      <c r="O113" s="267"/>
      <c r="P113" s="267"/>
      <c r="Q113" s="36"/>
      <c r="R113" s="37"/>
    </row>
    <row r="114" spans="2:65" s="1" customFormat="1" ht="6.9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1" customFormat="1" ht="13.2">
      <c r="B115" s="35"/>
      <c r="C115" s="30" t="s">
        <v>27</v>
      </c>
      <c r="D115" s="36"/>
      <c r="E115" s="36"/>
      <c r="F115" s="28" t="str">
        <f>E12</f>
        <v xml:space="preserve"> </v>
      </c>
      <c r="G115" s="36"/>
      <c r="H115" s="36"/>
      <c r="I115" s="36"/>
      <c r="J115" s="36"/>
      <c r="K115" s="30" t="s">
        <v>32</v>
      </c>
      <c r="L115" s="36"/>
      <c r="M115" s="224" t="str">
        <f>E18</f>
        <v xml:space="preserve"> </v>
      </c>
      <c r="N115" s="224"/>
      <c r="O115" s="224"/>
      <c r="P115" s="224"/>
      <c r="Q115" s="224"/>
      <c r="R115" s="37"/>
    </row>
    <row r="116" spans="2:65" s="1" customFormat="1" ht="14.4" customHeight="1">
      <c r="B116" s="35"/>
      <c r="C116" s="30" t="s">
        <v>30</v>
      </c>
      <c r="D116" s="36"/>
      <c r="E116" s="36"/>
      <c r="F116" s="28" t="str">
        <f>IF(E15="","",E15)</f>
        <v>Vyplň údaj</v>
      </c>
      <c r="G116" s="36"/>
      <c r="H116" s="36"/>
      <c r="I116" s="36"/>
      <c r="J116" s="36"/>
      <c r="K116" s="30" t="s">
        <v>34</v>
      </c>
      <c r="L116" s="36"/>
      <c r="M116" s="224" t="str">
        <f>E21</f>
        <v xml:space="preserve"> </v>
      </c>
      <c r="N116" s="224"/>
      <c r="O116" s="224"/>
      <c r="P116" s="224"/>
      <c r="Q116" s="224"/>
      <c r="R116" s="37"/>
    </row>
    <row r="117" spans="2:65" s="1" customFormat="1" ht="10.35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5" s="7" customFormat="1" ht="29.25" customHeight="1">
      <c r="B118" s="141"/>
      <c r="C118" s="142" t="s">
        <v>163</v>
      </c>
      <c r="D118" s="143" t="s">
        <v>164</v>
      </c>
      <c r="E118" s="143" t="s">
        <v>57</v>
      </c>
      <c r="F118" s="283" t="s">
        <v>165</v>
      </c>
      <c r="G118" s="283"/>
      <c r="H118" s="283"/>
      <c r="I118" s="283"/>
      <c r="J118" s="143" t="s">
        <v>166</v>
      </c>
      <c r="K118" s="143" t="s">
        <v>167</v>
      </c>
      <c r="L118" s="283" t="s">
        <v>168</v>
      </c>
      <c r="M118" s="283"/>
      <c r="N118" s="283" t="s">
        <v>143</v>
      </c>
      <c r="O118" s="283"/>
      <c r="P118" s="283"/>
      <c r="Q118" s="284"/>
      <c r="R118" s="144"/>
      <c r="T118" s="76" t="s">
        <v>169</v>
      </c>
      <c r="U118" s="77" t="s">
        <v>39</v>
      </c>
      <c r="V118" s="77" t="s">
        <v>170</v>
      </c>
      <c r="W118" s="77" t="s">
        <v>171</v>
      </c>
      <c r="X118" s="77" t="s">
        <v>172</v>
      </c>
      <c r="Y118" s="77" t="s">
        <v>173</v>
      </c>
      <c r="Z118" s="77" t="s">
        <v>174</v>
      </c>
      <c r="AA118" s="78" t="s">
        <v>175</v>
      </c>
    </row>
    <row r="119" spans="2:65" s="1" customFormat="1" ht="29.25" customHeight="1">
      <c r="B119" s="35"/>
      <c r="C119" s="80" t="s">
        <v>140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295">
        <f>BK119</f>
        <v>0</v>
      </c>
      <c r="O119" s="296"/>
      <c r="P119" s="296"/>
      <c r="Q119" s="296"/>
      <c r="R119" s="37"/>
      <c r="T119" s="79"/>
      <c r="U119" s="51"/>
      <c r="V119" s="51"/>
      <c r="W119" s="145">
        <f>W120+W123+W137+W146</f>
        <v>0</v>
      </c>
      <c r="X119" s="51"/>
      <c r="Y119" s="145">
        <f>Y120+Y123+Y137+Y146</f>
        <v>0</v>
      </c>
      <c r="Z119" s="51"/>
      <c r="AA119" s="146">
        <f>AA120+AA123+AA137+AA146</f>
        <v>0</v>
      </c>
      <c r="AT119" s="19" t="s">
        <v>74</v>
      </c>
      <c r="AU119" s="19" t="s">
        <v>113</v>
      </c>
      <c r="BK119" s="147">
        <f>BK120+BK123+BK137+BK146</f>
        <v>0</v>
      </c>
    </row>
    <row r="120" spans="2:65" s="8" customFormat="1" ht="37.35" customHeight="1">
      <c r="B120" s="148"/>
      <c r="C120" s="149"/>
      <c r="D120" s="150" t="s">
        <v>145</v>
      </c>
      <c r="E120" s="150"/>
      <c r="F120" s="150"/>
      <c r="G120" s="150"/>
      <c r="H120" s="150"/>
      <c r="I120" s="150"/>
      <c r="J120" s="150"/>
      <c r="K120" s="150"/>
      <c r="L120" s="150"/>
      <c r="M120" s="150"/>
      <c r="N120" s="297">
        <f>BK120</f>
        <v>0</v>
      </c>
      <c r="O120" s="298"/>
      <c r="P120" s="298"/>
      <c r="Q120" s="298"/>
      <c r="R120" s="151"/>
      <c r="T120" s="152"/>
      <c r="U120" s="149"/>
      <c r="V120" s="149"/>
      <c r="W120" s="153">
        <f>SUM(W121:W122)</f>
        <v>0</v>
      </c>
      <c r="X120" s="149"/>
      <c r="Y120" s="153">
        <f>SUM(Y121:Y122)</f>
        <v>0</v>
      </c>
      <c r="Z120" s="149"/>
      <c r="AA120" s="154">
        <f>SUM(AA121:AA122)</f>
        <v>0</v>
      </c>
      <c r="AR120" s="155" t="s">
        <v>83</v>
      </c>
      <c r="AT120" s="156" t="s">
        <v>74</v>
      </c>
      <c r="AU120" s="156" t="s">
        <v>75</v>
      </c>
      <c r="AY120" s="155" t="s">
        <v>176</v>
      </c>
      <c r="BK120" s="157">
        <f>SUM(BK121:BK122)</f>
        <v>0</v>
      </c>
    </row>
    <row r="121" spans="2:65" s="1" customFormat="1" ht="16.5" customHeight="1">
      <c r="B121" s="130"/>
      <c r="C121" s="158" t="s">
        <v>83</v>
      </c>
      <c r="D121" s="158" t="s">
        <v>177</v>
      </c>
      <c r="E121" s="159" t="s">
        <v>178</v>
      </c>
      <c r="F121" s="285" t="s">
        <v>179</v>
      </c>
      <c r="G121" s="285"/>
      <c r="H121" s="285"/>
      <c r="I121" s="285"/>
      <c r="J121" s="160" t="s">
        <v>180</v>
      </c>
      <c r="K121" s="161">
        <v>40</v>
      </c>
      <c r="L121" s="286">
        <v>0</v>
      </c>
      <c r="M121" s="286"/>
      <c r="N121" s="287">
        <f>ROUND(L121*K121,2)</f>
        <v>0</v>
      </c>
      <c r="O121" s="287"/>
      <c r="P121" s="287"/>
      <c r="Q121" s="287"/>
      <c r="R121" s="133"/>
      <c r="T121" s="162" t="s">
        <v>5</v>
      </c>
      <c r="U121" s="44" t="s">
        <v>40</v>
      </c>
      <c r="V121" s="36"/>
      <c r="W121" s="163">
        <f>V121*K121</f>
        <v>0</v>
      </c>
      <c r="X121" s="163">
        <v>0</v>
      </c>
      <c r="Y121" s="163">
        <f>X121*K121</f>
        <v>0</v>
      </c>
      <c r="Z121" s="163">
        <v>0</v>
      </c>
      <c r="AA121" s="164">
        <f>Z121*K121</f>
        <v>0</v>
      </c>
      <c r="AR121" s="19" t="s">
        <v>181</v>
      </c>
      <c r="AT121" s="19" t="s">
        <v>177</v>
      </c>
      <c r="AU121" s="19" t="s">
        <v>83</v>
      </c>
      <c r="AY121" s="19" t="s">
        <v>176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9" t="s">
        <v>83</v>
      </c>
      <c r="BK121" s="106">
        <f>ROUND(L121*K121,2)</f>
        <v>0</v>
      </c>
      <c r="BL121" s="19" t="s">
        <v>181</v>
      </c>
      <c r="BM121" s="19" t="s">
        <v>427</v>
      </c>
    </row>
    <row r="122" spans="2:65" s="9" customFormat="1" ht="16.5" customHeight="1">
      <c r="B122" s="165"/>
      <c r="C122" s="166"/>
      <c r="D122" s="166"/>
      <c r="E122" s="167" t="s">
        <v>428</v>
      </c>
      <c r="F122" s="288" t="s">
        <v>429</v>
      </c>
      <c r="G122" s="289"/>
      <c r="H122" s="289"/>
      <c r="I122" s="289"/>
      <c r="J122" s="166"/>
      <c r="K122" s="168">
        <v>40</v>
      </c>
      <c r="L122" s="166"/>
      <c r="M122" s="166"/>
      <c r="N122" s="166"/>
      <c r="O122" s="166"/>
      <c r="P122" s="166"/>
      <c r="Q122" s="166"/>
      <c r="R122" s="169"/>
      <c r="T122" s="170"/>
      <c r="U122" s="166"/>
      <c r="V122" s="166"/>
      <c r="W122" s="166"/>
      <c r="X122" s="166"/>
      <c r="Y122" s="166"/>
      <c r="Z122" s="166"/>
      <c r="AA122" s="171"/>
      <c r="AT122" s="172" t="s">
        <v>185</v>
      </c>
      <c r="AU122" s="172" t="s">
        <v>83</v>
      </c>
      <c r="AV122" s="9" t="s">
        <v>112</v>
      </c>
      <c r="AW122" s="9" t="s">
        <v>33</v>
      </c>
      <c r="AX122" s="9" t="s">
        <v>83</v>
      </c>
      <c r="AY122" s="172" t="s">
        <v>176</v>
      </c>
    </row>
    <row r="123" spans="2:65" s="8" customFormat="1" ht="37.35" customHeight="1">
      <c r="B123" s="148"/>
      <c r="C123" s="149"/>
      <c r="D123" s="150" t="s">
        <v>146</v>
      </c>
      <c r="E123" s="150"/>
      <c r="F123" s="150"/>
      <c r="G123" s="150"/>
      <c r="H123" s="150"/>
      <c r="I123" s="150"/>
      <c r="J123" s="150"/>
      <c r="K123" s="150"/>
      <c r="L123" s="150"/>
      <c r="M123" s="150"/>
      <c r="N123" s="297">
        <f>BK123</f>
        <v>0</v>
      </c>
      <c r="O123" s="298"/>
      <c r="P123" s="298"/>
      <c r="Q123" s="298"/>
      <c r="R123" s="151"/>
      <c r="T123" s="152"/>
      <c r="U123" s="149"/>
      <c r="V123" s="149"/>
      <c r="W123" s="153">
        <f>SUM(W124:W136)</f>
        <v>0</v>
      </c>
      <c r="X123" s="149"/>
      <c r="Y123" s="153">
        <f>SUM(Y124:Y136)</f>
        <v>0</v>
      </c>
      <c r="Z123" s="149"/>
      <c r="AA123" s="154">
        <f>SUM(AA124:AA136)</f>
        <v>0</v>
      </c>
      <c r="AR123" s="155" t="s">
        <v>83</v>
      </c>
      <c r="AT123" s="156" t="s">
        <v>74</v>
      </c>
      <c r="AU123" s="156" t="s">
        <v>75</v>
      </c>
      <c r="AY123" s="155" t="s">
        <v>176</v>
      </c>
      <c r="BK123" s="157">
        <f>SUM(BK124:BK136)</f>
        <v>0</v>
      </c>
    </row>
    <row r="124" spans="2:65" s="1" customFormat="1" ht="16.5" customHeight="1">
      <c r="B124" s="130"/>
      <c r="C124" s="158" t="s">
        <v>112</v>
      </c>
      <c r="D124" s="158" t="s">
        <v>177</v>
      </c>
      <c r="E124" s="159" t="s">
        <v>430</v>
      </c>
      <c r="F124" s="285" t="s">
        <v>197</v>
      </c>
      <c r="G124" s="285"/>
      <c r="H124" s="285"/>
      <c r="I124" s="285"/>
      <c r="J124" s="160" t="s">
        <v>180</v>
      </c>
      <c r="K124" s="161">
        <v>8.1</v>
      </c>
      <c r="L124" s="286">
        <v>0</v>
      </c>
      <c r="M124" s="286"/>
      <c r="N124" s="287">
        <f>ROUND(L124*K124,2)</f>
        <v>0</v>
      </c>
      <c r="O124" s="287"/>
      <c r="P124" s="287"/>
      <c r="Q124" s="287"/>
      <c r="R124" s="133"/>
      <c r="T124" s="162" t="s">
        <v>5</v>
      </c>
      <c r="U124" s="44" t="s">
        <v>40</v>
      </c>
      <c r="V124" s="36"/>
      <c r="W124" s="163">
        <f>V124*K124</f>
        <v>0</v>
      </c>
      <c r="X124" s="163">
        <v>0</v>
      </c>
      <c r="Y124" s="163">
        <f>X124*K124</f>
        <v>0</v>
      </c>
      <c r="Z124" s="163">
        <v>0</v>
      </c>
      <c r="AA124" s="164">
        <f>Z124*K124</f>
        <v>0</v>
      </c>
      <c r="AR124" s="19" t="s">
        <v>181</v>
      </c>
      <c r="AT124" s="19" t="s">
        <v>177</v>
      </c>
      <c r="AU124" s="19" t="s">
        <v>83</v>
      </c>
      <c r="AY124" s="19" t="s">
        <v>176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9" t="s">
        <v>83</v>
      </c>
      <c r="BK124" s="106">
        <f>ROUND(L124*K124,2)</f>
        <v>0</v>
      </c>
      <c r="BL124" s="19" t="s">
        <v>181</v>
      </c>
      <c r="BM124" s="19" t="s">
        <v>431</v>
      </c>
    </row>
    <row r="125" spans="2:65" s="9" customFormat="1" ht="16.5" customHeight="1">
      <c r="B125" s="165"/>
      <c r="C125" s="166"/>
      <c r="D125" s="166"/>
      <c r="E125" s="167" t="s">
        <v>205</v>
      </c>
      <c r="F125" s="288" t="s">
        <v>432</v>
      </c>
      <c r="G125" s="289"/>
      <c r="H125" s="289"/>
      <c r="I125" s="289"/>
      <c r="J125" s="166"/>
      <c r="K125" s="168">
        <v>8.1</v>
      </c>
      <c r="L125" s="166"/>
      <c r="M125" s="166"/>
      <c r="N125" s="166"/>
      <c r="O125" s="166"/>
      <c r="P125" s="166"/>
      <c r="Q125" s="166"/>
      <c r="R125" s="169"/>
      <c r="T125" s="170"/>
      <c r="U125" s="166"/>
      <c r="V125" s="166"/>
      <c r="W125" s="166"/>
      <c r="X125" s="166"/>
      <c r="Y125" s="166"/>
      <c r="Z125" s="166"/>
      <c r="AA125" s="171"/>
      <c r="AT125" s="172" t="s">
        <v>185</v>
      </c>
      <c r="AU125" s="172" t="s">
        <v>83</v>
      </c>
      <c r="AV125" s="9" t="s">
        <v>112</v>
      </c>
      <c r="AW125" s="9" t="s">
        <v>33</v>
      </c>
      <c r="AX125" s="9" t="s">
        <v>83</v>
      </c>
      <c r="AY125" s="172" t="s">
        <v>176</v>
      </c>
    </row>
    <row r="126" spans="2:65" s="1" customFormat="1" ht="25.5" customHeight="1">
      <c r="B126" s="130"/>
      <c r="C126" s="158" t="s">
        <v>191</v>
      </c>
      <c r="D126" s="158" t="s">
        <v>177</v>
      </c>
      <c r="E126" s="159" t="s">
        <v>433</v>
      </c>
      <c r="F126" s="285" t="s">
        <v>434</v>
      </c>
      <c r="G126" s="285"/>
      <c r="H126" s="285"/>
      <c r="I126" s="285"/>
      <c r="J126" s="160" t="s">
        <v>180</v>
      </c>
      <c r="K126" s="161">
        <v>40</v>
      </c>
      <c r="L126" s="286">
        <v>0</v>
      </c>
      <c r="M126" s="286"/>
      <c r="N126" s="287">
        <f>ROUND(L126*K126,2)</f>
        <v>0</v>
      </c>
      <c r="O126" s="287"/>
      <c r="P126" s="287"/>
      <c r="Q126" s="287"/>
      <c r="R126" s="133"/>
      <c r="T126" s="162" t="s">
        <v>5</v>
      </c>
      <c r="U126" s="44" t="s">
        <v>40</v>
      </c>
      <c r="V126" s="36"/>
      <c r="W126" s="163">
        <f>V126*K126</f>
        <v>0</v>
      </c>
      <c r="X126" s="163">
        <v>0</v>
      </c>
      <c r="Y126" s="163">
        <f>X126*K126</f>
        <v>0</v>
      </c>
      <c r="Z126" s="163">
        <v>0</v>
      </c>
      <c r="AA126" s="164">
        <f>Z126*K126</f>
        <v>0</v>
      </c>
      <c r="AR126" s="19" t="s">
        <v>181</v>
      </c>
      <c r="AT126" s="19" t="s">
        <v>177</v>
      </c>
      <c r="AU126" s="19" t="s">
        <v>83</v>
      </c>
      <c r="AY126" s="19" t="s">
        <v>176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9" t="s">
        <v>83</v>
      </c>
      <c r="BK126" s="106">
        <f>ROUND(L126*K126,2)</f>
        <v>0</v>
      </c>
      <c r="BL126" s="19" t="s">
        <v>181</v>
      </c>
      <c r="BM126" s="19" t="s">
        <v>435</v>
      </c>
    </row>
    <row r="127" spans="2:65" s="9" customFormat="1" ht="38.25" customHeight="1">
      <c r="B127" s="165"/>
      <c r="C127" s="166"/>
      <c r="D127" s="166"/>
      <c r="E127" s="167" t="s">
        <v>210</v>
      </c>
      <c r="F127" s="288" t="s">
        <v>436</v>
      </c>
      <c r="G127" s="289"/>
      <c r="H127" s="289"/>
      <c r="I127" s="289"/>
      <c r="J127" s="166"/>
      <c r="K127" s="168">
        <v>40</v>
      </c>
      <c r="L127" s="166"/>
      <c r="M127" s="166"/>
      <c r="N127" s="166"/>
      <c r="O127" s="166"/>
      <c r="P127" s="166"/>
      <c r="Q127" s="166"/>
      <c r="R127" s="169"/>
      <c r="T127" s="170"/>
      <c r="U127" s="166"/>
      <c r="V127" s="166"/>
      <c r="W127" s="166"/>
      <c r="X127" s="166"/>
      <c r="Y127" s="166"/>
      <c r="Z127" s="166"/>
      <c r="AA127" s="171"/>
      <c r="AT127" s="172" t="s">
        <v>185</v>
      </c>
      <c r="AU127" s="172" t="s">
        <v>83</v>
      </c>
      <c r="AV127" s="9" t="s">
        <v>112</v>
      </c>
      <c r="AW127" s="9" t="s">
        <v>33</v>
      </c>
      <c r="AX127" s="9" t="s">
        <v>83</v>
      </c>
      <c r="AY127" s="172" t="s">
        <v>176</v>
      </c>
    </row>
    <row r="128" spans="2:65" s="1" customFormat="1" ht="25.5" customHeight="1">
      <c r="B128" s="130"/>
      <c r="C128" s="158" t="s">
        <v>181</v>
      </c>
      <c r="D128" s="158" t="s">
        <v>177</v>
      </c>
      <c r="E128" s="159" t="s">
        <v>437</v>
      </c>
      <c r="F128" s="285" t="s">
        <v>434</v>
      </c>
      <c r="G128" s="285"/>
      <c r="H128" s="285"/>
      <c r="I128" s="285"/>
      <c r="J128" s="160" t="s">
        <v>180</v>
      </c>
      <c r="K128" s="161">
        <v>41</v>
      </c>
      <c r="L128" s="286">
        <v>0</v>
      </c>
      <c r="M128" s="286"/>
      <c r="N128" s="287">
        <f>ROUND(L128*K128,2)</f>
        <v>0</v>
      </c>
      <c r="O128" s="287"/>
      <c r="P128" s="287"/>
      <c r="Q128" s="287"/>
      <c r="R128" s="133"/>
      <c r="T128" s="162" t="s">
        <v>5</v>
      </c>
      <c r="U128" s="44" t="s">
        <v>40</v>
      </c>
      <c r="V128" s="36"/>
      <c r="W128" s="163">
        <f>V128*K128</f>
        <v>0</v>
      </c>
      <c r="X128" s="163">
        <v>0</v>
      </c>
      <c r="Y128" s="163">
        <f>X128*K128</f>
        <v>0</v>
      </c>
      <c r="Z128" s="163">
        <v>0</v>
      </c>
      <c r="AA128" s="164">
        <f>Z128*K128</f>
        <v>0</v>
      </c>
      <c r="AR128" s="19" t="s">
        <v>181</v>
      </c>
      <c r="AT128" s="19" t="s">
        <v>177</v>
      </c>
      <c r="AU128" s="19" t="s">
        <v>83</v>
      </c>
      <c r="AY128" s="19" t="s">
        <v>176</v>
      </c>
      <c r="BE128" s="106">
        <f>IF(U128="základní",N128,0)</f>
        <v>0</v>
      </c>
      <c r="BF128" s="106">
        <f>IF(U128="snížená",N128,0)</f>
        <v>0</v>
      </c>
      <c r="BG128" s="106">
        <f>IF(U128="zákl. přenesená",N128,0)</f>
        <v>0</v>
      </c>
      <c r="BH128" s="106">
        <f>IF(U128="sníž. přenesená",N128,0)</f>
        <v>0</v>
      </c>
      <c r="BI128" s="106">
        <f>IF(U128="nulová",N128,0)</f>
        <v>0</v>
      </c>
      <c r="BJ128" s="19" t="s">
        <v>83</v>
      </c>
      <c r="BK128" s="106">
        <f>ROUND(L128*K128,2)</f>
        <v>0</v>
      </c>
      <c r="BL128" s="19" t="s">
        <v>181</v>
      </c>
      <c r="BM128" s="19" t="s">
        <v>438</v>
      </c>
    </row>
    <row r="129" spans="2:65" s="9" customFormat="1" ht="25.5" customHeight="1">
      <c r="B129" s="165"/>
      <c r="C129" s="166"/>
      <c r="D129" s="166"/>
      <c r="E129" s="167" t="s">
        <v>255</v>
      </c>
      <c r="F129" s="288" t="s">
        <v>439</v>
      </c>
      <c r="G129" s="289"/>
      <c r="H129" s="289"/>
      <c r="I129" s="289"/>
      <c r="J129" s="166"/>
      <c r="K129" s="168">
        <v>41</v>
      </c>
      <c r="L129" s="166"/>
      <c r="M129" s="166"/>
      <c r="N129" s="166"/>
      <c r="O129" s="166"/>
      <c r="P129" s="166"/>
      <c r="Q129" s="166"/>
      <c r="R129" s="169"/>
      <c r="T129" s="170"/>
      <c r="U129" s="166"/>
      <c r="V129" s="166"/>
      <c r="W129" s="166"/>
      <c r="X129" s="166"/>
      <c r="Y129" s="166"/>
      <c r="Z129" s="166"/>
      <c r="AA129" s="171"/>
      <c r="AT129" s="172" t="s">
        <v>185</v>
      </c>
      <c r="AU129" s="172" t="s">
        <v>83</v>
      </c>
      <c r="AV129" s="9" t="s">
        <v>112</v>
      </c>
      <c r="AW129" s="9" t="s">
        <v>33</v>
      </c>
      <c r="AX129" s="9" t="s">
        <v>83</v>
      </c>
      <c r="AY129" s="172" t="s">
        <v>176</v>
      </c>
    </row>
    <row r="130" spans="2:65" s="1" customFormat="1" ht="25.5" customHeight="1">
      <c r="B130" s="130"/>
      <c r="C130" s="158" t="s">
        <v>201</v>
      </c>
      <c r="D130" s="158" t="s">
        <v>177</v>
      </c>
      <c r="E130" s="159" t="s">
        <v>232</v>
      </c>
      <c r="F130" s="285" t="s">
        <v>233</v>
      </c>
      <c r="G130" s="285"/>
      <c r="H130" s="285"/>
      <c r="I130" s="285"/>
      <c r="J130" s="160" t="s">
        <v>180</v>
      </c>
      <c r="K130" s="161">
        <v>40</v>
      </c>
      <c r="L130" s="286">
        <v>0</v>
      </c>
      <c r="M130" s="286"/>
      <c r="N130" s="287">
        <f>ROUND(L130*K130,2)</f>
        <v>0</v>
      </c>
      <c r="O130" s="287"/>
      <c r="P130" s="287"/>
      <c r="Q130" s="287"/>
      <c r="R130" s="133"/>
      <c r="T130" s="162" t="s">
        <v>5</v>
      </c>
      <c r="U130" s="44" t="s">
        <v>40</v>
      </c>
      <c r="V130" s="36"/>
      <c r="W130" s="163">
        <f>V130*K130</f>
        <v>0</v>
      </c>
      <c r="X130" s="163">
        <v>0</v>
      </c>
      <c r="Y130" s="163">
        <f>X130*K130</f>
        <v>0</v>
      </c>
      <c r="Z130" s="163">
        <v>0</v>
      </c>
      <c r="AA130" s="164">
        <f>Z130*K130</f>
        <v>0</v>
      </c>
      <c r="AR130" s="19" t="s">
        <v>181</v>
      </c>
      <c r="AT130" s="19" t="s">
        <v>177</v>
      </c>
      <c r="AU130" s="19" t="s">
        <v>83</v>
      </c>
      <c r="AY130" s="19" t="s">
        <v>176</v>
      </c>
      <c r="BE130" s="106">
        <f>IF(U130="základní",N130,0)</f>
        <v>0</v>
      </c>
      <c r="BF130" s="106">
        <f>IF(U130="snížená",N130,0)</f>
        <v>0</v>
      </c>
      <c r="BG130" s="106">
        <f>IF(U130="zákl. přenesená",N130,0)</f>
        <v>0</v>
      </c>
      <c r="BH130" s="106">
        <f>IF(U130="sníž. přenesená",N130,0)</f>
        <v>0</v>
      </c>
      <c r="BI130" s="106">
        <f>IF(U130="nulová",N130,0)</f>
        <v>0</v>
      </c>
      <c r="BJ130" s="19" t="s">
        <v>83</v>
      </c>
      <c r="BK130" s="106">
        <f>ROUND(L130*K130,2)</f>
        <v>0</v>
      </c>
      <c r="BL130" s="19" t="s">
        <v>181</v>
      </c>
      <c r="BM130" s="19" t="s">
        <v>440</v>
      </c>
    </row>
    <row r="131" spans="2:65" s="9" customFormat="1" ht="16.5" customHeight="1">
      <c r="B131" s="165"/>
      <c r="C131" s="166"/>
      <c r="D131" s="166"/>
      <c r="E131" s="167" t="s">
        <v>441</v>
      </c>
      <c r="F131" s="288" t="s">
        <v>429</v>
      </c>
      <c r="G131" s="289"/>
      <c r="H131" s="289"/>
      <c r="I131" s="289"/>
      <c r="J131" s="166"/>
      <c r="K131" s="168">
        <v>40</v>
      </c>
      <c r="L131" s="166"/>
      <c r="M131" s="166"/>
      <c r="N131" s="166"/>
      <c r="O131" s="166"/>
      <c r="P131" s="166"/>
      <c r="Q131" s="166"/>
      <c r="R131" s="169"/>
      <c r="T131" s="170"/>
      <c r="U131" s="166"/>
      <c r="V131" s="166"/>
      <c r="W131" s="166"/>
      <c r="X131" s="166"/>
      <c r="Y131" s="166"/>
      <c r="Z131" s="166"/>
      <c r="AA131" s="171"/>
      <c r="AT131" s="172" t="s">
        <v>185</v>
      </c>
      <c r="AU131" s="172" t="s">
        <v>83</v>
      </c>
      <c r="AV131" s="9" t="s">
        <v>112</v>
      </c>
      <c r="AW131" s="9" t="s">
        <v>33</v>
      </c>
      <c r="AX131" s="9" t="s">
        <v>83</v>
      </c>
      <c r="AY131" s="172" t="s">
        <v>176</v>
      </c>
    </row>
    <row r="132" spans="2:65" s="1" customFormat="1" ht="25.5" customHeight="1">
      <c r="B132" s="130"/>
      <c r="C132" s="158" t="s">
        <v>207</v>
      </c>
      <c r="D132" s="158" t="s">
        <v>177</v>
      </c>
      <c r="E132" s="159" t="s">
        <v>237</v>
      </c>
      <c r="F132" s="285" t="s">
        <v>238</v>
      </c>
      <c r="G132" s="285"/>
      <c r="H132" s="285"/>
      <c r="I132" s="285"/>
      <c r="J132" s="160" t="s">
        <v>180</v>
      </c>
      <c r="K132" s="161">
        <v>48.8</v>
      </c>
      <c r="L132" s="286">
        <v>0</v>
      </c>
      <c r="M132" s="286"/>
      <c r="N132" s="287">
        <f>ROUND(L132*K132,2)</f>
        <v>0</v>
      </c>
      <c r="O132" s="287"/>
      <c r="P132" s="287"/>
      <c r="Q132" s="287"/>
      <c r="R132" s="133"/>
      <c r="T132" s="162" t="s">
        <v>5</v>
      </c>
      <c r="U132" s="44" t="s">
        <v>40</v>
      </c>
      <c r="V132" s="36"/>
      <c r="W132" s="163">
        <f>V132*K132</f>
        <v>0</v>
      </c>
      <c r="X132" s="163">
        <v>0</v>
      </c>
      <c r="Y132" s="163">
        <f>X132*K132</f>
        <v>0</v>
      </c>
      <c r="Z132" s="163">
        <v>0</v>
      </c>
      <c r="AA132" s="164">
        <f>Z132*K132</f>
        <v>0</v>
      </c>
      <c r="AR132" s="19" t="s">
        <v>181</v>
      </c>
      <c r="AT132" s="19" t="s">
        <v>177</v>
      </c>
      <c r="AU132" s="19" t="s">
        <v>83</v>
      </c>
      <c r="AY132" s="19" t="s">
        <v>176</v>
      </c>
      <c r="BE132" s="106">
        <f>IF(U132="základní",N132,0)</f>
        <v>0</v>
      </c>
      <c r="BF132" s="106">
        <f>IF(U132="snížená",N132,0)</f>
        <v>0</v>
      </c>
      <c r="BG132" s="106">
        <f>IF(U132="zákl. přenesená",N132,0)</f>
        <v>0</v>
      </c>
      <c r="BH132" s="106">
        <f>IF(U132="sníž. přenesená",N132,0)</f>
        <v>0</v>
      </c>
      <c r="BI132" s="106">
        <f>IF(U132="nulová",N132,0)</f>
        <v>0</v>
      </c>
      <c r="BJ132" s="19" t="s">
        <v>83</v>
      </c>
      <c r="BK132" s="106">
        <f>ROUND(L132*K132,2)</f>
        <v>0</v>
      </c>
      <c r="BL132" s="19" t="s">
        <v>181</v>
      </c>
      <c r="BM132" s="19" t="s">
        <v>442</v>
      </c>
    </row>
    <row r="133" spans="2:65" s="9" customFormat="1" ht="25.5" customHeight="1">
      <c r="B133" s="165"/>
      <c r="C133" s="166"/>
      <c r="D133" s="166"/>
      <c r="E133" s="167" t="s">
        <v>221</v>
      </c>
      <c r="F133" s="288" t="s">
        <v>443</v>
      </c>
      <c r="G133" s="289"/>
      <c r="H133" s="289"/>
      <c r="I133" s="289"/>
      <c r="J133" s="166"/>
      <c r="K133" s="168">
        <v>18</v>
      </c>
      <c r="L133" s="166"/>
      <c r="M133" s="166"/>
      <c r="N133" s="166"/>
      <c r="O133" s="166"/>
      <c r="P133" s="166"/>
      <c r="Q133" s="166"/>
      <c r="R133" s="169"/>
      <c r="T133" s="170"/>
      <c r="U133" s="166"/>
      <c r="V133" s="166"/>
      <c r="W133" s="166"/>
      <c r="X133" s="166"/>
      <c r="Y133" s="166"/>
      <c r="Z133" s="166"/>
      <c r="AA133" s="171"/>
      <c r="AT133" s="172" t="s">
        <v>185</v>
      </c>
      <c r="AU133" s="172" t="s">
        <v>83</v>
      </c>
      <c r="AV133" s="9" t="s">
        <v>112</v>
      </c>
      <c r="AW133" s="9" t="s">
        <v>33</v>
      </c>
      <c r="AX133" s="9" t="s">
        <v>75</v>
      </c>
      <c r="AY133" s="172" t="s">
        <v>176</v>
      </c>
    </row>
    <row r="134" spans="2:65" s="9" customFormat="1" ht="25.5" customHeight="1">
      <c r="B134" s="165"/>
      <c r="C134" s="166"/>
      <c r="D134" s="166"/>
      <c r="E134" s="167" t="s">
        <v>423</v>
      </c>
      <c r="F134" s="290" t="s">
        <v>444</v>
      </c>
      <c r="G134" s="291"/>
      <c r="H134" s="291"/>
      <c r="I134" s="291"/>
      <c r="J134" s="166"/>
      <c r="K134" s="168">
        <v>13</v>
      </c>
      <c r="L134" s="166"/>
      <c r="M134" s="166"/>
      <c r="N134" s="166"/>
      <c r="O134" s="166"/>
      <c r="P134" s="166"/>
      <c r="Q134" s="166"/>
      <c r="R134" s="169"/>
      <c r="T134" s="170"/>
      <c r="U134" s="166"/>
      <c r="V134" s="166"/>
      <c r="W134" s="166"/>
      <c r="X134" s="166"/>
      <c r="Y134" s="166"/>
      <c r="Z134" s="166"/>
      <c r="AA134" s="171"/>
      <c r="AT134" s="172" t="s">
        <v>185</v>
      </c>
      <c r="AU134" s="172" t="s">
        <v>83</v>
      </c>
      <c r="AV134" s="9" t="s">
        <v>112</v>
      </c>
      <c r="AW134" s="9" t="s">
        <v>33</v>
      </c>
      <c r="AX134" s="9" t="s">
        <v>75</v>
      </c>
      <c r="AY134" s="172" t="s">
        <v>176</v>
      </c>
    </row>
    <row r="135" spans="2:65" s="9" customFormat="1" ht="38.25" customHeight="1">
      <c r="B135" s="165"/>
      <c r="C135" s="166"/>
      <c r="D135" s="166"/>
      <c r="E135" s="167" t="s">
        <v>424</v>
      </c>
      <c r="F135" s="290" t="s">
        <v>445</v>
      </c>
      <c r="G135" s="291"/>
      <c r="H135" s="291"/>
      <c r="I135" s="291"/>
      <c r="J135" s="166"/>
      <c r="K135" s="168">
        <v>17.8</v>
      </c>
      <c r="L135" s="166"/>
      <c r="M135" s="166"/>
      <c r="N135" s="166"/>
      <c r="O135" s="166"/>
      <c r="P135" s="166"/>
      <c r="Q135" s="166"/>
      <c r="R135" s="169"/>
      <c r="T135" s="170"/>
      <c r="U135" s="166"/>
      <c r="V135" s="166"/>
      <c r="W135" s="166"/>
      <c r="X135" s="166"/>
      <c r="Y135" s="166"/>
      <c r="Z135" s="166"/>
      <c r="AA135" s="171"/>
      <c r="AT135" s="172" t="s">
        <v>185</v>
      </c>
      <c r="AU135" s="172" t="s">
        <v>83</v>
      </c>
      <c r="AV135" s="9" t="s">
        <v>112</v>
      </c>
      <c r="AW135" s="9" t="s">
        <v>33</v>
      </c>
      <c r="AX135" s="9" t="s">
        <v>75</v>
      </c>
      <c r="AY135" s="172" t="s">
        <v>176</v>
      </c>
    </row>
    <row r="136" spans="2:65" s="9" customFormat="1" ht="16.5" customHeight="1">
      <c r="B136" s="165"/>
      <c r="C136" s="166"/>
      <c r="D136" s="166"/>
      <c r="E136" s="167" t="s">
        <v>446</v>
      </c>
      <c r="F136" s="290" t="s">
        <v>447</v>
      </c>
      <c r="G136" s="291"/>
      <c r="H136" s="291"/>
      <c r="I136" s="291"/>
      <c r="J136" s="166"/>
      <c r="K136" s="168">
        <v>48.8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185</v>
      </c>
      <c r="AU136" s="172" t="s">
        <v>83</v>
      </c>
      <c r="AV136" s="9" t="s">
        <v>112</v>
      </c>
      <c r="AW136" s="9" t="s">
        <v>33</v>
      </c>
      <c r="AX136" s="9" t="s">
        <v>83</v>
      </c>
      <c r="AY136" s="172" t="s">
        <v>176</v>
      </c>
    </row>
    <row r="137" spans="2:65" s="8" customFormat="1" ht="37.35" customHeight="1">
      <c r="B137" s="148"/>
      <c r="C137" s="149"/>
      <c r="D137" s="150" t="s">
        <v>150</v>
      </c>
      <c r="E137" s="150"/>
      <c r="F137" s="150"/>
      <c r="G137" s="150"/>
      <c r="H137" s="150"/>
      <c r="I137" s="150"/>
      <c r="J137" s="150"/>
      <c r="K137" s="150"/>
      <c r="L137" s="150"/>
      <c r="M137" s="150"/>
      <c r="N137" s="297">
        <f>BK137</f>
        <v>0</v>
      </c>
      <c r="O137" s="298"/>
      <c r="P137" s="298"/>
      <c r="Q137" s="298"/>
      <c r="R137" s="151"/>
      <c r="T137" s="152"/>
      <c r="U137" s="149"/>
      <c r="V137" s="149"/>
      <c r="W137" s="153">
        <f>SUM(W138:W145)</f>
        <v>0</v>
      </c>
      <c r="X137" s="149"/>
      <c r="Y137" s="153">
        <f>SUM(Y138:Y145)</f>
        <v>0</v>
      </c>
      <c r="Z137" s="149"/>
      <c r="AA137" s="154">
        <f>SUM(AA138:AA145)</f>
        <v>0</v>
      </c>
      <c r="AR137" s="155" t="s">
        <v>83</v>
      </c>
      <c r="AT137" s="156" t="s">
        <v>74</v>
      </c>
      <c r="AU137" s="156" t="s">
        <v>75</v>
      </c>
      <c r="AY137" s="155" t="s">
        <v>176</v>
      </c>
      <c r="BK137" s="157">
        <f>SUM(BK138:BK145)</f>
        <v>0</v>
      </c>
    </row>
    <row r="138" spans="2:65" s="1" customFormat="1" ht="25.5" customHeight="1">
      <c r="B138" s="130"/>
      <c r="C138" s="158" t="s">
        <v>217</v>
      </c>
      <c r="D138" s="158" t="s">
        <v>177</v>
      </c>
      <c r="E138" s="159" t="s">
        <v>448</v>
      </c>
      <c r="F138" s="285" t="s">
        <v>449</v>
      </c>
      <c r="G138" s="285"/>
      <c r="H138" s="285"/>
      <c r="I138" s="285"/>
      <c r="J138" s="160" t="s">
        <v>225</v>
      </c>
      <c r="K138" s="161">
        <v>38</v>
      </c>
      <c r="L138" s="286">
        <v>0</v>
      </c>
      <c r="M138" s="286"/>
      <c r="N138" s="287">
        <f>ROUND(L138*K138,2)</f>
        <v>0</v>
      </c>
      <c r="O138" s="287"/>
      <c r="P138" s="287"/>
      <c r="Q138" s="287"/>
      <c r="R138" s="133"/>
      <c r="T138" s="162" t="s">
        <v>5</v>
      </c>
      <c r="U138" s="44" t="s">
        <v>40</v>
      </c>
      <c r="V138" s="36"/>
      <c r="W138" s="163">
        <f>V138*K138</f>
        <v>0</v>
      </c>
      <c r="X138" s="163">
        <v>0</v>
      </c>
      <c r="Y138" s="163">
        <f>X138*K138</f>
        <v>0</v>
      </c>
      <c r="Z138" s="163">
        <v>0</v>
      </c>
      <c r="AA138" s="164">
        <f>Z138*K138</f>
        <v>0</v>
      </c>
      <c r="AR138" s="19" t="s">
        <v>181</v>
      </c>
      <c r="AT138" s="19" t="s">
        <v>177</v>
      </c>
      <c r="AU138" s="19" t="s">
        <v>83</v>
      </c>
      <c r="AY138" s="19" t="s">
        <v>176</v>
      </c>
      <c r="BE138" s="106">
        <f>IF(U138="základní",N138,0)</f>
        <v>0</v>
      </c>
      <c r="BF138" s="106">
        <f>IF(U138="snížená",N138,0)</f>
        <v>0</v>
      </c>
      <c r="BG138" s="106">
        <f>IF(U138="zákl. přenesená",N138,0)</f>
        <v>0</v>
      </c>
      <c r="BH138" s="106">
        <f>IF(U138="sníž. přenesená",N138,0)</f>
        <v>0</v>
      </c>
      <c r="BI138" s="106">
        <f>IF(U138="nulová",N138,0)</f>
        <v>0</v>
      </c>
      <c r="BJ138" s="19" t="s">
        <v>83</v>
      </c>
      <c r="BK138" s="106">
        <f>ROUND(L138*K138,2)</f>
        <v>0</v>
      </c>
      <c r="BL138" s="19" t="s">
        <v>181</v>
      </c>
      <c r="BM138" s="19" t="s">
        <v>450</v>
      </c>
    </row>
    <row r="139" spans="2:65" s="9" customFormat="1" ht="25.5" customHeight="1">
      <c r="B139" s="165"/>
      <c r="C139" s="166"/>
      <c r="D139" s="166"/>
      <c r="E139" s="167" t="s">
        <v>235</v>
      </c>
      <c r="F139" s="288" t="s">
        <v>451</v>
      </c>
      <c r="G139" s="289"/>
      <c r="H139" s="289"/>
      <c r="I139" s="289"/>
      <c r="J139" s="166"/>
      <c r="K139" s="168">
        <v>38</v>
      </c>
      <c r="L139" s="166"/>
      <c r="M139" s="166"/>
      <c r="N139" s="166"/>
      <c r="O139" s="166"/>
      <c r="P139" s="166"/>
      <c r="Q139" s="166"/>
      <c r="R139" s="169"/>
      <c r="T139" s="170"/>
      <c r="U139" s="166"/>
      <c r="V139" s="166"/>
      <c r="W139" s="166"/>
      <c r="X139" s="166"/>
      <c r="Y139" s="166"/>
      <c r="Z139" s="166"/>
      <c r="AA139" s="171"/>
      <c r="AT139" s="172" t="s">
        <v>185</v>
      </c>
      <c r="AU139" s="172" t="s">
        <v>83</v>
      </c>
      <c r="AV139" s="9" t="s">
        <v>112</v>
      </c>
      <c r="AW139" s="9" t="s">
        <v>33</v>
      </c>
      <c r="AX139" s="9" t="s">
        <v>83</v>
      </c>
      <c r="AY139" s="172" t="s">
        <v>176</v>
      </c>
    </row>
    <row r="140" spans="2:65" s="1" customFormat="1" ht="25.5" customHeight="1">
      <c r="B140" s="130"/>
      <c r="C140" s="158" t="s">
        <v>222</v>
      </c>
      <c r="D140" s="158" t="s">
        <v>177</v>
      </c>
      <c r="E140" s="159" t="s">
        <v>452</v>
      </c>
      <c r="F140" s="285" t="s">
        <v>453</v>
      </c>
      <c r="G140" s="285"/>
      <c r="H140" s="285"/>
      <c r="I140" s="285"/>
      <c r="J140" s="160" t="s">
        <v>225</v>
      </c>
      <c r="K140" s="161">
        <v>22</v>
      </c>
      <c r="L140" s="286">
        <v>0</v>
      </c>
      <c r="M140" s="286"/>
      <c r="N140" s="287">
        <f>ROUND(L140*K140,2)</f>
        <v>0</v>
      </c>
      <c r="O140" s="287"/>
      <c r="P140" s="287"/>
      <c r="Q140" s="287"/>
      <c r="R140" s="133"/>
      <c r="T140" s="162" t="s">
        <v>5</v>
      </c>
      <c r="U140" s="44" t="s">
        <v>40</v>
      </c>
      <c r="V140" s="36"/>
      <c r="W140" s="163">
        <f>V140*K140</f>
        <v>0</v>
      </c>
      <c r="X140" s="163">
        <v>0</v>
      </c>
      <c r="Y140" s="163">
        <f>X140*K140</f>
        <v>0</v>
      </c>
      <c r="Z140" s="163">
        <v>0</v>
      </c>
      <c r="AA140" s="164">
        <f>Z140*K140</f>
        <v>0</v>
      </c>
      <c r="AR140" s="19" t="s">
        <v>181</v>
      </c>
      <c r="AT140" s="19" t="s">
        <v>177</v>
      </c>
      <c r="AU140" s="19" t="s">
        <v>83</v>
      </c>
      <c r="AY140" s="19" t="s">
        <v>176</v>
      </c>
      <c r="BE140" s="106">
        <f>IF(U140="základní",N140,0)</f>
        <v>0</v>
      </c>
      <c r="BF140" s="106">
        <f>IF(U140="snížená",N140,0)</f>
        <v>0</v>
      </c>
      <c r="BG140" s="106">
        <f>IF(U140="zákl. přenesená",N140,0)</f>
        <v>0</v>
      </c>
      <c r="BH140" s="106">
        <f>IF(U140="sníž. přenesená",N140,0)</f>
        <v>0</v>
      </c>
      <c r="BI140" s="106">
        <f>IF(U140="nulová",N140,0)</f>
        <v>0</v>
      </c>
      <c r="BJ140" s="19" t="s">
        <v>83</v>
      </c>
      <c r="BK140" s="106">
        <f>ROUND(L140*K140,2)</f>
        <v>0</v>
      </c>
      <c r="BL140" s="19" t="s">
        <v>181</v>
      </c>
      <c r="BM140" s="19" t="s">
        <v>454</v>
      </c>
    </row>
    <row r="141" spans="2:65" s="9" customFormat="1" ht="25.5" customHeight="1">
      <c r="B141" s="165"/>
      <c r="C141" s="166"/>
      <c r="D141" s="166"/>
      <c r="E141" s="167" t="s">
        <v>455</v>
      </c>
      <c r="F141" s="288" t="s">
        <v>456</v>
      </c>
      <c r="G141" s="289"/>
      <c r="H141" s="289"/>
      <c r="I141" s="289"/>
      <c r="J141" s="166"/>
      <c r="K141" s="168">
        <v>22</v>
      </c>
      <c r="L141" s="166"/>
      <c r="M141" s="166"/>
      <c r="N141" s="166"/>
      <c r="O141" s="166"/>
      <c r="P141" s="166"/>
      <c r="Q141" s="166"/>
      <c r="R141" s="169"/>
      <c r="T141" s="170"/>
      <c r="U141" s="166"/>
      <c r="V141" s="166"/>
      <c r="W141" s="166"/>
      <c r="X141" s="166"/>
      <c r="Y141" s="166"/>
      <c r="Z141" s="166"/>
      <c r="AA141" s="171"/>
      <c r="AT141" s="172" t="s">
        <v>185</v>
      </c>
      <c r="AU141" s="172" t="s">
        <v>83</v>
      </c>
      <c r="AV141" s="9" t="s">
        <v>112</v>
      </c>
      <c r="AW141" s="9" t="s">
        <v>33</v>
      </c>
      <c r="AX141" s="9" t="s">
        <v>83</v>
      </c>
      <c r="AY141" s="172" t="s">
        <v>176</v>
      </c>
    </row>
    <row r="142" spans="2:65" s="1" customFormat="1" ht="25.5" customHeight="1">
      <c r="B142" s="130"/>
      <c r="C142" s="158" t="s">
        <v>227</v>
      </c>
      <c r="D142" s="158" t="s">
        <v>177</v>
      </c>
      <c r="E142" s="159" t="s">
        <v>457</v>
      </c>
      <c r="F142" s="285" t="s">
        <v>458</v>
      </c>
      <c r="G142" s="285"/>
      <c r="H142" s="285"/>
      <c r="I142" s="285"/>
      <c r="J142" s="160" t="s">
        <v>194</v>
      </c>
      <c r="K142" s="161">
        <v>1</v>
      </c>
      <c r="L142" s="286">
        <v>0</v>
      </c>
      <c r="M142" s="286"/>
      <c r="N142" s="287">
        <f>ROUND(L142*K142,2)</f>
        <v>0</v>
      </c>
      <c r="O142" s="287"/>
      <c r="P142" s="287"/>
      <c r="Q142" s="287"/>
      <c r="R142" s="133"/>
      <c r="T142" s="162" t="s">
        <v>5</v>
      </c>
      <c r="U142" s="44" t="s">
        <v>40</v>
      </c>
      <c r="V142" s="36"/>
      <c r="W142" s="163">
        <f>V142*K142</f>
        <v>0</v>
      </c>
      <c r="X142" s="163">
        <v>0</v>
      </c>
      <c r="Y142" s="163">
        <f>X142*K142</f>
        <v>0</v>
      </c>
      <c r="Z142" s="163">
        <v>0</v>
      </c>
      <c r="AA142" s="164">
        <f>Z142*K142</f>
        <v>0</v>
      </c>
      <c r="AR142" s="19" t="s">
        <v>181</v>
      </c>
      <c r="AT142" s="19" t="s">
        <v>177</v>
      </c>
      <c r="AU142" s="19" t="s">
        <v>83</v>
      </c>
      <c r="AY142" s="19" t="s">
        <v>176</v>
      </c>
      <c r="BE142" s="106">
        <f>IF(U142="základní",N142,0)</f>
        <v>0</v>
      </c>
      <c r="BF142" s="106">
        <f>IF(U142="snížená",N142,0)</f>
        <v>0</v>
      </c>
      <c r="BG142" s="106">
        <f>IF(U142="zákl. přenesená",N142,0)</f>
        <v>0</v>
      </c>
      <c r="BH142" s="106">
        <f>IF(U142="sníž. přenesená",N142,0)</f>
        <v>0</v>
      </c>
      <c r="BI142" s="106">
        <f>IF(U142="nulová",N142,0)</f>
        <v>0</v>
      </c>
      <c r="BJ142" s="19" t="s">
        <v>83</v>
      </c>
      <c r="BK142" s="106">
        <f>ROUND(L142*K142,2)</f>
        <v>0</v>
      </c>
      <c r="BL142" s="19" t="s">
        <v>181</v>
      </c>
      <c r="BM142" s="19" t="s">
        <v>459</v>
      </c>
    </row>
    <row r="143" spans="2:65" s="9" customFormat="1" ht="25.5" customHeight="1">
      <c r="B143" s="165"/>
      <c r="C143" s="166"/>
      <c r="D143" s="166"/>
      <c r="E143" s="167" t="s">
        <v>199</v>
      </c>
      <c r="F143" s="288" t="s">
        <v>460</v>
      </c>
      <c r="G143" s="289"/>
      <c r="H143" s="289"/>
      <c r="I143" s="289"/>
      <c r="J143" s="166"/>
      <c r="K143" s="168">
        <v>1</v>
      </c>
      <c r="L143" s="166"/>
      <c r="M143" s="166"/>
      <c r="N143" s="166"/>
      <c r="O143" s="166"/>
      <c r="P143" s="166"/>
      <c r="Q143" s="166"/>
      <c r="R143" s="169"/>
      <c r="T143" s="170"/>
      <c r="U143" s="166"/>
      <c r="V143" s="166"/>
      <c r="W143" s="166"/>
      <c r="X143" s="166"/>
      <c r="Y143" s="166"/>
      <c r="Z143" s="166"/>
      <c r="AA143" s="171"/>
      <c r="AT143" s="172" t="s">
        <v>185</v>
      </c>
      <c r="AU143" s="172" t="s">
        <v>83</v>
      </c>
      <c r="AV143" s="9" t="s">
        <v>112</v>
      </c>
      <c r="AW143" s="9" t="s">
        <v>33</v>
      </c>
      <c r="AX143" s="9" t="s">
        <v>83</v>
      </c>
      <c r="AY143" s="172" t="s">
        <v>176</v>
      </c>
    </row>
    <row r="144" spans="2:65" s="1" customFormat="1" ht="16.5" customHeight="1">
      <c r="B144" s="130"/>
      <c r="C144" s="158" t="s">
        <v>231</v>
      </c>
      <c r="D144" s="158" t="s">
        <v>177</v>
      </c>
      <c r="E144" s="159" t="s">
        <v>461</v>
      </c>
      <c r="F144" s="285" t="s">
        <v>462</v>
      </c>
      <c r="G144" s="285"/>
      <c r="H144" s="285"/>
      <c r="I144" s="285"/>
      <c r="J144" s="160" t="s">
        <v>180</v>
      </c>
      <c r="K144" s="161">
        <v>0.25</v>
      </c>
      <c r="L144" s="286">
        <v>0</v>
      </c>
      <c r="M144" s="286"/>
      <c r="N144" s="287">
        <f>ROUND(L144*K144,2)</f>
        <v>0</v>
      </c>
      <c r="O144" s="287"/>
      <c r="P144" s="287"/>
      <c r="Q144" s="287"/>
      <c r="R144" s="133"/>
      <c r="T144" s="162" t="s">
        <v>5</v>
      </c>
      <c r="U144" s="44" t="s">
        <v>40</v>
      </c>
      <c r="V144" s="36"/>
      <c r="W144" s="163">
        <f>V144*K144</f>
        <v>0</v>
      </c>
      <c r="X144" s="163">
        <v>0</v>
      </c>
      <c r="Y144" s="163">
        <f>X144*K144</f>
        <v>0</v>
      </c>
      <c r="Z144" s="163">
        <v>0</v>
      </c>
      <c r="AA144" s="164">
        <f>Z144*K144</f>
        <v>0</v>
      </c>
      <c r="AR144" s="19" t="s">
        <v>181</v>
      </c>
      <c r="AT144" s="19" t="s">
        <v>177</v>
      </c>
      <c r="AU144" s="19" t="s">
        <v>83</v>
      </c>
      <c r="AY144" s="19" t="s">
        <v>176</v>
      </c>
      <c r="BE144" s="106">
        <f>IF(U144="základní",N144,0)</f>
        <v>0</v>
      </c>
      <c r="BF144" s="106">
        <f>IF(U144="snížená",N144,0)</f>
        <v>0</v>
      </c>
      <c r="BG144" s="106">
        <f>IF(U144="zákl. přenesená",N144,0)</f>
        <v>0</v>
      </c>
      <c r="BH144" s="106">
        <f>IF(U144="sníž. přenesená",N144,0)</f>
        <v>0</v>
      </c>
      <c r="BI144" s="106">
        <f>IF(U144="nulová",N144,0)</f>
        <v>0</v>
      </c>
      <c r="BJ144" s="19" t="s">
        <v>83</v>
      </c>
      <c r="BK144" s="106">
        <f>ROUND(L144*K144,2)</f>
        <v>0</v>
      </c>
      <c r="BL144" s="19" t="s">
        <v>181</v>
      </c>
      <c r="BM144" s="19" t="s">
        <v>463</v>
      </c>
    </row>
    <row r="145" spans="2:63" s="9" customFormat="1" ht="38.25" customHeight="1">
      <c r="B145" s="165"/>
      <c r="C145" s="166"/>
      <c r="D145" s="166"/>
      <c r="E145" s="167" t="s">
        <v>240</v>
      </c>
      <c r="F145" s="288" t="s">
        <v>464</v>
      </c>
      <c r="G145" s="289"/>
      <c r="H145" s="289"/>
      <c r="I145" s="289"/>
      <c r="J145" s="166"/>
      <c r="K145" s="168">
        <v>0.25</v>
      </c>
      <c r="L145" s="166"/>
      <c r="M145" s="166"/>
      <c r="N145" s="166"/>
      <c r="O145" s="166"/>
      <c r="P145" s="166"/>
      <c r="Q145" s="166"/>
      <c r="R145" s="169"/>
      <c r="T145" s="170"/>
      <c r="U145" s="166"/>
      <c r="V145" s="166"/>
      <c r="W145" s="166"/>
      <c r="X145" s="166"/>
      <c r="Y145" s="166"/>
      <c r="Z145" s="166"/>
      <c r="AA145" s="171"/>
      <c r="AT145" s="172" t="s">
        <v>185</v>
      </c>
      <c r="AU145" s="172" t="s">
        <v>83</v>
      </c>
      <c r="AV145" s="9" t="s">
        <v>112</v>
      </c>
      <c r="AW145" s="9" t="s">
        <v>33</v>
      </c>
      <c r="AX145" s="9" t="s">
        <v>83</v>
      </c>
      <c r="AY145" s="172" t="s">
        <v>176</v>
      </c>
    </row>
    <row r="146" spans="2:63" s="1" customFormat="1" ht="49.95" customHeight="1">
      <c r="B146" s="35"/>
      <c r="C146" s="36"/>
      <c r="D146" s="150" t="s">
        <v>421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297">
        <f t="shared" ref="N146:N151" si="5">BK146</f>
        <v>0</v>
      </c>
      <c r="O146" s="298"/>
      <c r="P146" s="298"/>
      <c r="Q146" s="298"/>
      <c r="R146" s="37"/>
      <c r="T146" s="173"/>
      <c r="U146" s="36"/>
      <c r="V146" s="36"/>
      <c r="W146" s="36"/>
      <c r="X146" s="36"/>
      <c r="Y146" s="36"/>
      <c r="Z146" s="36"/>
      <c r="AA146" s="74"/>
      <c r="AT146" s="19" t="s">
        <v>74</v>
      </c>
      <c r="AU146" s="19" t="s">
        <v>75</v>
      </c>
      <c r="AY146" s="19" t="s">
        <v>422</v>
      </c>
      <c r="BK146" s="106">
        <f>SUM(BK147:BK151)</f>
        <v>0</v>
      </c>
    </row>
    <row r="147" spans="2:63" s="1" customFormat="1" ht="22.35" customHeight="1">
      <c r="B147" s="35"/>
      <c r="C147" s="174" t="s">
        <v>5</v>
      </c>
      <c r="D147" s="174" t="s">
        <v>177</v>
      </c>
      <c r="E147" s="175" t="s">
        <v>5</v>
      </c>
      <c r="F147" s="292" t="s">
        <v>5</v>
      </c>
      <c r="G147" s="292"/>
      <c r="H147" s="292"/>
      <c r="I147" s="292"/>
      <c r="J147" s="176" t="s">
        <v>5</v>
      </c>
      <c r="K147" s="177"/>
      <c r="L147" s="286"/>
      <c r="M147" s="293"/>
      <c r="N147" s="293">
        <f t="shared" si="5"/>
        <v>0</v>
      </c>
      <c r="O147" s="293"/>
      <c r="P147" s="293"/>
      <c r="Q147" s="293"/>
      <c r="R147" s="37"/>
      <c r="T147" s="162" t="s">
        <v>5</v>
      </c>
      <c r="U147" s="178" t="s">
        <v>40</v>
      </c>
      <c r="V147" s="36"/>
      <c r="W147" s="36"/>
      <c r="X147" s="36"/>
      <c r="Y147" s="36"/>
      <c r="Z147" s="36"/>
      <c r="AA147" s="74"/>
      <c r="AT147" s="19" t="s">
        <v>422</v>
      </c>
      <c r="AU147" s="19" t="s">
        <v>83</v>
      </c>
      <c r="AY147" s="19" t="s">
        <v>422</v>
      </c>
      <c r="BE147" s="106">
        <f>IF(U147="základní",N147,0)</f>
        <v>0</v>
      </c>
      <c r="BF147" s="106">
        <f>IF(U147="snížená",N147,0)</f>
        <v>0</v>
      </c>
      <c r="BG147" s="106">
        <f>IF(U147="zákl. přenesená",N147,0)</f>
        <v>0</v>
      </c>
      <c r="BH147" s="106">
        <f>IF(U147="sníž. přenesená",N147,0)</f>
        <v>0</v>
      </c>
      <c r="BI147" s="106">
        <f>IF(U147="nulová",N147,0)</f>
        <v>0</v>
      </c>
      <c r="BJ147" s="19" t="s">
        <v>83</v>
      </c>
      <c r="BK147" s="106">
        <f>L147*K147</f>
        <v>0</v>
      </c>
    </row>
    <row r="148" spans="2:63" s="1" customFormat="1" ht="22.35" customHeight="1">
      <c r="B148" s="35"/>
      <c r="C148" s="174" t="s">
        <v>5</v>
      </c>
      <c r="D148" s="174" t="s">
        <v>177</v>
      </c>
      <c r="E148" s="175" t="s">
        <v>5</v>
      </c>
      <c r="F148" s="292" t="s">
        <v>5</v>
      </c>
      <c r="G148" s="292"/>
      <c r="H148" s="292"/>
      <c r="I148" s="292"/>
      <c r="J148" s="176" t="s">
        <v>5</v>
      </c>
      <c r="K148" s="177"/>
      <c r="L148" s="286"/>
      <c r="M148" s="293"/>
      <c r="N148" s="293">
        <f t="shared" si="5"/>
        <v>0</v>
      </c>
      <c r="O148" s="293"/>
      <c r="P148" s="293"/>
      <c r="Q148" s="293"/>
      <c r="R148" s="37"/>
      <c r="T148" s="162" t="s">
        <v>5</v>
      </c>
      <c r="U148" s="178" t="s">
        <v>40</v>
      </c>
      <c r="V148" s="36"/>
      <c r="W148" s="36"/>
      <c r="X148" s="36"/>
      <c r="Y148" s="36"/>
      <c r="Z148" s="36"/>
      <c r="AA148" s="74"/>
      <c r="AT148" s="19" t="s">
        <v>422</v>
      </c>
      <c r="AU148" s="19" t="s">
        <v>83</v>
      </c>
      <c r="AY148" s="19" t="s">
        <v>422</v>
      </c>
      <c r="BE148" s="106">
        <f>IF(U148="základní",N148,0)</f>
        <v>0</v>
      </c>
      <c r="BF148" s="106">
        <f>IF(U148="snížená",N148,0)</f>
        <v>0</v>
      </c>
      <c r="BG148" s="106">
        <f>IF(U148="zákl. přenesená",N148,0)</f>
        <v>0</v>
      </c>
      <c r="BH148" s="106">
        <f>IF(U148="sníž. přenesená",N148,0)</f>
        <v>0</v>
      </c>
      <c r="BI148" s="106">
        <f>IF(U148="nulová",N148,0)</f>
        <v>0</v>
      </c>
      <c r="BJ148" s="19" t="s">
        <v>83</v>
      </c>
      <c r="BK148" s="106">
        <f>L148*K148</f>
        <v>0</v>
      </c>
    </row>
    <row r="149" spans="2:63" s="1" customFormat="1" ht="22.35" customHeight="1">
      <c r="B149" s="35"/>
      <c r="C149" s="174" t="s">
        <v>5</v>
      </c>
      <c r="D149" s="174" t="s">
        <v>177</v>
      </c>
      <c r="E149" s="175" t="s">
        <v>5</v>
      </c>
      <c r="F149" s="292" t="s">
        <v>5</v>
      </c>
      <c r="G149" s="292"/>
      <c r="H149" s="292"/>
      <c r="I149" s="292"/>
      <c r="J149" s="176" t="s">
        <v>5</v>
      </c>
      <c r="K149" s="177"/>
      <c r="L149" s="286"/>
      <c r="M149" s="293"/>
      <c r="N149" s="293">
        <f t="shared" si="5"/>
        <v>0</v>
      </c>
      <c r="O149" s="293"/>
      <c r="P149" s="293"/>
      <c r="Q149" s="293"/>
      <c r="R149" s="37"/>
      <c r="T149" s="162" t="s">
        <v>5</v>
      </c>
      <c r="U149" s="178" t="s">
        <v>40</v>
      </c>
      <c r="V149" s="36"/>
      <c r="W149" s="36"/>
      <c r="X149" s="36"/>
      <c r="Y149" s="36"/>
      <c r="Z149" s="36"/>
      <c r="AA149" s="74"/>
      <c r="AT149" s="19" t="s">
        <v>422</v>
      </c>
      <c r="AU149" s="19" t="s">
        <v>83</v>
      </c>
      <c r="AY149" s="19" t="s">
        <v>422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9" t="s">
        <v>83</v>
      </c>
      <c r="BK149" s="106">
        <f>L149*K149</f>
        <v>0</v>
      </c>
    </row>
    <row r="150" spans="2:63" s="1" customFormat="1" ht="22.35" customHeight="1">
      <c r="B150" s="35"/>
      <c r="C150" s="174" t="s">
        <v>5</v>
      </c>
      <c r="D150" s="174" t="s">
        <v>177</v>
      </c>
      <c r="E150" s="175" t="s">
        <v>5</v>
      </c>
      <c r="F150" s="292" t="s">
        <v>5</v>
      </c>
      <c r="G150" s="292"/>
      <c r="H150" s="292"/>
      <c r="I150" s="292"/>
      <c r="J150" s="176" t="s">
        <v>5</v>
      </c>
      <c r="K150" s="177"/>
      <c r="L150" s="286"/>
      <c r="M150" s="293"/>
      <c r="N150" s="293">
        <f t="shared" si="5"/>
        <v>0</v>
      </c>
      <c r="O150" s="293"/>
      <c r="P150" s="293"/>
      <c r="Q150" s="293"/>
      <c r="R150" s="37"/>
      <c r="T150" s="162" t="s">
        <v>5</v>
      </c>
      <c r="U150" s="178" t="s">
        <v>40</v>
      </c>
      <c r="V150" s="36"/>
      <c r="W150" s="36"/>
      <c r="X150" s="36"/>
      <c r="Y150" s="36"/>
      <c r="Z150" s="36"/>
      <c r="AA150" s="74"/>
      <c r="AT150" s="19" t="s">
        <v>422</v>
      </c>
      <c r="AU150" s="19" t="s">
        <v>83</v>
      </c>
      <c r="AY150" s="19" t="s">
        <v>422</v>
      </c>
      <c r="BE150" s="106">
        <f>IF(U150="základní",N150,0)</f>
        <v>0</v>
      </c>
      <c r="BF150" s="106">
        <f>IF(U150="snížená",N150,0)</f>
        <v>0</v>
      </c>
      <c r="BG150" s="106">
        <f>IF(U150="zákl. přenesená",N150,0)</f>
        <v>0</v>
      </c>
      <c r="BH150" s="106">
        <f>IF(U150="sníž. přenesená",N150,0)</f>
        <v>0</v>
      </c>
      <c r="BI150" s="106">
        <f>IF(U150="nulová",N150,0)</f>
        <v>0</v>
      </c>
      <c r="BJ150" s="19" t="s">
        <v>83</v>
      </c>
      <c r="BK150" s="106">
        <f>L150*K150</f>
        <v>0</v>
      </c>
    </row>
    <row r="151" spans="2:63" s="1" customFormat="1" ht="22.35" customHeight="1">
      <c r="B151" s="35"/>
      <c r="C151" s="174" t="s">
        <v>5</v>
      </c>
      <c r="D151" s="174" t="s">
        <v>177</v>
      </c>
      <c r="E151" s="175" t="s">
        <v>5</v>
      </c>
      <c r="F151" s="292" t="s">
        <v>5</v>
      </c>
      <c r="G151" s="292"/>
      <c r="H151" s="292"/>
      <c r="I151" s="292"/>
      <c r="J151" s="176" t="s">
        <v>5</v>
      </c>
      <c r="K151" s="177"/>
      <c r="L151" s="286"/>
      <c r="M151" s="293"/>
      <c r="N151" s="293">
        <f t="shared" si="5"/>
        <v>0</v>
      </c>
      <c r="O151" s="293"/>
      <c r="P151" s="293"/>
      <c r="Q151" s="293"/>
      <c r="R151" s="37"/>
      <c r="T151" s="162" t="s">
        <v>5</v>
      </c>
      <c r="U151" s="178" t="s">
        <v>40</v>
      </c>
      <c r="V151" s="56"/>
      <c r="W151" s="56"/>
      <c r="X151" s="56"/>
      <c r="Y151" s="56"/>
      <c r="Z151" s="56"/>
      <c r="AA151" s="58"/>
      <c r="AT151" s="19" t="s">
        <v>422</v>
      </c>
      <c r="AU151" s="19" t="s">
        <v>83</v>
      </c>
      <c r="AY151" s="19" t="s">
        <v>422</v>
      </c>
      <c r="BE151" s="106">
        <f>IF(U151="základní",N151,0)</f>
        <v>0</v>
      </c>
      <c r="BF151" s="106">
        <f>IF(U151="snížená",N151,0)</f>
        <v>0</v>
      </c>
      <c r="BG151" s="106">
        <f>IF(U151="zákl. přenesená",N151,0)</f>
        <v>0</v>
      </c>
      <c r="BH151" s="106">
        <f>IF(U151="sníž. přenesená",N151,0)</f>
        <v>0</v>
      </c>
      <c r="BI151" s="106">
        <f>IF(U151="nulová",N151,0)</f>
        <v>0</v>
      </c>
      <c r="BJ151" s="19" t="s">
        <v>83</v>
      </c>
      <c r="BK151" s="106">
        <f>L151*K151</f>
        <v>0</v>
      </c>
    </row>
    <row r="152" spans="2:63" s="1" customFormat="1" ht="6.9" customHeight="1">
      <c r="B152" s="59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1"/>
    </row>
  </sheetData>
  <mergeCells count="129">
    <mergeCell ref="H1:K1"/>
    <mergeCell ref="S2:AC2"/>
    <mergeCell ref="F150:I150"/>
    <mergeCell ref="L150:M150"/>
    <mergeCell ref="N150:Q150"/>
    <mergeCell ref="F151:I151"/>
    <mergeCell ref="L151:M151"/>
    <mergeCell ref="N151:Q151"/>
    <mergeCell ref="N119:Q119"/>
    <mergeCell ref="N120:Q120"/>
    <mergeCell ref="N123:Q123"/>
    <mergeCell ref="N137:Q137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F133:I133"/>
    <mergeCell ref="F134:I134"/>
    <mergeCell ref="F135:I135"/>
    <mergeCell ref="F136:I136"/>
    <mergeCell ref="F138:I138"/>
    <mergeCell ref="L138:M138"/>
    <mergeCell ref="N138:Q138"/>
    <mergeCell ref="F139:I139"/>
    <mergeCell ref="F140:I140"/>
    <mergeCell ref="L140:M140"/>
    <mergeCell ref="N140:Q140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F132:I132"/>
    <mergeCell ref="L132:M132"/>
    <mergeCell ref="N132:Q132"/>
    <mergeCell ref="F122:I122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1:I121"/>
    <mergeCell ref="L121:M121"/>
    <mergeCell ref="N121:Q121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47:D152">
      <formula1>"K, M"</formula1>
    </dataValidation>
    <dataValidation type="list" allowBlank="1" showInputMessage="1" showErrorMessage="1" error="Povoleny jsou hodnoty základní, snížená, zákl. přenesená, sníž. přenesená, nulová." sqref="U147:U15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4"/>
  <sheetViews>
    <sheetView showGridLines="0" zoomScaleNormal="100" workbookViewId="0">
      <pane ySplit="1" topLeftCell="A2" activePane="bottomLeft" state="frozen"/>
      <selection activeCell="AN92" sqref="AN92:AP92"/>
      <selection pane="bottomLeft" activeCell="AN92" sqref="AN92:AP9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105</v>
      </c>
      <c r="G1" s="14"/>
      <c r="H1" s="294" t="s">
        <v>106</v>
      </c>
      <c r="I1" s="294"/>
      <c r="J1" s="294"/>
      <c r="K1" s="294"/>
      <c r="L1" s="14" t="s">
        <v>107</v>
      </c>
      <c r="M1" s="12"/>
      <c r="N1" s="12"/>
      <c r="O1" s="13" t="s">
        <v>108</v>
      </c>
      <c r="P1" s="12"/>
      <c r="Q1" s="12"/>
      <c r="R1" s="12"/>
      <c r="S1" s="14" t="s">
        <v>109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254" t="s">
        <v>8</v>
      </c>
      <c r="T2" s="255"/>
      <c r="U2" s="255"/>
      <c r="V2" s="255"/>
      <c r="W2" s="255"/>
      <c r="X2" s="255"/>
      <c r="Y2" s="255"/>
      <c r="Z2" s="255"/>
      <c r="AA2" s="255"/>
      <c r="AB2" s="255"/>
      <c r="AC2" s="255"/>
      <c r="AT2" s="19" t="s">
        <v>90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112</v>
      </c>
    </row>
    <row r="4" spans="1:66" ht="36.9" customHeight="1">
      <c r="B4" s="23"/>
      <c r="C4" s="220" t="s">
        <v>116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4"/>
      <c r="T4" s="18" t="s">
        <v>13</v>
      </c>
      <c r="AT4" s="19" t="s">
        <v>6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263" t="str">
        <f>'Rekapitulace stavby'!K6</f>
        <v>Okružní křižovatka v km 1,391.91 u areálu T-sport a SOPO - Modletice včetně chodníku k zastávce</v>
      </c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"/>
      <c r="R6" s="24"/>
    </row>
    <row r="7" spans="1:66" s="1" customFormat="1" ht="32.85" customHeight="1">
      <c r="B7" s="35"/>
      <c r="C7" s="36"/>
      <c r="D7" s="29" t="s">
        <v>122</v>
      </c>
      <c r="E7" s="36"/>
      <c r="F7" s="226" t="s">
        <v>465</v>
      </c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36"/>
      <c r="R7" s="37"/>
    </row>
    <row r="8" spans="1:66" s="1" customFormat="1" ht="14.4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</row>
    <row r="9" spans="1:66" s="1" customFormat="1" ht="14.4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266" t="str">
        <f>'Rekapitulace stavby'!AN8</f>
        <v>5. 2. 2018</v>
      </c>
      <c r="P9" s="267"/>
      <c r="Q9" s="36"/>
      <c r="R9" s="37"/>
    </row>
    <row r="10" spans="1:66" s="1" customFormat="1" ht="10.8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224" t="str">
        <f>IF('Rekapitulace stavby'!AN10="","",'Rekapitulace stavby'!AN10)</f>
        <v/>
      </c>
      <c r="P11" s="224"/>
      <c r="Q11" s="36"/>
      <c r="R11" s="37"/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224" t="str">
        <f>IF('Rekapitulace stavby'!AN11="","",'Rekapitulace stavby'!AN11)</f>
        <v/>
      </c>
      <c r="P12" s="224"/>
      <c r="Q12" s="36"/>
      <c r="R12" s="37"/>
    </row>
    <row r="13" spans="1:66" s="1" customFormat="1" ht="6.9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268" t="str">
        <f>IF('Rekapitulace stavby'!AN13="","",'Rekapitulace stavby'!AN13)</f>
        <v>Vyplň údaj</v>
      </c>
      <c r="P14" s="224"/>
      <c r="Q14" s="36"/>
      <c r="R14" s="37"/>
    </row>
    <row r="15" spans="1:66" s="1" customFormat="1" ht="18" customHeight="1">
      <c r="B15" s="35"/>
      <c r="C15" s="36"/>
      <c r="D15" s="36"/>
      <c r="E15" s="268" t="str">
        <f>IF('Rekapitulace stavby'!E14="","",'Rekapitulace stavby'!E14)</f>
        <v>Vyplň údaj</v>
      </c>
      <c r="F15" s="269"/>
      <c r="G15" s="269"/>
      <c r="H15" s="269"/>
      <c r="I15" s="269"/>
      <c r="J15" s="269"/>
      <c r="K15" s="269"/>
      <c r="L15" s="269"/>
      <c r="M15" s="30" t="s">
        <v>29</v>
      </c>
      <c r="N15" s="36"/>
      <c r="O15" s="268" t="str">
        <f>IF('Rekapitulace stavby'!AN14="","",'Rekapitulace stavby'!AN14)</f>
        <v>Vyplň údaj</v>
      </c>
      <c r="P15" s="224"/>
      <c r="Q15" s="36"/>
      <c r="R15" s="37"/>
    </row>
    <row r="16" spans="1:66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224" t="str">
        <f>IF('Rekapitulace stavby'!AN16="","",'Rekapitulace stavby'!AN16)</f>
        <v/>
      </c>
      <c r="P17" s="224"/>
      <c r="Q17" s="36"/>
      <c r="R17" s="37"/>
    </row>
    <row r="18" spans="2:18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224" t="str">
        <f>IF('Rekapitulace stavby'!AN17="","",'Rekapitulace stavby'!AN17)</f>
        <v/>
      </c>
      <c r="P18" s="224"/>
      <c r="Q18" s="36"/>
      <c r="R18" s="37"/>
    </row>
    <row r="19" spans="2:18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224" t="str">
        <f>IF('Rekapitulace stavby'!AN19="","",'Rekapitulace stavby'!AN19)</f>
        <v/>
      </c>
      <c r="P20" s="224"/>
      <c r="Q20" s="36"/>
      <c r="R20" s="37"/>
    </row>
    <row r="21" spans="2:18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224" t="str">
        <f>IF('Rekapitulace stavby'!AN20="","",'Rekapitulace stavby'!AN20)</f>
        <v/>
      </c>
      <c r="P21" s="224"/>
      <c r="Q21" s="36"/>
      <c r="R21" s="37"/>
    </row>
    <row r="22" spans="2:18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229" t="s">
        <v>5</v>
      </c>
      <c r="F24" s="229"/>
      <c r="G24" s="229"/>
      <c r="H24" s="229"/>
      <c r="I24" s="229"/>
      <c r="J24" s="229"/>
      <c r="K24" s="229"/>
      <c r="L24" s="229"/>
      <c r="M24" s="36"/>
      <c r="N24" s="36"/>
      <c r="O24" s="36"/>
      <c r="P24" s="36"/>
      <c r="Q24" s="36"/>
      <c r="R24" s="37"/>
    </row>
    <row r="25" spans="2:18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" customHeight="1">
      <c r="B27" s="35"/>
      <c r="C27" s="36"/>
      <c r="D27" s="117" t="s">
        <v>140</v>
      </c>
      <c r="E27" s="36"/>
      <c r="F27" s="36"/>
      <c r="G27" s="36"/>
      <c r="H27" s="36"/>
      <c r="I27" s="36"/>
      <c r="J27" s="36"/>
      <c r="K27" s="36"/>
      <c r="L27" s="36"/>
      <c r="M27" s="230">
        <f>N88</f>
        <v>0</v>
      </c>
      <c r="N27" s="230"/>
      <c r="O27" s="230"/>
      <c r="P27" s="230"/>
      <c r="Q27" s="36"/>
      <c r="R27" s="37"/>
    </row>
    <row r="28" spans="2:18" s="1" customFormat="1" ht="14.4" customHeight="1">
      <c r="B28" s="35"/>
      <c r="C28" s="36"/>
      <c r="D28" s="34" t="s">
        <v>99</v>
      </c>
      <c r="E28" s="36"/>
      <c r="F28" s="36"/>
      <c r="G28" s="36"/>
      <c r="H28" s="36"/>
      <c r="I28" s="36"/>
      <c r="J28" s="36"/>
      <c r="K28" s="36"/>
      <c r="L28" s="36"/>
      <c r="M28" s="230">
        <f>N97</f>
        <v>0</v>
      </c>
      <c r="N28" s="230"/>
      <c r="O28" s="230"/>
      <c r="P28" s="230"/>
      <c r="Q28" s="36"/>
      <c r="R28" s="37"/>
    </row>
    <row r="29" spans="2:18" s="1" customFormat="1" ht="6.9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8" t="s">
        <v>38</v>
      </c>
      <c r="E30" s="36"/>
      <c r="F30" s="36"/>
      <c r="G30" s="36"/>
      <c r="H30" s="36"/>
      <c r="I30" s="36"/>
      <c r="J30" s="36"/>
      <c r="K30" s="36"/>
      <c r="L30" s="36"/>
      <c r="M30" s="270">
        <f>ROUND(M27+M28,2)</f>
        <v>0</v>
      </c>
      <c r="N30" s="265"/>
      <c r="O30" s="265"/>
      <c r="P30" s="265"/>
      <c r="Q30" s="36"/>
      <c r="R30" s="37"/>
    </row>
    <row r="31" spans="2:18" s="1" customFormat="1" ht="6.9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" customHeight="1">
      <c r="B32" s="35"/>
      <c r="C32" s="36"/>
      <c r="D32" s="42" t="s">
        <v>39</v>
      </c>
      <c r="E32" s="42" t="s">
        <v>40</v>
      </c>
      <c r="F32" s="43">
        <v>0.21</v>
      </c>
      <c r="G32" s="119" t="s">
        <v>41</v>
      </c>
      <c r="H32" s="271">
        <f>ROUND((((SUM(BE97:BE104)+SUM(BE122:BE217))+SUM(BE219:BE223))),2)</f>
        <v>0</v>
      </c>
      <c r="I32" s="265"/>
      <c r="J32" s="265"/>
      <c r="K32" s="36"/>
      <c r="L32" s="36"/>
      <c r="M32" s="271">
        <f>ROUND(((ROUND((SUM(BE97:BE104)+SUM(BE122:BE217)), 2)*F32)+SUM(BE219:BE223)*F32),2)</f>
        <v>0</v>
      </c>
      <c r="N32" s="265"/>
      <c r="O32" s="265"/>
      <c r="P32" s="265"/>
      <c r="Q32" s="36"/>
      <c r="R32" s="37"/>
    </row>
    <row r="33" spans="2:18" s="1" customFormat="1" ht="14.4" customHeight="1">
      <c r="B33" s="35"/>
      <c r="C33" s="36"/>
      <c r="D33" s="36"/>
      <c r="E33" s="42" t="s">
        <v>42</v>
      </c>
      <c r="F33" s="43">
        <v>0.15</v>
      </c>
      <c r="G33" s="119" t="s">
        <v>41</v>
      </c>
      <c r="H33" s="271">
        <f>ROUND((((SUM(BF97:BF104)+SUM(BF122:BF217))+SUM(BF219:BF223))),2)</f>
        <v>0</v>
      </c>
      <c r="I33" s="265"/>
      <c r="J33" s="265"/>
      <c r="K33" s="36"/>
      <c r="L33" s="36"/>
      <c r="M33" s="271">
        <f>ROUND(((ROUND((SUM(BF97:BF104)+SUM(BF122:BF217)), 2)*F33)+SUM(BF219:BF223)*F33),2)</f>
        <v>0</v>
      </c>
      <c r="N33" s="265"/>
      <c r="O33" s="265"/>
      <c r="P33" s="265"/>
      <c r="Q33" s="36"/>
      <c r="R33" s="37"/>
    </row>
    <row r="34" spans="2:18" s="1" customFormat="1" ht="14.4" hidden="1" customHeight="1">
      <c r="B34" s="35"/>
      <c r="C34" s="36"/>
      <c r="D34" s="36"/>
      <c r="E34" s="42" t="s">
        <v>43</v>
      </c>
      <c r="F34" s="43">
        <v>0.21</v>
      </c>
      <c r="G34" s="119" t="s">
        <v>41</v>
      </c>
      <c r="H34" s="271">
        <f>ROUND((((SUM(BG97:BG104)+SUM(BG122:BG217))+SUM(BG219:BG223))),2)</f>
        <v>0</v>
      </c>
      <c r="I34" s="265"/>
      <c r="J34" s="265"/>
      <c r="K34" s="36"/>
      <c r="L34" s="36"/>
      <c r="M34" s="271">
        <v>0</v>
      </c>
      <c r="N34" s="265"/>
      <c r="O34" s="265"/>
      <c r="P34" s="265"/>
      <c r="Q34" s="36"/>
      <c r="R34" s="37"/>
    </row>
    <row r="35" spans="2:18" s="1" customFormat="1" ht="14.4" hidden="1" customHeight="1">
      <c r="B35" s="35"/>
      <c r="C35" s="36"/>
      <c r="D35" s="36"/>
      <c r="E35" s="42" t="s">
        <v>44</v>
      </c>
      <c r="F35" s="43">
        <v>0.15</v>
      </c>
      <c r="G35" s="119" t="s">
        <v>41</v>
      </c>
      <c r="H35" s="271">
        <f>ROUND((((SUM(BH97:BH104)+SUM(BH122:BH217))+SUM(BH219:BH223))),2)</f>
        <v>0</v>
      </c>
      <c r="I35" s="265"/>
      <c r="J35" s="265"/>
      <c r="K35" s="36"/>
      <c r="L35" s="36"/>
      <c r="M35" s="271">
        <v>0</v>
      </c>
      <c r="N35" s="265"/>
      <c r="O35" s="265"/>
      <c r="P35" s="265"/>
      <c r="Q35" s="36"/>
      <c r="R35" s="37"/>
    </row>
    <row r="36" spans="2:18" s="1" customFormat="1" ht="14.4" hidden="1" customHeight="1">
      <c r="B36" s="35"/>
      <c r="C36" s="36"/>
      <c r="D36" s="36"/>
      <c r="E36" s="42" t="s">
        <v>45</v>
      </c>
      <c r="F36" s="43">
        <v>0</v>
      </c>
      <c r="G36" s="119" t="s">
        <v>41</v>
      </c>
      <c r="H36" s="271">
        <f>ROUND((((SUM(BI97:BI104)+SUM(BI122:BI217))+SUM(BI219:BI223))),2)</f>
        <v>0</v>
      </c>
      <c r="I36" s="265"/>
      <c r="J36" s="265"/>
      <c r="K36" s="36"/>
      <c r="L36" s="36"/>
      <c r="M36" s="271">
        <v>0</v>
      </c>
      <c r="N36" s="265"/>
      <c r="O36" s="265"/>
      <c r="P36" s="265"/>
      <c r="Q36" s="36"/>
      <c r="R36" s="37"/>
    </row>
    <row r="37" spans="2:18" s="1" customFormat="1" ht="6.9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20" t="s">
        <v>46</v>
      </c>
      <c r="E38" s="75"/>
      <c r="F38" s="75"/>
      <c r="G38" s="121" t="s">
        <v>47</v>
      </c>
      <c r="H38" s="122" t="s">
        <v>48</v>
      </c>
      <c r="I38" s="75"/>
      <c r="J38" s="75"/>
      <c r="K38" s="75"/>
      <c r="L38" s="272">
        <f>SUM(M30:M36)</f>
        <v>0</v>
      </c>
      <c r="M38" s="272"/>
      <c r="N38" s="272"/>
      <c r="O38" s="272"/>
      <c r="P38" s="273"/>
      <c r="Q38" s="114"/>
      <c r="R38" s="37"/>
    </row>
    <row r="39" spans="2:18" s="1" customFormat="1" ht="14.4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4.4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4.4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4.4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4.4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" customHeight="1">
      <c r="B76" s="35"/>
      <c r="C76" s="220" t="s">
        <v>141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37"/>
    </row>
    <row r="77" spans="2:18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263" t="str">
        <f>F6</f>
        <v>Okružní křižovatka v km 1,391.91 u areálu T-sport a SOPO - Modletice včetně chodníku k zastávce</v>
      </c>
      <c r="G78" s="264"/>
      <c r="H78" s="264"/>
      <c r="I78" s="264"/>
      <c r="J78" s="264"/>
      <c r="K78" s="264"/>
      <c r="L78" s="264"/>
      <c r="M78" s="264"/>
      <c r="N78" s="264"/>
      <c r="O78" s="264"/>
      <c r="P78" s="264"/>
      <c r="Q78" s="36"/>
      <c r="R78" s="37"/>
    </row>
    <row r="79" spans="2:18" s="1" customFormat="1" ht="36.9" customHeight="1">
      <c r="B79" s="35"/>
      <c r="C79" s="69" t="s">
        <v>122</v>
      </c>
      <c r="D79" s="36"/>
      <c r="E79" s="36"/>
      <c r="F79" s="256" t="str">
        <f>F7</f>
        <v>SO 404,SO 406,SO412 - SO404 Osvětlení okružní křižovatky. SO406 Osvětlení nového chodníku, SO412 Osvětlení přechodů</v>
      </c>
      <c r="G79" s="265"/>
      <c r="H79" s="265"/>
      <c r="I79" s="265"/>
      <c r="J79" s="265"/>
      <c r="K79" s="265"/>
      <c r="L79" s="265"/>
      <c r="M79" s="265"/>
      <c r="N79" s="265"/>
      <c r="O79" s="265"/>
      <c r="P79" s="265"/>
      <c r="Q79" s="36"/>
      <c r="R79" s="37"/>
    </row>
    <row r="80" spans="2:18" s="1" customFormat="1" ht="6.9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267" t="str">
        <f>IF(O9="","",O9)</f>
        <v>5. 2. 2018</v>
      </c>
      <c r="N81" s="267"/>
      <c r="O81" s="267"/>
      <c r="P81" s="267"/>
      <c r="Q81" s="36"/>
      <c r="R81" s="37"/>
    </row>
    <row r="82" spans="2:47" s="1" customFormat="1" ht="6.9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3.2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224" t="str">
        <f>E18</f>
        <v xml:space="preserve"> </v>
      </c>
      <c r="N83" s="224"/>
      <c r="O83" s="224"/>
      <c r="P83" s="224"/>
      <c r="Q83" s="224"/>
      <c r="R83" s="37"/>
    </row>
    <row r="84" spans="2:47" s="1" customFormat="1" ht="14.4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224" t="str">
        <f>E21</f>
        <v xml:space="preserve"> </v>
      </c>
      <c r="N84" s="224"/>
      <c r="O84" s="224"/>
      <c r="P84" s="224"/>
      <c r="Q84" s="224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274" t="s">
        <v>142</v>
      </c>
      <c r="D86" s="275"/>
      <c r="E86" s="275"/>
      <c r="F86" s="275"/>
      <c r="G86" s="275"/>
      <c r="H86" s="114"/>
      <c r="I86" s="114"/>
      <c r="J86" s="114"/>
      <c r="K86" s="114"/>
      <c r="L86" s="114"/>
      <c r="M86" s="114"/>
      <c r="N86" s="274" t="s">
        <v>143</v>
      </c>
      <c r="O86" s="275"/>
      <c r="P86" s="275"/>
      <c r="Q86" s="275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23" t="s">
        <v>144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48">
        <f>N122</f>
        <v>0</v>
      </c>
      <c r="O88" s="276"/>
      <c r="P88" s="276"/>
      <c r="Q88" s="276"/>
      <c r="R88" s="37"/>
      <c r="AU88" s="19" t="s">
        <v>113</v>
      </c>
    </row>
    <row r="89" spans="2:47" s="6" customFormat="1" ht="24.9" customHeight="1">
      <c r="B89" s="124"/>
      <c r="C89" s="125"/>
      <c r="D89" s="126" t="s">
        <v>466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77">
        <f>N123</f>
        <v>0</v>
      </c>
      <c r="O89" s="278"/>
      <c r="P89" s="278"/>
      <c r="Q89" s="278"/>
      <c r="R89" s="127"/>
    </row>
    <row r="90" spans="2:47" s="10" customFormat="1" ht="19.95" customHeight="1">
      <c r="B90" s="179"/>
      <c r="C90" s="180"/>
      <c r="D90" s="102" t="s">
        <v>467</v>
      </c>
      <c r="E90" s="180"/>
      <c r="F90" s="180"/>
      <c r="G90" s="180"/>
      <c r="H90" s="180"/>
      <c r="I90" s="180"/>
      <c r="J90" s="180"/>
      <c r="K90" s="180"/>
      <c r="L90" s="180"/>
      <c r="M90" s="180"/>
      <c r="N90" s="252">
        <f>N124</f>
        <v>0</v>
      </c>
      <c r="O90" s="301"/>
      <c r="P90" s="301"/>
      <c r="Q90" s="301"/>
      <c r="R90" s="181"/>
    </row>
    <row r="91" spans="2:47" s="6" customFormat="1" ht="24.9" customHeight="1">
      <c r="B91" s="124"/>
      <c r="C91" s="125"/>
      <c r="D91" s="126" t="s">
        <v>468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77">
        <f>N136</f>
        <v>0</v>
      </c>
      <c r="O91" s="278"/>
      <c r="P91" s="278"/>
      <c r="Q91" s="278"/>
      <c r="R91" s="127"/>
    </row>
    <row r="92" spans="2:47" s="10" customFormat="1" ht="19.95" customHeight="1">
      <c r="B92" s="179"/>
      <c r="C92" s="180"/>
      <c r="D92" s="102" t="s">
        <v>469</v>
      </c>
      <c r="E92" s="180"/>
      <c r="F92" s="180"/>
      <c r="G92" s="180"/>
      <c r="H92" s="180"/>
      <c r="I92" s="180"/>
      <c r="J92" s="180"/>
      <c r="K92" s="180"/>
      <c r="L92" s="180"/>
      <c r="M92" s="180"/>
      <c r="N92" s="252">
        <f>N137</f>
        <v>0</v>
      </c>
      <c r="O92" s="301"/>
      <c r="P92" s="301"/>
      <c r="Q92" s="301"/>
      <c r="R92" s="181"/>
    </row>
    <row r="93" spans="2:47" s="6" customFormat="1" ht="24.9" customHeight="1">
      <c r="B93" s="124"/>
      <c r="C93" s="125"/>
      <c r="D93" s="126" t="s">
        <v>470</v>
      </c>
      <c r="E93" s="125"/>
      <c r="F93" s="125"/>
      <c r="G93" s="125"/>
      <c r="H93" s="125"/>
      <c r="I93" s="125"/>
      <c r="J93" s="125"/>
      <c r="K93" s="125"/>
      <c r="L93" s="125"/>
      <c r="M93" s="125"/>
      <c r="N93" s="277">
        <f>N168</f>
        <v>0</v>
      </c>
      <c r="O93" s="278"/>
      <c r="P93" s="278"/>
      <c r="Q93" s="278"/>
      <c r="R93" s="127"/>
    </row>
    <row r="94" spans="2:47" s="10" customFormat="1" ht="19.95" customHeight="1">
      <c r="B94" s="179"/>
      <c r="C94" s="180"/>
      <c r="D94" s="102" t="s">
        <v>471</v>
      </c>
      <c r="E94" s="180"/>
      <c r="F94" s="180"/>
      <c r="G94" s="180"/>
      <c r="H94" s="180"/>
      <c r="I94" s="180"/>
      <c r="J94" s="180"/>
      <c r="K94" s="180"/>
      <c r="L94" s="180"/>
      <c r="M94" s="180"/>
      <c r="N94" s="252">
        <f>N169</f>
        <v>0</v>
      </c>
      <c r="O94" s="301"/>
      <c r="P94" s="301"/>
      <c r="Q94" s="301"/>
      <c r="R94" s="181"/>
    </row>
    <row r="95" spans="2:47" s="6" customFormat="1" ht="21.75" customHeight="1">
      <c r="B95" s="124"/>
      <c r="C95" s="125"/>
      <c r="D95" s="126" t="s">
        <v>152</v>
      </c>
      <c r="E95" s="125"/>
      <c r="F95" s="125"/>
      <c r="G95" s="125"/>
      <c r="H95" s="125"/>
      <c r="I95" s="125"/>
      <c r="J95" s="125"/>
      <c r="K95" s="125"/>
      <c r="L95" s="125"/>
      <c r="M95" s="125"/>
      <c r="N95" s="279">
        <f>N218</f>
        <v>0</v>
      </c>
      <c r="O95" s="278"/>
      <c r="P95" s="278"/>
      <c r="Q95" s="278"/>
      <c r="R95" s="127"/>
    </row>
    <row r="96" spans="2:47" s="1" customFormat="1" ht="21.75" customHeight="1"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7"/>
    </row>
    <row r="97" spans="2:65" s="1" customFormat="1" ht="29.25" customHeight="1">
      <c r="B97" s="35"/>
      <c r="C97" s="123" t="s">
        <v>153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276">
        <f>ROUND(N98+N99+N100+N101+N102+N103,2)</f>
        <v>0</v>
      </c>
      <c r="O97" s="280"/>
      <c r="P97" s="280"/>
      <c r="Q97" s="280"/>
      <c r="R97" s="37"/>
      <c r="T97" s="128"/>
      <c r="U97" s="129" t="s">
        <v>39</v>
      </c>
    </row>
    <row r="98" spans="2:65" s="1" customFormat="1" ht="18" customHeight="1">
      <c r="B98" s="130"/>
      <c r="C98" s="131"/>
      <c r="D98" s="249" t="s">
        <v>154</v>
      </c>
      <c r="E98" s="281"/>
      <c r="F98" s="281"/>
      <c r="G98" s="281"/>
      <c r="H98" s="281"/>
      <c r="I98" s="131"/>
      <c r="J98" s="131"/>
      <c r="K98" s="131"/>
      <c r="L98" s="131"/>
      <c r="M98" s="131"/>
      <c r="N98" s="251">
        <f>ROUND(N88*T98,2)</f>
        <v>0</v>
      </c>
      <c r="O98" s="282"/>
      <c r="P98" s="282"/>
      <c r="Q98" s="282"/>
      <c r="R98" s="133"/>
      <c r="S98" s="134"/>
      <c r="T98" s="135"/>
      <c r="U98" s="136" t="s">
        <v>40</v>
      </c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7" t="s">
        <v>155</v>
      </c>
      <c r="AZ98" s="134"/>
      <c r="BA98" s="134"/>
      <c r="BB98" s="134"/>
      <c r="BC98" s="134"/>
      <c r="BD98" s="134"/>
      <c r="BE98" s="138">
        <f t="shared" ref="BE98:BE103" si="0">IF(U98="základní",N98,0)</f>
        <v>0</v>
      </c>
      <c r="BF98" s="138">
        <f t="shared" ref="BF98:BF103" si="1">IF(U98="snížená",N98,0)</f>
        <v>0</v>
      </c>
      <c r="BG98" s="138">
        <f t="shared" ref="BG98:BG103" si="2">IF(U98="zákl. přenesená",N98,0)</f>
        <v>0</v>
      </c>
      <c r="BH98" s="138">
        <f t="shared" ref="BH98:BH103" si="3">IF(U98="sníž. přenesená",N98,0)</f>
        <v>0</v>
      </c>
      <c r="BI98" s="138">
        <f t="shared" ref="BI98:BI103" si="4">IF(U98="nulová",N98,0)</f>
        <v>0</v>
      </c>
      <c r="BJ98" s="137" t="s">
        <v>83</v>
      </c>
      <c r="BK98" s="134"/>
      <c r="BL98" s="134"/>
      <c r="BM98" s="134"/>
    </row>
    <row r="99" spans="2:65" s="1" customFormat="1" ht="18" customHeight="1">
      <c r="B99" s="130"/>
      <c r="C99" s="131"/>
      <c r="D99" s="249" t="s">
        <v>472</v>
      </c>
      <c r="E99" s="281"/>
      <c r="F99" s="281"/>
      <c r="G99" s="281"/>
      <c r="H99" s="281"/>
      <c r="I99" s="131"/>
      <c r="J99" s="131"/>
      <c r="K99" s="131"/>
      <c r="L99" s="131"/>
      <c r="M99" s="131"/>
      <c r="N99" s="251">
        <f>ROUND(N88*T99,2)</f>
        <v>0</v>
      </c>
      <c r="O99" s="282"/>
      <c r="P99" s="282"/>
      <c r="Q99" s="282"/>
      <c r="R99" s="133"/>
      <c r="S99" s="134"/>
      <c r="T99" s="135"/>
      <c r="U99" s="136" t="s">
        <v>40</v>
      </c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7" t="s">
        <v>155</v>
      </c>
      <c r="AZ99" s="134"/>
      <c r="BA99" s="134"/>
      <c r="BB99" s="134"/>
      <c r="BC99" s="134"/>
      <c r="BD99" s="134"/>
      <c r="BE99" s="138">
        <f t="shared" si="0"/>
        <v>0</v>
      </c>
      <c r="BF99" s="138">
        <f t="shared" si="1"/>
        <v>0</v>
      </c>
      <c r="BG99" s="138">
        <f t="shared" si="2"/>
        <v>0</v>
      </c>
      <c r="BH99" s="138">
        <f t="shared" si="3"/>
        <v>0</v>
      </c>
      <c r="BI99" s="138">
        <f t="shared" si="4"/>
        <v>0</v>
      </c>
      <c r="BJ99" s="137" t="s">
        <v>83</v>
      </c>
      <c r="BK99" s="134"/>
      <c r="BL99" s="134"/>
      <c r="BM99" s="134"/>
    </row>
    <row r="100" spans="2:65" s="1" customFormat="1" ht="18" customHeight="1">
      <c r="B100" s="130"/>
      <c r="C100" s="131"/>
      <c r="D100" s="249" t="s">
        <v>157</v>
      </c>
      <c r="E100" s="281"/>
      <c r="F100" s="281"/>
      <c r="G100" s="281"/>
      <c r="H100" s="281"/>
      <c r="I100" s="131"/>
      <c r="J100" s="131"/>
      <c r="K100" s="131"/>
      <c r="L100" s="131"/>
      <c r="M100" s="131"/>
      <c r="N100" s="251">
        <f>ROUND(N88*T100,2)</f>
        <v>0</v>
      </c>
      <c r="O100" s="282"/>
      <c r="P100" s="282"/>
      <c r="Q100" s="282"/>
      <c r="R100" s="133"/>
      <c r="S100" s="134"/>
      <c r="T100" s="135"/>
      <c r="U100" s="136" t="s">
        <v>40</v>
      </c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7" t="s">
        <v>155</v>
      </c>
      <c r="AZ100" s="134"/>
      <c r="BA100" s="134"/>
      <c r="BB100" s="134"/>
      <c r="BC100" s="134"/>
      <c r="BD100" s="134"/>
      <c r="BE100" s="138">
        <f t="shared" si="0"/>
        <v>0</v>
      </c>
      <c r="BF100" s="138">
        <f t="shared" si="1"/>
        <v>0</v>
      </c>
      <c r="BG100" s="138">
        <f t="shared" si="2"/>
        <v>0</v>
      </c>
      <c r="BH100" s="138">
        <f t="shared" si="3"/>
        <v>0</v>
      </c>
      <c r="BI100" s="138">
        <f t="shared" si="4"/>
        <v>0</v>
      </c>
      <c r="BJ100" s="137" t="s">
        <v>83</v>
      </c>
      <c r="BK100" s="134"/>
      <c r="BL100" s="134"/>
      <c r="BM100" s="134"/>
    </row>
    <row r="101" spans="2:65" s="1" customFormat="1" ht="18" customHeight="1">
      <c r="B101" s="130"/>
      <c r="C101" s="131"/>
      <c r="D101" s="249" t="s">
        <v>158</v>
      </c>
      <c r="E101" s="281"/>
      <c r="F101" s="281"/>
      <c r="G101" s="281"/>
      <c r="H101" s="281"/>
      <c r="I101" s="131"/>
      <c r="J101" s="131"/>
      <c r="K101" s="131"/>
      <c r="L101" s="131"/>
      <c r="M101" s="131"/>
      <c r="N101" s="251">
        <f>ROUND(N88*T101,2)</f>
        <v>0</v>
      </c>
      <c r="O101" s="282"/>
      <c r="P101" s="282"/>
      <c r="Q101" s="282"/>
      <c r="R101" s="133"/>
      <c r="S101" s="134"/>
      <c r="T101" s="135"/>
      <c r="U101" s="136" t="s">
        <v>40</v>
      </c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7" t="s">
        <v>155</v>
      </c>
      <c r="AZ101" s="134"/>
      <c r="BA101" s="134"/>
      <c r="BB101" s="134"/>
      <c r="BC101" s="134"/>
      <c r="BD101" s="134"/>
      <c r="BE101" s="138">
        <f t="shared" si="0"/>
        <v>0</v>
      </c>
      <c r="BF101" s="138">
        <f t="shared" si="1"/>
        <v>0</v>
      </c>
      <c r="BG101" s="138">
        <f t="shared" si="2"/>
        <v>0</v>
      </c>
      <c r="BH101" s="138">
        <f t="shared" si="3"/>
        <v>0</v>
      </c>
      <c r="BI101" s="138">
        <f t="shared" si="4"/>
        <v>0</v>
      </c>
      <c r="BJ101" s="137" t="s">
        <v>83</v>
      </c>
      <c r="BK101" s="134"/>
      <c r="BL101" s="134"/>
      <c r="BM101" s="134"/>
    </row>
    <row r="102" spans="2:65" s="1" customFormat="1" ht="18" customHeight="1">
      <c r="B102" s="130"/>
      <c r="C102" s="131"/>
      <c r="D102" s="249" t="s">
        <v>473</v>
      </c>
      <c r="E102" s="281"/>
      <c r="F102" s="281"/>
      <c r="G102" s="281"/>
      <c r="H102" s="281"/>
      <c r="I102" s="131"/>
      <c r="J102" s="131"/>
      <c r="K102" s="131"/>
      <c r="L102" s="131"/>
      <c r="M102" s="131"/>
      <c r="N102" s="251">
        <f>ROUND(N88*T102,2)</f>
        <v>0</v>
      </c>
      <c r="O102" s="282"/>
      <c r="P102" s="282"/>
      <c r="Q102" s="282"/>
      <c r="R102" s="133"/>
      <c r="S102" s="134"/>
      <c r="T102" s="135"/>
      <c r="U102" s="136" t="s">
        <v>40</v>
      </c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7" t="s">
        <v>155</v>
      </c>
      <c r="AZ102" s="134"/>
      <c r="BA102" s="134"/>
      <c r="BB102" s="134"/>
      <c r="BC102" s="134"/>
      <c r="BD102" s="134"/>
      <c r="BE102" s="138">
        <f t="shared" si="0"/>
        <v>0</v>
      </c>
      <c r="BF102" s="138">
        <f t="shared" si="1"/>
        <v>0</v>
      </c>
      <c r="BG102" s="138">
        <f t="shared" si="2"/>
        <v>0</v>
      </c>
      <c r="BH102" s="138">
        <f t="shared" si="3"/>
        <v>0</v>
      </c>
      <c r="BI102" s="138">
        <f t="shared" si="4"/>
        <v>0</v>
      </c>
      <c r="BJ102" s="137" t="s">
        <v>83</v>
      </c>
      <c r="BK102" s="134"/>
      <c r="BL102" s="134"/>
      <c r="BM102" s="134"/>
    </row>
    <row r="103" spans="2:65" s="1" customFormat="1" ht="18" customHeight="1">
      <c r="B103" s="130"/>
      <c r="C103" s="131"/>
      <c r="D103" s="132" t="s">
        <v>160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51">
        <f>ROUND(N88*T103,2)</f>
        <v>0</v>
      </c>
      <c r="O103" s="282"/>
      <c r="P103" s="282"/>
      <c r="Q103" s="282"/>
      <c r="R103" s="133"/>
      <c r="S103" s="134"/>
      <c r="T103" s="139"/>
      <c r="U103" s="140" t="s">
        <v>40</v>
      </c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7" t="s">
        <v>161</v>
      </c>
      <c r="AZ103" s="134"/>
      <c r="BA103" s="134"/>
      <c r="BB103" s="134"/>
      <c r="BC103" s="134"/>
      <c r="BD103" s="134"/>
      <c r="BE103" s="138">
        <f t="shared" si="0"/>
        <v>0</v>
      </c>
      <c r="BF103" s="138">
        <f t="shared" si="1"/>
        <v>0</v>
      </c>
      <c r="BG103" s="138">
        <f t="shared" si="2"/>
        <v>0</v>
      </c>
      <c r="BH103" s="138">
        <f t="shared" si="3"/>
        <v>0</v>
      </c>
      <c r="BI103" s="138">
        <f t="shared" si="4"/>
        <v>0</v>
      </c>
      <c r="BJ103" s="137" t="s">
        <v>83</v>
      </c>
      <c r="BK103" s="134"/>
      <c r="BL103" s="134"/>
      <c r="BM103" s="134"/>
    </row>
    <row r="104" spans="2:65" s="1" customFormat="1"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7"/>
    </row>
    <row r="105" spans="2:65" s="1" customFormat="1" ht="29.25" customHeight="1">
      <c r="B105" s="35"/>
      <c r="C105" s="113" t="s">
        <v>104</v>
      </c>
      <c r="D105" s="114"/>
      <c r="E105" s="114"/>
      <c r="F105" s="114"/>
      <c r="G105" s="114"/>
      <c r="H105" s="114"/>
      <c r="I105" s="114"/>
      <c r="J105" s="114"/>
      <c r="K105" s="114"/>
      <c r="L105" s="253">
        <f>ROUND(SUM(N88+N97),2)</f>
        <v>0</v>
      </c>
      <c r="M105" s="253"/>
      <c r="N105" s="253"/>
      <c r="O105" s="253"/>
      <c r="P105" s="253"/>
      <c r="Q105" s="253"/>
      <c r="R105" s="37"/>
    </row>
    <row r="106" spans="2:65" s="1" customFormat="1" ht="6.9" customHeight="1"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1"/>
    </row>
    <row r="110" spans="2:65" s="1" customFormat="1" ht="6.9" customHeight="1"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4"/>
    </row>
    <row r="111" spans="2:65" s="1" customFormat="1" ht="36.9" customHeight="1">
      <c r="B111" s="35"/>
      <c r="C111" s="220" t="s">
        <v>162</v>
      </c>
      <c r="D111" s="265"/>
      <c r="E111" s="265"/>
      <c r="F111" s="265"/>
      <c r="G111" s="265"/>
      <c r="H111" s="265"/>
      <c r="I111" s="265"/>
      <c r="J111" s="265"/>
      <c r="K111" s="265"/>
      <c r="L111" s="265"/>
      <c r="M111" s="265"/>
      <c r="N111" s="265"/>
      <c r="O111" s="265"/>
      <c r="P111" s="265"/>
      <c r="Q111" s="265"/>
      <c r="R111" s="37"/>
    </row>
    <row r="112" spans="2:65" s="1" customFormat="1" ht="6.9" customHeight="1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7"/>
    </row>
    <row r="113" spans="2:65" s="1" customFormat="1" ht="30" customHeight="1">
      <c r="B113" s="35"/>
      <c r="C113" s="30" t="s">
        <v>19</v>
      </c>
      <c r="D113" s="36"/>
      <c r="E113" s="36"/>
      <c r="F113" s="263" t="str">
        <f>F6</f>
        <v>Okružní křižovatka v km 1,391.91 u areálu T-sport a SOPO - Modletice včetně chodníku k zastávce</v>
      </c>
      <c r="G113" s="264"/>
      <c r="H113" s="264"/>
      <c r="I113" s="264"/>
      <c r="J113" s="264"/>
      <c r="K113" s="264"/>
      <c r="L113" s="264"/>
      <c r="M113" s="264"/>
      <c r="N113" s="264"/>
      <c r="O113" s="264"/>
      <c r="P113" s="264"/>
      <c r="Q113" s="36"/>
      <c r="R113" s="37"/>
    </row>
    <row r="114" spans="2:65" s="1" customFormat="1" ht="36.9" customHeight="1">
      <c r="B114" s="35"/>
      <c r="C114" s="69" t="s">
        <v>122</v>
      </c>
      <c r="D114" s="36"/>
      <c r="E114" s="36"/>
      <c r="F114" s="256" t="str">
        <f>F7</f>
        <v>SO 404,SO 406,SO412 - SO404 Osvětlení okružní křižovatky. SO406 Osvětlení nového chodníku, SO412 Osvětlení přechodů</v>
      </c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36"/>
      <c r="R114" s="37"/>
    </row>
    <row r="115" spans="2:65" s="1" customFormat="1" ht="6.9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1" customFormat="1" ht="18" customHeight="1">
      <c r="B116" s="35"/>
      <c r="C116" s="30" t="s">
        <v>23</v>
      </c>
      <c r="D116" s="36"/>
      <c r="E116" s="36"/>
      <c r="F116" s="28" t="str">
        <f>F9</f>
        <v xml:space="preserve"> </v>
      </c>
      <c r="G116" s="36"/>
      <c r="H116" s="36"/>
      <c r="I116" s="36"/>
      <c r="J116" s="36"/>
      <c r="K116" s="30" t="s">
        <v>25</v>
      </c>
      <c r="L116" s="36"/>
      <c r="M116" s="267" t="str">
        <f>IF(O9="","",O9)</f>
        <v>5. 2. 2018</v>
      </c>
      <c r="N116" s="267"/>
      <c r="O116" s="267"/>
      <c r="P116" s="267"/>
      <c r="Q116" s="36"/>
      <c r="R116" s="37"/>
    </row>
    <row r="117" spans="2:65" s="1" customFormat="1" ht="6.9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5" s="1" customFormat="1" ht="13.2">
      <c r="B118" s="35"/>
      <c r="C118" s="30" t="s">
        <v>27</v>
      </c>
      <c r="D118" s="36"/>
      <c r="E118" s="36"/>
      <c r="F118" s="28" t="str">
        <f>E12</f>
        <v xml:space="preserve"> </v>
      </c>
      <c r="G118" s="36"/>
      <c r="H118" s="36"/>
      <c r="I118" s="36"/>
      <c r="J118" s="36"/>
      <c r="K118" s="30" t="s">
        <v>32</v>
      </c>
      <c r="L118" s="36"/>
      <c r="M118" s="224" t="str">
        <f>E18</f>
        <v xml:space="preserve"> </v>
      </c>
      <c r="N118" s="224"/>
      <c r="O118" s="224"/>
      <c r="P118" s="224"/>
      <c r="Q118" s="224"/>
      <c r="R118" s="37"/>
    </row>
    <row r="119" spans="2:65" s="1" customFormat="1" ht="14.4" customHeight="1">
      <c r="B119" s="35"/>
      <c r="C119" s="30" t="s">
        <v>30</v>
      </c>
      <c r="D119" s="36"/>
      <c r="E119" s="36"/>
      <c r="F119" s="28" t="str">
        <f>IF(E15="","",E15)</f>
        <v>Vyplň údaj</v>
      </c>
      <c r="G119" s="36"/>
      <c r="H119" s="36"/>
      <c r="I119" s="36"/>
      <c r="J119" s="36"/>
      <c r="K119" s="30" t="s">
        <v>34</v>
      </c>
      <c r="L119" s="36"/>
      <c r="M119" s="224" t="str">
        <f>E21</f>
        <v xml:space="preserve"> </v>
      </c>
      <c r="N119" s="224"/>
      <c r="O119" s="224"/>
      <c r="P119" s="224"/>
      <c r="Q119" s="224"/>
      <c r="R119" s="37"/>
    </row>
    <row r="120" spans="2:65" s="1" customFormat="1" ht="10.3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5" s="7" customFormat="1" ht="29.25" customHeight="1">
      <c r="B121" s="141"/>
      <c r="C121" s="142" t="s">
        <v>163</v>
      </c>
      <c r="D121" s="143" t="s">
        <v>164</v>
      </c>
      <c r="E121" s="143" t="s">
        <v>57</v>
      </c>
      <c r="F121" s="283" t="s">
        <v>165</v>
      </c>
      <c r="G121" s="283"/>
      <c r="H121" s="283"/>
      <c r="I121" s="283"/>
      <c r="J121" s="143" t="s">
        <v>166</v>
      </c>
      <c r="K121" s="143" t="s">
        <v>167</v>
      </c>
      <c r="L121" s="283" t="s">
        <v>168</v>
      </c>
      <c r="M121" s="283"/>
      <c r="N121" s="283" t="s">
        <v>143</v>
      </c>
      <c r="O121" s="283"/>
      <c r="P121" s="283"/>
      <c r="Q121" s="284"/>
      <c r="R121" s="144"/>
      <c r="T121" s="76" t="s">
        <v>169</v>
      </c>
      <c r="U121" s="77" t="s">
        <v>39</v>
      </c>
      <c r="V121" s="77" t="s">
        <v>170</v>
      </c>
      <c r="W121" s="77" t="s">
        <v>171</v>
      </c>
      <c r="X121" s="77" t="s">
        <v>172</v>
      </c>
      <c r="Y121" s="77" t="s">
        <v>173</v>
      </c>
      <c r="Z121" s="77" t="s">
        <v>174</v>
      </c>
      <c r="AA121" s="78" t="s">
        <v>175</v>
      </c>
    </row>
    <row r="122" spans="2:65" s="1" customFormat="1" ht="29.25" customHeight="1">
      <c r="B122" s="35"/>
      <c r="C122" s="80" t="s">
        <v>140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295">
        <f>BK122</f>
        <v>0</v>
      </c>
      <c r="O122" s="296"/>
      <c r="P122" s="296"/>
      <c r="Q122" s="296"/>
      <c r="R122" s="37"/>
      <c r="T122" s="79"/>
      <c r="U122" s="51"/>
      <c r="V122" s="51"/>
      <c r="W122" s="145">
        <f>W123+W136+W168+W218</f>
        <v>0</v>
      </c>
      <c r="X122" s="51"/>
      <c r="Y122" s="145">
        <f>Y123+Y136+Y168+Y218</f>
        <v>0</v>
      </c>
      <c r="Z122" s="51"/>
      <c r="AA122" s="146">
        <f>AA123+AA136+AA168+AA218</f>
        <v>0</v>
      </c>
      <c r="AT122" s="19" t="s">
        <v>74</v>
      </c>
      <c r="AU122" s="19" t="s">
        <v>113</v>
      </c>
      <c r="BK122" s="147">
        <f>BK123+BK136+BK168+BK218</f>
        <v>0</v>
      </c>
    </row>
    <row r="123" spans="2:65" s="8" customFormat="1" ht="37.35" customHeight="1">
      <c r="B123" s="148"/>
      <c r="C123" s="149"/>
      <c r="D123" s="150" t="s">
        <v>466</v>
      </c>
      <c r="E123" s="150"/>
      <c r="F123" s="150"/>
      <c r="G123" s="150"/>
      <c r="H123" s="150"/>
      <c r="I123" s="150"/>
      <c r="J123" s="150"/>
      <c r="K123" s="150"/>
      <c r="L123" s="150"/>
      <c r="M123" s="150"/>
      <c r="N123" s="279">
        <f>BK123</f>
        <v>0</v>
      </c>
      <c r="O123" s="277"/>
      <c r="P123" s="277"/>
      <c r="Q123" s="277"/>
      <c r="R123" s="151"/>
      <c r="T123" s="152"/>
      <c r="U123" s="149"/>
      <c r="V123" s="149"/>
      <c r="W123" s="153">
        <f>W124</f>
        <v>0</v>
      </c>
      <c r="X123" s="149"/>
      <c r="Y123" s="153">
        <f>Y124</f>
        <v>0</v>
      </c>
      <c r="Z123" s="149"/>
      <c r="AA123" s="154">
        <f>AA124</f>
        <v>0</v>
      </c>
      <c r="AR123" s="155" t="s">
        <v>83</v>
      </c>
      <c r="AT123" s="156" t="s">
        <v>74</v>
      </c>
      <c r="AU123" s="156" t="s">
        <v>75</v>
      </c>
      <c r="AY123" s="155" t="s">
        <v>176</v>
      </c>
      <c r="BK123" s="157">
        <f>BK124</f>
        <v>0</v>
      </c>
    </row>
    <row r="124" spans="2:65" s="8" customFormat="1" ht="19.95" customHeight="1">
      <c r="B124" s="148"/>
      <c r="C124" s="149"/>
      <c r="D124" s="182" t="s">
        <v>467</v>
      </c>
      <c r="E124" s="182"/>
      <c r="F124" s="182"/>
      <c r="G124" s="182"/>
      <c r="H124" s="182"/>
      <c r="I124" s="182"/>
      <c r="J124" s="182"/>
      <c r="K124" s="182"/>
      <c r="L124" s="182"/>
      <c r="M124" s="182"/>
      <c r="N124" s="305">
        <f>BK124</f>
        <v>0</v>
      </c>
      <c r="O124" s="306"/>
      <c r="P124" s="306"/>
      <c r="Q124" s="306"/>
      <c r="R124" s="151"/>
      <c r="T124" s="152"/>
      <c r="U124" s="149"/>
      <c r="V124" s="149"/>
      <c r="W124" s="153">
        <f>SUM(W125:W135)</f>
        <v>0</v>
      </c>
      <c r="X124" s="149"/>
      <c r="Y124" s="153">
        <f>SUM(Y125:Y135)</f>
        <v>0</v>
      </c>
      <c r="Z124" s="149"/>
      <c r="AA124" s="154">
        <f>SUM(AA125:AA135)</f>
        <v>0</v>
      </c>
      <c r="AR124" s="155" t="s">
        <v>83</v>
      </c>
      <c r="AT124" s="156" t="s">
        <v>74</v>
      </c>
      <c r="AU124" s="156" t="s">
        <v>83</v>
      </c>
      <c r="AY124" s="155" t="s">
        <v>176</v>
      </c>
      <c r="BK124" s="157">
        <f>SUM(BK125:BK135)</f>
        <v>0</v>
      </c>
    </row>
    <row r="125" spans="2:65" s="1" customFormat="1" ht="38.25" customHeight="1">
      <c r="B125" s="130"/>
      <c r="C125" s="158" t="s">
        <v>191</v>
      </c>
      <c r="D125" s="158" t="s">
        <v>177</v>
      </c>
      <c r="E125" s="159" t="s">
        <v>474</v>
      </c>
      <c r="F125" s="285" t="s">
        <v>475</v>
      </c>
      <c r="G125" s="285"/>
      <c r="H125" s="285"/>
      <c r="I125" s="285"/>
      <c r="J125" s="160" t="s">
        <v>476</v>
      </c>
      <c r="K125" s="161">
        <v>182</v>
      </c>
      <c r="L125" s="286">
        <v>0</v>
      </c>
      <c r="M125" s="286"/>
      <c r="N125" s="287">
        <f t="shared" ref="N125:N135" si="5">ROUND(L125*K125,2)</f>
        <v>0</v>
      </c>
      <c r="O125" s="287"/>
      <c r="P125" s="287"/>
      <c r="Q125" s="287"/>
      <c r="R125" s="133"/>
      <c r="T125" s="162" t="s">
        <v>5</v>
      </c>
      <c r="U125" s="44" t="s">
        <v>40</v>
      </c>
      <c r="V125" s="36"/>
      <c r="W125" s="163">
        <f t="shared" ref="W125:W135" si="6">V125*K125</f>
        <v>0</v>
      </c>
      <c r="X125" s="163">
        <v>0</v>
      </c>
      <c r="Y125" s="163">
        <f t="shared" ref="Y125:Y135" si="7">X125*K125</f>
        <v>0</v>
      </c>
      <c r="Z125" s="163">
        <v>0</v>
      </c>
      <c r="AA125" s="164">
        <f t="shared" ref="AA125:AA135" si="8">Z125*K125</f>
        <v>0</v>
      </c>
      <c r="AR125" s="19" t="s">
        <v>181</v>
      </c>
      <c r="AT125" s="19" t="s">
        <v>177</v>
      </c>
      <c r="AU125" s="19" t="s">
        <v>112</v>
      </c>
      <c r="AY125" s="19" t="s">
        <v>176</v>
      </c>
      <c r="BE125" s="106">
        <f t="shared" ref="BE125:BE135" si="9">IF(U125="základní",N125,0)</f>
        <v>0</v>
      </c>
      <c r="BF125" s="106">
        <f t="shared" ref="BF125:BF135" si="10">IF(U125="snížená",N125,0)</f>
        <v>0</v>
      </c>
      <c r="BG125" s="106">
        <f t="shared" ref="BG125:BG135" si="11">IF(U125="zákl. přenesená",N125,0)</f>
        <v>0</v>
      </c>
      <c r="BH125" s="106">
        <f t="shared" ref="BH125:BH135" si="12">IF(U125="sníž. přenesená",N125,0)</f>
        <v>0</v>
      </c>
      <c r="BI125" s="106">
        <f t="shared" ref="BI125:BI135" si="13">IF(U125="nulová",N125,0)</f>
        <v>0</v>
      </c>
      <c r="BJ125" s="19" t="s">
        <v>83</v>
      </c>
      <c r="BK125" s="106">
        <f t="shared" ref="BK125:BK135" si="14">ROUND(L125*K125,2)</f>
        <v>0</v>
      </c>
      <c r="BL125" s="19" t="s">
        <v>181</v>
      </c>
      <c r="BM125" s="19" t="s">
        <v>112</v>
      </c>
    </row>
    <row r="126" spans="2:65" s="1" customFormat="1" ht="16.5" customHeight="1">
      <c r="B126" s="130"/>
      <c r="C126" s="183" t="s">
        <v>181</v>
      </c>
      <c r="D126" s="183" t="s">
        <v>225</v>
      </c>
      <c r="E126" s="184" t="s">
        <v>477</v>
      </c>
      <c r="F126" s="302" t="s">
        <v>478</v>
      </c>
      <c r="G126" s="302"/>
      <c r="H126" s="302"/>
      <c r="I126" s="302"/>
      <c r="J126" s="185" t="s">
        <v>479</v>
      </c>
      <c r="K126" s="186">
        <v>191.1</v>
      </c>
      <c r="L126" s="303">
        <v>0</v>
      </c>
      <c r="M126" s="303"/>
      <c r="N126" s="304">
        <f t="shared" si="5"/>
        <v>0</v>
      </c>
      <c r="O126" s="287"/>
      <c r="P126" s="287"/>
      <c r="Q126" s="287"/>
      <c r="R126" s="133"/>
      <c r="T126" s="162" t="s">
        <v>5</v>
      </c>
      <c r="U126" s="44" t="s">
        <v>40</v>
      </c>
      <c r="V126" s="36"/>
      <c r="W126" s="163">
        <f t="shared" si="6"/>
        <v>0</v>
      </c>
      <c r="X126" s="163">
        <v>0</v>
      </c>
      <c r="Y126" s="163">
        <f t="shared" si="7"/>
        <v>0</v>
      </c>
      <c r="Z126" s="163">
        <v>0</v>
      </c>
      <c r="AA126" s="164">
        <f t="shared" si="8"/>
        <v>0</v>
      </c>
      <c r="AR126" s="19" t="s">
        <v>222</v>
      </c>
      <c r="AT126" s="19" t="s">
        <v>225</v>
      </c>
      <c r="AU126" s="19" t="s">
        <v>112</v>
      </c>
      <c r="AY126" s="19" t="s">
        <v>176</v>
      </c>
      <c r="BE126" s="106">
        <f t="shared" si="9"/>
        <v>0</v>
      </c>
      <c r="BF126" s="106">
        <f t="shared" si="10"/>
        <v>0</v>
      </c>
      <c r="BG126" s="106">
        <f t="shared" si="11"/>
        <v>0</v>
      </c>
      <c r="BH126" s="106">
        <f t="shared" si="12"/>
        <v>0</v>
      </c>
      <c r="BI126" s="106">
        <f t="shared" si="13"/>
        <v>0</v>
      </c>
      <c r="BJ126" s="19" t="s">
        <v>83</v>
      </c>
      <c r="BK126" s="106">
        <f t="shared" si="14"/>
        <v>0</v>
      </c>
      <c r="BL126" s="19" t="s">
        <v>181</v>
      </c>
      <c r="BM126" s="19" t="s">
        <v>181</v>
      </c>
    </row>
    <row r="127" spans="2:65" s="1" customFormat="1" ht="38.25" customHeight="1">
      <c r="B127" s="130"/>
      <c r="C127" s="158" t="s">
        <v>201</v>
      </c>
      <c r="D127" s="158" t="s">
        <v>177</v>
      </c>
      <c r="E127" s="159" t="s">
        <v>480</v>
      </c>
      <c r="F127" s="285" t="s">
        <v>481</v>
      </c>
      <c r="G127" s="285"/>
      <c r="H127" s="285"/>
      <c r="I127" s="285"/>
      <c r="J127" s="160" t="s">
        <v>476</v>
      </c>
      <c r="K127" s="161">
        <v>182</v>
      </c>
      <c r="L127" s="286">
        <v>0</v>
      </c>
      <c r="M127" s="286"/>
      <c r="N127" s="287">
        <f t="shared" si="5"/>
        <v>0</v>
      </c>
      <c r="O127" s="287"/>
      <c r="P127" s="287"/>
      <c r="Q127" s="287"/>
      <c r="R127" s="133"/>
      <c r="T127" s="162" t="s">
        <v>5</v>
      </c>
      <c r="U127" s="44" t="s">
        <v>40</v>
      </c>
      <c r="V127" s="36"/>
      <c r="W127" s="163">
        <f t="shared" si="6"/>
        <v>0</v>
      </c>
      <c r="X127" s="163">
        <v>0</v>
      </c>
      <c r="Y127" s="163">
        <f t="shared" si="7"/>
        <v>0</v>
      </c>
      <c r="Z127" s="163">
        <v>0</v>
      </c>
      <c r="AA127" s="164">
        <f t="shared" si="8"/>
        <v>0</v>
      </c>
      <c r="AR127" s="19" t="s">
        <v>181</v>
      </c>
      <c r="AT127" s="19" t="s">
        <v>177</v>
      </c>
      <c r="AU127" s="19" t="s">
        <v>112</v>
      </c>
      <c r="AY127" s="19" t="s">
        <v>176</v>
      </c>
      <c r="BE127" s="106">
        <f t="shared" si="9"/>
        <v>0</v>
      </c>
      <c r="BF127" s="106">
        <f t="shared" si="10"/>
        <v>0</v>
      </c>
      <c r="BG127" s="106">
        <f t="shared" si="11"/>
        <v>0</v>
      </c>
      <c r="BH127" s="106">
        <f t="shared" si="12"/>
        <v>0</v>
      </c>
      <c r="BI127" s="106">
        <f t="shared" si="13"/>
        <v>0</v>
      </c>
      <c r="BJ127" s="19" t="s">
        <v>83</v>
      </c>
      <c r="BK127" s="106">
        <f t="shared" si="14"/>
        <v>0</v>
      </c>
      <c r="BL127" s="19" t="s">
        <v>181</v>
      </c>
      <c r="BM127" s="19" t="s">
        <v>207</v>
      </c>
    </row>
    <row r="128" spans="2:65" s="1" customFormat="1" ht="25.5" customHeight="1">
      <c r="B128" s="130"/>
      <c r="C128" s="183" t="s">
        <v>207</v>
      </c>
      <c r="D128" s="183" t="s">
        <v>225</v>
      </c>
      <c r="E128" s="184" t="s">
        <v>482</v>
      </c>
      <c r="F128" s="302" t="s">
        <v>483</v>
      </c>
      <c r="G128" s="302"/>
      <c r="H128" s="302"/>
      <c r="I128" s="302"/>
      <c r="J128" s="185" t="s">
        <v>476</v>
      </c>
      <c r="K128" s="186">
        <v>191.1</v>
      </c>
      <c r="L128" s="303">
        <v>0</v>
      </c>
      <c r="M128" s="303"/>
      <c r="N128" s="304">
        <f t="shared" si="5"/>
        <v>0</v>
      </c>
      <c r="O128" s="287"/>
      <c r="P128" s="287"/>
      <c r="Q128" s="287"/>
      <c r="R128" s="133"/>
      <c r="T128" s="162" t="s">
        <v>5</v>
      </c>
      <c r="U128" s="44" t="s">
        <v>40</v>
      </c>
      <c r="V128" s="36"/>
      <c r="W128" s="163">
        <f t="shared" si="6"/>
        <v>0</v>
      </c>
      <c r="X128" s="163">
        <v>0</v>
      </c>
      <c r="Y128" s="163">
        <f t="shared" si="7"/>
        <v>0</v>
      </c>
      <c r="Z128" s="163">
        <v>0</v>
      </c>
      <c r="AA128" s="164">
        <f t="shared" si="8"/>
        <v>0</v>
      </c>
      <c r="AR128" s="19" t="s">
        <v>222</v>
      </c>
      <c r="AT128" s="19" t="s">
        <v>225</v>
      </c>
      <c r="AU128" s="19" t="s">
        <v>112</v>
      </c>
      <c r="AY128" s="19" t="s">
        <v>176</v>
      </c>
      <c r="BE128" s="106">
        <f t="shared" si="9"/>
        <v>0</v>
      </c>
      <c r="BF128" s="106">
        <f t="shared" si="10"/>
        <v>0</v>
      </c>
      <c r="BG128" s="106">
        <f t="shared" si="11"/>
        <v>0</v>
      </c>
      <c r="BH128" s="106">
        <f t="shared" si="12"/>
        <v>0</v>
      </c>
      <c r="BI128" s="106">
        <f t="shared" si="13"/>
        <v>0</v>
      </c>
      <c r="BJ128" s="19" t="s">
        <v>83</v>
      </c>
      <c r="BK128" s="106">
        <f t="shared" si="14"/>
        <v>0</v>
      </c>
      <c r="BL128" s="19" t="s">
        <v>181</v>
      </c>
      <c r="BM128" s="19" t="s">
        <v>222</v>
      </c>
    </row>
    <row r="129" spans="2:65" s="1" customFormat="1" ht="38.25" customHeight="1">
      <c r="B129" s="130"/>
      <c r="C129" s="158" t="s">
        <v>236</v>
      </c>
      <c r="D129" s="158" t="s">
        <v>177</v>
      </c>
      <c r="E129" s="159" t="s">
        <v>484</v>
      </c>
      <c r="F129" s="285" t="s">
        <v>485</v>
      </c>
      <c r="G129" s="285"/>
      <c r="H129" s="285"/>
      <c r="I129" s="285"/>
      <c r="J129" s="160" t="s">
        <v>476</v>
      </c>
      <c r="K129" s="161">
        <v>182</v>
      </c>
      <c r="L129" s="286">
        <v>0</v>
      </c>
      <c r="M129" s="286"/>
      <c r="N129" s="287">
        <f t="shared" si="5"/>
        <v>0</v>
      </c>
      <c r="O129" s="287"/>
      <c r="P129" s="287"/>
      <c r="Q129" s="287"/>
      <c r="R129" s="133"/>
      <c r="T129" s="162" t="s">
        <v>5</v>
      </c>
      <c r="U129" s="44" t="s">
        <v>40</v>
      </c>
      <c r="V129" s="36"/>
      <c r="W129" s="163">
        <f t="shared" si="6"/>
        <v>0</v>
      </c>
      <c r="X129" s="163">
        <v>0</v>
      </c>
      <c r="Y129" s="163">
        <f t="shared" si="7"/>
        <v>0</v>
      </c>
      <c r="Z129" s="163">
        <v>0</v>
      </c>
      <c r="AA129" s="164">
        <f t="shared" si="8"/>
        <v>0</v>
      </c>
      <c r="AR129" s="19" t="s">
        <v>181</v>
      </c>
      <c r="AT129" s="19" t="s">
        <v>177</v>
      </c>
      <c r="AU129" s="19" t="s">
        <v>112</v>
      </c>
      <c r="AY129" s="19" t="s">
        <v>176</v>
      </c>
      <c r="BE129" s="106">
        <f t="shared" si="9"/>
        <v>0</v>
      </c>
      <c r="BF129" s="106">
        <f t="shared" si="10"/>
        <v>0</v>
      </c>
      <c r="BG129" s="106">
        <f t="shared" si="11"/>
        <v>0</v>
      </c>
      <c r="BH129" s="106">
        <f t="shared" si="12"/>
        <v>0</v>
      </c>
      <c r="BI129" s="106">
        <f t="shared" si="13"/>
        <v>0</v>
      </c>
      <c r="BJ129" s="19" t="s">
        <v>83</v>
      </c>
      <c r="BK129" s="106">
        <f t="shared" si="14"/>
        <v>0</v>
      </c>
      <c r="BL129" s="19" t="s">
        <v>181</v>
      </c>
      <c r="BM129" s="19" t="s">
        <v>231</v>
      </c>
    </row>
    <row r="130" spans="2:65" s="1" customFormat="1" ht="25.5" customHeight="1">
      <c r="B130" s="130"/>
      <c r="C130" s="158" t="s">
        <v>241</v>
      </c>
      <c r="D130" s="158" t="s">
        <v>177</v>
      </c>
      <c r="E130" s="159" t="s">
        <v>486</v>
      </c>
      <c r="F130" s="285" t="s">
        <v>487</v>
      </c>
      <c r="G130" s="285"/>
      <c r="H130" s="285"/>
      <c r="I130" s="285"/>
      <c r="J130" s="160" t="s">
        <v>476</v>
      </c>
      <c r="K130" s="161">
        <v>182</v>
      </c>
      <c r="L130" s="286">
        <v>0</v>
      </c>
      <c r="M130" s="286"/>
      <c r="N130" s="287">
        <f t="shared" si="5"/>
        <v>0</v>
      </c>
      <c r="O130" s="287"/>
      <c r="P130" s="287"/>
      <c r="Q130" s="287"/>
      <c r="R130" s="133"/>
      <c r="T130" s="162" t="s">
        <v>5</v>
      </c>
      <c r="U130" s="44" t="s">
        <v>40</v>
      </c>
      <c r="V130" s="36"/>
      <c r="W130" s="163">
        <f t="shared" si="6"/>
        <v>0</v>
      </c>
      <c r="X130" s="163">
        <v>0</v>
      </c>
      <c r="Y130" s="163">
        <f t="shared" si="7"/>
        <v>0</v>
      </c>
      <c r="Z130" s="163">
        <v>0</v>
      </c>
      <c r="AA130" s="164">
        <f t="shared" si="8"/>
        <v>0</v>
      </c>
      <c r="AR130" s="19" t="s">
        <v>181</v>
      </c>
      <c r="AT130" s="19" t="s">
        <v>177</v>
      </c>
      <c r="AU130" s="19" t="s">
        <v>112</v>
      </c>
      <c r="AY130" s="19" t="s">
        <v>176</v>
      </c>
      <c r="BE130" s="106">
        <f t="shared" si="9"/>
        <v>0</v>
      </c>
      <c r="BF130" s="106">
        <f t="shared" si="10"/>
        <v>0</v>
      </c>
      <c r="BG130" s="106">
        <f t="shared" si="11"/>
        <v>0</v>
      </c>
      <c r="BH130" s="106">
        <f t="shared" si="12"/>
        <v>0</v>
      </c>
      <c r="BI130" s="106">
        <f t="shared" si="13"/>
        <v>0</v>
      </c>
      <c r="BJ130" s="19" t="s">
        <v>83</v>
      </c>
      <c r="BK130" s="106">
        <f t="shared" si="14"/>
        <v>0</v>
      </c>
      <c r="BL130" s="19" t="s">
        <v>181</v>
      </c>
      <c r="BM130" s="19" t="s">
        <v>241</v>
      </c>
    </row>
    <row r="131" spans="2:65" s="1" customFormat="1" ht="25.5" customHeight="1">
      <c r="B131" s="130"/>
      <c r="C131" s="158" t="s">
        <v>222</v>
      </c>
      <c r="D131" s="158" t="s">
        <v>177</v>
      </c>
      <c r="E131" s="159" t="s">
        <v>488</v>
      </c>
      <c r="F131" s="285" t="s">
        <v>489</v>
      </c>
      <c r="G131" s="285"/>
      <c r="H131" s="285"/>
      <c r="I131" s="285"/>
      <c r="J131" s="160" t="s">
        <v>476</v>
      </c>
      <c r="K131" s="161">
        <v>364</v>
      </c>
      <c r="L131" s="286">
        <v>0</v>
      </c>
      <c r="M131" s="286"/>
      <c r="N131" s="287">
        <f t="shared" si="5"/>
        <v>0</v>
      </c>
      <c r="O131" s="287"/>
      <c r="P131" s="287"/>
      <c r="Q131" s="287"/>
      <c r="R131" s="133"/>
      <c r="T131" s="162" t="s">
        <v>5</v>
      </c>
      <c r="U131" s="44" t="s">
        <v>40</v>
      </c>
      <c r="V131" s="36"/>
      <c r="W131" s="163">
        <f t="shared" si="6"/>
        <v>0</v>
      </c>
      <c r="X131" s="163">
        <v>0</v>
      </c>
      <c r="Y131" s="163">
        <f t="shared" si="7"/>
        <v>0</v>
      </c>
      <c r="Z131" s="163">
        <v>0</v>
      </c>
      <c r="AA131" s="164">
        <f t="shared" si="8"/>
        <v>0</v>
      </c>
      <c r="AR131" s="19" t="s">
        <v>181</v>
      </c>
      <c r="AT131" s="19" t="s">
        <v>177</v>
      </c>
      <c r="AU131" s="19" t="s">
        <v>112</v>
      </c>
      <c r="AY131" s="19" t="s">
        <v>176</v>
      </c>
      <c r="BE131" s="106">
        <f t="shared" si="9"/>
        <v>0</v>
      </c>
      <c r="BF131" s="106">
        <f t="shared" si="10"/>
        <v>0</v>
      </c>
      <c r="BG131" s="106">
        <f t="shared" si="11"/>
        <v>0</v>
      </c>
      <c r="BH131" s="106">
        <f t="shared" si="12"/>
        <v>0</v>
      </c>
      <c r="BI131" s="106">
        <f t="shared" si="13"/>
        <v>0</v>
      </c>
      <c r="BJ131" s="19" t="s">
        <v>83</v>
      </c>
      <c r="BK131" s="106">
        <f t="shared" si="14"/>
        <v>0</v>
      </c>
      <c r="BL131" s="19" t="s">
        <v>181</v>
      </c>
      <c r="BM131" s="19" t="s">
        <v>257</v>
      </c>
    </row>
    <row r="132" spans="2:65" s="1" customFormat="1" ht="25.5" customHeight="1">
      <c r="B132" s="130"/>
      <c r="C132" s="183" t="s">
        <v>227</v>
      </c>
      <c r="D132" s="183" t="s">
        <v>225</v>
      </c>
      <c r="E132" s="184" t="s">
        <v>490</v>
      </c>
      <c r="F132" s="302" t="s">
        <v>491</v>
      </c>
      <c r="G132" s="302"/>
      <c r="H132" s="302"/>
      <c r="I132" s="302"/>
      <c r="J132" s="185" t="s">
        <v>476</v>
      </c>
      <c r="K132" s="186">
        <v>382.2</v>
      </c>
      <c r="L132" s="303">
        <v>0</v>
      </c>
      <c r="M132" s="303"/>
      <c r="N132" s="304">
        <f t="shared" si="5"/>
        <v>0</v>
      </c>
      <c r="O132" s="287"/>
      <c r="P132" s="287"/>
      <c r="Q132" s="287"/>
      <c r="R132" s="133"/>
      <c r="T132" s="162" t="s">
        <v>5</v>
      </c>
      <c r="U132" s="44" t="s">
        <v>40</v>
      </c>
      <c r="V132" s="36"/>
      <c r="W132" s="163">
        <f t="shared" si="6"/>
        <v>0</v>
      </c>
      <c r="X132" s="163">
        <v>0</v>
      </c>
      <c r="Y132" s="163">
        <f t="shared" si="7"/>
        <v>0</v>
      </c>
      <c r="Z132" s="163">
        <v>0</v>
      </c>
      <c r="AA132" s="164">
        <f t="shared" si="8"/>
        <v>0</v>
      </c>
      <c r="AR132" s="19" t="s">
        <v>222</v>
      </c>
      <c r="AT132" s="19" t="s">
        <v>225</v>
      </c>
      <c r="AU132" s="19" t="s">
        <v>112</v>
      </c>
      <c r="AY132" s="19" t="s">
        <v>176</v>
      </c>
      <c r="BE132" s="106">
        <f t="shared" si="9"/>
        <v>0</v>
      </c>
      <c r="BF132" s="106">
        <f t="shared" si="10"/>
        <v>0</v>
      </c>
      <c r="BG132" s="106">
        <f t="shared" si="11"/>
        <v>0</v>
      </c>
      <c r="BH132" s="106">
        <f t="shared" si="12"/>
        <v>0</v>
      </c>
      <c r="BI132" s="106">
        <f t="shared" si="13"/>
        <v>0</v>
      </c>
      <c r="BJ132" s="19" t="s">
        <v>83</v>
      </c>
      <c r="BK132" s="106">
        <f t="shared" si="14"/>
        <v>0</v>
      </c>
      <c r="BL132" s="19" t="s">
        <v>181</v>
      </c>
      <c r="BM132" s="19" t="s">
        <v>267</v>
      </c>
    </row>
    <row r="133" spans="2:65" s="1" customFormat="1" ht="25.5" customHeight="1">
      <c r="B133" s="130"/>
      <c r="C133" s="158" t="s">
        <v>231</v>
      </c>
      <c r="D133" s="158" t="s">
        <v>177</v>
      </c>
      <c r="E133" s="159" t="s">
        <v>492</v>
      </c>
      <c r="F133" s="285" t="s">
        <v>493</v>
      </c>
      <c r="G133" s="285"/>
      <c r="H133" s="285"/>
      <c r="I133" s="285"/>
      <c r="J133" s="160" t="s">
        <v>476</v>
      </c>
      <c r="K133" s="161">
        <v>364</v>
      </c>
      <c r="L133" s="286">
        <v>0</v>
      </c>
      <c r="M133" s="286"/>
      <c r="N133" s="287">
        <f t="shared" si="5"/>
        <v>0</v>
      </c>
      <c r="O133" s="287"/>
      <c r="P133" s="287"/>
      <c r="Q133" s="287"/>
      <c r="R133" s="133"/>
      <c r="T133" s="162" t="s">
        <v>5</v>
      </c>
      <c r="U133" s="44" t="s">
        <v>40</v>
      </c>
      <c r="V133" s="36"/>
      <c r="W133" s="163">
        <f t="shared" si="6"/>
        <v>0</v>
      </c>
      <c r="X133" s="163">
        <v>0</v>
      </c>
      <c r="Y133" s="163">
        <f t="shared" si="7"/>
        <v>0</v>
      </c>
      <c r="Z133" s="163">
        <v>0</v>
      </c>
      <c r="AA133" s="164">
        <f t="shared" si="8"/>
        <v>0</v>
      </c>
      <c r="AR133" s="19" t="s">
        <v>181</v>
      </c>
      <c r="AT133" s="19" t="s">
        <v>177</v>
      </c>
      <c r="AU133" s="19" t="s">
        <v>112</v>
      </c>
      <c r="AY133" s="19" t="s">
        <v>176</v>
      </c>
      <c r="BE133" s="106">
        <f t="shared" si="9"/>
        <v>0</v>
      </c>
      <c r="BF133" s="106">
        <f t="shared" si="10"/>
        <v>0</v>
      </c>
      <c r="BG133" s="106">
        <f t="shared" si="11"/>
        <v>0</v>
      </c>
      <c r="BH133" s="106">
        <f t="shared" si="12"/>
        <v>0</v>
      </c>
      <c r="BI133" s="106">
        <f t="shared" si="13"/>
        <v>0</v>
      </c>
      <c r="BJ133" s="19" t="s">
        <v>83</v>
      </c>
      <c r="BK133" s="106">
        <f t="shared" si="14"/>
        <v>0</v>
      </c>
      <c r="BL133" s="19" t="s">
        <v>181</v>
      </c>
      <c r="BM133" s="19" t="s">
        <v>280</v>
      </c>
    </row>
    <row r="134" spans="2:65" s="1" customFormat="1" ht="38.25" customHeight="1">
      <c r="B134" s="130"/>
      <c r="C134" s="158" t="s">
        <v>83</v>
      </c>
      <c r="D134" s="158" t="s">
        <v>177</v>
      </c>
      <c r="E134" s="159" t="s">
        <v>494</v>
      </c>
      <c r="F134" s="285" t="s">
        <v>495</v>
      </c>
      <c r="G134" s="285"/>
      <c r="H134" s="285"/>
      <c r="I134" s="285"/>
      <c r="J134" s="160" t="s">
        <v>496</v>
      </c>
      <c r="K134" s="161">
        <v>154.69999999999999</v>
      </c>
      <c r="L134" s="286">
        <v>0</v>
      </c>
      <c r="M134" s="286"/>
      <c r="N134" s="287">
        <f t="shared" si="5"/>
        <v>0</v>
      </c>
      <c r="O134" s="287"/>
      <c r="P134" s="287"/>
      <c r="Q134" s="287"/>
      <c r="R134" s="133"/>
      <c r="T134" s="162" t="s">
        <v>5</v>
      </c>
      <c r="U134" s="44" t="s">
        <v>40</v>
      </c>
      <c r="V134" s="36"/>
      <c r="W134" s="163">
        <f t="shared" si="6"/>
        <v>0</v>
      </c>
      <c r="X134" s="163">
        <v>0</v>
      </c>
      <c r="Y134" s="163">
        <f t="shared" si="7"/>
        <v>0</v>
      </c>
      <c r="Z134" s="163">
        <v>0</v>
      </c>
      <c r="AA134" s="164">
        <f t="shared" si="8"/>
        <v>0</v>
      </c>
      <c r="AR134" s="19" t="s">
        <v>181</v>
      </c>
      <c r="AT134" s="19" t="s">
        <v>177</v>
      </c>
      <c r="AU134" s="19" t="s">
        <v>112</v>
      </c>
      <c r="AY134" s="19" t="s">
        <v>176</v>
      </c>
      <c r="BE134" s="106">
        <f t="shared" si="9"/>
        <v>0</v>
      </c>
      <c r="BF134" s="106">
        <f t="shared" si="10"/>
        <v>0</v>
      </c>
      <c r="BG134" s="106">
        <f t="shared" si="11"/>
        <v>0</v>
      </c>
      <c r="BH134" s="106">
        <f t="shared" si="12"/>
        <v>0</v>
      </c>
      <c r="BI134" s="106">
        <f t="shared" si="13"/>
        <v>0</v>
      </c>
      <c r="BJ134" s="19" t="s">
        <v>83</v>
      </c>
      <c r="BK134" s="106">
        <f t="shared" si="14"/>
        <v>0</v>
      </c>
      <c r="BL134" s="19" t="s">
        <v>181</v>
      </c>
      <c r="BM134" s="19" t="s">
        <v>132</v>
      </c>
    </row>
    <row r="135" spans="2:65" s="1" customFormat="1" ht="38.25" customHeight="1">
      <c r="B135" s="130"/>
      <c r="C135" s="158" t="s">
        <v>112</v>
      </c>
      <c r="D135" s="158" t="s">
        <v>177</v>
      </c>
      <c r="E135" s="159" t="s">
        <v>497</v>
      </c>
      <c r="F135" s="285" t="s">
        <v>498</v>
      </c>
      <c r="G135" s="285"/>
      <c r="H135" s="285"/>
      <c r="I135" s="285"/>
      <c r="J135" s="160" t="s">
        <v>496</v>
      </c>
      <c r="K135" s="161">
        <v>154.69999999999999</v>
      </c>
      <c r="L135" s="286">
        <v>0</v>
      </c>
      <c r="M135" s="286"/>
      <c r="N135" s="287">
        <f t="shared" si="5"/>
        <v>0</v>
      </c>
      <c r="O135" s="287"/>
      <c r="P135" s="287"/>
      <c r="Q135" s="287"/>
      <c r="R135" s="133"/>
      <c r="T135" s="162" t="s">
        <v>5</v>
      </c>
      <c r="U135" s="44" t="s">
        <v>40</v>
      </c>
      <c r="V135" s="36"/>
      <c r="W135" s="163">
        <f t="shared" si="6"/>
        <v>0</v>
      </c>
      <c r="X135" s="163">
        <v>0</v>
      </c>
      <c r="Y135" s="163">
        <f t="shared" si="7"/>
        <v>0</v>
      </c>
      <c r="Z135" s="163">
        <v>0</v>
      </c>
      <c r="AA135" s="164">
        <f t="shared" si="8"/>
        <v>0</v>
      </c>
      <c r="AR135" s="19" t="s">
        <v>181</v>
      </c>
      <c r="AT135" s="19" t="s">
        <v>177</v>
      </c>
      <c r="AU135" s="19" t="s">
        <v>112</v>
      </c>
      <c r="AY135" s="19" t="s">
        <v>176</v>
      </c>
      <c r="BE135" s="106">
        <f t="shared" si="9"/>
        <v>0</v>
      </c>
      <c r="BF135" s="106">
        <f t="shared" si="10"/>
        <v>0</v>
      </c>
      <c r="BG135" s="106">
        <f t="shared" si="11"/>
        <v>0</v>
      </c>
      <c r="BH135" s="106">
        <f t="shared" si="12"/>
        <v>0</v>
      </c>
      <c r="BI135" s="106">
        <f t="shared" si="13"/>
        <v>0</v>
      </c>
      <c r="BJ135" s="19" t="s">
        <v>83</v>
      </c>
      <c r="BK135" s="106">
        <f t="shared" si="14"/>
        <v>0</v>
      </c>
      <c r="BL135" s="19" t="s">
        <v>181</v>
      </c>
      <c r="BM135" s="19" t="s">
        <v>128</v>
      </c>
    </row>
    <row r="136" spans="2:65" s="8" customFormat="1" ht="37.35" customHeight="1">
      <c r="B136" s="148"/>
      <c r="C136" s="149"/>
      <c r="D136" s="150" t="s">
        <v>468</v>
      </c>
      <c r="E136" s="150"/>
      <c r="F136" s="150"/>
      <c r="G136" s="150"/>
      <c r="H136" s="150"/>
      <c r="I136" s="150"/>
      <c r="J136" s="150"/>
      <c r="K136" s="150"/>
      <c r="L136" s="150"/>
      <c r="M136" s="150"/>
      <c r="N136" s="307">
        <f>BK136</f>
        <v>0</v>
      </c>
      <c r="O136" s="308"/>
      <c r="P136" s="308"/>
      <c r="Q136" s="308"/>
      <c r="R136" s="151"/>
      <c r="T136" s="152"/>
      <c r="U136" s="149"/>
      <c r="V136" s="149"/>
      <c r="W136" s="153">
        <f>W137</f>
        <v>0</v>
      </c>
      <c r="X136" s="149"/>
      <c r="Y136" s="153">
        <f>Y137</f>
        <v>0</v>
      </c>
      <c r="Z136" s="149"/>
      <c r="AA136" s="154">
        <f>AA137</f>
        <v>0</v>
      </c>
      <c r="AR136" s="155" t="s">
        <v>83</v>
      </c>
      <c r="AT136" s="156" t="s">
        <v>74</v>
      </c>
      <c r="AU136" s="156" t="s">
        <v>75</v>
      </c>
      <c r="AY136" s="155" t="s">
        <v>176</v>
      </c>
      <c r="BK136" s="157">
        <f>BK137</f>
        <v>0</v>
      </c>
    </row>
    <row r="137" spans="2:65" s="8" customFormat="1" ht="19.95" customHeight="1">
      <c r="B137" s="148"/>
      <c r="C137" s="149"/>
      <c r="D137" s="182" t="s">
        <v>469</v>
      </c>
      <c r="E137" s="182"/>
      <c r="F137" s="182"/>
      <c r="G137" s="182"/>
      <c r="H137" s="182"/>
      <c r="I137" s="182"/>
      <c r="J137" s="182"/>
      <c r="K137" s="182"/>
      <c r="L137" s="182"/>
      <c r="M137" s="182"/>
      <c r="N137" s="305">
        <f>BK137</f>
        <v>0</v>
      </c>
      <c r="O137" s="306"/>
      <c r="P137" s="306"/>
      <c r="Q137" s="306"/>
      <c r="R137" s="151"/>
      <c r="T137" s="152"/>
      <c r="U137" s="149"/>
      <c r="V137" s="149"/>
      <c r="W137" s="153">
        <f>SUM(W138:W167)</f>
        <v>0</v>
      </c>
      <c r="X137" s="149"/>
      <c r="Y137" s="153">
        <f>SUM(Y138:Y167)</f>
        <v>0</v>
      </c>
      <c r="Z137" s="149"/>
      <c r="AA137" s="154">
        <f>SUM(AA138:AA167)</f>
        <v>0</v>
      </c>
      <c r="AR137" s="155" t="s">
        <v>83</v>
      </c>
      <c r="AT137" s="156" t="s">
        <v>74</v>
      </c>
      <c r="AU137" s="156" t="s">
        <v>83</v>
      </c>
      <c r="AY137" s="155" t="s">
        <v>176</v>
      </c>
      <c r="BK137" s="157">
        <f>SUM(BK138:BK167)</f>
        <v>0</v>
      </c>
    </row>
    <row r="138" spans="2:65" s="1" customFormat="1" ht="25.5" customHeight="1">
      <c r="B138" s="130"/>
      <c r="C138" s="158" t="s">
        <v>499</v>
      </c>
      <c r="D138" s="158" t="s">
        <v>177</v>
      </c>
      <c r="E138" s="159" t="s">
        <v>500</v>
      </c>
      <c r="F138" s="285" t="s">
        <v>501</v>
      </c>
      <c r="G138" s="285"/>
      <c r="H138" s="285"/>
      <c r="I138" s="285"/>
      <c r="J138" s="160" t="s">
        <v>502</v>
      </c>
      <c r="K138" s="161">
        <v>1</v>
      </c>
      <c r="L138" s="286">
        <v>0</v>
      </c>
      <c r="M138" s="286"/>
      <c r="N138" s="287">
        <f t="shared" ref="N138:N167" si="15">ROUND(L138*K138,2)</f>
        <v>0</v>
      </c>
      <c r="O138" s="287"/>
      <c r="P138" s="287"/>
      <c r="Q138" s="287"/>
      <c r="R138" s="133"/>
      <c r="T138" s="162" t="s">
        <v>5</v>
      </c>
      <c r="U138" s="44" t="s">
        <v>40</v>
      </c>
      <c r="V138" s="36"/>
      <c r="W138" s="163">
        <f t="shared" ref="W138:W167" si="16">V138*K138</f>
        <v>0</v>
      </c>
      <c r="X138" s="163">
        <v>0</v>
      </c>
      <c r="Y138" s="163">
        <f t="shared" ref="Y138:Y167" si="17">X138*K138</f>
        <v>0</v>
      </c>
      <c r="Z138" s="163">
        <v>0</v>
      </c>
      <c r="AA138" s="164">
        <f t="shared" ref="AA138:AA167" si="18">Z138*K138</f>
        <v>0</v>
      </c>
      <c r="AR138" s="19" t="s">
        <v>181</v>
      </c>
      <c r="AT138" s="19" t="s">
        <v>177</v>
      </c>
      <c r="AU138" s="19" t="s">
        <v>112</v>
      </c>
      <c r="AY138" s="19" t="s">
        <v>176</v>
      </c>
      <c r="BE138" s="106">
        <f t="shared" ref="BE138:BE167" si="19">IF(U138="základní",N138,0)</f>
        <v>0</v>
      </c>
      <c r="BF138" s="106">
        <f t="shared" ref="BF138:BF167" si="20">IF(U138="snížená",N138,0)</f>
        <v>0</v>
      </c>
      <c r="BG138" s="106">
        <f t="shared" ref="BG138:BG167" si="21">IF(U138="zákl. přenesená",N138,0)</f>
        <v>0</v>
      </c>
      <c r="BH138" s="106">
        <f t="shared" ref="BH138:BH167" si="22">IF(U138="sníž. přenesená",N138,0)</f>
        <v>0</v>
      </c>
      <c r="BI138" s="106">
        <f t="shared" ref="BI138:BI167" si="23">IF(U138="nulová",N138,0)</f>
        <v>0</v>
      </c>
      <c r="BJ138" s="19" t="s">
        <v>83</v>
      </c>
      <c r="BK138" s="106">
        <f t="shared" ref="BK138:BK167" si="24">ROUND(L138*K138,2)</f>
        <v>0</v>
      </c>
      <c r="BL138" s="19" t="s">
        <v>181</v>
      </c>
      <c r="BM138" s="19" t="s">
        <v>322</v>
      </c>
    </row>
    <row r="139" spans="2:65" s="1" customFormat="1" ht="38.25" customHeight="1">
      <c r="B139" s="130"/>
      <c r="C139" s="158" t="s">
        <v>257</v>
      </c>
      <c r="D139" s="158" t="s">
        <v>177</v>
      </c>
      <c r="E139" s="159" t="s">
        <v>503</v>
      </c>
      <c r="F139" s="285" t="s">
        <v>504</v>
      </c>
      <c r="G139" s="285"/>
      <c r="H139" s="285"/>
      <c r="I139" s="285"/>
      <c r="J139" s="160" t="s">
        <v>476</v>
      </c>
      <c r="K139" s="161">
        <v>182</v>
      </c>
      <c r="L139" s="286">
        <v>0</v>
      </c>
      <c r="M139" s="286"/>
      <c r="N139" s="287">
        <f t="shared" si="15"/>
        <v>0</v>
      </c>
      <c r="O139" s="287"/>
      <c r="P139" s="287"/>
      <c r="Q139" s="287"/>
      <c r="R139" s="133"/>
      <c r="T139" s="162" t="s">
        <v>5</v>
      </c>
      <c r="U139" s="44" t="s">
        <v>40</v>
      </c>
      <c r="V139" s="36"/>
      <c r="W139" s="163">
        <f t="shared" si="16"/>
        <v>0</v>
      </c>
      <c r="X139" s="163">
        <v>0</v>
      </c>
      <c r="Y139" s="163">
        <f t="shared" si="17"/>
        <v>0</v>
      </c>
      <c r="Z139" s="163">
        <v>0</v>
      </c>
      <c r="AA139" s="164">
        <f t="shared" si="18"/>
        <v>0</v>
      </c>
      <c r="AR139" s="19" t="s">
        <v>181</v>
      </c>
      <c r="AT139" s="19" t="s">
        <v>177</v>
      </c>
      <c r="AU139" s="19" t="s">
        <v>112</v>
      </c>
      <c r="AY139" s="19" t="s">
        <v>176</v>
      </c>
      <c r="BE139" s="106">
        <f t="shared" si="19"/>
        <v>0</v>
      </c>
      <c r="BF139" s="106">
        <f t="shared" si="20"/>
        <v>0</v>
      </c>
      <c r="BG139" s="106">
        <f t="shared" si="21"/>
        <v>0</v>
      </c>
      <c r="BH139" s="106">
        <f t="shared" si="22"/>
        <v>0</v>
      </c>
      <c r="BI139" s="106">
        <f t="shared" si="23"/>
        <v>0</v>
      </c>
      <c r="BJ139" s="19" t="s">
        <v>83</v>
      </c>
      <c r="BK139" s="106">
        <f t="shared" si="24"/>
        <v>0</v>
      </c>
      <c r="BL139" s="19" t="s">
        <v>181</v>
      </c>
      <c r="BM139" s="19" t="s">
        <v>334</v>
      </c>
    </row>
    <row r="140" spans="2:65" s="1" customFormat="1" ht="25.5" customHeight="1">
      <c r="B140" s="130"/>
      <c r="C140" s="183" t="s">
        <v>11</v>
      </c>
      <c r="D140" s="183" t="s">
        <v>225</v>
      </c>
      <c r="E140" s="184" t="s">
        <v>505</v>
      </c>
      <c r="F140" s="302" t="s">
        <v>506</v>
      </c>
      <c r="G140" s="302"/>
      <c r="H140" s="302"/>
      <c r="I140" s="302"/>
      <c r="J140" s="185" t="s">
        <v>476</v>
      </c>
      <c r="K140" s="186">
        <v>191.1</v>
      </c>
      <c r="L140" s="303">
        <v>0</v>
      </c>
      <c r="M140" s="303"/>
      <c r="N140" s="304">
        <f t="shared" si="15"/>
        <v>0</v>
      </c>
      <c r="O140" s="287"/>
      <c r="P140" s="287"/>
      <c r="Q140" s="287"/>
      <c r="R140" s="133"/>
      <c r="T140" s="162" t="s">
        <v>5</v>
      </c>
      <c r="U140" s="44" t="s">
        <v>40</v>
      </c>
      <c r="V140" s="36"/>
      <c r="W140" s="163">
        <f t="shared" si="16"/>
        <v>0</v>
      </c>
      <c r="X140" s="163">
        <v>0</v>
      </c>
      <c r="Y140" s="163">
        <f t="shared" si="17"/>
        <v>0</v>
      </c>
      <c r="Z140" s="163">
        <v>0</v>
      </c>
      <c r="AA140" s="164">
        <f t="shared" si="18"/>
        <v>0</v>
      </c>
      <c r="AR140" s="19" t="s">
        <v>222</v>
      </c>
      <c r="AT140" s="19" t="s">
        <v>225</v>
      </c>
      <c r="AU140" s="19" t="s">
        <v>112</v>
      </c>
      <c r="AY140" s="19" t="s">
        <v>176</v>
      </c>
      <c r="BE140" s="106">
        <f t="shared" si="19"/>
        <v>0</v>
      </c>
      <c r="BF140" s="106">
        <f t="shared" si="20"/>
        <v>0</v>
      </c>
      <c r="BG140" s="106">
        <f t="shared" si="21"/>
        <v>0</v>
      </c>
      <c r="BH140" s="106">
        <f t="shared" si="22"/>
        <v>0</v>
      </c>
      <c r="BI140" s="106">
        <f t="shared" si="23"/>
        <v>0</v>
      </c>
      <c r="BJ140" s="19" t="s">
        <v>83</v>
      </c>
      <c r="BK140" s="106">
        <f t="shared" si="24"/>
        <v>0</v>
      </c>
      <c r="BL140" s="19" t="s">
        <v>181</v>
      </c>
      <c r="BM140" s="19" t="s">
        <v>346</v>
      </c>
    </row>
    <row r="141" spans="2:65" s="1" customFormat="1" ht="38.25" customHeight="1">
      <c r="B141" s="130"/>
      <c r="C141" s="158" t="s">
        <v>251</v>
      </c>
      <c r="D141" s="158" t="s">
        <v>177</v>
      </c>
      <c r="E141" s="159" t="s">
        <v>507</v>
      </c>
      <c r="F141" s="285" t="s">
        <v>508</v>
      </c>
      <c r="G141" s="285"/>
      <c r="H141" s="285"/>
      <c r="I141" s="285"/>
      <c r="J141" s="160" t="s">
        <v>509</v>
      </c>
      <c r="K141" s="161">
        <v>182</v>
      </c>
      <c r="L141" s="286">
        <v>0</v>
      </c>
      <c r="M141" s="286"/>
      <c r="N141" s="287">
        <f t="shared" si="15"/>
        <v>0</v>
      </c>
      <c r="O141" s="287"/>
      <c r="P141" s="287"/>
      <c r="Q141" s="287"/>
      <c r="R141" s="133"/>
      <c r="T141" s="162" t="s">
        <v>5</v>
      </c>
      <c r="U141" s="44" t="s">
        <v>40</v>
      </c>
      <c r="V141" s="36"/>
      <c r="W141" s="163">
        <f t="shared" si="16"/>
        <v>0</v>
      </c>
      <c r="X141" s="163">
        <v>0</v>
      </c>
      <c r="Y141" s="163">
        <f t="shared" si="17"/>
        <v>0</v>
      </c>
      <c r="Z141" s="163">
        <v>0</v>
      </c>
      <c r="AA141" s="164">
        <f t="shared" si="18"/>
        <v>0</v>
      </c>
      <c r="AR141" s="19" t="s">
        <v>181</v>
      </c>
      <c r="AT141" s="19" t="s">
        <v>177</v>
      </c>
      <c r="AU141" s="19" t="s">
        <v>112</v>
      </c>
      <c r="AY141" s="19" t="s">
        <v>176</v>
      </c>
      <c r="BE141" s="106">
        <f t="shared" si="19"/>
        <v>0</v>
      </c>
      <c r="BF141" s="106">
        <f t="shared" si="20"/>
        <v>0</v>
      </c>
      <c r="BG141" s="106">
        <f t="shared" si="21"/>
        <v>0</v>
      </c>
      <c r="BH141" s="106">
        <f t="shared" si="22"/>
        <v>0</v>
      </c>
      <c r="BI141" s="106">
        <f t="shared" si="23"/>
        <v>0</v>
      </c>
      <c r="BJ141" s="19" t="s">
        <v>83</v>
      </c>
      <c r="BK141" s="106">
        <f t="shared" si="24"/>
        <v>0</v>
      </c>
      <c r="BL141" s="19" t="s">
        <v>181</v>
      </c>
      <c r="BM141" s="19" t="s">
        <v>358</v>
      </c>
    </row>
    <row r="142" spans="2:65" s="1" customFormat="1" ht="38.25" customHeight="1">
      <c r="B142" s="130"/>
      <c r="C142" s="158" t="s">
        <v>267</v>
      </c>
      <c r="D142" s="158" t="s">
        <v>177</v>
      </c>
      <c r="E142" s="159" t="s">
        <v>494</v>
      </c>
      <c r="F142" s="285" t="s">
        <v>495</v>
      </c>
      <c r="G142" s="285"/>
      <c r="H142" s="285"/>
      <c r="I142" s="285"/>
      <c r="J142" s="160" t="s">
        <v>496</v>
      </c>
      <c r="K142" s="161">
        <v>1.26</v>
      </c>
      <c r="L142" s="286">
        <v>0</v>
      </c>
      <c r="M142" s="286"/>
      <c r="N142" s="287">
        <f t="shared" si="15"/>
        <v>0</v>
      </c>
      <c r="O142" s="287"/>
      <c r="P142" s="287"/>
      <c r="Q142" s="287"/>
      <c r="R142" s="133"/>
      <c r="T142" s="162" t="s">
        <v>5</v>
      </c>
      <c r="U142" s="44" t="s">
        <v>40</v>
      </c>
      <c r="V142" s="36"/>
      <c r="W142" s="163">
        <f t="shared" si="16"/>
        <v>0</v>
      </c>
      <c r="X142" s="163">
        <v>0</v>
      </c>
      <c r="Y142" s="163">
        <f t="shared" si="17"/>
        <v>0</v>
      </c>
      <c r="Z142" s="163">
        <v>0</v>
      </c>
      <c r="AA142" s="164">
        <f t="shared" si="18"/>
        <v>0</v>
      </c>
      <c r="AR142" s="19" t="s">
        <v>181</v>
      </c>
      <c r="AT142" s="19" t="s">
        <v>177</v>
      </c>
      <c r="AU142" s="19" t="s">
        <v>112</v>
      </c>
      <c r="AY142" s="19" t="s">
        <v>176</v>
      </c>
      <c r="BE142" s="106">
        <f t="shared" si="19"/>
        <v>0</v>
      </c>
      <c r="BF142" s="106">
        <f t="shared" si="20"/>
        <v>0</v>
      </c>
      <c r="BG142" s="106">
        <f t="shared" si="21"/>
        <v>0</v>
      </c>
      <c r="BH142" s="106">
        <f t="shared" si="22"/>
        <v>0</v>
      </c>
      <c r="BI142" s="106">
        <f t="shared" si="23"/>
        <v>0</v>
      </c>
      <c r="BJ142" s="19" t="s">
        <v>83</v>
      </c>
      <c r="BK142" s="106">
        <f t="shared" si="24"/>
        <v>0</v>
      </c>
      <c r="BL142" s="19" t="s">
        <v>181</v>
      </c>
      <c r="BM142" s="19" t="s">
        <v>368</v>
      </c>
    </row>
    <row r="143" spans="2:65" s="1" customFormat="1" ht="38.25" customHeight="1">
      <c r="B143" s="130"/>
      <c r="C143" s="158" t="s">
        <v>273</v>
      </c>
      <c r="D143" s="158" t="s">
        <v>177</v>
      </c>
      <c r="E143" s="159" t="s">
        <v>497</v>
      </c>
      <c r="F143" s="285" t="s">
        <v>498</v>
      </c>
      <c r="G143" s="285"/>
      <c r="H143" s="285"/>
      <c r="I143" s="285"/>
      <c r="J143" s="160" t="s">
        <v>496</v>
      </c>
      <c r="K143" s="161">
        <v>1.26</v>
      </c>
      <c r="L143" s="286">
        <v>0</v>
      </c>
      <c r="M143" s="286"/>
      <c r="N143" s="287">
        <f t="shared" si="15"/>
        <v>0</v>
      </c>
      <c r="O143" s="287"/>
      <c r="P143" s="287"/>
      <c r="Q143" s="287"/>
      <c r="R143" s="133"/>
      <c r="T143" s="162" t="s">
        <v>5</v>
      </c>
      <c r="U143" s="44" t="s">
        <v>40</v>
      </c>
      <c r="V143" s="36"/>
      <c r="W143" s="163">
        <f t="shared" si="16"/>
        <v>0</v>
      </c>
      <c r="X143" s="163">
        <v>0</v>
      </c>
      <c r="Y143" s="163">
        <f t="shared" si="17"/>
        <v>0</v>
      </c>
      <c r="Z143" s="163">
        <v>0</v>
      </c>
      <c r="AA143" s="164">
        <f t="shared" si="18"/>
        <v>0</v>
      </c>
      <c r="AR143" s="19" t="s">
        <v>181</v>
      </c>
      <c r="AT143" s="19" t="s">
        <v>177</v>
      </c>
      <c r="AU143" s="19" t="s">
        <v>112</v>
      </c>
      <c r="AY143" s="19" t="s">
        <v>176</v>
      </c>
      <c r="BE143" s="106">
        <f t="shared" si="19"/>
        <v>0</v>
      </c>
      <c r="BF143" s="106">
        <f t="shared" si="20"/>
        <v>0</v>
      </c>
      <c r="BG143" s="106">
        <f t="shared" si="21"/>
        <v>0</v>
      </c>
      <c r="BH143" s="106">
        <f t="shared" si="22"/>
        <v>0</v>
      </c>
      <c r="BI143" s="106">
        <f t="shared" si="23"/>
        <v>0</v>
      </c>
      <c r="BJ143" s="19" t="s">
        <v>83</v>
      </c>
      <c r="BK143" s="106">
        <f t="shared" si="24"/>
        <v>0</v>
      </c>
      <c r="BL143" s="19" t="s">
        <v>181</v>
      </c>
      <c r="BM143" s="19" t="s">
        <v>379</v>
      </c>
    </row>
    <row r="144" spans="2:65" s="1" customFormat="1" ht="38.25" customHeight="1">
      <c r="B144" s="130"/>
      <c r="C144" s="158" t="s">
        <v>280</v>
      </c>
      <c r="D144" s="158" t="s">
        <v>177</v>
      </c>
      <c r="E144" s="159" t="s">
        <v>474</v>
      </c>
      <c r="F144" s="285" t="s">
        <v>475</v>
      </c>
      <c r="G144" s="285"/>
      <c r="H144" s="285"/>
      <c r="I144" s="285"/>
      <c r="J144" s="160" t="s">
        <v>476</v>
      </c>
      <c r="K144" s="161">
        <v>7</v>
      </c>
      <c r="L144" s="286">
        <v>0</v>
      </c>
      <c r="M144" s="286"/>
      <c r="N144" s="287">
        <f t="shared" si="15"/>
        <v>0</v>
      </c>
      <c r="O144" s="287"/>
      <c r="P144" s="287"/>
      <c r="Q144" s="287"/>
      <c r="R144" s="133"/>
      <c r="T144" s="162" t="s">
        <v>5</v>
      </c>
      <c r="U144" s="44" t="s">
        <v>40</v>
      </c>
      <c r="V144" s="36"/>
      <c r="W144" s="163">
        <f t="shared" si="16"/>
        <v>0</v>
      </c>
      <c r="X144" s="163">
        <v>0</v>
      </c>
      <c r="Y144" s="163">
        <f t="shared" si="17"/>
        <v>0</v>
      </c>
      <c r="Z144" s="163">
        <v>0</v>
      </c>
      <c r="AA144" s="164">
        <f t="shared" si="18"/>
        <v>0</v>
      </c>
      <c r="AR144" s="19" t="s">
        <v>181</v>
      </c>
      <c r="AT144" s="19" t="s">
        <v>177</v>
      </c>
      <c r="AU144" s="19" t="s">
        <v>112</v>
      </c>
      <c r="AY144" s="19" t="s">
        <v>176</v>
      </c>
      <c r="BE144" s="106">
        <f t="shared" si="19"/>
        <v>0</v>
      </c>
      <c r="BF144" s="106">
        <f t="shared" si="20"/>
        <v>0</v>
      </c>
      <c r="BG144" s="106">
        <f t="shared" si="21"/>
        <v>0</v>
      </c>
      <c r="BH144" s="106">
        <f t="shared" si="22"/>
        <v>0</v>
      </c>
      <c r="BI144" s="106">
        <f t="shared" si="23"/>
        <v>0</v>
      </c>
      <c r="BJ144" s="19" t="s">
        <v>83</v>
      </c>
      <c r="BK144" s="106">
        <f t="shared" si="24"/>
        <v>0</v>
      </c>
      <c r="BL144" s="19" t="s">
        <v>181</v>
      </c>
      <c r="BM144" s="19" t="s">
        <v>387</v>
      </c>
    </row>
    <row r="145" spans="2:65" s="1" customFormat="1" ht="16.5" customHeight="1">
      <c r="B145" s="130"/>
      <c r="C145" s="183" t="s">
        <v>286</v>
      </c>
      <c r="D145" s="183" t="s">
        <v>225</v>
      </c>
      <c r="E145" s="184" t="s">
        <v>477</v>
      </c>
      <c r="F145" s="302" t="s">
        <v>478</v>
      </c>
      <c r="G145" s="302"/>
      <c r="H145" s="302"/>
      <c r="I145" s="302"/>
      <c r="J145" s="185" t="s">
        <v>479</v>
      </c>
      <c r="K145" s="186">
        <v>7.35</v>
      </c>
      <c r="L145" s="303">
        <v>0</v>
      </c>
      <c r="M145" s="303"/>
      <c r="N145" s="304">
        <f t="shared" si="15"/>
        <v>0</v>
      </c>
      <c r="O145" s="287"/>
      <c r="P145" s="287"/>
      <c r="Q145" s="287"/>
      <c r="R145" s="133"/>
      <c r="T145" s="162" t="s">
        <v>5</v>
      </c>
      <c r="U145" s="44" t="s">
        <v>40</v>
      </c>
      <c r="V145" s="36"/>
      <c r="W145" s="163">
        <f t="shared" si="16"/>
        <v>0</v>
      </c>
      <c r="X145" s="163">
        <v>0</v>
      </c>
      <c r="Y145" s="163">
        <f t="shared" si="17"/>
        <v>0</v>
      </c>
      <c r="Z145" s="163">
        <v>0</v>
      </c>
      <c r="AA145" s="164">
        <f t="shared" si="18"/>
        <v>0</v>
      </c>
      <c r="AR145" s="19" t="s">
        <v>222</v>
      </c>
      <c r="AT145" s="19" t="s">
        <v>225</v>
      </c>
      <c r="AU145" s="19" t="s">
        <v>112</v>
      </c>
      <c r="AY145" s="19" t="s">
        <v>176</v>
      </c>
      <c r="BE145" s="106">
        <f t="shared" si="19"/>
        <v>0</v>
      </c>
      <c r="BF145" s="106">
        <f t="shared" si="20"/>
        <v>0</v>
      </c>
      <c r="BG145" s="106">
        <f t="shared" si="21"/>
        <v>0</v>
      </c>
      <c r="BH145" s="106">
        <f t="shared" si="22"/>
        <v>0</v>
      </c>
      <c r="BI145" s="106">
        <f t="shared" si="23"/>
        <v>0</v>
      </c>
      <c r="BJ145" s="19" t="s">
        <v>83</v>
      </c>
      <c r="BK145" s="106">
        <f t="shared" si="24"/>
        <v>0</v>
      </c>
      <c r="BL145" s="19" t="s">
        <v>181</v>
      </c>
      <c r="BM145" s="19" t="s">
        <v>397</v>
      </c>
    </row>
    <row r="146" spans="2:65" s="1" customFormat="1" ht="16.5" customHeight="1">
      <c r="B146" s="130"/>
      <c r="C146" s="158" t="s">
        <v>132</v>
      </c>
      <c r="D146" s="158" t="s">
        <v>177</v>
      </c>
      <c r="E146" s="159" t="s">
        <v>510</v>
      </c>
      <c r="F146" s="285" t="s">
        <v>511</v>
      </c>
      <c r="G146" s="285"/>
      <c r="H146" s="285"/>
      <c r="I146" s="285"/>
      <c r="J146" s="160" t="s">
        <v>509</v>
      </c>
      <c r="K146" s="161">
        <v>5.25</v>
      </c>
      <c r="L146" s="286">
        <v>0</v>
      </c>
      <c r="M146" s="286"/>
      <c r="N146" s="287">
        <f t="shared" si="15"/>
        <v>0</v>
      </c>
      <c r="O146" s="287"/>
      <c r="P146" s="287"/>
      <c r="Q146" s="287"/>
      <c r="R146" s="133"/>
      <c r="T146" s="162" t="s">
        <v>5</v>
      </c>
      <c r="U146" s="44" t="s">
        <v>40</v>
      </c>
      <c r="V146" s="36"/>
      <c r="W146" s="163">
        <f t="shared" si="16"/>
        <v>0</v>
      </c>
      <c r="X146" s="163">
        <v>0</v>
      </c>
      <c r="Y146" s="163">
        <f t="shared" si="17"/>
        <v>0</v>
      </c>
      <c r="Z146" s="163">
        <v>0</v>
      </c>
      <c r="AA146" s="164">
        <f t="shared" si="18"/>
        <v>0</v>
      </c>
      <c r="AR146" s="19" t="s">
        <v>181</v>
      </c>
      <c r="AT146" s="19" t="s">
        <v>177</v>
      </c>
      <c r="AU146" s="19" t="s">
        <v>112</v>
      </c>
      <c r="AY146" s="19" t="s">
        <v>176</v>
      </c>
      <c r="BE146" s="106">
        <f t="shared" si="19"/>
        <v>0</v>
      </c>
      <c r="BF146" s="106">
        <f t="shared" si="20"/>
        <v>0</v>
      </c>
      <c r="BG146" s="106">
        <f t="shared" si="21"/>
        <v>0</v>
      </c>
      <c r="BH146" s="106">
        <f t="shared" si="22"/>
        <v>0</v>
      </c>
      <c r="BI146" s="106">
        <f t="shared" si="23"/>
        <v>0</v>
      </c>
      <c r="BJ146" s="19" t="s">
        <v>83</v>
      </c>
      <c r="BK146" s="106">
        <f t="shared" si="24"/>
        <v>0</v>
      </c>
      <c r="BL146" s="19" t="s">
        <v>181</v>
      </c>
      <c r="BM146" s="19" t="s">
        <v>407</v>
      </c>
    </row>
    <row r="147" spans="2:65" s="1" customFormat="1" ht="25.5" customHeight="1">
      <c r="B147" s="130"/>
      <c r="C147" s="158" t="s">
        <v>10</v>
      </c>
      <c r="D147" s="158" t="s">
        <v>177</v>
      </c>
      <c r="E147" s="159" t="s">
        <v>512</v>
      </c>
      <c r="F147" s="285" t="s">
        <v>513</v>
      </c>
      <c r="G147" s="285"/>
      <c r="H147" s="285"/>
      <c r="I147" s="285"/>
      <c r="J147" s="160" t="s">
        <v>509</v>
      </c>
      <c r="K147" s="161">
        <v>5.25</v>
      </c>
      <c r="L147" s="286">
        <v>0</v>
      </c>
      <c r="M147" s="286"/>
      <c r="N147" s="287">
        <f t="shared" si="15"/>
        <v>0</v>
      </c>
      <c r="O147" s="287"/>
      <c r="P147" s="287"/>
      <c r="Q147" s="287"/>
      <c r="R147" s="133"/>
      <c r="T147" s="162" t="s">
        <v>5</v>
      </c>
      <c r="U147" s="44" t="s">
        <v>40</v>
      </c>
      <c r="V147" s="36"/>
      <c r="W147" s="163">
        <f t="shared" si="16"/>
        <v>0</v>
      </c>
      <c r="X147" s="163">
        <v>0</v>
      </c>
      <c r="Y147" s="163">
        <f t="shared" si="17"/>
        <v>0</v>
      </c>
      <c r="Z147" s="163">
        <v>0</v>
      </c>
      <c r="AA147" s="164">
        <f t="shared" si="18"/>
        <v>0</v>
      </c>
      <c r="AR147" s="19" t="s">
        <v>181</v>
      </c>
      <c r="AT147" s="19" t="s">
        <v>177</v>
      </c>
      <c r="AU147" s="19" t="s">
        <v>112</v>
      </c>
      <c r="AY147" s="19" t="s">
        <v>176</v>
      </c>
      <c r="BE147" s="106">
        <f t="shared" si="19"/>
        <v>0</v>
      </c>
      <c r="BF147" s="106">
        <f t="shared" si="20"/>
        <v>0</v>
      </c>
      <c r="BG147" s="106">
        <f t="shared" si="21"/>
        <v>0</v>
      </c>
      <c r="BH147" s="106">
        <f t="shared" si="22"/>
        <v>0</v>
      </c>
      <c r="BI147" s="106">
        <f t="shared" si="23"/>
        <v>0</v>
      </c>
      <c r="BJ147" s="19" t="s">
        <v>83</v>
      </c>
      <c r="BK147" s="106">
        <f t="shared" si="24"/>
        <v>0</v>
      </c>
      <c r="BL147" s="19" t="s">
        <v>181</v>
      </c>
      <c r="BM147" s="19" t="s">
        <v>415</v>
      </c>
    </row>
    <row r="148" spans="2:65" s="1" customFormat="1" ht="38.25" customHeight="1">
      <c r="B148" s="130"/>
      <c r="C148" s="158" t="s">
        <v>128</v>
      </c>
      <c r="D148" s="158" t="s">
        <v>177</v>
      </c>
      <c r="E148" s="159" t="s">
        <v>514</v>
      </c>
      <c r="F148" s="285" t="s">
        <v>515</v>
      </c>
      <c r="G148" s="285"/>
      <c r="H148" s="285"/>
      <c r="I148" s="285"/>
      <c r="J148" s="160" t="s">
        <v>476</v>
      </c>
      <c r="K148" s="161">
        <v>7</v>
      </c>
      <c r="L148" s="286">
        <v>0</v>
      </c>
      <c r="M148" s="286"/>
      <c r="N148" s="287">
        <f t="shared" si="15"/>
        <v>0</v>
      </c>
      <c r="O148" s="287"/>
      <c r="P148" s="287"/>
      <c r="Q148" s="287"/>
      <c r="R148" s="133"/>
      <c r="T148" s="162" t="s">
        <v>5</v>
      </c>
      <c r="U148" s="44" t="s">
        <v>40</v>
      </c>
      <c r="V148" s="36"/>
      <c r="W148" s="163">
        <f t="shared" si="16"/>
        <v>0</v>
      </c>
      <c r="X148" s="163">
        <v>0</v>
      </c>
      <c r="Y148" s="163">
        <f t="shared" si="17"/>
        <v>0</v>
      </c>
      <c r="Z148" s="163">
        <v>0</v>
      </c>
      <c r="AA148" s="164">
        <f t="shared" si="18"/>
        <v>0</v>
      </c>
      <c r="AR148" s="19" t="s">
        <v>181</v>
      </c>
      <c r="AT148" s="19" t="s">
        <v>177</v>
      </c>
      <c r="AU148" s="19" t="s">
        <v>112</v>
      </c>
      <c r="AY148" s="19" t="s">
        <v>176</v>
      </c>
      <c r="BE148" s="106">
        <f t="shared" si="19"/>
        <v>0</v>
      </c>
      <c r="BF148" s="106">
        <f t="shared" si="20"/>
        <v>0</v>
      </c>
      <c r="BG148" s="106">
        <f t="shared" si="21"/>
        <v>0</v>
      </c>
      <c r="BH148" s="106">
        <f t="shared" si="22"/>
        <v>0</v>
      </c>
      <c r="BI148" s="106">
        <f t="shared" si="23"/>
        <v>0</v>
      </c>
      <c r="BJ148" s="19" t="s">
        <v>83</v>
      </c>
      <c r="BK148" s="106">
        <f t="shared" si="24"/>
        <v>0</v>
      </c>
      <c r="BL148" s="19" t="s">
        <v>181</v>
      </c>
      <c r="BM148" s="19" t="s">
        <v>516</v>
      </c>
    </row>
    <row r="149" spans="2:65" s="1" customFormat="1" ht="25.5" customHeight="1">
      <c r="B149" s="130"/>
      <c r="C149" s="158" t="s">
        <v>314</v>
      </c>
      <c r="D149" s="158" t="s">
        <v>177</v>
      </c>
      <c r="E149" s="159" t="s">
        <v>517</v>
      </c>
      <c r="F149" s="285" t="s">
        <v>518</v>
      </c>
      <c r="G149" s="285"/>
      <c r="H149" s="285"/>
      <c r="I149" s="285"/>
      <c r="J149" s="160" t="s">
        <v>476</v>
      </c>
      <c r="K149" s="161">
        <v>7</v>
      </c>
      <c r="L149" s="286">
        <v>0</v>
      </c>
      <c r="M149" s="286"/>
      <c r="N149" s="287">
        <f t="shared" si="15"/>
        <v>0</v>
      </c>
      <c r="O149" s="287"/>
      <c r="P149" s="287"/>
      <c r="Q149" s="287"/>
      <c r="R149" s="133"/>
      <c r="T149" s="162" t="s">
        <v>5</v>
      </c>
      <c r="U149" s="44" t="s">
        <v>40</v>
      </c>
      <c r="V149" s="36"/>
      <c r="W149" s="163">
        <f t="shared" si="16"/>
        <v>0</v>
      </c>
      <c r="X149" s="163">
        <v>0</v>
      </c>
      <c r="Y149" s="163">
        <f t="shared" si="17"/>
        <v>0</v>
      </c>
      <c r="Z149" s="163">
        <v>0</v>
      </c>
      <c r="AA149" s="164">
        <f t="shared" si="18"/>
        <v>0</v>
      </c>
      <c r="AR149" s="19" t="s">
        <v>181</v>
      </c>
      <c r="AT149" s="19" t="s">
        <v>177</v>
      </c>
      <c r="AU149" s="19" t="s">
        <v>112</v>
      </c>
      <c r="AY149" s="19" t="s">
        <v>176</v>
      </c>
      <c r="BE149" s="106">
        <f t="shared" si="19"/>
        <v>0</v>
      </c>
      <c r="BF149" s="106">
        <f t="shared" si="20"/>
        <v>0</v>
      </c>
      <c r="BG149" s="106">
        <f t="shared" si="21"/>
        <v>0</v>
      </c>
      <c r="BH149" s="106">
        <f t="shared" si="22"/>
        <v>0</v>
      </c>
      <c r="BI149" s="106">
        <f t="shared" si="23"/>
        <v>0</v>
      </c>
      <c r="BJ149" s="19" t="s">
        <v>83</v>
      </c>
      <c r="BK149" s="106">
        <f t="shared" si="24"/>
        <v>0</v>
      </c>
      <c r="BL149" s="19" t="s">
        <v>181</v>
      </c>
      <c r="BM149" s="19" t="s">
        <v>519</v>
      </c>
    </row>
    <row r="150" spans="2:65" s="1" customFormat="1" ht="25.5" customHeight="1">
      <c r="B150" s="130"/>
      <c r="C150" s="158" t="s">
        <v>322</v>
      </c>
      <c r="D150" s="158" t="s">
        <v>177</v>
      </c>
      <c r="E150" s="159" t="s">
        <v>520</v>
      </c>
      <c r="F150" s="285" t="s">
        <v>521</v>
      </c>
      <c r="G150" s="285"/>
      <c r="H150" s="285"/>
      <c r="I150" s="285"/>
      <c r="J150" s="160" t="s">
        <v>509</v>
      </c>
      <c r="K150" s="161">
        <v>5.25</v>
      </c>
      <c r="L150" s="286">
        <v>0</v>
      </c>
      <c r="M150" s="286"/>
      <c r="N150" s="287">
        <f t="shared" si="15"/>
        <v>0</v>
      </c>
      <c r="O150" s="287"/>
      <c r="P150" s="287"/>
      <c r="Q150" s="287"/>
      <c r="R150" s="133"/>
      <c r="T150" s="162" t="s">
        <v>5</v>
      </c>
      <c r="U150" s="44" t="s">
        <v>40</v>
      </c>
      <c r="V150" s="36"/>
      <c r="W150" s="163">
        <f t="shared" si="16"/>
        <v>0</v>
      </c>
      <c r="X150" s="163">
        <v>0</v>
      </c>
      <c r="Y150" s="163">
        <f t="shared" si="17"/>
        <v>0</v>
      </c>
      <c r="Z150" s="163">
        <v>0</v>
      </c>
      <c r="AA150" s="164">
        <f t="shared" si="18"/>
        <v>0</v>
      </c>
      <c r="AR150" s="19" t="s">
        <v>181</v>
      </c>
      <c r="AT150" s="19" t="s">
        <v>177</v>
      </c>
      <c r="AU150" s="19" t="s">
        <v>112</v>
      </c>
      <c r="AY150" s="19" t="s">
        <v>176</v>
      </c>
      <c r="BE150" s="106">
        <f t="shared" si="19"/>
        <v>0</v>
      </c>
      <c r="BF150" s="106">
        <f t="shared" si="20"/>
        <v>0</v>
      </c>
      <c r="BG150" s="106">
        <f t="shared" si="21"/>
        <v>0</v>
      </c>
      <c r="BH150" s="106">
        <f t="shared" si="22"/>
        <v>0</v>
      </c>
      <c r="BI150" s="106">
        <f t="shared" si="23"/>
        <v>0</v>
      </c>
      <c r="BJ150" s="19" t="s">
        <v>83</v>
      </c>
      <c r="BK150" s="106">
        <f t="shared" si="24"/>
        <v>0</v>
      </c>
      <c r="BL150" s="19" t="s">
        <v>181</v>
      </c>
      <c r="BM150" s="19" t="s">
        <v>522</v>
      </c>
    </row>
    <row r="151" spans="2:65" s="1" customFormat="1" ht="25.5" customHeight="1">
      <c r="B151" s="130"/>
      <c r="C151" s="158" t="s">
        <v>327</v>
      </c>
      <c r="D151" s="158" t="s">
        <v>177</v>
      </c>
      <c r="E151" s="159" t="s">
        <v>523</v>
      </c>
      <c r="F151" s="285" t="s">
        <v>524</v>
      </c>
      <c r="G151" s="285"/>
      <c r="H151" s="285"/>
      <c r="I151" s="285"/>
      <c r="J151" s="160" t="s">
        <v>509</v>
      </c>
      <c r="K151" s="161">
        <v>5.25</v>
      </c>
      <c r="L151" s="286">
        <v>0</v>
      </c>
      <c r="M151" s="286"/>
      <c r="N151" s="287">
        <f t="shared" si="15"/>
        <v>0</v>
      </c>
      <c r="O151" s="287"/>
      <c r="P151" s="287"/>
      <c r="Q151" s="287"/>
      <c r="R151" s="133"/>
      <c r="T151" s="162" t="s">
        <v>5</v>
      </c>
      <c r="U151" s="44" t="s">
        <v>40</v>
      </c>
      <c r="V151" s="36"/>
      <c r="W151" s="163">
        <f t="shared" si="16"/>
        <v>0</v>
      </c>
      <c r="X151" s="163">
        <v>0</v>
      </c>
      <c r="Y151" s="163">
        <f t="shared" si="17"/>
        <v>0</v>
      </c>
      <c r="Z151" s="163">
        <v>0</v>
      </c>
      <c r="AA151" s="164">
        <f t="shared" si="18"/>
        <v>0</v>
      </c>
      <c r="AR151" s="19" t="s">
        <v>181</v>
      </c>
      <c r="AT151" s="19" t="s">
        <v>177</v>
      </c>
      <c r="AU151" s="19" t="s">
        <v>112</v>
      </c>
      <c r="AY151" s="19" t="s">
        <v>176</v>
      </c>
      <c r="BE151" s="106">
        <f t="shared" si="19"/>
        <v>0</v>
      </c>
      <c r="BF151" s="106">
        <f t="shared" si="20"/>
        <v>0</v>
      </c>
      <c r="BG151" s="106">
        <f t="shared" si="21"/>
        <v>0</v>
      </c>
      <c r="BH151" s="106">
        <f t="shared" si="22"/>
        <v>0</v>
      </c>
      <c r="BI151" s="106">
        <f t="shared" si="23"/>
        <v>0</v>
      </c>
      <c r="BJ151" s="19" t="s">
        <v>83</v>
      </c>
      <c r="BK151" s="106">
        <f t="shared" si="24"/>
        <v>0</v>
      </c>
      <c r="BL151" s="19" t="s">
        <v>181</v>
      </c>
      <c r="BM151" s="19" t="s">
        <v>118</v>
      </c>
    </row>
    <row r="152" spans="2:65" s="1" customFormat="1" ht="25.5" customHeight="1">
      <c r="B152" s="130"/>
      <c r="C152" s="183" t="s">
        <v>334</v>
      </c>
      <c r="D152" s="183" t="s">
        <v>225</v>
      </c>
      <c r="E152" s="184" t="s">
        <v>525</v>
      </c>
      <c r="F152" s="302" t="s">
        <v>526</v>
      </c>
      <c r="G152" s="302"/>
      <c r="H152" s="302"/>
      <c r="I152" s="302"/>
      <c r="J152" s="185" t="s">
        <v>479</v>
      </c>
      <c r="K152" s="186">
        <v>0.17499999999999999</v>
      </c>
      <c r="L152" s="303">
        <v>0</v>
      </c>
      <c r="M152" s="303"/>
      <c r="N152" s="304">
        <f t="shared" si="15"/>
        <v>0</v>
      </c>
      <c r="O152" s="287"/>
      <c r="P152" s="287"/>
      <c r="Q152" s="287"/>
      <c r="R152" s="133"/>
      <c r="T152" s="162" t="s">
        <v>5</v>
      </c>
      <c r="U152" s="44" t="s">
        <v>40</v>
      </c>
      <c r="V152" s="36"/>
      <c r="W152" s="163">
        <f t="shared" si="16"/>
        <v>0</v>
      </c>
      <c r="X152" s="163">
        <v>0</v>
      </c>
      <c r="Y152" s="163">
        <f t="shared" si="17"/>
        <v>0</v>
      </c>
      <c r="Z152" s="163">
        <v>0</v>
      </c>
      <c r="AA152" s="164">
        <f t="shared" si="18"/>
        <v>0</v>
      </c>
      <c r="AR152" s="19" t="s">
        <v>222</v>
      </c>
      <c r="AT152" s="19" t="s">
        <v>225</v>
      </c>
      <c r="AU152" s="19" t="s">
        <v>112</v>
      </c>
      <c r="AY152" s="19" t="s">
        <v>176</v>
      </c>
      <c r="BE152" s="106">
        <f t="shared" si="19"/>
        <v>0</v>
      </c>
      <c r="BF152" s="106">
        <f t="shared" si="20"/>
        <v>0</v>
      </c>
      <c r="BG152" s="106">
        <f t="shared" si="21"/>
        <v>0</v>
      </c>
      <c r="BH152" s="106">
        <f t="shared" si="22"/>
        <v>0</v>
      </c>
      <c r="BI152" s="106">
        <f t="shared" si="23"/>
        <v>0</v>
      </c>
      <c r="BJ152" s="19" t="s">
        <v>83</v>
      </c>
      <c r="BK152" s="106">
        <f t="shared" si="24"/>
        <v>0</v>
      </c>
      <c r="BL152" s="19" t="s">
        <v>181</v>
      </c>
      <c r="BM152" s="19" t="s">
        <v>527</v>
      </c>
    </row>
    <row r="153" spans="2:65" s="1" customFormat="1" ht="25.5" customHeight="1">
      <c r="B153" s="130"/>
      <c r="C153" s="158" t="s">
        <v>341</v>
      </c>
      <c r="D153" s="158" t="s">
        <v>177</v>
      </c>
      <c r="E153" s="159" t="s">
        <v>528</v>
      </c>
      <c r="F153" s="285" t="s">
        <v>529</v>
      </c>
      <c r="G153" s="285"/>
      <c r="H153" s="285"/>
      <c r="I153" s="285"/>
      <c r="J153" s="160" t="s">
        <v>476</v>
      </c>
      <c r="K153" s="161">
        <v>7</v>
      </c>
      <c r="L153" s="286">
        <v>0</v>
      </c>
      <c r="M153" s="286"/>
      <c r="N153" s="287">
        <f t="shared" si="15"/>
        <v>0</v>
      </c>
      <c r="O153" s="287"/>
      <c r="P153" s="287"/>
      <c r="Q153" s="287"/>
      <c r="R153" s="133"/>
      <c r="T153" s="162" t="s">
        <v>5</v>
      </c>
      <c r="U153" s="44" t="s">
        <v>40</v>
      </c>
      <c r="V153" s="36"/>
      <c r="W153" s="163">
        <f t="shared" si="16"/>
        <v>0</v>
      </c>
      <c r="X153" s="163">
        <v>0</v>
      </c>
      <c r="Y153" s="163">
        <f t="shared" si="17"/>
        <v>0</v>
      </c>
      <c r="Z153" s="163">
        <v>0</v>
      </c>
      <c r="AA153" s="164">
        <f t="shared" si="18"/>
        <v>0</v>
      </c>
      <c r="AR153" s="19" t="s">
        <v>181</v>
      </c>
      <c r="AT153" s="19" t="s">
        <v>177</v>
      </c>
      <c r="AU153" s="19" t="s">
        <v>112</v>
      </c>
      <c r="AY153" s="19" t="s">
        <v>176</v>
      </c>
      <c r="BE153" s="106">
        <f t="shared" si="19"/>
        <v>0</v>
      </c>
      <c r="BF153" s="106">
        <f t="shared" si="20"/>
        <v>0</v>
      </c>
      <c r="BG153" s="106">
        <f t="shared" si="21"/>
        <v>0</v>
      </c>
      <c r="BH153" s="106">
        <f t="shared" si="22"/>
        <v>0</v>
      </c>
      <c r="BI153" s="106">
        <f t="shared" si="23"/>
        <v>0</v>
      </c>
      <c r="BJ153" s="19" t="s">
        <v>83</v>
      </c>
      <c r="BK153" s="106">
        <f t="shared" si="24"/>
        <v>0</v>
      </c>
      <c r="BL153" s="19" t="s">
        <v>181</v>
      </c>
      <c r="BM153" s="19" t="s">
        <v>530</v>
      </c>
    </row>
    <row r="154" spans="2:65" s="1" customFormat="1" ht="25.5" customHeight="1">
      <c r="B154" s="130"/>
      <c r="C154" s="183" t="s">
        <v>346</v>
      </c>
      <c r="D154" s="183" t="s">
        <v>225</v>
      </c>
      <c r="E154" s="184" t="s">
        <v>490</v>
      </c>
      <c r="F154" s="302" t="s">
        <v>491</v>
      </c>
      <c r="G154" s="302"/>
      <c r="H154" s="302"/>
      <c r="I154" s="302"/>
      <c r="J154" s="185" t="s">
        <v>476</v>
      </c>
      <c r="K154" s="186">
        <v>7.35</v>
      </c>
      <c r="L154" s="303">
        <v>0</v>
      </c>
      <c r="M154" s="303"/>
      <c r="N154" s="304">
        <f t="shared" si="15"/>
        <v>0</v>
      </c>
      <c r="O154" s="287"/>
      <c r="P154" s="287"/>
      <c r="Q154" s="287"/>
      <c r="R154" s="133"/>
      <c r="T154" s="162" t="s">
        <v>5</v>
      </c>
      <c r="U154" s="44" t="s">
        <v>40</v>
      </c>
      <c r="V154" s="36"/>
      <c r="W154" s="163">
        <f t="shared" si="16"/>
        <v>0</v>
      </c>
      <c r="X154" s="163">
        <v>0</v>
      </c>
      <c r="Y154" s="163">
        <f t="shared" si="17"/>
        <v>0</v>
      </c>
      <c r="Z154" s="163">
        <v>0</v>
      </c>
      <c r="AA154" s="164">
        <f t="shared" si="18"/>
        <v>0</v>
      </c>
      <c r="AR154" s="19" t="s">
        <v>222</v>
      </c>
      <c r="AT154" s="19" t="s">
        <v>225</v>
      </c>
      <c r="AU154" s="19" t="s">
        <v>112</v>
      </c>
      <c r="AY154" s="19" t="s">
        <v>176</v>
      </c>
      <c r="BE154" s="106">
        <f t="shared" si="19"/>
        <v>0</v>
      </c>
      <c r="BF154" s="106">
        <f t="shared" si="20"/>
        <v>0</v>
      </c>
      <c r="BG154" s="106">
        <f t="shared" si="21"/>
        <v>0</v>
      </c>
      <c r="BH154" s="106">
        <f t="shared" si="22"/>
        <v>0</v>
      </c>
      <c r="BI154" s="106">
        <f t="shared" si="23"/>
        <v>0</v>
      </c>
      <c r="BJ154" s="19" t="s">
        <v>83</v>
      </c>
      <c r="BK154" s="106">
        <f t="shared" si="24"/>
        <v>0</v>
      </c>
      <c r="BL154" s="19" t="s">
        <v>181</v>
      </c>
      <c r="BM154" s="19" t="s">
        <v>531</v>
      </c>
    </row>
    <row r="155" spans="2:65" s="1" customFormat="1" ht="25.5" customHeight="1">
      <c r="B155" s="130"/>
      <c r="C155" s="158" t="s">
        <v>353</v>
      </c>
      <c r="D155" s="158" t="s">
        <v>177</v>
      </c>
      <c r="E155" s="159" t="s">
        <v>492</v>
      </c>
      <c r="F155" s="285" t="s">
        <v>493</v>
      </c>
      <c r="G155" s="285"/>
      <c r="H155" s="285"/>
      <c r="I155" s="285"/>
      <c r="J155" s="160" t="s">
        <v>476</v>
      </c>
      <c r="K155" s="161">
        <v>7</v>
      </c>
      <c r="L155" s="286">
        <v>0</v>
      </c>
      <c r="M155" s="286"/>
      <c r="N155" s="287">
        <f t="shared" si="15"/>
        <v>0</v>
      </c>
      <c r="O155" s="287"/>
      <c r="P155" s="287"/>
      <c r="Q155" s="287"/>
      <c r="R155" s="133"/>
      <c r="T155" s="162" t="s">
        <v>5</v>
      </c>
      <c r="U155" s="44" t="s">
        <v>40</v>
      </c>
      <c r="V155" s="36"/>
      <c r="W155" s="163">
        <f t="shared" si="16"/>
        <v>0</v>
      </c>
      <c r="X155" s="163">
        <v>0</v>
      </c>
      <c r="Y155" s="163">
        <f t="shared" si="17"/>
        <v>0</v>
      </c>
      <c r="Z155" s="163">
        <v>0</v>
      </c>
      <c r="AA155" s="164">
        <f t="shared" si="18"/>
        <v>0</v>
      </c>
      <c r="AR155" s="19" t="s">
        <v>181</v>
      </c>
      <c r="AT155" s="19" t="s">
        <v>177</v>
      </c>
      <c r="AU155" s="19" t="s">
        <v>112</v>
      </c>
      <c r="AY155" s="19" t="s">
        <v>176</v>
      </c>
      <c r="BE155" s="106">
        <f t="shared" si="19"/>
        <v>0</v>
      </c>
      <c r="BF155" s="106">
        <f t="shared" si="20"/>
        <v>0</v>
      </c>
      <c r="BG155" s="106">
        <f t="shared" si="21"/>
        <v>0</v>
      </c>
      <c r="BH155" s="106">
        <f t="shared" si="22"/>
        <v>0</v>
      </c>
      <c r="BI155" s="106">
        <f t="shared" si="23"/>
        <v>0</v>
      </c>
      <c r="BJ155" s="19" t="s">
        <v>83</v>
      </c>
      <c r="BK155" s="106">
        <f t="shared" si="24"/>
        <v>0</v>
      </c>
      <c r="BL155" s="19" t="s">
        <v>181</v>
      </c>
      <c r="BM155" s="19" t="s">
        <v>532</v>
      </c>
    </row>
    <row r="156" spans="2:65" s="1" customFormat="1" ht="38.25" customHeight="1">
      <c r="B156" s="130"/>
      <c r="C156" s="158" t="s">
        <v>358</v>
      </c>
      <c r="D156" s="158" t="s">
        <v>177</v>
      </c>
      <c r="E156" s="159" t="s">
        <v>494</v>
      </c>
      <c r="F156" s="285" t="s">
        <v>495</v>
      </c>
      <c r="G156" s="285"/>
      <c r="H156" s="285"/>
      <c r="I156" s="285"/>
      <c r="J156" s="160" t="s">
        <v>496</v>
      </c>
      <c r="K156" s="161">
        <v>53.46</v>
      </c>
      <c r="L156" s="286">
        <v>0</v>
      </c>
      <c r="M156" s="286"/>
      <c r="N156" s="287">
        <f t="shared" si="15"/>
        <v>0</v>
      </c>
      <c r="O156" s="287"/>
      <c r="P156" s="287"/>
      <c r="Q156" s="287"/>
      <c r="R156" s="133"/>
      <c r="T156" s="162" t="s">
        <v>5</v>
      </c>
      <c r="U156" s="44" t="s">
        <v>40</v>
      </c>
      <c r="V156" s="36"/>
      <c r="W156" s="163">
        <f t="shared" si="16"/>
        <v>0</v>
      </c>
      <c r="X156" s="163">
        <v>0</v>
      </c>
      <c r="Y156" s="163">
        <f t="shared" si="17"/>
        <v>0</v>
      </c>
      <c r="Z156" s="163">
        <v>0</v>
      </c>
      <c r="AA156" s="164">
        <f t="shared" si="18"/>
        <v>0</v>
      </c>
      <c r="AR156" s="19" t="s">
        <v>181</v>
      </c>
      <c r="AT156" s="19" t="s">
        <v>177</v>
      </c>
      <c r="AU156" s="19" t="s">
        <v>112</v>
      </c>
      <c r="AY156" s="19" t="s">
        <v>176</v>
      </c>
      <c r="BE156" s="106">
        <f t="shared" si="19"/>
        <v>0</v>
      </c>
      <c r="BF156" s="106">
        <f t="shared" si="20"/>
        <v>0</v>
      </c>
      <c r="BG156" s="106">
        <f t="shared" si="21"/>
        <v>0</v>
      </c>
      <c r="BH156" s="106">
        <f t="shared" si="22"/>
        <v>0</v>
      </c>
      <c r="BI156" s="106">
        <f t="shared" si="23"/>
        <v>0</v>
      </c>
      <c r="BJ156" s="19" t="s">
        <v>83</v>
      </c>
      <c r="BK156" s="106">
        <f t="shared" si="24"/>
        <v>0</v>
      </c>
      <c r="BL156" s="19" t="s">
        <v>181</v>
      </c>
      <c r="BM156" s="19" t="s">
        <v>533</v>
      </c>
    </row>
    <row r="157" spans="2:65" s="1" customFormat="1" ht="38.25" customHeight="1">
      <c r="B157" s="130"/>
      <c r="C157" s="158" t="s">
        <v>363</v>
      </c>
      <c r="D157" s="158" t="s">
        <v>177</v>
      </c>
      <c r="E157" s="159" t="s">
        <v>497</v>
      </c>
      <c r="F157" s="285" t="s">
        <v>498</v>
      </c>
      <c r="G157" s="285"/>
      <c r="H157" s="285"/>
      <c r="I157" s="285"/>
      <c r="J157" s="160" t="s">
        <v>496</v>
      </c>
      <c r="K157" s="161">
        <v>53.46</v>
      </c>
      <c r="L157" s="286">
        <v>0</v>
      </c>
      <c r="M157" s="286"/>
      <c r="N157" s="287">
        <f t="shared" si="15"/>
        <v>0</v>
      </c>
      <c r="O157" s="287"/>
      <c r="P157" s="287"/>
      <c r="Q157" s="287"/>
      <c r="R157" s="133"/>
      <c r="T157" s="162" t="s">
        <v>5</v>
      </c>
      <c r="U157" s="44" t="s">
        <v>40</v>
      </c>
      <c r="V157" s="36"/>
      <c r="W157" s="163">
        <f t="shared" si="16"/>
        <v>0</v>
      </c>
      <c r="X157" s="163">
        <v>0</v>
      </c>
      <c r="Y157" s="163">
        <f t="shared" si="17"/>
        <v>0</v>
      </c>
      <c r="Z157" s="163">
        <v>0</v>
      </c>
      <c r="AA157" s="164">
        <f t="shared" si="18"/>
        <v>0</v>
      </c>
      <c r="AR157" s="19" t="s">
        <v>181</v>
      </c>
      <c r="AT157" s="19" t="s">
        <v>177</v>
      </c>
      <c r="AU157" s="19" t="s">
        <v>112</v>
      </c>
      <c r="AY157" s="19" t="s">
        <v>176</v>
      </c>
      <c r="BE157" s="106">
        <f t="shared" si="19"/>
        <v>0</v>
      </c>
      <c r="BF157" s="106">
        <f t="shared" si="20"/>
        <v>0</v>
      </c>
      <c r="BG157" s="106">
        <f t="shared" si="21"/>
        <v>0</v>
      </c>
      <c r="BH157" s="106">
        <f t="shared" si="22"/>
        <v>0</v>
      </c>
      <c r="BI157" s="106">
        <f t="shared" si="23"/>
        <v>0</v>
      </c>
      <c r="BJ157" s="19" t="s">
        <v>83</v>
      </c>
      <c r="BK157" s="106">
        <f t="shared" si="24"/>
        <v>0</v>
      </c>
      <c r="BL157" s="19" t="s">
        <v>181</v>
      </c>
      <c r="BM157" s="19" t="s">
        <v>534</v>
      </c>
    </row>
    <row r="158" spans="2:65" s="1" customFormat="1" ht="38.25" customHeight="1">
      <c r="B158" s="130"/>
      <c r="C158" s="158" t="s">
        <v>368</v>
      </c>
      <c r="D158" s="158" t="s">
        <v>177</v>
      </c>
      <c r="E158" s="159" t="s">
        <v>474</v>
      </c>
      <c r="F158" s="285" t="s">
        <v>475</v>
      </c>
      <c r="G158" s="285"/>
      <c r="H158" s="285"/>
      <c r="I158" s="285"/>
      <c r="J158" s="160" t="s">
        <v>476</v>
      </c>
      <c r="K158" s="161">
        <v>297</v>
      </c>
      <c r="L158" s="286">
        <v>0</v>
      </c>
      <c r="M158" s="286"/>
      <c r="N158" s="287">
        <f t="shared" si="15"/>
        <v>0</v>
      </c>
      <c r="O158" s="287"/>
      <c r="P158" s="287"/>
      <c r="Q158" s="287"/>
      <c r="R158" s="133"/>
      <c r="T158" s="162" t="s">
        <v>5</v>
      </c>
      <c r="U158" s="44" t="s">
        <v>40</v>
      </c>
      <c r="V158" s="36"/>
      <c r="W158" s="163">
        <f t="shared" si="16"/>
        <v>0</v>
      </c>
      <c r="X158" s="163">
        <v>0</v>
      </c>
      <c r="Y158" s="163">
        <f t="shared" si="17"/>
        <v>0</v>
      </c>
      <c r="Z158" s="163">
        <v>0</v>
      </c>
      <c r="AA158" s="164">
        <f t="shared" si="18"/>
        <v>0</v>
      </c>
      <c r="AR158" s="19" t="s">
        <v>181</v>
      </c>
      <c r="AT158" s="19" t="s">
        <v>177</v>
      </c>
      <c r="AU158" s="19" t="s">
        <v>112</v>
      </c>
      <c r="AY158" s="19" t="s">
        <v>176</v>
      </c>
      <c r="BE158" s="106">
        <f t="shared" si="19"/>
        <v>0</v>
      </c>
      <c r="BF158" s="106">
        <f t="shared" si="20"/>
        <v>0</v>
      </c>
      <c r="BG158" s="106">
        <f t="shared" si="21"/>
        <v>0</v>
      </c>
      <c r="BH158" s="106">
        <f t="shared" si="22"/>
        <v>0</v>
      </c>
      <c r="BI158" s="106">
        <f t="shared" si="23"/>
        <v>0</v>
      </c>
      <c r="BJ158" s="19" t="s">
        <v>83</v>
      </c>
      <c r="BK158" s="106">
        <f t="shared" si="24"/>
        <v>0</v>
      </c>
      <c r="BL158" s="19" t="s">
        <v>181</v>
      </c>
      <c r="BM158" s="19" t="s">
        <v>535</v>
      </c>
    </row>
    <row r="159" spans="2:65" s="1" customFormat="1" ht="16.5" customHeight="1">
      <c r="B159" s="130"/>
      <c r="C159" s="183" t="s">
        <v>374</v>
      </c>
      <c r="D159" s="183" t="s">
        <v>225</v>
      </c>
      <c r="E159" s="184" t="s">
        <v>477</v>
      </c>
      <c r="F159" s="302" t="s">
        <v>478</v>
      </c>
      <c r="G159" s="302"/>
      <c r="H159" s="302"/>
      <c r="I159" s="302"/>
      <c r="J159" s="185" t="s">
        <v>479</v>
      </c>
      <c r="K159" s="186">
        <v>311.85000000000002</v>
      </c>
      <c r="L159" s="303">
        <v>0</v>
      </c>
      <c r="M159" s="303"/>
      <c r="N159" s="304">
        <f t="shared" si="15"/>
        <v>0</v>
      </c>
      <c r="O159" s="287"/>
      <c r="P159" s="287"/>
      <c r="Q159" s="287"/>
      <c r="R159" s="133"/>
      <c r="T159" s="162" t="s">
        <v>5</v>
      </c>
      <c r="U159" s="44" t="s">
        <v>40</v>
      </c>
      <c r="V159" s="36"/>
      <c r="W159" s="163">
        <f t="shared" si="16"/>
        <v>0</v>
      </c>
      <c r="X159" s="163">
        <v>0</v>
      </c>
      <c r="Y159" s="163">
        <f t="shared" si="17"/>
        <v>0</v>
      </c>
      <c r="Z159" s="163">
        <v>0</v>
      </c>
      <c r="AA159" s="164">
        <f t="shared" si="18"/>
        <v>0</v>
      </c>
      <c r="AR159" s="19" t="s">
        <v>222</v>
      </c>
      <c r="AT159" s="19" t="s">
        <v>225</v>
      </c>
      <c r="AU159" s="19" t="s">
        <v>112</v>
      </c>
      <c r="AY159" s="19" t="s">
        <v>176</v>
      </c>
      <c r="BE159" s="106">
        <f t="shared" si="19"/>
        <v>0</v>
      </c>
      <c r="BF159" s="106">
        <f t="shared" si="20"/>
        <v>0</v>
      </c>
      <c r="BG159" s="106">
        <f t="shared" si="21"/>
        <v>0</v>
      </c>
      <c r="BH159" s="106">
        <f t="shared" si="22"/>
        <v>0</v>
      </c>
      <c r="BI159" s="106">
        <f t="shared" si="23"/>
        <v>0</v>
      </c>
      <c r="BJ159" s="19" t="s">
        <v>83</v>
      </c>
      <c r="BK159" s="106">
        <f t="shared" si="24"/>
        <v>0</v>
      </c>
      <c r="BL159" s="19" t="s">
        <v>181</v>
      </c>
      <c r="BM159" s="19" t="s">
        <v>536</v>
      </c>
    </row>
    <row r="160" spans="2:65" s="1" customFormat="1" ht="38.25" customHeight="1">
      <c r="B160" s="130"/>
      <c r="C160" s="158" t="s">
        <v>379</v>
      </c>
      <c r="D160" s="158" t="s">
        <v>177</v>
      </c>
      <c r="E160" s="159" t="s">
        <v>537</v>
      </c>
      <c r="F160" s="285" t="s">
        <v>538</v>
      </c>
      <c r="G160" s="285"/>
      <c r="H160" s="285"/>
      <c r="I160" s="285"/>
      <c r="J160" s="160" t="s">
        <v>476</v>
      </c>
      <c r="K160" s="161">
        <v>297</v>
      </c>
      <c r="L160" s="286">
        <v>0</v>
      </c>
      <c r="M160" s="286"/>
      <c r="N160" s="287">
        <f t="shared" si="15"/>
        <v>0</v>
      </c>
      <c r="O160" s="287"/>
      <c r="P160" s="287"/>
      <c r="Q160" s="287"/>
      <c r="R160" s="133"/>
      <c r="T160" s="162" t="s">
        <v>5</v>
      </c>
      <c r="U160" s="44" t="s">
        <v>40</v>
      </c>
      <c r="V160" s="36"/>
      <c r="W160" s="163">
        <f t="shared" si="16"/>
        <v>0</v>
      </c>
      <c r="X160" s="163">
        <v>0</v>
      </c>
      <c r="Y160" s="163">
        <f t="shared" si="17"/>
        <v>0</v>
      </c>
      <c r="Z160" s="163">
        <v>0</v>
      </c>
      <c r="AA160" s="164">
        <f t="shared" si="18"/>
        <v>0</v>
      </c>
      <c r="AR160" s="19" t="s">
        <v>181</v>
      </c>
      <c r="AT160" s="19" t="s">
        <v>177</v>
      </c>
      <c r="AU160" s="19" t="s">
        <v>112</v>
      </c>
      <c r="AY160" s="19" t="s">
        <v>176</v>
      </c>
      <c r="BE160" s="106">
        <f t="shared" si="19"/>
        <v>0</v>
      </c>
      <c r="BF160" s="106">
        <f t="shared" si="20"/>
        <v>0</v>
      </c>
      <c r="BG160" s="106">
        <f t="shared" si="21"/>
        <v>0</v>
      </c>
      <c r="BH160" s="106">
        <f t="shared" si="22"/>
        <v>0</v>
      </c>
      <c r="BI160" s="106">
        <f t="shared" si="23"/>
        <v>0</v>
      </c>
      <c r="BJ160" s="19" t="s">
        <v>83</v>
      </c>
      <c r="BK160" s="106">
        <f t="shared" si="24"/>
        <v>0</v>
      </c>
      <c r="BL160" s="19" t="s">
        <v>181</v>
      </c>
      <c r="BM160" s="19" t="s">
        <v>539</v>
      </c>
    </row>
    <row r="161" spans="2:65" s="1" customFormat="1" ht="16.5" customHeight="1">
      <c r="B161" s="130"/>
      <c r="C161" s="158" t="s">
        <v>401</v>
      </c>
      <c r="D161" s="158" t="s">
        <v>177</v>
      </c>
      <c r="E161" s="159" t="s">
        <v>510</v>
      </c>
      <c r="F161" s="285" t="s">
        <v>511</v>
      </c>
      <c r="G161" s="285"/>
      <c r="H161" s="285"/>
      <c r="I161" s="285"/>
      <c r="J161" s="160" t="s">
        <v>509</v>
      </c>
      <c r="K161" s="161">
        <v>222.75</v>
      </c>
      <c r="L161" s="286">
        <v>0</v>
      </c>
      <c r="M161" s="286"/>
      <c r="N161" s="287">
        <f t="shared" si="15"/>
        <v>0</v>
      </c>
      <c r="O161" s="287"/>
      <c r="P161" s="287"/>
      <c r="Q161" s="287"/>
      <c r="R161" s="133"/>
      <c r="T161" s="162" t="s">
        <v>5</v>
      </c>
      <c r="U161" s="44" t="s">
        <v>40</v>
      </c>
      <c r="V161" s="36"/>
      <c r="W161" s="163">
        <f t="shared" si="16"/>
        <v>0</v>
      </c>
      <c r="X161" s="163">
        <v>0</v>
      </c>
      <c r="Y161" s="163">
        <f t="shared" si="17"/>
        <v>0</v>
      </c>
      <c r="Z161" s="163">
        <v>0</v>
      </c>
      <c r="AA161" s="164">
        <f t="shared" si="18"/>
        <v>0</v>
      </c>
      <c r="AR161" s="19" t="s">
        <v>181</v>
      </c>
      <c r="AT161" s="19" t="s">
        <v>177</v>
      </c>
      <c r="AU161" s="19" t="s">
        <v>112</v>
      </c>
      <c r="AY161" s="19" t="s">
        <v>176</v>
      </c>
      <c r="BE161" s="106">
        <f t="shared" si="19"/>
        <v>0</v>
      </c>
      <c r="BF161" s="106">
        <f t="shared" si="20"/>
        <v>0</v>
      </c>
      <c r="BG161" s="106">
        <f t="shared" si="21"/>
        <v>0</v>
      </c>
      <c r="BH161" s="106">
        <f t="shared" si="22"/>
        <v>0</v>
      </c>
      <c r="BI161" s="106">
        <f t="shared" si="23"/>
        <v>0</v>
      </c>
      <c r="BJ161" s="19" t="s">
        <v>83</v>
      </c>
      <c r="BK161" s="106">
        <f t="shared" si="24"/>
        <v>0</v>
      </c>
      <c r="BL161" s="19" t="s">
        <v>181</v>
      </c>
      <c r="BM161" s="19" t="s">
        <v>540</v>
      </c>
    </row>
    <row r="162" spans="2:65" s="1" customFormat="1" ht="25.5" customHeight="1">
      <c r="B162" s="130"/>
      <c r="C162" s="158" t="s">
        <v>407</v>
      </c>
      <c r="D162" s="158" t="s">
        <v>177</v>
      </c>
      <c r="E162" s="159" t="s">
        <v>512</v>
      </c>
      <c r="F162" s="285" t="s">
        <v>513</v>
      </c>
      <c r="G162" s="285"/>
      <c r="H162" s="285"/>
      <c r="I162" s="285"/>
      <c r="J162" s="160" t="s">
        <v>509</v>
      </c>
      <c r="K162" s="161">
        <v>222.75</v>
      </c>
      <c r="L162" s="286">
        <v>0</v>
      </c>
      <c r="M162" s="286"/>
      <c r="N162" s="287">
        <f t="shared" si="15"/>
        <v>0</v>
      </c>
      <c r="O162" s="287"/>
      <c r="P162" s="287"/>
      <c r="Q162" s="287"/>
      <c r="R162" s="133"/>
      <c r="T162" s="162" t="s">
        <v>5</v>
      </c>
      <c r="U162" s="44" t="s">
        <v>40</v>
      </c>
      <c r="V162" s="36"/>
      <c r="W162" s="163">
        <f t="shared" si="16"/>
        <v>0</v>
      </c>
      <c r="X162" s="163">
        <v>0</v>
      </c>
      <c r="Y162" s="163">
        <f t="shared" si="17"/>
        <v>0</v>
      </c>
      <c r="Z162" s="163">
        <v>0</v>
      </c>
      <c r="AA162" s="164">
        <f t="shared" si="18"/>
        <v>0</v>
      </c>
      <c r="AR162" s="19" t="s">
        <v>181</v>
      </c>
      <c r="AT162" s="19" t="s">
        <v>177</v>
      </c>
      <c r="AU162" s="19" t="s">
        <v>112</v>
      </c>
      <c r="AY162" s="19" t="s">
        <v>176</v>
      </c>
      <c r="BE162" s="106">
        <f t="shared" si="19"/>
        <v>0</v>
      </c>
      <c r="BF162" s="106">
        <f t="shared" si="20"/>
        <v>0</v>
      </c>
      <c r="BG162" s="106">
        <f t="shared" si="21"/>
        <v>0</v>
      </c>
      <c r="BH162" s="106">
        <f t="shared" si="22"/>
        <v>0</v>
      </c>
      <c r="BI162" s="106">
        <f t="shared" si="23"/>
        <v>0</v>
      </c>
      <c r="BJ162" s="19" t="s">
        <v>83</v>
      </c>
      <c r="BK162" s="106">
        <f t="shared" si="24"/>
        <v>0</v>
      </c>
      <c r="BL162" s="19" t="s">
        <v>181</v>
      </c>
      <c r="BM162" s="19" t="s">
        <v>541</v>
      </c>
    </row>
    <row r="163" spans="2:65" s="1" customFormat="1" ht="38.25" customHeight="1">
      <c r="B163" s="130"/>
      <c r="C163" s="158" t="s">
        <v>411</v>
      </c>
      <c r="D163" s="158" t="s">
        <v>177</v>
      </c>
      <c r="E163" s="159" t="s">
        <v>514</v>
      </c>
      <c r="F163" s="285" t="s">
        <v>515</v>
      </c>
      <c r="G163" s="285"/>
      <c r="H163" s="285"/>
      <c r="I163" s="285"/>
      <c r="J163" s="160" t="s">
        <v>476</v>
      </c>
      <c r="K163" s="161">
        <v>297</v>
      </c>
      <c r="L163" s="286">
        <v>0</v>
      </c>
      <c r="M163" s="286"/>
      <c r="N163" s="287">
        <f t="shared" si="15"/>
        <v>0</v>
      </c>
      <c r="O163" s="287"/>
      <c r="P163" s="287"/>
      <c r="Q163" s="287"/>
      <c r="R163" s="133"/>
      <c r="T163" s="162" t="s">
        <v>5</v>
      </c>
      <c r="U163" s="44" t="s">
        <v>40</v>
      </c>
      <c r="V163" s="36"/>
      <c r="W163" s="163">
        <f t="shared" si="16"/>
        <v>0</v>
      </c>
      <c r="X163" s="163">
        <v>0</v>
      </c>
      <c r="Y163" s="163">
        <f t="shared" si="17"/>
        <v>0</v>
      </c>
      <c r="Z163" s="163">
        <v>0</v>
      </c>
      <c r="AA163" s="164">
        <f t="shared" si="18"/>
        <v>0</v>
      </c>
      <c r="AR163" s="19" t="s">
        <v>181</v>
      </c>
      <c r="AT163" s="19" t="s">
        <v>177</v>
      </c>
      <c r="AU163" s="19" t="s">
        <v>112</v>
      </c>
      <c r="AY163" s="19" t="s">
        <v>176</v>
      </c>
      <c r="BE163" s="106">
        <f t="shared" si="19"/>
        <v>0</v>
      </c>
      <c r="BF163" s="106">
        <f t="shared" si="20"/>
        <v>0</v>
      </c>
      <c r="BG163" s="106">
        <f t="shared" si="21"/>
        <v>0</v>
      </c>
      <c r="BH163" s="106">
        <f t="shared" si="22"/>
        <v>0</v>
      </c>
      <c r="BI163" s="106">
        <f t="shared" si="23"/>
        <v>0</v>
      </c>
      <c r="BJ163" s="19" t="s">
        <v>83</v>
      </c>
      <c r="BK163" s="106">
        <f t="shared" si="24"/>
        <v>0</v>
      </c>
      <c r="BL163" s="19" t="s">
        <v>181</v>
      </c>
      <c r="BM163" s="19" t="s">
        <v>542</v>
      </c>
    </row>
    <row r="164" spans="2:65" s="1" customFormat="1" ht="25.5" customHeight="1">
      <c r="B164" s="130"/>
      <c r="C164" s="158" t="s">
        <v>415</v>
      </c>
      <c r="D164" s="158" t="s">
        <v>177</v>
      </c>
      <c r="E164" s="159" t="s">
        <v>517</v>
      </c>
      <c r="F164" s="285" t="s">
        <v>518</v>
      </c>
      <c r="G164" s="285"/>
      <c r="H164" s="285"/>
      <c r="I164" s="285"/>
      <c r="J164" s="160" t="s">
        <v>476</v>
      </c>
      <c r="K164" s="161">
        <v>297</v>
      </c>
      <c r="L164" s="286">
        <v>0</v>
      </c>
      <c r="M164" s="286"/>
      <c r="N164" s="287">
        <f t="shared" si="15"/>
        <v>0</v>
      </c>
      <c r="O164" s="287"/>
      <c r="P164" s="287"/>
      <c r="Q164" s="287"/>
      <c r="R164" s="133"/>
      <c r="T164" s="162" t="s">
        <v>5</v>
      </c>
      <c r="U164" s="44" t="s">
        <v>40</v>
      </c>
      <c r="V164" s="36"/>
      <c r="W164" s="163">
        <f t="shared" si="16"/>
        <v>0</v>
      </c>
      <c r="X164" s="163">
        <v>0</v>
      </c>
      <c r="Y164" s="163">
        <f t="shared" si="17"/>
        <v>0</v>
      </c>
      <c r="Z164" s="163">
        <v>0</v>
      </c>
      <c r="AA164" s="164">
        <f t="shared" si="18"/>
        <v>0</v>
      </c>
      <c r="AR164" s="19" t="s">
        <v>181</v>
      </c>
      <c r="AT164" s="19" t="s">
        <v>177</v>
      </c>
      <c r="AU164" s="19" t="s">
        <v>112</v>
      </c>
      <c r="AY164" s="19" t="s">
        <v>176</v>
      </c>
      <c r="BE164" s="106">
        <f t="shared" si="19"/>
        <v>0</v>
      </c>
      <c r="BF164" s="106">
        <f t="shared" si="20"/>
        <v>0</v>
      </c>
      <c r="BG164" s="106">
        <f t="shared" si="21"/>
        <v>0</v>
      </c>
      <c r="BH164" s="106">
        <f t="shared" si="22"/>
        <v>0</v>
      </c>
      <c r="BI164" s="106">
        <f t="shared" si="23"/>
        <v>0</v>
      </c>
      <c r="BJ164" s="19" t="s">
        <v>83</v>
      </c>
      <c r="BK164" s="106">
        <f t="shared" si="24"/>
        <v>0</v>
      </c>
      <c r="BL164" s="19" t="s">
        <v>181</v>
      </c>
      <c r="BM164" s="19" t="s">
        <v>543</v>
      </c>
    </row>
    <row r="165" spans="2:65" s="1" customFormat="1" ht="25.5" customHeight="1">
      <c r="B165" s="130"/>
      <c r="C165" s="158" t="s">
        <v>544</v>
      </c>
      <c r="D165" s="158" t="s">
        <v>177</v>
      </c>
      <c r="E165" s="159" t="s">
        <v>520</v>
      </c>
      <c r="F165" s="285" t="s">
        <v>521</v>
      </c>
      <c r="G165" s="285"/>
      <c r="H165" s="285"/>
      <c r="I165" s="285"/>
      <c r="J165" s="160" t="s">
        <v>509</v>
      </c>
      <c r="K165" s="161">
        <v>222.75</v>
      </c>
      <c r="L165" s="286">
        <v>0</v>
      </c>
      <c r="M165" s="286"/>
      <c r="N165" s="287">
        <f t="shared" si="15"/>
        <v>0</v>
      </c>
      <c r="O165" s="287"/>
      <c r="P165" s="287"/>
      <c r="Q165" s="287"/>
      <c r="R165" s="133"/>
      <c r="T165" s="162" t="s">
        <v>5</v>
      </c>
      <c r="U165" s="44" t="s">
        <v>40</v>
      </c>
      <c r="V165" s="36"/>
      <c r="W165" s="163">
        <f t="shared" si="16"/>
        <v>0</v>
      </c>
      <c r="X165" s="163">
        <v>0</v>
      </c>
      <c r="Y165" s="163">
        <f t="shared" si="17"/>
        <v>0</v>
      </c>
      <c r="Z165" s="163">
        <v>0</v>
      </c>
      <c r="AA165" s="164">
        <f t="shared" si="18"/>
        <v>0</v>
      </c>
      <c r="AR165" s="19" t="s">
        <v>181</v>
      </c>
      <c r="AT165" s="19" t="s">
        <v>177</v>
      </c>
      <c r="AU165" s="19" t="s">
        <v>112</v>
      </c>
      <c r="AY165" s="19" t="s">
        <v>176</v>
      </c>
      <c r="BE165" s="106">
        <f t="shared" si="19"/>
        <v>0</v>
      </c>
      <c r="BF165" s="106">
        <f t="shared" si="20"/>
        <v>0</v>
      </c>
      <c r="BG165" s="106">
        <f t="shared" si="21"/>
        <v>0</v>
      </c>
      <c r="BH165" s="106">
        <f t="shared" si="22"/>
        <v>0</v>
      </c>
      <c r="BI165" s="106">
        <f t="shared" si="23"/>
        <v>0</v>
      </c>
      <c r="BJ165" s="19" t="s">
        <v>83</v>
      </c>
      <c r="BK165" s="106">
        <f t="shared" si="24"/>
        <v>0</v>
      </c>
      <c r="BL165" s="19" t="s">
        <v>181</v>
      </c>
      <c r="BM165" s="19" t="s">
        <v>545</v>
      </c>
    </row>
    <row r="166" spans="2:65" s="1" customFormat="1" ht="25.5" customHeight="1">
      <c r="B166" s="130"/>
      <c r="C166" s="158" t="s">
        <v>516</v>
      </c>
      <c r="D166" s="158" t="s">
        <v>177</v>
      </c>
      <c r="E166" s="159" t="s">
        <v>523</v>
      </c>
      <c r="F166" s="285" t="s">
        <v>524</v>
      </c>
      <c r="G166" s="285"/>
      <c r="H166" s="285"/>
      <c r="I166" s="285"/>
      <c r="J166" s="160" t="s">
        <v>509</v>
      </c>
      <c r="K166" s="161">
        <v>222.75</v>
      </c>
      <c r="L166" s="286">
        <v>0</v>
      </c>
      <c r="M166" s="286"/>
      <c r="N166" s="287">
        <f t="shared" si="15"/>
        <v>0</v>
      </c>
      <c r="O166" s="287"/>
      <c r="P166" s="287"/>
      <c r="Q166" s="287"/>
      <c r="R166" s="133"/>
      <c r="T166" s="162" t="s">
        <v>5</v>
      </c>
      <c r="U166" s="44" t="s">
        <v>40</v>
      </c>
      <c r="V166" s="36"/>
      <c r="W166" s="163">
        <f t="shared" si="16"/>
        <v>0</v>
      </c>
      <c r="X166" s="163">
        <v>0</v>
      </c>
      <c r="Y166" s="163">
        <f t="shared" si="17"/>
        <v>0</v>
      </c>
      <c r="Z166" s="163">
        <v>0</v>
      </c>
      <c r="AA166" s="164">
        <f t="shared" si="18"/>
        <v>0</v>
      </c>
      <c r="AR166" s="19" t="s">
        <v>181</v>
      </c>
      <c r="AT166" s="19" t="s">
        <v>177</v>
      </c>
      <c r="AU166" s="19" t="s">
        <v>112</v>
      </c>
      <c r="AY166" s="19" t="s">
        <v>176</v>
      </c>
      <c r="BE166" s="106">
        <f t="shared" si="19"/>
        <v>0</v>
      </c>
      <c r="BF166" s="106">
        <f t="shared" si="20"/>
        <v>0</v>
      </c>
      <c r="BG166" s="106">
        <f t="shared" si="21"/>
        <v>0</v>
      </c>
      <c r="BH166" s="106">
        <f t="shared" si="22"/>
        <v>0</v>
      </c>
      <c r="BI166" s="106">
        <f t="shared" si="23"/>
        <v>0</v>
      </c>
      <c r="BJ166" s="19" t="s">
        <v>83</v>
      </c>
      <c r="BK166" s="106">
        <f t="shared" si="24"/>
        <v>0</v>
      </c>
      <c r="BL166" s="19" t="s">
        <v>181</v>
      </c>
      <c r="BM166" s="19" t="s">
        <v>546</v>
      </c>
    </row>
    <row r="167" spans="2:65" s="1" customFormat="1" ht="25.5" customHeight="1">
      <c r="B167" s="130"/>
      <c r="C167" s="183" t="s">
        <v>547</v>
      </c>
      <c r="D167" s="183" t="s">
        <v>225</v>
      </c>
      <c r="E167" s="184" t="s">
        <v>525</v>
      </c>
      <c r="F167" s="302" t="s">
        <v>526</v>
      </c>
      <c r="G167" s="302"/>
      <c r="H167" s="302"/>
      <c r="I167" s="302"/>
      <c r="J167" s="185" t="s">
        <v>479</v>
      </c>
      <c r="K167" s="186">
        <v>7.4249999999999998</v>
      </c>
      <c r="L167" s="303">
        <v>0</v>
      </c>
      <c r="M167" s="303"/>
      <c r="N167" s="304">
        <f t="shared" si="15"/>
        <v>0</v>
      </c>
      <c r="O167" s="287"/>
      <c r="P167" s="287"/>
      <c r="Q167" s="287"/>
      <c r="R167" s="133"/>
      <c r="T167" s="162" t="s">
        <v>5</v>
      </c>
      <c r="U167" s="44" t="s">
        <v>40</v>
      </c>
      <c r="V167" s="36"/>
      <c r="W167" s="163">
        <f t="shared" si="16"/>
        <v>0</v>
      </c>
      <c r="X167" s="163">
        <v>0</v>
      </c>
      <c r="Y167" s="163">
        <f t="shared" si="17"/>
        <v>0</v>
      </c>
      <c r="Z167" s="163">
        <v>0</v>
      </c>
      <c r="AA167" s="164">
        <f t="shared" si="18"/>
        <v>0</v>
      </c>
      <c r="AR167" s="19" t="s">
        <v>222</v>
      </c>
      <c r="AT167" s="19" t="s">
        <v>225</v>
      </c>
      <c r="AU167" s="19" t="s">
        <v>112</v>
      </c>
      <c r="AY167" s="19" t="s">
        <v>176</v>
      </c>
      <c r="BE167" s="106">
        <f t="shared" si="19"/>
        <v>0</v>
      </c>
      <c r="BF167" s="106">
        <f t="shared" si="20"/>
        <v>0</v>
      </c>
      <c r="BG167" s="106">
        <f t="shared" si="21"/>
        <v>0</v>
      </c>
      <c r="BH167" s="106">
        <f t="shared" si="22"/>
        <v>0</v>
      </c>
      <c r="BI167" s="106">
        <f t="shared" si="23"/>
        <v>0</v>
      </c>
      <c r="BJ167" s="19" t="s">
        <v>83</v>
      </c>
      <c r="BK167" s="106">
        <f t="shared" si="24"/>
        <v>0</v>
      </c>
      <c r="BL167" s="19" t="s">
        <v>181</v>
      </c>
      <c r="BM167" s="19" t="s">
        <v>548</v>
      </c>
    </row>
    <row r="168" spans="2:65" s="8" customFormat="1" ht="37.35" customHeight="1">
      <c r="B168" s="148"/>
      <c r="C168" s="149"/>
      <c r="D168" s="150" t="s">
        <v>470</v>
      </c>
      <c r="E168" s="150"/>
      <c r="F168" s="150"/>
      <c r="G168" s="150"/>
      <c r="H168" s="150"/>
      <c r="I168" s="150"/>
      <c r="J168" s="150"/>
      <c r="K168" s="150"/>
      <c r="L168" s="150"/>
      <c r="M168" s="150"/>
      <c r="N168" s="307">
        <f>BK168</f>
        <v>0</v>
      </c>
      <c r="O168" s="308"/>
      <c r="P168" s="308"/>
      <c r="Q168" s="308"/>
      <c r="R168" s="151"/>
      <c r="T168" s="152"/>
      <c r="U168" s="149"/>
      <c r="V168" s="149"/>
      <c r="W168" s="153">
        <f>W169</f>
        <v>0</v>
      </c>
      <c r="X168" s="149"/>
      <c r="Y168" s="153">
        <f>Y169</f>
        <v>0</v>
      </c>
      <c r="Z168" s="149"/>
      <c r="AA168" s="154">
        <f>AA169</f>
        <v>0</v>
      </c>
      <c r="AR168" s="155" t="s">
        <v>83</v>
      </c>
      <c r="AT168" s="156" t="s">
        <v>74</v>
      </c>
      <c r="AU168" s="156" t="s">
        <v>75</v>
      </c>
      <c r="AY168" s="155" t="s">
        <v>176</v>
      </c>
      <c r="BK168" s="157">
        <f>BK169</f>
        <v>0</v>
      </c>
    </row>
    <row r="169" spans="2:65" s="8" customFormat="1" ht="19.95" customHeight="1">
      <c r="B169" s="148"/>
      <c r="C169" s="149"/>
      <c r="D169" s="182" t="s">
        <v>471</v>
      </c>
      <c r="E169" s="182"/>
      <c r="F169" s="182"/>
      <c r="G169" s="182"/>
      <c r="H169" s="182"/>
      <c r="I169" s="182"/>
      <c r="J169" s="182"/>
      <c r="K169" s="182"/>
      <c r="L169" s="182"/>
      <c r="M169" s="182"/>
      <c r="N169" s="305">
        <f>BK169</f>
        <v>0</v>
      </c>
      <c r="O169" s="306"/>
      <c r="P169" s="306"/>
      <c r="Q169" s="306"/>
      <c r="R169" s="151"/>
      <c r="T169" s="152"/>
      <c r="U169" s="149"/>
      <c r="V169" s="149"/>
      <c r="W169" s="153">
        <f>SUM(W170:W217)</f>
        <v>0</v>
      </c>
      <c r="X169" s="149"/>
      <c r="Y169" s="153">
        <f>SUM(Y170:Y217)</f>
        <v>0</v>
      </c>
      <c r="Z169" s="149"/>
      <c r="AA169" s="154">
        <f>SUM(AA170:AA217)</f>
        <v>0</v>
      </c>
      <c r="AR169" s="155" t="s">
        <v>83</v>
      </c>
      <c r="AT169" s="156" t="s">
        <v>74</v>
      </c>
      <c r="AU169" s="156" t="s">
        <v>83</v>
      </c>
      <c r="AY169" s="155" t="s">
        <v>176</v>
      </c>
      <c r="BK169" s="157">
        <f>SUM(BK170:BK217)</f>
        <v>0</v>
      </c>
    </row>
    <row r="170" spans="2:65" s="1" customFormat="1" ht="38.25" customHeight="1">
      <c r="B170" s="130"/>
      <c r="C170" s="158" t="s">
        <v>549</v>
      </c>
      <c r="D170" s="158" t="s">
        <v>177</v>
      </c>
      <c r="E170" s="159" t="s">
        <v>550</v>
      </c>
      <c r="F170" s="285" t="s">
        <v>551</v>
      </c>
      <c r="G170" s="285"/>
      <c r="H170" s="285"/>
      <c r="I170" s="285"/>
      <c r="J170" s="160" t="s">
        <v>476</v>
      </c>
      <c r="K170" s="161">
        <v>36</v>
      </c>
      <c r="L170" s="286">
        <v>0</v>
      </c>
      <c r="M170" s="286"/>
      <c r="N170" s="287">
        <f t="shared" ref="N170:N217" si="25">ROUND(L170*K170,2)</f>
        <v>0</v>
      </c>
      <c r="O170" s="287"/>
      <c r="P170" s="287"/>
      <c r="Q170" s="287"/>
      <c r="R170" s="133"/>
      <c r="T170" s="162" t="s">
        <v>5</v>
      </c>
      <c r="U170" s="44" t="s">
        <v>40</v>
      </c>
      <c r="V170" s="36"/>
      <c r="W170" s="163">
        <f t="shared" ref="W170:W217" si="26">V170*K170</f>
        <v>0</v>
      </c>
      <c r="X170" s="163">
        <v>0</v>
      </c>
      <c r="Y170" s="163">
        <f t="shared" ref="Y170:Y217" si="27">X170*K170</f>
        <v>0</v>
      </c>
      <c r="Z170" s="163">
        <v>0</v>
      </c>
      <c r="AA170" s="164">
        <f t="shared" ref="AA170:AA217" si="28">Z170*K170</f>
        <v>0</v>
      </c>
      <c r="AR170" s="19" t="s">
        <v>181</v>
      </c>
      <c r="AT170" s="19" t="s">
        <v>177</v>
      </c>
      <c r="AU170" s="19" t="s">
        <v>112</v>
      </c>
      <c r="AY170" s="19" t="s">
        <v>176</v>
      </c>
      <c r="BE170" s="106">
        <f t="shared" ref="BE170:BE217" si="29">IF(U170="základní",N170,0)</f>
        <v>0</v>
      </c>
      <c r="BF170" s="106">
        <f t="shared" ref="BF170:BF217" si="30">IF(U170="snížená",N170,0)</f>
        <v>0</v>
      </c>
      <c r="BG170" s="106">
        <f t="shared" ref="BG170:BG217" si="31">IF(U170="zákl. přenesená",N170,0)</f>
        <v>0</v>
      </c>
      <c r="BH170" s="106">
        <f t="shared" ref="BH170:BH217" si="32">IF(U170="sníž. přenesená",N170,0)</f>
        <v>0</v>
      </c>
      <c r="BI170" s="106">
        <f t="shared" ref="BI170:BI217" si="33">IF(U170="nulová",N170,0)</f>
        <v>0</v>
      </c>
      <c r="BJ170" s="19" t="s">
        <v>83</v>
      </c>
      <c r="BK170" s="106">
        <f t="shared" ref="BK170:BK217" si="34">ROUND(L170*K170,2)</f>
        <v>0</v>
      </c>
      <c r="BL170" s="19" t="s">
        <v>181</v>
      </c>
      <c r="BM170" s="19" t="s">
        <v>549</v>
      </c>
    </row>
    <row r="171" spans="2:65" s="1" customFormat="1" ht="25.5" customHeight="1">
      <c r="B171" s="130"/>
      <c r="C171" s="183" t="s">
        <v>552</v>
      </c>
      <c r="D171" s="183" t="s">
        <v>225</v>
      </c>
      <c r="E171" s="184" t="s">
        <v>482</v>
      </c>
      <c r="F171" s="302" t="s">
        <v>483</v>
      </c>
      <c r="G171" s="302"/>
      <c r="H171" s="302"/>
      <c r="I171" s="302"/>
      <c r="J171" s="185" t="s">
        <v>476</v>
      </c>
      <c r="K171" s="186">
        <v>36</v>
      </c>
      <c r="L171" s="303">
        <v>0</v>
      </c>
      <c r="M171" s="303"/>
      <c r="N171" s="304">
        <f t="shared" si="25"/>
        <v>0</v>
      </c>
      <c r="O171" s="287"/>
      <c r="P171" s="287"/>
      <c r="Q171" s="287"/>
      <c r="R171" s="133"/>
      <c r="T171" s="162" t="s">
        <v>5</v>
      </c>
      <c r="U171" s="44" t="s">
        <v>40</v>
      </c>
      <c r="V171" s="36"/>
      <c r="W171" s="163">
        <f t="shared" si="26"/>
        <v>0</v>
      </c>
      <c r="X171" s="163">
        <v>0</v>
      </c>
      <c r="Y171" s="163">
        <f t="shared" si="27"/>
        <v>0</v>
      </c>
      <c r="Z171" s="163">
        <v>0</v>
      </c>
      <c r="AA171" s="164">
        <f t="shared" si="28"/>
        <v>0</v>
      </c>
      <c r="AR171" s="19" t="s">
        <v>222</v>
      </c>
      <c r="AT171" s="19" t="s">
        <v>225</v>
      </c>
      <c r="AU171" s="19" t="s">
        <v>112</v>
      </c>
      <c r="AY171" s="19" t="s">
        <v>176</v>
      </c>
      <c r="BE171" s="106">
        <f t="shared" si="29"/>
        <v>0</v>
      </c>
      <c r="BF171" s="106">
        <f t="shared" si="30"/>
        <v>0</v>
      </c>
      <c r="BG171" s="106">
        <f t="shared" si="31"/>
        <v>0</v>
      </c>
      <c r="BH171" s="106">
        <f t="shared" si="32"/>
        <v>0</v>
      </c>
      <c r="BI171" s="106">
        <f t="shared" si="33"/>
        <v>0</v>
      </c>
      <c r="BJ171" s="19" t="s">
        <v>83</v>
      </c>
      <c r="BK171" s="106">
        <f t="shared" si="34"/>
        <v>0</v>
      </c>
      <c r="BL171" s="19" t="s">
        <v>181</v>
      </c>
      <c r="BM171" s="19" t="s">
        <v>499</v>
      </c>
    </row>
    <row r="172" spans="2:65" s="1" customFormat="1" ht="38.25" customHeight="1">
      <c r="B172" s="130"/>
      <c r="C172" s="158" t="s">
        <v>519</v>
      </c>
      <c r="D172" s="158" t="s">
        <v>177</v>
      </c>
      <c r="E172" s="159" t="s">
        <v>503</v>
      </c>
      <c r="F172" s="285" t="s">
        <v>504</v>
      </c>
      <c r="G172" s="285"/>
      <c r="H172" s="285"/>
      <c r="I172" s="285"/>
      <c r="J172" s="160" t="s">
        <v>476</v>
      </c>
      <c r="K172" s="161">
        <v>297</v>
      </c>
      <c r="L172" s="286">
        <v>0</v>
      </c>
      <c r="M172" s="286"/>
      <c r="N172" s="287">
        <f t="shared" si="25"/>
        <v>0</v>
      </c>
      <c r="O172" s="287"/>
      <c r="P172" s="287"/>
      <c r="Q172" s="287"/>
      <c r="R172" s="133"/>
      <c r="T172" s="162" t="s">
        <v>5</v>
      </c>
      <c r="U172" s="44" t="s">
        <v>40</v>
      </c>
      <c r="V172" s="36"/>
      <c r="W172" s="163">
        <f t="shared" si="26"/>
        <v>0</v>
      </c>
      <c r="X172" s="163">
        <v>0</v>
      </c>
      <c r="Y172" s="163">
        <f t="shared" si="27"/>
        <v>0</v>
      </c>
      <c r="Z172" s="163">
        <v>0</v>
      </c>
      <c r="AA172" s="164">
        <f t="shared" si="28"/>
        <v>0</v>
      </c>
      <c r="AR172" s="19" t="s">
        <v>181</v>
      </c>
      <c r="AT172" s="19" t="s">
        <v>177</v>
      </c>
      <c r="AU172" s="19" t="s">
        <v>112</v>
      </c>
      <c r="AY172" s="19" t="s">
        <v>176</v>
      </c>
      <c r="BE172" s="106">
        <f t="shared" si="29"/>
        <v>0</v>
      </c>
      <c r="BF172" s="106">
        <f t="shared" si="30"/>
        <v>0</v>
      </c>
      <c r="BG172" s="106">
        <f t="shared" si="31"/>
        <v>0</v>
      </c>
      <c r="BH172" s="106">
        <f t="shared" si="32"/>
        <v>0</v>
      </c>
      <c r="BI172" s="106">
        <f t="shared" si="33"/>
        <v>0</v>
      </c>
      <c r="BJ172" s="19" t="s">
        <v>83</v>
      </c>
      <c r="BK172" s="106">
        <f t="shared" si="34"/>
        <v>0</v>
      </c>
      <c r="BL172" s="19" t="s">
        <v>181</v>
      </c>
      <c r="BM172" s="19" t="s">
        <v>553</v>
      </c>
    </row>
    <row r="173" spans="2:65" s="1" customFormat="1" ht="25.5" customHeight="1">
      <c r="B173" s="130"/>
      <c r="C173" s="183" t="s">
        <v>554</v>
      </c>
      <c r="D173" s="183" t="s">
        <v>225</v>
      </c>
      <c r="E173" s="184" t="s">
        <v>505</v>
      </c>
      <c r="F173" s="302" t="s">
        <v>506</v>
      </c>
      <c r="G173" s="302"/>
      <c r="H173" s="302"/>
      <c r="I173" s="302"/>
      <c r="J173" s="185" t="s">
        <v>476</v>
      </c>
      <c r="K173" s="186">
        <v>311.85000000000002</v>
      </c>
      <c r="L173" s="303">
        <v>0</v>
      </c>
      <c r="M173" s="303"/>
      <c r="N173" s="304">
        <f t="shared" si="25"/>
        <v>0</v>
      </c>
      <c r="O173" s="287"/>
      <c r="P173" s="287"/>
      <c r="Q173" s="287"/>
      <c r="R173" s="133"/>
      <c r="T173" s="162" t="s">
        <v>5</v>
      </c>
      <c r="U173" s="44" t="s">
        <v>40</v>
      </c>
      <c r="V173" s="36"/>
      <c r="W173" s="163">
        <f t="shared" si="26"/>
        <v>0</v>
      </c>
      <c r="X173" s="163">
        <v>0</v>
      </c>
      <c r="Y173" s="163">
        <f t="shared" si="27"/>
        <v>0</v>
      </c>
      <c r="Z173" s="163">
        <v>0</v>
      </c>
      <c r="AA173" s="164">
        <f t="shared" si="28"/>
        <v>0</v>
      </c>
      <c r="AR173" s="19" t="s">
        <v>222</v>
      </c>
      <c r="AT173" s="19" t="s">
        <v>225</v>
      </c>
      <c r="AU173" s="19" t="s">
        <v>112</v>
      </c>
      <c r="AY173" s="19" t="s">
        <v>176</v>
      </c>
      <c r="BE173" s="106">
        <f t="shared" si="29"/>
        <v>0</v>
      </c>
      <c r="BF173" s="106">
        <f t="shared" si="30"/>
        <v>0</v>
      </c>
      <c r="BG173" s="106">
        <f t="shared" si="31"/>
        <v>0</v>
      </c>
      <c r="BH173" s="106">
        <f t="shared" si="32"/>
        <v>0</v>
      </c>
      <c r="BI173" s="106">
        <f t="shared" si="33"/>
        <v>0</v>
      </c>
      <c r="BJ173" s="19" t="s">
        <v>83</v>
      </c>
      <c r="BK173" s="106">
        <f t="shared" si="34"/>
        <v>0</v>
      </c>
      <c r="BL173" s="19" t="s">
        <v>181</v>
      </c>
      <c r="BM173" s="19" t="s">
        <v>555</v>
      </c>
    </row>
    <row r="174" spans="2:65" s="1" customFormat="1" ht="38.25" customHeight="1">
      <c r="B174" s="130"/>
      <c r="C174" s="158" t="s">
        <v>522</v>
      </c>
      <c r="D174" s="158" t="s">
        <v>177</v>
      </c>
      <c r="E174" s="159" t="s">
        <v>480</v>
      </c>
      <c r="F174" s="285" t="s">
        <v>481</v>
      </c>
      <c r="G174" s="285"/>
      <c r="H174" s="285"/>
      <c r="I174" s="285"/>
      <c r="J174" s="160" t="s">
        <v>476</v>
      </c>
      <c r="K174" s="161">
        <v>297</v>
      </c>
      <c r="L174" s="286">
        <v>0</v>
      </c>
      <c r="M174" s="286"/>
      <c r="N174" s="287">
        <f t="shared" si="25"/>
        <v>0</v>
      </c>
      <c r="O174" s="287"/>
      <c r="P174" s="287"/>
      <c r="Q174" s="287"/>
      <c r="R174" s="133"/>
      <c r="T174" s="162" t="s">
        <v>5</v>
      </c>
      <c r="U174" s="44" t="s">
        <v>40</v>
      </c>
      <c r="V174" s="36"/>
      <c r="W174" s="163">
        <f t="shared" si="26"/>
        <v>0</v>
      </c>
      <c r="X174" s="163">
        <v>0</v>
      </c>
      <c r="Y174" s="163">
        <f t="shared" si="27"/>
        <v>0</v>
      </c>
      <c r="Z174" s="163">
        <v>0</v>
      </c>
      <c r="AA174" s="164">
        <f t="shared" si="28"/>
        <v>0</v>
      </c>
      <c r="AR174" s="19" t="s">
        <v>181</v>
      </c>
      <c r="AT174" s="19" t="s">
        <v>177</v>
      </c>
      <c r="AU174" s="19" t="s">
        <v>112</v>
      </c>
      <c r="AY174" s="19" t="s">
        <v>176</v>
      </c>
      <c r="BE174" s="106">
        <f t="shared" si="29"/>
        <v>0</v>
      </c>
      <c r="BF174" s="106">
        <f t="shared" si="30"/>
        <v>0</v>
      </c>
      <c r="BG174" s="106">
        <f t="shared" si="31"/>
        <v>0</v>
      </c>
      <c r="BH174" s="106">
        <f t="shared" si="32"/>
        <v>0</v>
      </c>
      <c r="BI174" s="106">
        <f t="shared" si="33"/>
        <v>0</v>
      </c>
      <c r="BJ174" s="19" t="s">
        <v>83</v>
      </c>
      <c r="BK174" s="106">
        <f t="shared" si="34"/>
        <v>0</v>
      </c>
      <c r="BL174" s="19" t="s">
        <v>181</v>
      </c>
      <c r="BM174" s="19" t="s">
        <v>556</v>
      </c>
    </row>
    <row r="175" spans="2:65" s="1" customFormat="1" ht="25.5" customHeight="1">
      <c r="B175" s="130"/>
      <c r="C175" s="183" t="s">
        <v>557</v>
      </c>
      <c r="D175" s="183" t="s">
        <v>225</v>
      </c>
      <c r="E175" s="184" t="s">
        <v>482</v>
      </c>
      <c r="F175" s="302" t="s">
        <v>483</v>
      </c>
      <c r="G175" s="302"/>
      <c r="H175" s="302"/>
      <c r="I175" s="302"/>
      <c r="J175" s="185" t="s">
        <v>476</v>
      </c>
      <c r="K175" s="186">
        <v>311.85000000000002</v>
      </c>
      <c r="L175" s="303">
        <v>0</v>
      </c>
      <c r="M175" s="303"/>
      <c r="N175" s="304">
        <f t="shared" si="25"/>
        <v>0</v>
      </c>
      <c r="O175" s="287"/>
      <c r="P175" s="287"/>
      <c r="Q175" s="287"/>
      <c r="R175" s="133"/>
      <c r="T175" s="162" t="s">
        <v>5</v>
      </c>
      <c r="U175" s="44" t="s">
        <v>40</v>
      </c>
      <c r="V175" s="36"/>
      <c r="W175" s="163">
        <f t="shared" si="26"/>
        <v>0</v>
      </c>
      <c r="X175" s="163">
        <v>0</v>
      </c>
      <c r="Y175" s="163">
        <f t="shared" si="27"/>
        <v>0</v>
      </c>
      <c r="Z175" s="163">
        <v>0</v>
      </c>
      <c r="AA175" s="164">
        <f t="shared" si="28"/>
        <v>0</v>
      </c>
      <c r="AR175" s="19" t="s">
        <v>222</v>
      </c>
      <c r="AT175" s="19" t="s">
        <v>225</v>
      </c>
      <c r="AU175" s="19" t="s">
        <v>112</v>
      </c>
      <c r="AY175" s="19" t="s">
        <v>176</v>
      </c>
      <c r="BE175" s="106">
        <f t="shared" si="29"/>
        <v>0</v>
      </c>
      <c r="BF175" s="106">
        <f t="shared" si="30"/>
        <v>0</v>
      </c>
      <c r="BG175" s="106">
        <f t="shared" si="31"/>
        <v>0</v>
      </c>
      <c r="BH175" s="106">
        <f t="shared" si="32"/>
        <v>0</v>
      </c>
      <c r="BI175" s="106">
        <f t="shared" si="33"/>
        <v>0</v>
      </c>
      <c r="BJ175" s="19" t="s">
        <v>83</v>
      </c>
      <c r="BK175" s="106">
        <f t="shared" si="34"/>
        <v>0</v>
      </c>
      <c r="BL175" s="19" t="s">
        <v>181</v>
      </c>
      <c r="BM175" s="19" t="s">
        <v>558</v>
      </c>
    </row>
    <row r="176" spans="2:65" s="1" customFormat="1" ht="16.5" customHeight="1">
      <c r="B176" s="130"/>
      <c r="C176" s="183" t="s">
        <v>559</v>
      </c>
      <c r="D176" s="183" t="s">
        <v>225</v>
      </c>
      <c r="E176" s="184" t="s">
        <v>477</v>
      </c>
      <c r="F176" s="302" t="s">
        <v>478</v>
      </c>
      <c r="G176" s="302"/>
      <c r="H176" s="302"/>
      <c r="I176" s="302"/>
      <c r="J176" s="185" t="s">
        <v>479</v>
      </c>
      <c r="K176" s="186">
        <v>12.6</v>
      </c>
      <c r="L176" s="303">
        <v>0</v>
      </c>
      <c r="M176" s="303"/>
      <c r="N176" s="304">
        <f t="shared" si="25"/>
        <v>0</v>
      </c>
      <c r="O176" s="287"/>
      <c r="P176" s="287"/>
      <c r="Q176" s="287"/>
      <c r="R176" s="133"/>
      <c r="T176" s="162" t="s">
        <v>5</v>
      </c>
      <c r="U176" s="44" t="s">
        <v>40</v>
      </c>
      <c r="V176" s="36"/>
      <c r="W176" s="163">
        <f t="shared" si="26"/>
        <v>0</v>
      </c>
      <c r="X176" s="163">
        <v>0</v>
      </c>
      <c r="Y176" s="163">
        <f t="shared" si="27"/>
        <v>0</v>
      </c>
      <c r="Z176" s="163">
        <v>0</v>
      </c>
      <c r="AA176" s="164">
        <f t="shared" si="28"/>
        <v>0</v>
      </c>
      <c r="AR176" s="19" t="s">
        <v>222</v>
      </c>
      <c r="AT176" s="19" t="s">
        <v>225</v>
      </c>
      <c r="AU176" s="19" t="s">
        <v>112</v>
      </c>
      <c r="AY176" s="19" t="s">
        <v>176</v>
      </c>
      <c r="BE176" s="106">
        <f t="shared" si="29"/>
        <v>0</v>
      </c>
      <c r="BF176" s="106">
        <f t="shared" si="30"/>
        <v>0</v>
      </c>
      <c r="BG176" s="106">
        <f t="shared" si="31"/>
        <v>0</v>
      </c>
      <c r="BH176" s="106">
        <f t="shared" si="32"/>
        <v>0</v>
      </c>
      <c r="BI176" s="106">
        <f t="shared" si="33"/>
        <v>0</v>
      </c>
      <c r="BJ176" s="19" t="s">
        <v>83</v>
      </c>
      <c r="BK176" s="106">
        <f t="shared" si="34"/>
        <v>0</v>
      </c>
      <c r="BL176" s="19" t="s">
        <v>181</v>
      </c>
      <c r="BM176" s="19" t="s">
        <v>560</v>
      </c>
    </row>
    <row r="177" spans="2:65" s="1" customFormat="1" ht="38.25" customHeight="1">
      <c r="B177" s="130"/>
      <c r="C177" s="158" t="s">
        <v>130</v>
      </c>
      <c r="D177" s="158" t="s">
        <v>177</v>
      </c>
      <c r="E177" s="159" t="s">
        <v>550</v>
      </c>
      <c r="F177" s="285" t="s">
        <v>551</v>
      </c>
      <c r="G177" s="285"/>
      <c r="H177" s="285"/>
      <c r="I177" s="285"/>
      <c r="J177" s="160" t="s">
        <v>476</v>
      </c>
      <c r="K177" s="161">
        <v>24</v>
      </c>
      <c r="L177" s="286">
        <v>0</v>
      </c>
      <c r="M177" s="286"/>
      <c r="N177" s="287">
        <f t="shared" si="25"/>
        <v>0</v>
      </c>
      <c r="O177" s="287"/>
      <c r="P177" s="287"/>
      <c r="Q177" s="287"/>
      <c r="R177" s="133"/>
      <c r="T177" s="162" t="s">
        <v>5</v>
      </c>
      <c r="U177" s="44" t="s">
        <v>40</v>
      </c>
      <c r="V177" s="36"/>
      <c r="W177" s="163">
        <f t="shared" si="26"/>
        <v>0</v>
      </c>
      <c r="X177" s="163">
        <v>0</v>
      </c>
      <c r="Y177" s="163">
        <f t="shared" si="27"/>
        <v>0</v>
      </c>
      <c r="Z177" s="163">
        <v>0</v>
      </c>
      <c r="AA177" s="164">
        <f t="shared" si="28"/>
        <v>0</v>
      </c>
      <c r="AR177" s="19" t="s">
        <v>181</v>
      </c>
      <c r="AT177" s="19" t="s">
        <v>177</v>
      </c>
      <c r="AU177" s="19" t="s">
        <v>112</v>
      </c>
      <c r="AY177" s="19" t="s">
        <v>176</v>
      </c>
      <c r="BE177" s="106">
        <f t="shared" si="29"/>
        <v>0</v>
      </c>
      <c r="BF177" s="106">
        <f t="shared" si="30"/>
        <v>0</v>
      </c>
      <c r="BG177" s="106">
        <f t="shared" si="31"/>
        <v>0</v>
      </c>
      <c r="BH177" s="106">
        <f t="shared" si="32"/>
        <v>0</v>
      </c>
      <c r="BI177" s="106">
        <f t="shared" si="33"/>
        <v>0</v>
      </c>
      <c r="BJ177" s="19" t="s">
        <v>83</v>
      </c>
      <c r="BK177" s="106">
        <f t="shared" si="34"/>
        <v>0</v>
      </c>
      <c r="BL177" s="19" t="s">
        <v>181</v>
      </c>
      <c r="BM177" s="19" t="s">
        <v>561</v>
      </c>
    </row>
    <row r="178" spans="2:65" s="1" customFormat="1" ht="25.5" customHeight="1">
      <c r="B178" s="130"/>
      <c r="C178" s="183" t="s">
        <v>536</v>
      </c>
      <c r="D178" s="183" t="s">
        <v>225</v>
      </c>
      <c r="E178" s="184" t="s">
        <v>482</v>
      </c>
      <c r="F178" s="302" t="s">
        <v>483</v>
      </c>
      <c r="G178" s="302"/>
      <c r="H178" s="302"/>
      <c r="I178" s="302"/>
      <c r="J178" s="185" t="s">
        <v>476</v>
      </c>
      <c r="K178" s="186">
        <v>24</v>
      </c>
      <c r="L178" s="303">
        <v>0</v>
      </c>
      <c r="M178" s="303"/>
      <c r="N178" s="304">
        <f t="shared" si="25"/>
        <v>0</v>
      </c>
      <c r="O178" s="287"/>
      <c r="P178" s="287"/>
      <c r="Q178" s="287"/>
      <c r="R178" s="133"/>
      <c r="T178" s="162" t="s">
        <v>5</v>
      </c>
      <c r="U178" s="44" t="s">
        <v>40</v>
      </c>
      <c r="V178" s="36"/>
      <c r="W178" s="163">
        <f t="shared" si="26"/>
        <v>0</v>
      </c>
      <c r="X178" s="163">
        <v>0</v>
      </c>
      <c r="Y178" s="163">
        <f t="shared" si="27"/>
        <v>0</v>
      </c>
      <c r="Z178" s="163">
        <v>0</v>
      </c>
      <c r="AA178" s="164">
        <f t="shared" si="28"/>
        <v>0</v>
      </c>
      <c r="AR178" s="19" t="s">
        <v>222</v>
      </c>
      <c r="AT178" s="19" t="s">
        <v>225</v>
      </c>
      <c r="AU178" s="19" t="s">
        <v>112</v>
      </c>
      <c r="AY178" s="19" t="s">
        <v>176</v>
      </c>
      <c r="BE178" s="106">
        <f t="shared" si="29"/>
        <v>0</v>
      </c>
      <c r="BF178" s="106">
        <f t="shared" si="30"/>
        <v>0</v>
      </c>
      <c r="BG178" s="106">
        <f t="shared" si="31"/>
        <v>0</v>
      </c>
      <c r="BH178" s="106">
        <f t="shared" si="32"/>
        <v>0</v>
      </c>
      <c r="BI178" s="106">
        <f t="shared" si="33"/>
        <v>0</v>
      </c>
      <c r="BJ178" s="19" t="s">
        <v>83</v>
      </c>
      <c r="BK178" s="106">
        <f t="shared" si="34"/>
        <v>0</v>
      </c>
      <c r="BL178" s="19" t="s">
        <v>181</v>
      </c>
      <c r="BM178" s="19" t="s">
        <v>562</v>
      </c>
    </row>
    <row r="179" spans="2:65" s="1" customFormat="1" ht="38.25" customHeight="1">
      <c r="B179" s="130"/>
      <c r="C179" s="158" t="s">
        <v>118</v>
      </c>
      <c r="D179" s="158" t="s">
        <v>177</v>
      </c>
      <c r="E179" s="159" t="s">
        <v>563</v>
      </c>
      <c r="F179" s="285" t="s">
        <v>564</v>
      </c>
      <c r="G179" s="285"/>
      <c r="H179" s="285"/>
      <c r="I179" s="285"/>
      <c r="J179" s="160" t="s">
        <v>476</v>
      </c>
      <c r="K179" s="161">
        <v>24</v>
      </c>
      <c r="L179" s="286">
        <v>0</v>
      </c>
      <c r="M179" s="286"/>
      <c r="N179" s="287">
        <f t="shared" si="25"/>
        <v>0</v>
      </c>
      <c r="O179" s="287"/>
      <c r="P179" s="287"/>
      <c r="Q179" s="287"/>
      <c r="R179" s="133"/>
      <c r="T179" s="162" t="s">
        <v>5</v>
      </c>
      <c r="U179" s="44" t="s">
        <v>40</v>
      </c>
      <c r="V179" s="36"/>
      <c r="W179" s="163">
        <f t="shared" si="26"/>
        <v>0</v>
      </c>
      <c r="X179" s="163">
        <v>0</v>
      </c>
      <c r="Y179" s="163">
        <f t="shared" si="27"/>
        <v>0</v>
      </c>
      <c r="Z179" s="163">
        <v>0</v>
      </c>
      <c r="AA179" s="164">
        <f t="shared" si="28"/>
        <v>0</v>
      </c>
      <c r="AR179" s="19" t="s">
        <v>181</v>
      </c>
      <c r="AT179" s="19" t="s">
        <v>177</v>
      </c>
      <c r="AU179" s="19" t="s">
        <v>112</v>
      </c>
      <c r="AY179" s="19" t="s">
        <v>176</v>
      </c>
      <c r="BE179" s="106">
        <f t="shared" si="29"/>
        <v>0</v>
      </c>
      <c r="BF179" s="106">
        <f t="shared" si="30"/>
        <v>0</v>
      </c>
      <c r="BG179" s="106">
        <f t="shared" si="31"/>
        <v>0</v>
      </c>
      <c r="BH179" s="106">
        <f t="shared" si="32"/>
        <v>0</v>
      </c>
      <c r="BI179" s="106">
        <f t="shared" si="33"/>
        <v>0</v>
      </c>
      <c r="BJ179" s="19" t="s">
        <v>83</v>
      </c>
      <c r="BK179" s="106">
        <f t="shared" si="34"/>
        <v>0</v>
      </c>
      <c r="BL179" s="19" t="s">
        <v>181</v>
      </c>
      <c r="BM179" s="19" t="s">
        <v>565</v>
      </c>
    </row>
    <row r="180" spans="2:65" s="1" customFormat="1" ht="25.5" customHeight="1">
      <c r="B180" s="130"/>
      <c r="C180" s="183" t="s">
        <v>566</v>
      </c>
      <c r="D180" s="183" t="s">
        <v>225</v>
      </c>
      <c r="E180" s="184" t="s">
        <v>567</v>
      </c>
      <c r="F180" s="302" t="s">
        <v>568</v>
      </c>
      <c r="G180" s="302"/>
      <c r="H180" s="302"/>
      <c r="I180" s="302"/>
      <c r="J180" s="185" t="s">
        <v>476</v>
      </c>
      <c r="K180" s="186">
        <v>30</v>
      </c>
      <c r="L180" s="303">
        <v>0</v>
      </c>
      <c r="M180" s="303"/>
      <c r="N180" s="304">
        <f t="shared" si="25"/>
        <v>0</v>
      </c>
      <c r="O180" s="287"/>
      <c r="P180" s="287"/>
      <c r="Q180" s="287"/>
      <c r="R180" s="133"/>
      <c r="T180" s="162" t="s">
        <v>5</v>
      </c>
      <c r="U180" s="44" t="s">
        <v>40</v>
      </c>
      <c r="V180" s="36"/>
      <c r="W180" s="163">
        <f t="shared" si="26"/>
        <v>0</v>
      </c>
      <c r="X180" s="163">
        <v>0</v>
      </c>
      <c r="Y180" s="163">
        <f t="shared" si="27"/>
        <v>0</v>
      </c>
      <c r="Z180" s="163">
        <v>0</v>
      </c>
      <c r="AA180" s="164">
        <f t="shared" si="28"/>
        <v>0</v>
      </c>
      <c r="AR180" s="19" t="s">
        <v>222</v>
      </c>
      <c r="AT180" s="19" t="s">
        <v>225</v>
      </c>
      <c r="AU180" s="19" t="s">
        <v>112</v>
      </c>
      <c r="AY180" s="19" t="s">
        <v>176</v>
      </c>
      <c r="BE180" s="106">
        <f t="shared" si="29"/>
        <v>0</v>
      </c>
      <c r="BF180" s="106">
        <f t="shared" si="30"/>
        <v>0</v>
      </c>
      <c r="BG180" s="106">
        <f t="shared" si="31"/>
        <v>0</v>
      </c>
      <c r="BH180" s="106">
        <f t="shared" si="32"/>
        <v>0</v>
      </c>
      <c r="BI180" s="106">
        <f t="shared" si="33"/>
        <v>0</v>
      </c>
      <c r="BJ180" s="19" t="s">
        <v>83</v>
      </c>
      <c r="BK180" s="106">
        <f t="shared" si="34"/>
        <v>0</v>
      </c>
      <c r="BL180" s="19" t="s">
        <v>181</v>
      </c>
      <c r="BM180" s="19" t="s">
        <v>569</v>
      </c>
    </row>
    <row r="181" spans="2:65" s="1" customFormat="1" ht="25.5" customHeight="1">
      <c r="B181" s="130"/>
      <c r="C181" s="158" t="s">
        <v>527</v>
      </c>
      <c r="D181" s="158" t="s">
        <v>177</v>
      </c>
      <c r="E181" s="159" t="s">
        <v>570</v>
      </c>
      <c r="F181" s="285" t="s">
        <v>571</v>
      </c>
      <c r="G181" s="285"/>
      <c r="H181" s="285"/>
      <c r="I181" s="285"/>
      <c r="J181" s="160" t="s">
        <v>502</v>
      </c>
      <c r="K181" s="161">
        <v>60</v>
      </c>
      <c r="L181" s="286">
        <v>0</v>
      </c>
      <c r="M181" s="286"/>
      <c r="N181" s="287">
        <f t="shared" si="25"/>
        <v>0</v>
      </c>
      <c r="O181" s="287"/>
      <c r="P181" s="287"/>
      <c r="Q181" s="287"/>
      <c r="R181" s="133"/>
      <c r="T181" s="162" t="s">
        <v>5</v>
      </c>
      <c r="U181" s="44" t="s">
        <v>40</v>
      </c>
      <c r="V181" s="36"/>
      <c r="W181" s="163">
        <f t="shared" si="26"/>
        <v>0</v>
      </c>
      <c r="X181" s="163">
        <v>0</v>
      </c>
      <c r="Y181" s="163">
        <f t="shared" si="27"/>
        <v>0</v>
      </c>
      <c r="Z181" s="163">
        <v>0</v>
      </c>
      <c r="AA181" s="164">
        <f t="shared" si="28"/>
        <v>0</v>
      </c>
      <c r="AR181" s="19" t="s">
        <v>181</v>
      </c>
      <c r="AT181" s="19" t="s">
        <v>177</v>
      </c>
      <c r="AU181" s="19" t="s">
        <v>112</v>
      </c>
      <c r="AY181" s="19" t="s">
        <v>176</v>
      </c>
      <c r="BE181" s="106">
        <f t="shared" si="29"/>
        <v>0</v>
      </c>
      <c r="BF181" s="106">
        <f t="shared" si="30"/>
        <v>0</v>
      </c>
      <c r="BG181" s="106">
        <f t="shared" si="31"/>
        <v>0</v>
      </c>
      <c r="BH181" s="106">
        <f t="shared" si="32"/>
        <v>0</v>
      </c>
      <c r="BI181" s="106">
        <f t="shared" si="33"/>
        <v>0</v>
      </c>
      <c r="BJ181" s="19" t="s">
        <v>83</v>
      </c>
      <c r="BK181" s="106">
        <f t="shared" si="34"/>
        <v>0</v>
      </c>
      <c r="BL181" s="19" t="s">
        <v>181</v>
      </c>
      <c r="BM181" s="19" t="s">
        <v>572</v>
      </c>
    </row>
    <row r="182" spans="2:65" s="1" customFormat="1" ht="25.5" customHeight="1">
      <c r="B182" s="130"/>
      <c r="C182" s="158" t="s">
        <v>573</v>
      </c>
      <c r="D182" s="158" t="s">
        <v>177</v>
      </c>
      <c r="E182" s="159" t="s">
        <v>574</v>
      </c>
      <c r="F182" s="285" t="s">
        <v>575</v>
      </c>
      <c r="G182" s="285"/>
      <c r="H182" s="285"/>
      <c r="I182" s="285"/>
      <c r="J182" s="160" t="s">
        <v>502</v>
      </c>
      <c r="K182" s="161">
        <v>48</v>
      </c>
      <c r="L182" s="286">
        <v>0</v>
      </c>
      <c r="M182" s="286"/>
      <c r="N182" s="287">
        <f t="shared" si="25"/>
        <v>0</v>
      </c>
      <c r="O182" s="287"/>
      <c r="P182" s="287"/>
      <c r="Q182" s="287"/>
      <c r="R182" s="133"/>
      <c r="T182" s="162" t="s">
        <v>5</v>
      </c>
      <c r="U182" s="44" t="s">
        <v>40</v>
      </c>
      <c r="V182" s="36"/>
      <c r="W182" s="163">
        <f t="shared" si="26"/>
        <v>0</v>
      </c>
      <c r="X182" s="163">
        <v>0</v>
      </c>
      <c r="Y182" s="163">
        <f t="shared" si="27"/>
        <v>0</v>
      </c>
      <c r="Z182" s="163">
        <v>0</v>
      </c>
      <c r="AA182" s="164">
        <f t="shared" si="28"/>
        <v>0</v>
      </c>
      <c r="AR182" s="19" t="s">
        <v>181</v>
      </c>
      <c r="AT182" s="19" t="s">
        <v>177</v>
      </c>
      <c r="AU182" s="19" t="s">
        <v>112</v>
      </c>
      <c r="AY182" s="19" t="s">
        <v>176</v>
      </c>
      <c r="BE182" s="106">
        <f t="shared" si="29"/>
        <v>0</v>
      </c>
      <c r="BF182" s="106">
        <f t="shared" si="30"/>
        <v>0</v>
      </c>
      <c r="BG182" s="106">
        <f t="shared" si="31"/>
        <v>0</v>
      </c>
      <c r="BH182" s="106">
        <f t="shared" si="32"/>
        <v>0</v>
      </c>
      <c r="BI182" s="106">
        <f t="shared" si="33"/>
        <v>0</v>
      </c>
      <c r="BJ182" s="19" t="s">
        <v>83</v>
      </c>
      <c r="BK182" s="106">
        <f t="shared" si="34"/>
        <v>0</v>
      </c>
      <c r="BL182" s="19" t="s">
        <v>181</v>
      </c>
      <c r="BM182" s="19" t="s">
        <v>576</v>
      </c>
    </row>
    <row r="183" spans="2:65" s="1" customFormat="1" ht="25.5" customHeight="1">
      <c r="B183" s="130"/>
      <c r="C183" s="158" t="s">
        <v>530</v>
      </c>
      <c r="D183" s="158" t="s">
        <v>177</v>
      </c>
      <c r="E183" s="159" t="s">
        <v>500</v>
      </c>
      <c r="F183" s="285" t="s">
        <v>501</v>
      </c>
      <c r="G183" s="285"/>
      <c r="H183" s="285"/>
      <c r="I183" s="285"/>
      <c r="J183" s="160" t="s">
        <v>502</v>
      </c>
      <c r="K183" s="161">
        <v>6</v>
      </c>
      <c r="L183" s="286">
        <v>0</v>
      </c>
      <c r="M183" s="286"/>
      <c r="N183" s="287">
        <f t="shared" si="25"/>
        <v>0</v>
      </c>
      <c r="O183" s="287"/>
      <c r="P183" s="287"/>
      <c r="Q183" s="287"/>
      <c r="R183" s="133"/>
      <c r="T183" s="162" t="s">
        <v>5</v>
      </c>
      <c r="U183" s="44" t="s">
        <v>40</v>
      </c>
      <c r="V183" s="36"/>
      <c r="W183" s="163">
        <f t="shared" si="26"/>
        <v>0</v>
      </c>
      <c r="X183" s="163">
        <v>0</v>
      </c>
      <c r="Y183" s="163">
        <f t="shared" si="27"/>
        <v>0</v>
      </c>
      <c r="Z183" s="163">
        <v>0</v>
      </c>
      <c r="AA183" s="164">
        <f t="shared" si="28"/>
        <v>0</v>
      </c>
      <c r="AR183" s="19" t="s">
        <v>181</v>
      </c>
      <c r="AT183" s="19" t="s">
        <v>177</v>
      </c>
      <c r="AU183" s="19" t="s">
        <v>112</v>
      </c>
      <c r="AY183" s="19" t="s">
        <v>176</v>
      </c>
      <c r="BE183" s="106">
        <f t="shared" si="29"/>
        <v>0</v>
      </c>
      <c r="BF183" s="106">
        <f t="shared" si="30"/>
        <v>0</v>
      </c>
      <c r="BG183" s="106">
        <f t="shared" si="31"/>
        <v>0</v>
      </c>
      <c r="BH183" s="106">
        <f t="shared" si="32"/>
        <v>0</v>
      </c>
      <c r="BI183" s="106">
        <f t="shared" si="33"/>
        <v>0</v>
      </c>
      <c r="BJ183" s="19" t="s">
        <v>83</v>
      </c>
      <c r="BK183" s="106">
        <f t="shared" si="34"/>
        <v>0</v>
      </c>
      <c r="BL183" s="19" t="s">
        <v>181</v>
      </c>
      <c r="BM183" s="19" t="s">
        <v>577</v>
      </c>
    </row>
    <row r="184" spans="2:65" s="1" customFormat="1" ht="25.5" customHeight="1">
      <c r="B184" s="130"/>
      <c r="C184" s="158" t="s">
        <v>578</v>
      </c>
      <c r="D184" s="158" t="s">
        <v>177</v>
      </c>
      <c r="E184" s="159" t="s">
        <v>579</v>
      </c>
      <c r="F184" s="285" t="s">
        <v>580</v>
      </c>
      <c r="G184" s="285"/>
      <c r="H184" s="285"/>
      <c r="I184" s="285"/>
      <c r="J184" s="160" t="s">
        <v>502</v>
      </c>
      <c r="K184" s="161">
        <v>6</v>
      </c>
      <c r="L184" s="286">
        <v>0</v>
      </c>
      <c r="M184" s="286"/>
      <c r="N184" s="287">
        <f t="shared" si="25"/>
        <v>0</v>
      </c>
      <c r="O184" s="287"/>
      <c r="P184" s="287"/>
      <c r="Q184" s="287"/>
      <c r="R184" s="133"/>
      <c r="T184" s="162" t="s">
        <v>5</v>
      </c>
      <c r="U184" s="44" t="s">
        <v>40</v>
      </c>
      <c r="V184" s="36"/>
      <c r="W184" s="163">
        <f t="shared" si="26"/>
        <v>0</v>
      </c>
      <c r="X184" s="163">
        <v>0</v>
      </c>
      <c r="Y184" s="163">
        <f t="shared" si="27"/>
        <v>0</v>
      </c>
      <c r="Z184" s="163">
        <v>0</v>
      </c>
      <c r="AA184" s="164">
        <f t="shared" si="28"/>
        <v>0</v>
      </c>
      <c r="AR184" s="19" t="s">
        <v>181</v>
      </c>
      <c r="AT184" s="19" t="s">
        <v>177</v>
      </c>
      <c r="AU184" s="19" t="s">
        <v>112</v>
      </c>
      <c r="AY184" s="19" t="s">
        <v>176</v>
      </c>
      <c r="BE184" s="106">
        <f t="shared" si="29"/>
        <v>0</v>
      </c>
      <c r="BF184" s="106">
        <f t="shared" si="30"/>
        <v>0</v>
      </c>
      <c r="BG184" s="106">
        <f t="shared" si="31"/>
        <v>0</v>
      </c>
      <c r="BH184" s="106">
        <f t="shared" si="32"/>
        <v>0</v>
      </c>
      <c r="BI184" s="106">
        <f t="shared" si="33"/>
        <v>0</v>
      </c>
      <c r="BJ184" s="19" t="s">
        <v>83</v>
      </c>
      <c r="BK184" s="106">
        <f t="shared" si="34"/>
        <v>0</v>
      </c>
      <c r="BL184" s="19" t="s">
        <v>181</v>
      </c>
      <c r="BM184" s="19" t="s">
        <v>581</v>
      </c>
    </row>
    <row r="185" spans="2:65" s="1" customFormat="1" ht="38.25" customHeight="1">
      <c r="B185" s="130"/>
      <c r="C185" s="158" t="s">
        <v>531</v>
      </c>
      <c r="D185" s="158" t="s">
        <v>177</v>
      </c>
      <c r="E185" s="159" t="s">
        <v>474</v>
      </c>
      <c r="F185" s="285" t="s">
        <v>475</v>
      </c>
      <c r="G185" s="285"/>
      <c r="H185" s="285"/>
      <c r="I185" s="285"/>
      <c r="J185" s="160" t="s">
        <v>476</v>
      </c>
      <c r="K185" s="161">
        <v>12</v>
      </c>
      <c r="L185" s="286">
        <v>0</v>
      </c>
      <c r="M185" s="286"/>
      <c r="N185" s="287">
        <f t="shared" si="25"/>
        <v>0</v>
      </c>
      <c r="O185" s="287"/>
      <c r="P185" s="287"/>
      <c r="Q185" s="287"/>
      <c r="R185" s="133"/>
      <c r="T185" s="162" t="s">
        <v>5</v>
      </c>
      <c r="U185" s="44" t="s">
        <v>40</v>
      </c>
      <c r="V185" s="36"/>
      <c r="W185" s="163">
        <f t="shared" si="26"/>
        <v>0</v>
      </c>
      <c r="X185" s="163">
        <v>0</v>
      </c>
      <c r="Y185" s="163">
        <f t="shared" si="27"/>
        <v>0</v>
      </c>
      <c r="Z185" s="163">
        <v>0</v>
      </c>
      <c r="AA185" s="164">
        <f t="shared" si="28"/>
        <v>0</v>
      </c>
      <c r="AR185" s="19" t="s">
        <v>181</v>
      </c>
      <c r="AT185" s="19" t="s">
        <v>177</v>
      </c>
      <c r="AU185" s="19" t="s">
        <v>112</v>
      </c>
      <c r="AY185" s="19" t="s">
        <v>176</v>
      </c>
      <c r="BE185" s="106">
        <f t="shared" si="29"/>
        <v>0</v>
      </c>
      <c r="BF185" s="106">
        <f t="shared" si="30"/>
        <v>0</v>
      </c>
      <c r="BG185" s="106">
        <f t="shared" si="31"/>
        <v>0</v>
      </c>
      <c r="BH185" s="106">
        <f t="shared" si="32"/>
        <v>0</v>
      </c>
      <c r="BI185" s="106">
        <f t="shared" si="33"/>
        <v>0</v>
      </c>
      <c r="BJ185" s="19" t="s">
        <v>83</v>
      </c>
      <c r="BK185" s="106">
        <f t="shared" si="34"/>
        <v>0</v>
      </c>
      <c r="BL185" s="19" t="s">
        <v>181</v>
      </c>
      <c r="BM185" s="19" t="s">
        <v>582</v>
      </c>
    </row>
    <row r="186" spans="2:65" s="1" customFormat="1" ht="25.5" customHeight="1">
      <c r="B186" s="130"/>
      <c r="C186" s="183" t="s">
        <v>532</v>
      </c>
      <c r="D186" s="183" t="s">
        <v>225</v>
      </c>
      <c r="E186" s="184" t="s">
        <v>583</v>
      </c>
      <c r="F186" s="302" t="s">
        <v>584</v>
      </c>
      <c r="G186" s="302"/>
      <c r="H186" s="302"/>
      <c r="I186" s="302"/>
      <c r="J186" s="185" t="s">
        <v>502</v>
      </c>
      <c r="K186" s="186">
        <v>6</v>
      </c>
      <c r="L186" s="303">
        <v>0</v>
      </c>
      <c r="M186" s="303"/>
      <c r="N186" s="304">
        <f t="shared" si="25"/>
        <v>0</v>
      </c>
      <c r="O186" s="287"/>
      <c r="P186" s="287"/>
      <c r="Q186" s="287"/>
      <c r="R186" s="133"/>
      <c r="T186" s="162" t="s">
        <v>5</v>
      </c>
      <c r="U186" s="44" t="s">
        <v>40</v>
      </c>
      <c r="V186" s="36"/>
      <c r="W186" s="163">
        <f t="shared" si="26"/>
        <v>0</v>
      </c>
      <c r="X186" s="163">
        <v>0</v>
      </c>
      <c r="Y186" s="163">
        <f t="shared" si="27"/>
        <v>0</v>
      </c>
      <c r="Z186" s="163">
        <v>0</v>
      </c>
      <c r="AA186" s="164">
        <f t="shared" si="28"/>
        <v>0</v>
      </c>
      <c r="AR186" s="19" t="s">
        <v>222</v>
      </c>
      <c r="AT186" s="19" t="s">
        <v>225</v>
      </c>
      <c r="AU186" s="19" t="s">
        <v>112</v>
      </c>
      <c r="AY186" s="19" t="s">
        <v>176</v>
      </c>
      <c r="BE186" s="106">
        <f t="shared" si="29"/>
        <v>0</v>
      </c>
      <c r="BF186" s="106">
        <f t="shared" si="30"/>
        <v>0</v>
      </c>
      <c r="BG186" s="106">
        <f t="shared" si="31"/>
        <v>0</v>
      </c>
      <c r="BH186" s="106">
        <f t="shared" si="32"/>
        <v>0</v>
      </c>
      <c r="BI186" s="106">
        <f t="shared" si="33"/>
        <v>0</v>
      </c>
      <c r="BJ186" s="19" t="s">
        <v>83</v>
      </c>
      <c r="BK186" s="106">
        <f t="shared" si="34"/>
        <v>0</v>
      </c>
      <c r="BL186" s="19" t="s">
        <v>181</v>
      </c>
      <c r="BM186" s="19" t="s">
        <v>585</v>
      </c>
    </row>
    <row r="187" spans="2:65" s="1" customFormat="1" ht="25.5" customHeight="1">
      <c r="B187" s="130"/>
      <c r="C187" s="183" t="s">
        <v>586</v>
      </c>
      <c r="D187" s="183" t="s">
        <v>225</v>
      </c>
      <c r="E187" s="184" t="s">
        <v>587</v>
      </c>
      <c r="F187" s="302" t="s">
        <v>588</v>
      </c>
      <c r="G187" s="302"/>
      <c r="H187" s="302"/>
      <c r="I187" s="302"/>
      <c r="J187" s="185" t="s">
        <v>502</v>
      </c>
      <c r="K187" s="186">
        <v>12</v>
      </c>
      <c r="L187" s="303">
        <v>0</v>
      </c>
      <c r="M187" s="303"/>
      <c r="N187" s="304">
        <f t="shared" si="25"/>
        <v>0</v>
      </c>
      <c r="O187" s="287"/>
      <c r="P187" s="287"/>
      <c r="Q187" s="287"/>
      <c r="R187" s="133"/>
      <c r="T187" s="162" t="s">
        <v>5</v>
      </c>
      <c r="U187" s="44" t="s">
        <v>40</v>
      </c>
      <c r="V187" s="36"/>
      <c r="W187" s="163">
        <f t="shared" si="26"/>
        <v>0</v>
      </c>
      <c r="X187" s="163">
        <v>0</v>
      </c>
      <c r="Y187" s="163">
        <f t="shared" si="27"/>
        <v>0</v>
      </c>
      <c r="Z187" s="163">
        <v>0</v>
      </c>
      <c r="AA187" s="164">
        <f t="shared" si="28"/>
        <v>0</v>
      </c>
      <c r="AR187" s="19" t="s">
        <v>222</v>
      </c>
      <c r="AT187" s="19" t="s">
        <v>225</v>
      </c>
      <c r="AU187" s="19" t="s">
        <v>112</v>
      </c>
      <c r="AY187" s="19" t="s">
        <v>176</v>
      </c>
      <c r="BE187" s="106">
        <f t="shared" si="29"/>
        <v>0</v>
      </c>
      <c r="BF187" s="106">
        <f t="shared" si="30"/>
        <v>0</v>
      </c>
      <c r="BG187" s="106">
        <f t="shared" si="31"/>
        <v>0</v>
      </c>
      <c r="BH187" s="106">
        <f t="shared" si="32"/>
        <v>0</v>
      </c>
      <c r="BI187" s="106">
        <f t="shared" si="33"/>
        <v>0</v>
      </c>
      <c r="BJ187" s="19" t="s">
        <v>83</v>
      </c>
      <c r="BK187" s="106">
        <f t="shared" si="34"/>
        <v>0</v>
      </c>
      <c r="BL187" s="19" t="s">
        <v>181</v>
      </c>
      <c r="BM187" s="19" t="s">
        <v>589</v>
      </c>
    </row>
    <row r="188" spans="2:65" s="1" customFormat="1" ht="25.5" customHeight="1">
      <c r="B188" s="130"/>
      <c r="C188" s="183" t="s">
        <v>533</v>
      </c>
      <c r="D188" s="183" t="s">
        <v>225</v>
      </c>
      <c r="E188" s="184" t="s">
        <v>590</v>
      </c>
      <c r="F188" s="302" t="s">
        <v>591</v>
      </c>
      <c r="G188" s="302"/>
      <c r="H188" s="302"/>
      <c r="I188" s="302"/>
      <c r="J188" s="185" t="s">
        <v>496</v>
      </c>
      <c r="K188" s="186">
        <v>6.0000000000000001E-3</v>
      </c>
      <c r="L188" s="303">
        <v>0</v>
      </c>
      <c r="M188" s="303"/>
      <c r="N188" s="304">
        <f t="shared" si="25"/>
        <v>0</v>
      </c>
      <c r="O188" s="287"/>
      <c r="P188" s="287"/>
      <c r="Q188" s="287"/>
      <c r="R188" s="133"/>
      <c r="T188" s="162" t="s">
        <v>5</v>
      </c>
      <c r="U188" s="44" t="s">
        <v>40</v>
      </c>
      <c r="V188" s="36"/>
      <c r="W188" s="163">
        <f t="shared" si="26"/>
        <v>0</v>
      </c>
      <c r="X188" s="163">
        <v>0</v>
      </c>
      <c r="Y188" s="163">
        <f t="shared" si="27"/>
        <v>0</v>
      </c>
      <c r="Z188" s="163">
        <v>0</v>
      </c>
      <c r="AA188" s="164">
        <f t="shared" si="28"/>
        <v>0</v>
      </c>
      <c r="AR188" s="19" t="s">
        <v>222</v>
      </c>
      <c r="AT188" s="19" t="s">
        <v>225</v>
      </c>
      <c r="AU188" s="19" t="s">
        <v>112</v>
      </c>
      <c r="AY188" s="19" t="s">
        <v>176</v>
      </c>
      <c r="BE188" s="106">
        <f t="shared" si="29"/>
        <v>0</v>
      </c>
      <c r="BF188" s="106">
        <f t="shared" si="30"/>
        <v>0</v>
      </c>
      <c r="BG188" s="106">
        <f t="shared" si="31"/>
        <v>0</v>
      </c>
      <c r="BH188" s="106">
        <f t="shared" si="32"/>
        <v>0</v>
      </c>
      <c r="BI188" s="106">
        <f t="shared" si="33"/>
        <v>0</v>
      </c>
      <c r="BJ188" s="19" t="s">
        <v>83</v>
      </c>
      <c r="BK188" s="106">
        <f t="shared" si="34"/>
        <v>0</v>
      </c>
      <c r="BL188" s="19" t="s">
        <v>181</v>
      </c>
      <c r="BM188" s="19" t="s">
        <v>592</v>
      </c>
    </row>
    <row r="189" spans="2:65" s="1" customFormat="1" ht="38.25" customHeight="1">
      <c r="B189" s="130"/>
      <c r="C189" s="158" t="s">
        <v>593</v>
      </c>
      <c r="D189" s="158" t="s">
        <v>177</v>
      </c>
      <c r="E189" s="159" t="s">
        <v>594</v>
      </c>
      <c r="F189" s="285" t="s">
        <v>595</v>
      </c>
      <c r="G189" s="285"/>
      <c r="H189" s="285"/>
      <c r="I189" s="285"/>
      <c r="J189" s="160" t="s">
        <v>502</v>
      </c>
      <c r="K189" s="161">
        <v>6</v>
      </c>
      <c r="L189" s="286">
        <v>0</v>
      </c>
      <c r="M189" s="286"/>
      <c r="N189" s="287">
        <f t="shared" si="25"/>
        <v>0</v>
      </c>
      <c r="O189" s="287"/>
      <c r="P189" s="287"/>
      <c r="Q189" s="287"/>
      <c r="R189" s="133"/>
      <c r="T189" s="162" t="s">
        <v>5</v>
      </c>
      <c r="U189" s="44" t="s">
        <v>40</v>
      </c>
      <c r="V189" s="36"/>
      <c r="W189" s="163">
        <f t="shared" si="26"/>
        <v>0</v>
      </c>
      <c r="X189" s="163">
        <v>0</v>
      </c>
      <c r="Y189" s="163">
        <f t="shared" si="27"/>
        <v>0</v>
      </c>
      <c r="Z189" s="163">
        <v>0</v>
      </c>
      <c r="AA189" s="164">
        <f t="shared" si="28"/>
        <v>0</v>
      </c>
      <c r="AR189" s="19" t="s">
        <v>181</v>
      </c>
      <c r="AT189" s="19" t="s">
        <v>177</v>
      </c>
      <c r="AU189" s="19" t="s">
        <v>112</v>
      </c>
      <c r="AY189" s="19" t="s">
        <v>176</v>
      </c>
      <c r="BE189" s="106">
        <f t="shared" si="29"/>
        <v>0</v>
      </c>
      <c r="BF189" s="106">
        <f t="shared" si="30"/>
        <v>0</v>
      </c>
      <c r="BG189" s="106">
        <f t="shared" si="31"/>
        <v>0</v>
      </c>
      <c r="BH189" s="106">
        <f t="shared" si="32"/>
        <v>0</v>
      </c>
      <c r="BI189" s="106">
        <f t="shared" si="33"/>
        <v>0</v>
      </c>
      <c r="BJ189" s="19" t="s">
        <v>83</v>
      </c>
      <c r="BK189" s="106">
        <f t="shared" si="34"/>
        <v>0</v>
      </c>
      <c r="BL189" s="19" t="s">
        <v>181</v>
      </c>
      <c r="BM189" s="19" t="s">
        <v>596</v>
      </c>
    </row>
    <row r="190" spans="2:65" s="1" customFormat="1" ht="25.5" customHeight="1">
      <c r="B190" s="130"/>
      <c r="C190" s="158" t="s">
        <v>534</v>
      </c>
      <c r="D190" s="158" t="s">
        <v>177</v>
      </c>
      <c r="E190" s="159" t="s">
        <v>597</v>
      </c>
      <c r="F190" s="285" t="s">
        <v>598</v>
      </c>
      <c r="G190" s="285"/>
      <c r="H190" s="285"/>
      <c r="I190" s="285"/>
      <c r="J190" s="160" t="s">
        <v>599</v>
      </c>
      <c r="K190" s="161">
        <v>1.728</v>
      </c>
      <c r="L190" s="286">
        <v>0</v>
      </c>
      <c r="M190" s="286"/>
      <c r="N190" s="287">
        <f t="shared" si="25"/>
        <v>0</v>
      </c>
      <c r="O190" s="287"/>
      <c r="P190" s="287"/>
      <c r="Q190" s="287"/>
      <c r="R190" s="133"/>
      <c r="T190" s="162" t="s">
        <v>5</v>
      </c>
      <c r="U190" s="44" t="s">
        <v>40</v>
      </c>
      <c r="V190" s="36"/>
      <c r="W190" s="163">
        <f t="shared" si="26"/>
        <v>0</v>
      </c>
      <c r="X190" s="163">
        <v>0</v>
      </c>
      <c r="Y190" s="163">
        <f t="shared" si="27"/>
        <v>0</v>
      </c>
      <c r="Z190" s="163">
        <v>0</v>
      </c>
      <c r="AA190" s="164">
        <f t="shared" si="28"/>
        <v>0</v>
      </c>
      <c r="AR190" s="19" t="s">
        <v>181</v>
      </c>
      <c r="AT190" s="19" t="s">
        <v>177</v>
      </c>
      <c r="AU190" s="19" t="s">
        <v>112</v>
      </c>
      <c r="AY190" s="19" t="s">
        <v>176</v>
      </c>
      <c r="BE190" s="106">
        <f t="shared" si="29"/>
        <v>0</v>
      </c>
      <c r="BF190" s="106">
        <f t="shared" si="30"/>
        <v>0</v>
      </c>
      <c r="BG190" s="106">
        <f t="shared" si="31"/>
        <v>0</v>
      </c>
      <c r="BH190" s="106">
        <f t="shared" si="32"/>
        <v>0</v>
      </c>
      <c r="BI190" s="106">
        <f t="shared" si="33"/>
        <v>0</v>
      </c>
      <c r="BJ190" s="19" t="s">
        <v>83</v>
      </c>
      <c r="BK190" s="106">
        <f t="shared" si="34"/>
        <v>0</v>
      </c>
      <c r="BL190" s="19" t="s">
        <v>181</v>
      </c>
      <c r="BM190" s="19" t="s">
        <v>600</v>
      </c>
    </row>
    <row r="191" spans="2:65" s="1" customFormat="1" ht="25.5" customHeight="1">
      <c r="B191" s="130"/>
      <c r="C191" s="158" t="s">
        <v>601</v>
      </c>
      <c r="D191" s="158" t="s">
        <v>177</v>
      </c>
      <c r="E191" s="159" t="s">
        <v>602</v>
      </c>
      <c r="F191" s="285" t="s">
        <v>603</v>
      </c>
      <c r="G191" s="285"/>
      <c r="H191" s="285"/>
      <c r="I191" s="285"/>
      <c r="J191" s="160" t="s">
        <v>509</v>
      </c>
      <c r="K191" s="161">
        <v>11.52</v>
      </c>
      <c r="L191" s="286">
        <v>0</v>
      </c>
      <c r="M191" s="286"/>
      <c r="N191" s="287">
        <f t="shared" si="25"/>
        <v>0</v>
      </c>
      <c r="O191" s="287"/>
      <c r="P191" s="287"/>
      <c r="Q191" s="287"/>
      <c r="R191" s="133"/>
      <c r="T191" s="162" t="s">
        <v>5</v>
      </c>
      <c r="U191" s="44" t="s">
        <v>40</v>
      </c>
      <c r="V191" s="36"/>
      <c r="W191" s="163">
        <f t="shared" si="26"/>
        <v>0</v>
      </c>
      <c r="X191" s="163">
        <v>0</v>
      </c>
      <c r="Y191" s="163">
        <f t="shared" si="27"/>
        <v>0</v>
      </c>
      <c r="Z191" s="163">
        <v>0</v>
      </c>
      <c r="AA191" s="164">
        <f t="shared" si="28"/>
        <v>0</v>
      </c>
      <c r="AR191" s="19" t="s">
        <v>181</v>
      </c>
      <c r="AT191" s="19" t="s">
        <v>177</v>
      </c>
      <c r="AU191" s="19" t="s">
        <v>112</v>
      </c>
      <c r="AY191" s="19" t="s">
        <v>176</v>
      </c>
      <c r="BE191" s="106">
        <f t="shared" si="29"/>
        <v>0</v>
      </c>
      <c r="BF191" s="106">
        <f t="shared" si="30"/>
        <v>0</v>
      </c>
      <c r="BG191" s="106">
        <f t="shared" si="31"/>
        <v>0</v>
      </c>
      <c r="BH191" s="106">
        <f t="shared" si="32"/>
        <v>0</v>
      </c>
      <c r="BI191" s="106">
        <f t="shared" si="33"/>
        <v>0</v>
      </c>
      <c r="BJ191" s="19" t="s">
        <v>83</v>
      </c>
      <c r="BK191" s="106">
        <f t="shared" si="34"/>
        <v>0</v>
      </c>
      <c r="BL191" s="19" t="s">
        <v>181</v>
      </c>
      <c r="BM191" s="19" t="s">
        <v>604</v>
      </c>
    </row>
    <row r="192" spans="2:65" s="1" customFormat="1" ht="25.5" customHeight="1">
      <c r="B192" s="130"/>
      <c r="C192" s="158" t="s">
        <v>535</v>
      </c>
      <c r="D192" s="158" t="s">
        <v>177</v>
      </c>
      <c r="E192" s="159" t="s">
        <v>605</v>
      </c>
      <c r="F192" s="285" t="s">
        <v>606</v>
      </c>
      <c r="G192" s="285"/>
      <c r="H192" s="285"/>
      <c r="I192" s="285"/>
      <c r="J192" s="160" t="s">
        <v>509</v>
      </c>
      <c r="K192" s="161">
        <v>11.52</v>
      </c>
      <c r="L192" s="286">
        <v>0</v>
      </c>
      <c r="M192" s="286"/>
      <c r="N192" s="287">
        <f t="shared" si="25"/>
        <v>0</v>
      </c>
      <c r="O192" s="287"/>
      <c r="P192" s="287"/>
      <c r="Q192" s="287"/>
      <c r="R192" s="133"/>
      <c r="T192" s="162" t="s">
        <v>5</v>
      </c>
      <c r="U192" s="44" t="s">
        <v>40</v>
      </c>
      <c r="V192" s="36"/>
      <c r="W192" s="163">
        <f t="shared" si="26"/>
        <v>0</v>
      </c>
      <c r="X192" s="163">
        <v>0</v>
      </c>
      <c r="Y192" s="163">
        <f t="shared" si="27"/>
        <v>0</v>
      </c>
      <c r="Z192" s="163">
        <v>0</v>
      </c>
      <c r="AA192" s="164">
        <f t="shared" si="28"/>
        <v>0</v>
      </c>
      <c r="AR192" s="19" t="s">
        <v>181</v>
      </c>
      <c r="AT192" s="19" t="s">
        <v>177</v>
      </c>
      <c r="AU192" s="19" t="s">
        <v>112</v>
      </c>
      <c r="AY192" s="19" t="s">
        <v>176</v>
      </c>
      <c r="BE192" s="106">
        <f t="shared" si="29"/>
        <v>0</v>
      </c>
      <c r="BF192" s="106">
        <f t="shared" si="30"/>
        <v>0</v>
      </c>
      <c r="BG192" s="106">
        <f t="shared" si="31"/>
        <v>0</v>
      </c>
      <c r="BH192" s="106">
        <f t="shared" si="32"/>
        <v>0</v>
      </c>
      <c r="BI192" s="106">
        <f t="shared" si="33"/>
        <v>0</v>
      </c>
      <c r="BJ192" s="19" t="s">
        <v>83</v>
      </c>
      <c r="BK192" s="106">
        <f t="shared" si="34"/>
        <v>0</v>
      </c>
      <c r="BL192" s="19" t="s">
        <v>181</v>
      </c>
      <c r="BM192" s="19" t="s">
        <v>607</v>
      </c>
    </row>
    <row r="193" spans="2:65" s="1" customFormat="1" ht="38.25" customHeight="1">
      <c r="B193" s="130"/>
      <c r="C193" s="183" t="s">
        <v>608</v>
      </c>
      <c r="D193" s="183" t="s">
        <v>225</v>
      </c>
      <c r="E193" s="184" t="s">
        <v>609</v>
      </c>
      <c r="F193" s="302" t="s">
        <v>610</v>
      </c>
      <c r="G193" s="302"/>
      <c r="H193" s="302"/>
      <c r="I193" s="302"/>
      <c r="J193" s="185" t="s">
        <v>611</v>
      </c>
      <c r="K193" s="186">
        <v>6</v>
      </c>
      <c r="L193" s="303">
        <v>0</v>
      </c>
      <c r="M193" s="303"/>
      <c r="N193" s="304">
        <f t="shared" si="25"/>
        <v>0</v>
      </c>
      <c r="O193" s="287"/>
      <c r="P193" s="287"/>
      <c r="Q193" s="287"/>
      <c r="R193" s="133"/>
      <c r="T193" s="162" t="s">
        <v>5</v>
      </c>
      <c r="U193" s="44" t="s">
        <v>40</v>
      </c>
      <c r="V193" s="36"/>
      <c r="W193" s="163">
        <f t="shared" si="26"/>
        <v>0</v>
      </c>
      <c r="X193" s="163">
        <v>0</v>
      </c>
      <c r="Y193" s="163">
        <f t="shared" si="27"/>
        <v>0</v>
      </c>
      <c r="Z193" s="163">
        <v>0</v>
      </c>
      <c r="AA193" s="164">
        <f t="shared" si="28"/>
        <v>0</v>
      </c>
      <c r="AR193" s="19" t="s">
        <v>222</v>
      </c>
      <c r="AT193" s="19" t="s">
        <v>225</v>
      </c>
      <c r="AU193" s="19" t="s">
        <v>112</v>
      </c>
      <c r="AY193" s="19" t="s">
        <v>176</v>
      </c>
      <c r="BE193" s="106">
        <f t="shared" si="29"/>
        <v>0</v>
      </c>
      <c r="BF193" s="106">
        <f t="shared" si="30"/>
        <v>0</v>
      </c>
      <c r="BG193" s="106">
        <f t="shared" si="31"/>
        <v>0</v>
      </c>
      <c r="BH193" s="106">
        <f t="shared" si="32"/>
        <v>0</v>
      </c>
      <c r="BI193" s="106">
        <f t="shared" si="33"/>
        <v>0</v>
      </c>
      <c r="BJ193" s="19" t="s">
        <v>83</v>
      </c>
      <c r="BK193" s="106">
        <f t="shared" si="34"/>
        <v>0</v>
      </c>
      <c r="BL193" s="19" t="s">
        <v>181</v>
      </c>
      <c r="BM193" s="19" t="s">
        <v>612</v>
      </c>
    </row>
    <row r="194" spans="2:65" s="1" customFormat="1" ht="38.25" customHeight="1">
      <c r="B194" s="130"/>
      <c r="C194" s="158" t="s">
        <v>539</v>
      </c>
      <c r="D194" s="158" t="s">
        <v>177</v>
      </c>
      <c r="E194" s="159" t="s">
        <v>563</v>
      </c>
      <c r="F194" s="285" t="s">
        <v>564</v>
      </c>
      <c r="G194" s="285"/>
      <c r="H194" s="285"/>
      <c r="I194" s="285"/>
      <c r="J194" s="160" t="s">
        <v>476</v>
      </c>
      <c r="K194" s="161">
        <v>90</v>
      </c>
      <c r="L194" s="286">
        <v>0</v>
      </c>
      <c r="M194" s="286"/>
      <c r="N194" s="287">
        <f t="shared" si="25"/>
        <v>0</v>
      </c>
      <c r="O194" s="287"/>
      <c r="P194" s="287"/>
      <c r="Q194" s="287"/>
      <c r="R194" s="133"/>
      <c r="T194" s="162" t="s">
        <v>5</v>
      </c>
      <c r="U194" s="44" t="s">
        <v>40</v>
      </c>
      <c r="V194" s="36"/>
      <c r="W194" s="163">
        <f t="shared" si="26"/>
        <v>0</v>
      </c>
      <c r="X194" s="163">
        <v>0</v>
      </c>
      <c r="Y194" s="163">
        <f t="shared" si="27"/>
        <v>0</v>
      </c>
      <c r="Z194" s="163">
        <v>0</v>
      </c>
      <c r="AA194" s="164">
        <f t="shared" si="28"/>
        <v>0</v>
      </c>
      <c r="AR194" s="19" t="s">
        <v>181</v>
      </c>
      <c r="AT194" s="19" t="s">
        <v>177</v>
      </c>
      <c r="AU194" s="19" t="s">
        <v>112</v>
      </c>
      <c r="AY194" s="19" t="s">
        <v>176</v>
      </c>
      <c r="BE194" s="106">
        <f t="shared" si="29"/>
        <v>0</v>
      </c>
      <c r="BF194" s="106">
        <f t="shared" si="30"/>
        <v>0</v>
      </c>
      <c r="BG194" s="106">
        <f t="shared" si="31"/>
        <v>0</v>
      </c>
      <c r="BH194" s="106">
        <f t="shared" si="32"/>
        <v>0</v>
      </c>
      <c r="BI194" s="106">
        <f t="shared" si="33"/>
        <v>0</v>
      </c>
      <c r="BJ194" s="19" t="s">
        <v>83</v>
      </c>
      <c r="BK194" s="106">
        <f t="shared" si="34"/>
        <v>0</v>
      </c>
      <c r="BL194" s="19" t="s">
        <v>181</v>
      </c>
      <c r="BM194" s="19" t="s">
        <v>613</v>
      </c>
    </row>
    <row r="195" spans="2:65" s="1" customFormat="1" ht="25.5" customHeight="1">
      <c r="B195" s="130"/>
      <c r="C195" s="183" t="s">
        <v>614</v>
      </c>
      <c r="D195" s="183" t="s">
        <v>225</v>
      </c>
      <c r="E195" s="184" t="s">
        <v>567</v>
      </c>
      <c r="F195" s="302" t="s">
        <v>568</v>
      </c>
      <c r="G195" s="302"/>
      <c r="H195" s="302"/>
      <c r="I195" s="302"/>
      <c r="J195" s="185" t="s">
        <v>476</v>
      </c>
      <c r="K195" s="186">
        <v>99</v>
      </c>
      <c r="L195" s="303">
        <v>0</v>
      </c>
      <c r="M195" s="303"/>
      <c r="N195" s="304">
        <f t="shared" si="25"/>
        <v>0</v>
      </c>
      <c r="O195" s="287"/>
      <c r="P195" s="287"/>
      <c r="Q195" s="287"/>
      <c r="R195" s="133"/>
      <c r="T195" s="162" t="s">
        <v>5</v>
      </c>
      <c r="U195" s="44" t="s">
        <v>40</v>
      </c>
      <c r="V195" s="36"/>
      <c r="W195" s="163">
        <f t="shared" si="26"/>
        <v>0</v>
      </c>
      <c r="X195" s="163">
        <v>0</v>
      </c>
      <c r="Y195" s="163">
        <f t="shared" si="27"/>
        <v>0</v>
      </c>
      <c r="Z195" s="163">
        <v>0</v>
      </c>
      <c r="AA195" s="164">
        <f t="shared" si="28"/>
        <v>0</v>
      </c>
      <c r="AR195" s="19" t="s">
        <v>222</v>
      </c>
      <c r="AT195" s="19" t="s">
        <v>225</v>
      </c>
      <c r="AU195" s="19" t="s">
        <v>112</v>
      </c>
      <c r="AY195" s="19" t="s">
        <v>176</v>
      </c>
      <c r="BE195" s="106">
        <f t="shared" si="29"/>
        <v>0</v>
      </c>
      <c r="BF195" s="106">
        <f t="shared" si="30"/>
        <v>0</v>
      </c>
      <c r="BG195" s="106">
        <f t="shared" si="31"/>
        <v>0</v>
      </c>
      <c r="BH195" s="106">
        <f t="shared" si="32"/>
        <v>0</v>
      </c>
      <c r="BI195" s="106">
        <f t="shared" si="33"/>
        <v>0</v>
      </c>
      <c r="BJ195" s="19" t="s">
        <v>83</v>
      </c>
      <c r="BK195" s="106">
        <f t="shared" si="34"/>
        <v>0</v>
      </c>
      <c r="BL195" s="19" t="s">
        <v>181</v>
      </c>
      <c r="BM195" s="19" t="s">
        <v>615</v>
      </c>
    </row>
    <row r="196" spans="2:65" s="1" customFormat="1" ht="25.5" customHeight="1">
      <c r="B196" s="130"/>
      <c r="C196" s="158" t="s">
        <v>540</v>
      </c>
      <c r="D196" s="158" t="s">
        <v>177</v>
      </c>
      <c r="E196" s="159" t="s">
        <v>570</v>
      </c>
      <c r="F196" s="285" t="s">
        <v>571</v>
      </c>
      <c r="G196" s="285"/>
      <c r="H196" s="285"/>
      <c r="I196" s="285"/>
      <c r="J196" s="160" t="s">
        <v>502</v>
      </c>
      <c r="K196" s="161">
        <v>144</v>
      </c>
      <c r="L196" s="286">
        <v>0</v>
      </c>
      <c r="M196" s="286"/>
      <c r="N196" s="287">
        <f t="shared" si="25"/>
        <v>0</v>
      </c>
      <c r="O196" s="287"/>
      <c r="P196" s="287"/>
      <c r="Q196" s="287"/>
      <c r="R196" s="133"/>
      <c r="T196" s="162" t="s">
        <v>5</v>
      </c>
      <c r="U196" s="44" t="s">
        <v>40</v>
      </c>
      <c r="V196" s="36"/>
      <c r="W196" s="163">
        <f t="shared" si="26"/>
        <v>0</v>
      </c>
      <c r="X196" s="163">
        <v>0</v>
      </c>
      <c r="Y196" s="163">
        <f t="shared" si="27"/>
        <v>0</v>
      </c>
      <c r="Z196" s="163">
        <v>0</v>
      </c>
      <c r="AA196" s="164">
        <f t="shared" si="28"/>
        <v>0</v>
      </c>
      <c r="AR196" s="19" t="s">
        <v>181</v>
      </c>
      <c r="AT196" s="19" t="s">
        <v>177</v>
      </c>
      <c r="AU196" s="19" t="s">
        <v>112</v>
      </c>
      <c r="AY196" s="19" t="s">
        <v>176</v>
      </c>
      <c r="BE196" s="106">
        <f t="shared" si="29"/>
        <v>0</v>
      </c>
      <c r="BF196" s="106">
        <f t="shared" si="30"/>
        <v>0</v>
      </c>
      <c r="BG196" s="106">
        <f t="shared" si="31"/>
        <v>0</v>
      </c>
      <c r="BH196" s="106">
        <f t="shared" si="32"/>
        <v>0</v>
      </c>
      <c r="BI196" s="106">
        <f t="shared" si="33"/>
        <v>0</v>
      </c>
      <c r="BJ196" s="19" t="s">
        <v>83</v>
      </c>
      <c r="BK196" s="106">
        <f t="shared" si="34"/>
        <v>0</v>
      </c>
      <c r="BL196" s="19" t="s">
        <v>181</v>
      </c>
      <c r="BM196" s="19" t="s">
        <v>616</v>
      </c>
    </row>
    <row r="197" spans="2:65" s="1" customFormat="1" ht="25.5" customHeight="1">
      <c r="B197" s="130"/>
      <c r="C197" s="158" t="s">
        <v>617</v>
      </c>
      <c r="D197" s="158" t="s">
        <v>177</v>
      </c>
      <c r="E197" s="159" t="s">
        <v>574</v>
      </c>
      <c r="F197" s="285" t="s">
        <v>575</v>
      </c>
      <c r="G197" s="285"/>
      <c r="H197" s="285"/>
      <c r="I197" s="285"/>
      <c r="J197" s="160" t="s">
        <v>502</v>
      </c>
      <c r="K197" s="161">
        <v>72</v>
      </c>
      <c r="L197" s="286">
        <v>0</v>
      </c>
      <c r="M197" s="286"/>
      <c r="N197" s="287">
        <f t="shared" si="25"/>
        <v>0</v>
      </c>
      <c r="O197" s="287"/>
      <c r="P197" s="287"/>
      <c r="Q197" s="287"/>
      <c r="R197" s="133"/>
      <c r="T197" s="162" t="s">
        <v>5</v>
      </c>
      <c r="U197" s="44" t="s">
        <v>40</v>
      </c>
      <c r="V197" s="36"/>
      <c r="W197" s="163">
        <f t="shared" si="26"/>
        <v>0</v>
      </c>
      <c r="X197" s="163">
        <v>0</v>
      </c>
      <c r="Y197" s="163">
        <f t="shared" si="27"/>
        <v>0</v>
      </c>
      <c r="Z197" s="163">
        <v>0</v>
      </c>
      <c r="AA197" s="164">
        <f t="shared" si="28"/>
        <v>0</v>
      </c>
      <c r="AR197" s="19" t="s">
        <v>181</v>
      </c>
      <c r="AT197" s="19" t="s">
        <v>177</v>
      </c>
      <c r="AU197" s="19" t="s">
        <v>112</v>
      </c>
      <c r="AY197" s="19" t="s">
        <v>176</v>
      </c>
      <c r="BE197" s="106">
        <f t="shared" si="29"/>
        <v>0</v>
      </c>
      <c r="BF197" s="106">
        <f t="shared" si="30"/>
        <v>0</v>
      </c>
      <c r="BG197" s="106">
        <f t="shared" si="31"/>
        <v>0</v>
      </c>
      <c r="BH197" s="106">
        <f t="shared" si="32"/>
        <v>0</v>
      </c>
      <c r="BI197" s="106">
        <f t="shared" si="33"/>
        <v>0</v>
      </c>
      <c r="BJ197" s="19" t="s">
        <v>83</v>
      </c>
      <c r="BK197" s="106">
        <f t="shared" si="34"/>
        <v>0</v>
      </c>
      <c r="BL197" s="19" t="s">
        <v>181</v>
      </c>
      <c r="BM197" s="19" t="s">
        <v>618</v>
      </c>
    </row>
    <row r="198" spans="2:65" s="1" customFormat="1" ht="25.5" customHeight="1">
      <c r="B198" s="130"/>
      <c r="C198" s="158" t="s">
        <v>541</v>
      </c>
      <c r="D198" s="158" t="s">
        <v>177</v>
      </c>
      <c r="E198" s="159" t="s">
        <v>500</v>
      </c>
      <c r="F198" s="285" t="s">
        <v>501</v>
      </c>
      <c r="G198" s="285"/>
      <c r="H198" s="285"/>
      <c r="I198" s="285"/>
      <c r="J198" s="160" t="s">
        <v>502</v>
      </c>
      <c r="K198" s="161">
        <v>9</v>
      </c>
      <c r="L198" s="286">
        <v>0</v>
      </c>
      <c r="M198" s="286"/>
      <c r="N198" s="287">
        <f t="shared" si="25"/>
        <v>0</v>
      </c>
      <c r="O198" s="287"/>
      <c r="P198" s="287"/>
      <c r="Q198" s="287"/>
      <c r="R198" s="133"/>
      <c r="T198" s="162" t="s">
        <v>5</v>
      </c>
      <c r="U198" s="44" t="s">
        <v>40</v>
      </c>
      <c r="V198" s="36"/>
      <c r="W198" s="163">
        <f t="shared" si="26"/>
        <v>0</v>
      </c>
      <c r="X198" s="163">
        <v>0</v>
      </c>
      <c r="Y198" s="163">
        <f t="shared" si="27"/>
        <v>0</v>
      </c>
      <c r="Z198" s="163">
        <v>0</v>
      </c>
      <c r="AA198" s="164">
        <f t="shared" si="28"/>
        <v>0</v>
      </c>
      <c r="AR198" s="19" t="s">
        <v>181</v>
      </c>
      <c r="AT198" s="19" t="s">
        <v>177</v>
      </c>
      <c r="AU198" s="19" t="s">
        <v>112</v>
      </c>
      <c r="AY198" s="19" t="s">
        <v>176</v>
      </c>
      <c r="BE198" s="106">
        <f t="shared" si="29"/>
        <v>0</v>
      </c>
      <c r="BF198" s="106">
        <f t="shared" si="30"/>
        <v>0</v>
      </c>
      <c r="BG198" s="106">
        <f t="shared" si="31"/>
        <v>0</v>
      </c>
      <c r="BH198" s="106">
        <f t="shared" si="32"/>
        <v>0</v>
      </c>
      <c r="BI198" s="106">
        <f t="shared" si="33"/>
        <v>0</v>
      </c>
      <c r="BJ198" s="19" t="s">
        <v>83</v>
      </c>
      <c r="BK198" s="106">
        <f t="shared" si="34"/>
        <v>0</v>
      </c>
      <c r="BL198" s="19" t="s">
        <v>181</v>
      </c>
      <c r="BM198" s="19" t="s">
        <v>619</v>
      </c>
    </row>
    <row r="199" spans="2:65" s="1" customFormat="1" ht="38.25" customHeight="1">
      <c r="B199" s="130"/>
      <c r="C199" s="158" t="s">
        <v>620</v>
      </c>
      <c r="D199" s="158" t="s">
        <v>177</v>
      </c>
      <c r="E199" s="159" t="s">
        <v>474</v>
      </c>
      <c r="F199" s="285" t="s">
        <v>475</v>
      </c>
      <c r="G199" s="285"/>
      <c r="H199" s="285"/>
      <c r="I199" s="285"/>
      <c r="J199" s="160" t="s">
        <v>476</v>
      </c>
      <c r="K199" s="161">
        <v>18</v>
      </c>
      <c r="L199" s="286">
        <v>0</v>
      </c>
      <c r="M199" s="286"/>
      <c r="N199" s="287">
        <f t="shared" si="25"/>
        <v>0</v>
      </c>
      <c r="O199" s="287"/>
      <c r="P199" s="287"/>
      <c r="Q199" s="287"/>
      <c r="R199" s="133"/>
      <c r="T199" s="162" t="s">
        <v>5</v>
      </c>
      <c r="U199" s="44" t="s">
        <v>40</v>
      </c>
      <c r="V199" s="36"/>
      <c r="W199" s="163">
        <f t="shared" si="26"/>
        <v>0</v>
      </c>
      <c r="X199" s="163">
        <v>0</v>
      </c>
      <c r="Y199" s="163">
        <f t="shared" si="27"/>
        <v>0</v>
      </c>
      <c r="Z199" s="163">
        <v>0</v>
      </c>
      <c r="AA199" s="164">
        <f t="shared" si="28"/>
        <v>0</v>
      </c>
      <c r="AR199" s="19" t="s">
        <v>181</v>
      </c>
      <c r="AT199" s="19" t="s">
        <v>177</v>
      </c>
      <c r="AU199" s="19" t="s">
        <v>112</v>
      </c>
      <c r="AY199" s="19" t="s">
        <v>176</v>
      </c>
      <c r="BE199" s="106">
        <f t="shared" si="29"/>
        <v>0</v>
      </c>
      <c r="BF199" s="106">
        <f t="shared" si="30"/>
        <v>0</v>
      </c>
      <c r="BG199" s="106">
        <f t="shared" si="31"/>
        <v>0</v>
      </c>
      <c r="BH199" s="106">
        <f t="shared" si="32"/>
        <v>0</v>
      </c>
      <c r="BI199" s="106">
        <f t="shared" si="33"/>
        <v>0</v>
      </c>
      <c r="BJ199" s="19" t="s">
        <v>83</v>
      </c>
      <c r="BK199" s="106">
        <f t="shared" si="34"/>
        <v>0</v>
      </c>
      <c r="BL199" s="19" t="s">
        <v>181</v>
      </c>
      <c r="BM199" s="19" t="s">
        <v>621</v>
      </c>
    </row>
    <row r="200" spans="2:65" s="1" customFormat="1" ht="16.5" customHeight="1">
      <c r="B200" s="130"/>
      <c r="C200" s="183" t="s">
        <v>542</v>
      </c>
      <c r="D200" s="183" t="s">
        <v>225</v>
      </c>
      <c r="E200" s="184" t="s">
        <v>477</v>
      </c>
      <c r="F200" s="302" t="s">
        <v>478</v>
      </c>
      <c r="G200" s="302"/>
      <c r="H200" s="302"/>
      <c r="I200" s="302"/>
      <c r="J200" s="185" t="s">
        <v>479</v>
      </c>
      <c r="K200" s="186">
        <v>18.899999999999999</v>
      </c>
      <c r="L200" s="303">
        <v>0</v>
      </c>
      <c r="M200" s="303"/>
      <c r="N200" s="304">
        <f t="shared" si="25"/>
        <v>0</v>
      </c>
      <c r="O200" s="287"/>
      <c r="P200" s="287"/>
      <c r="Q200" s="287"/>
      <c r="R200" s="133"/>
      <c r="T200" s="162" t="s">
        <v>5</v>
      </c>
      <c r="U200" s="44" t="s">
        <v>40</v>
      </c>
      <c r="V200" s="36"/>
      <c r="W200" s="163">
        <f t="shared" si="26"/>
        <v>0</v>
      </c>
      <c r="X200" s="163">
        <v>0</v>
      </c>
      <c r="Y200" s="163">
        <f t="shared" si="27"/>
        <v>0</v>
      </c>
      <c r="Z200" s="163">
        <v>0</v>
      </c>
      <c r="AA200" s="164">
        <f t="shared" si="28"/>
        <v>0</v>
      </c>
      <c r="AR200" s="19" t="s">
        <v>222</v>
      </c>
      <c r="AT200" s="19" t="s">
        <v>225</v>
      </c>
      <c r="AU200" s="19" t="s">
        <v>112</v>
      </c>
      <c r="AY200" s="19" t="s">
        <v>176</v>
      </c>
      <c r="BE200" s="106">
        <f t="shared" si="29"/>
        <v>0</v>
      </c>
      <c r="BF200" s="106">
        <f t="shared" si="30"/>
        <v>0</v>
      </c>
      <c r="BG200" s="106">
        <f t="shared" si="31"/>
        <v>0</v>
      </c>
      <c r="BH200" s="106">
        <f t="shared" si="32"/>
        <v>0</v>
      </c>
      <c r="BI200" s="106">
        <f t="shared" si="33"/>
        <v>0</v>
      </c>
      <c r="BJ200" s="19" t="s">
        <v>83</v>
      </c>
      <c r="BK200" s="106">
        <f t="shared" si="34"/>
        <v>0</v>
      </c>
      <c r="BL200" s="19" t="s">
        <v>181</v>
      </c>
      <c r="BM200" s="19" t="s">
        <v>622</v>
      </c>
    </row>
    <row r="201" spans="2:65" s="1" customFormat="1" ht="25.5" customHeight="1">
      <c r="B201" s="130"/>
      <c r="C201" s="183" t="s">
        <v>623</v>
      </c>
      <c r="D201" s="183" t="s">
        <v>225</v>
      </c>
      <c r="E201" s="184" t="s">
        <v>583</v>
      </c>
      <c r="F201" s="302" t="s">
        <v>584</v>
      </c>
      <c r="G201" s="302"/>
      <c r="H201" s="302"/>
      <c r="I201" s="302"/>
      <c r="J201" s="185" t="s">
        <v>502</v>
      </c>
      <c r="K201" s="186">
        <v>9</v>
      </c>
      <c r="L201" s="303">
        <v>0</v>
      </c>
      <c r="M201" s="303"/>
      <c r="N201" s="304">
        <f t="shared" si="25"/>
        <v>0</v>
      </c>
      <c r="O201" s="287"/>
      <c r="P201" s="287"/>
      <c r="Q201" s="287"/>
      <c r="R201" s="133"/>
      <c r="T201" s="162" t="s">
        <v>5</v>
      </c>
      <c r="U201" s="44" t="s">
        <v>40</v>
      </c>
      <c r="V201" s="36"/>
      <c r="W201" s="163">
        <f t="shared" si="26"/>
        <v>0</v>
      </c>
      <c r="X201" s="163">
        <v>0</v>
      </c>
      <c r="Y201" s="163">
        <f t="shared" si="27"/>
        <v>0</v>
      </c>
      <c r="Z201" s="163">
        <v>0</v>
      </c>
      <c r="AA201" s="164">
        <f t="shared" si="28"/>
        <v>0</v>
      </c>
      <c r="AR201" s="19" t="s">
        <v>222</v>
      </c>
      <c r="AT201" s="19" t="s">
        <v>225</v>
      </c>
      <c r="AU201" s="19" t="s">
        <v>112</v>
      </c>
      <c r="AY201" s="19" t="s">
        <v>176</v>
      </c>
      <c r="BE201" s="106">
        <f t="shared" si="29"/>
        <v>0</v>
      </c>
      <c r="BF201" s="106">
        <f t="shared" si="30"/>
        <v>0</v>
      </c>
      <c r="BG201" s="106">
        <f t="shared" si="31"/>
        <v>0</v>
      </c>
      <c r="BH201" s="106">
        <f t="shared" si="32"/>
        <v>0</v>
      </c>
      <c r="BI201" s="106">
        <f t="shared" si="33"/>
        <v>0</v>
      </c>
      <c r="BJ201" s="19" t="s">
        <v>83</v>
      </c>
      <c r="BK201" s="106">
        <f t="shared" si="34"/>
        <v>0</v>
      </c>
      <c r="BL201" s="19" t="s">
        <v>181</v>
      </c>
      <c r="BM201" s="19" t="s">
        <v>624</v>
      </c>
    </row>
    <row r="202" spans="2:65" s="1" customFormat="1" ht="25.5" customHeight="1">
      <c r="B202" s="130"/>
      <c r="C202" s="183" t="s">
        <v>543</v>
      </c>
      <c r="D202" s="183" t="s">
        <v>225</v>
      </c>
      <c r="E202" s="184" t="s">
        <v>587</v>
      </c>
      <c r="F202" s="302" t="s">
        <v>588</v>
      </c>
      <c r="G202" s="302"/>
      <c r="H202" s="302"/>
      <c r="I202" s="302"/>
      <c r="J202" s="185" t="s">
        <v>502</v>
      </c>
      <c r="K202" s="186">
        <v>18</v>
      </c>
      <c r="L202" s="303">
        <v>0</v>
      </c>
      <c r="M202" s="303"/>
      <c r="N202" s="304">
        <f t="shared" si="25"/>
        <v>0</v>
      </c>
      <c r="O202" s="287"/>
      <c r="P202" s="287"/>
      <c r="Q202" s="287"/>
      <c r="R202" s="133"/>
      <c r="T202" s="162" t="s">
        <v>5</v>
      </c>
      <c r="U202" s="44" t="s">
        <v>40</v>
      </c>
      <c r="V202" s="36"/>
      <c r="W202" s="163">
        <f t="shared" si="26"/>
        <v>0</v>
      </c>
      <c r="X202" s="163">
        <v>0</v>
      </c>
      <c r="Y202" s="163">
        <f t="shared" si="27"/>
        <v>0</v>
      </c>
      <c r="Z202" s="163">
        <v>0</v>
      </c>
      <c r="AA202" s="164">
        <f t="shared" si="28"/>
        <v>0</v>
      </c>
      <c r="AR202" s="19" t="s">
        <v>222</v>
      </c>
      <c r="AT202" s="19" t="s">
        <v>225</v>
      </c>
      <c r="AU202" s="19" t="s">
        <v>112</v>
      </c>
      <c r="AY202" s="19" t="s">
        <v>176</v>
      </c>
      <c r="BE202" s="106">
        <f t="shared" si="29"/>
        <v>0</v>
      </c>
      <c r="BF202" s="106">
        <f t="shared" si="30"/>
        <v>0</v>
      </c>
      <c r="BG202" s="106">
        <f t="shared" si="31"/>
        <v>0</v>
      </c>
      <c r="BH202" s="106">
        <f t="shared" si="32"/>
        <v>0</v>
      </c>
      <c r="BI202" s="106">
        <f t="shared" si="33"/>
        <v>0</v>
      </c>
      <c r="BJ202" s="19" t="s">
        <v>83</v>
      </c>
      <c r="BK202" s="106">
        <f t="shared" si="34"/>
        <v>0</v>
      </c>
      <c r="BL202" s="19" t="s">
        <v>181</v>
      </c>
      <c r="BM202" s="19" t="s">
        <v>625</v>
      </c>
    </row>
    <row r="203" spans="2:65" s="1" customFormat="1" ht="25.5" customHeight="1">
      <c r="B203" s="130"/>
      <c r="C203" s="183" t="s">
        <v>626</v>
      </c>
      <c r="D203" s="183" t="s">
        <v>225</v>
      </c>
      <c r="E203" s="184" t="s">
        <v>590</v>
      </c>
      <c r="F203" s="302" t="s">
        <v>591</v>
      </c>
      <c r="G203" s="302"/>
      <c r="H203" s="302"/>
      <c r="I203" s="302"/>
      <c r="J203" s="185" t="s">
        <v>496</v>
      </c>
      <c r="K203" s="186">
        <v>8.9999999999999993E-3</v>
      </c>
      <c r="L203" s="303">
        <v>0</v>
      </c>
      <c r="M203" s="303"/>
      <c r="N203" s="304">
        <f t="shared" si="25"/>
        <v>0</v>
      </c>
      <c r="O203" s="287"/>
      <c r="P203" s="287"/>
      <c r="Q203" s="287"/>
      <c r="R203" s="133"/>
      <c r="T203" s="162" t="s">
        <v>5</v>
      </c>
      <c r="U203" s="44" t="s">
        <v>40</v>
      </c>
      <c r="V203" s="36"/>
      <c r="W203" s="163">
        <f t="shared" si="26"/>
        <v>0</v>
      </c>
      <c r="X203" s="163">
        <v>0</v>
      </c>
      <c r="Y203" s="163">
        <f t="shared" si="27"/>
        <v>0</v>
      </c>
      <c r="Z203" s="163">
        <v>0</v>
      </c>
      <c r="AA203" s="164">
        <f t="shared" si="28"/>
        <v>0</v>
      </c>
      <c r="AR203" s="19" t="s">
        <v>222</v>
      </c>
      <c r="AT203" s="19" t="s">
        <v>225</v>
      </c>
      <c r="AU203" s="19" t="s">
        <v>112</v>
      </c>
      <c r="AY203" s="19" t="s">
        <v>176</v>
      </c>
      <c r="BE203" s="106">
        <f t="shared" si="29"/>
        <v>0</v>
      </c>
      <c r="BF203" s="106">
        <f t="shared" si="30"/>
        <v>0</v>
      </c>
      <c r="BG203" s="106">
        <f t="shared" si="31"/>
        <v>0</v>
      </c>
      <c r="BH203" s="106">
        <f t="shared" si="32"/>
        <v>0</v>
      </c>
      <c r="BI203" s="106">
        <f t="shared" si="33"/>
        <v>0</v>
      </c>
      <c r="BJ203" s="19" t="s">
        <v>83</v>
      </c>
      <c r="BK203" s="106">
        <f t="shared" si="34"/>
        <v>0</v>
      </c>
      <c r="BL203" s="19" t="s">
        <v>181</v>
      </c>
      <c r="BM203" s="19" t="s">
        <v>627</v>
      </c>
    </row>
    <row r="204" spans="2:65" s="1" customFormat="1" ht="38.25" customHeight="1">
      <c r="B204" s="130"/>
      <c r="C204" s="158" t="s">
        <v>545</v>
      </c>
      <c r="D204" s="158" t="s">
        <v>177</v>
      </c>
      <c r="E204" s="159" t="s">
        <v>594</v>
      </c>
      <c r="F204" s="285" t="s">
        <v>595</v>
      </c>
      <c r="G204" s="285"/>
      <c r="H204" s="285"/>
      <c r="I204" s="285"/>
      <c r="J204" s="160" t="s">
        <v>502</v>
      </c>
      <c r="K204" s="161">
        <v>9</v>
      </c>
      <c r="L204" s="286">
        <v>0</v>
      </c>
      <c r="M204" s="286"/>
      <c r="N204" s="287">
        <f t="shared" si="25"/>
        <v>0</v>
      </c>
      <c r="O204" s="287"/>
      <c r="P204" s="287"/>
      <c r="Q204" s="287"/>
      <c r="R204" s="133"/>
      <c r="T204" s="162" t="s">
        <v>5</v>
      </c>
      <c r="U204" s="44" t="s">
        <v>40</v>
      </c>
      <c r="V204" s="36"/>
      <c r="W204" s="163">
        <f t="shared" si="26"/>
        <v>0</v>
      </c>
      <c r="X204" s="163">
        <v>0</v>
      </c>
      <c r="Y204" s="163">
        <f t="shared" si="27"/>
        <v>0</v>
      </c>
      <c r="Z204" s="163">
        <v>0</v>
      </c>
      <c r="AA204" s="164">
        <f t="shared" si="28"/>
        <v>0</v>
      </c>
      <c r="AR204" s="19" t="s">
        <v>181</v>
      </c>
      <c r="AT204" s="19" t="s">
        <v>177</v>
      </c>
      <c r="AU204" s="19" t="s">
        <v>112</v>
      </c>
      <c r="AY204" s="19" t="s">
        <v>176</v>
      </c>
      <c r="BE204" s="106">
        <f t="shared" si="29"/>
        <v>0</v>
      </c>
      <c r="BF204" s="106">
        <f t="shared" si="30"/>
        <v>0</v>
      </c>
      <c r="BG204" s="106">
        <f t="shared" si="31"/>
        <v>0</v>
      </c>
      <c r="BH204" s="106">
        <f t="shared" si="32"/>
        <v>0</v>
      </c>
      <c r="BI204" s="106">
        <f t="shared" si="33"/>
        <v>0</v>
      </c>
      <c r="BJ204" s="19" t="s">
        <v>83</v>
      </c>
      <c r="BK204" s="106">
        <f t="shared" si="34"/>
        <v>0</v>
      </c>
      <c r="BL204" s="19" t="s">
        <v>181</v>
      </c>
      <c r="BM204" s="19" t="s">
        <v>628</v>
      </c>
    </row>
    <row r="205" spans="2:65" s="1" customFormat="1" ht="25.5" customHeight="1">
      <c r="B205" s="130"/>
      <c r="C205" s="158" t="s">
        <v>629</v>
      </c>
      <c r="D205" s="158" t="s">
        <v>177</v>
      </c>
      <c r="E205" s="159" t="s">
        <v>597</v>
      </c>
      <c r="F205" s="285" t="s">
        <v>598</v>
      </c>
      <c r="G205" s="285"/>
      <c r="H205" s="285"/>
      <c r="I205" s="285"/>
      <c r="J205" s="160" t="s">
        <v>599</v>
      </c>
      <c r="K205" s="161">
        <v>7.4880000000000004</v>
      </c>
      <c r="L205" s="286">
        <v>0</v>
      </c>
      <c r="M205" s="286"/>
      <c r="N205" s="287">
        <f t="shared" si="25"/>
        <v>0</v>
      </c>
      <c r="O205" s="287"/>
      <c r="P205" s="287"/>
      <c r="Q205" s="287"/>
      <c r="R205" s="133"/>
      <c r="T205" s="162" t="s">
        <v>5</v>
      </c>
      <c r="U205" s="44" t="s">
        <v>40</v>
      </c>
      <c r="V205" s="36"/>
      <c r="W205" s="163">
        <f t="shared" si="26"/>
        <v>0</v>
      </c>
      <c r="X205" s="163">
        <v>0</v>
      </c>
      <c r="Y205" s="163">
        <f t="shared" si="27"/>
        <v>0</v>
      </c>
      <c r="Z205" s="163">
        <v>0</v>
      </c>
      <c r="AA205" s="164">
        <f t="shared" si="28"/>
        <v>0</v>
      </c>
      <c r="AR205" s="19" t="s">
        <v>181</v>
      </c>
      <c r="AT205" s="19" t="s">
        <v>177</v>
      </c>
      <c r="AU205" s="19" t="s">
        <v>112</v>
      </c>
      <c r="AY205" s="19" t="s">
        <v>176</v>
      </c>
      <c r="BE205" s="106">
        <f t="shared" si="29"/>
        <v>0</v>
      </c>
      <c r="BF205" s="106">
        <f t="shared" si="30"/>
        <v>0</v>
      </c>
      <c r="BG205" s="106">
        <f t="shared" si="31"/>
        <v>0</v>
      </c>
      <c r="BH205" s="106">
        <f t="shared" si="32"/>
        <v>0</v>
      </c>
      <c r="BI205" s="106">
        <f t="shared" si="33"/>
        <v>0</v>
      </c>
      <c r="BJ205" s="19" t="s">
        <v>83</v>
      </c>
      <c r="BK205" s="106">
        <f t="shared" si="34"/>
        <v>0</v>
      </c>
      <c r="BL205" s="19" t="s">
        <v>181</v>
      </c>
      <c r="BM205" s="19" t="s">
        <v>630</v>
      </c>
    </row>
    <row r="206" spans="2:65" s="1" customFormat="1" ht="25.5" customHeight="1">
      <c r="B206" s="130"/>
      <c r="C206" s="158" t="s">
        <v>546</v>
      </c>
      <c r="D206" s="158" t="s">
        <v>177</v>
      </c>
      <c r="E206" s="159" t="s">
        <v>602</v>
      </c>
      <c r="F206" s="285" t="s">
        <v>603</v>
      </c>
      <c r="G206" s="285"/>
      <c r="H206" s="285"/>
      <c r="I206" s="285"/>
      <c r="J206" s="160" t="s">
        <v>509</v>
      </c>
      <c r="K206" s="161">
        <v>37.44</v>
      </c>
      <c r="L206" s="286">
        <v>0</v>
      </c>
      <c r="M206" s="286"/>
      <c r="N206" s="287">
        <f t="shared" si="25"/>
        <v>0</v>
      </c>
      <c r="O206" s="287"/>
      <c r="P206" s="287"/>
      <c r="Q206" s="287"/>
      <c r="R206" s="133"/>
      <c r="T206" s="162" t="s">
        <v>5</v>
      </c>
      <c r="U206" s="44" t="s">
        <v>40</v>
      </c>
      <c r="V206" s="36"/>
      <c r="W206" s="163">
        <f t="shared" si="26"/>
        <v>0</v>
      </c>
      <c r="X206" s="163">
        <v>0</v>
      </c>
      <c r="Y206" s="163">
        <f t="shared" si="27"/>
        <v>0</v>
      </c>
      <c r="Z206" s="163">
        <v>0</v>
      </c>
      <c r="AA206" s="164">
        <f t="shared" si="28"/>
        <v>0</v>
      </c>
      <c r="AR206" s="19" t="s">
        <v>181</v>
      </c>
      <c r="AT206" s="19" t="s">
        <v>177</v>
      </c>
      <c r="AU206" s="19" t="s">
        <v>112</v>
      </c>
      <c r="AY206" s="19" t="s">
        <v>176</v>
      </c>
      <c r="BE206" s="106">
        <f t="shared" si="29"/>
        <v>0</v>
      </c>
      <c r="BF206" s="106">
        <f t="shared" si="30"/>
        <v>0</v>
      </c>
      <c r="BG206" s="106">
        <f t="shared" si="31"/>
        <v>0</v>
      </c>
      <c r="BH206" s="106">
        <f t="shared" si="32"/>
        <v>0</v>
      </c>
      <c r="BI206" s="106">
        <f t="shared" si="33"/>
        <v>0</v>
      </c>
      <c r="BJ206" s="19" t="s">
        <v>83</v>
      </c>
      <c r="BK206" s="106">
        <f t="shared" si="34"/>
        <v>0</v>
      </c>
      <c r="BL206" s="19" t="s">
        <v>181</v>
      </c>
      <c r="BM206" s="19" t="s">
        <v>631</v>
      </c>
    </row>
    <row r="207" spans="2:65" s="1" customFormat="1" ht="25.5" customHeight="1">
      <c r="B207" s="130"/>
      <c r="C207" s="158" t="s">
        <v>632</v>
      </c>
      <c r="D207" s="158" t="s">
        <v>177</v>
      </c>
      <c r="E207" s="159" t="s">
        <v>605</v>
      </c>
      <c r="F207" s="285" t="s">
        <v>606</v>
      </c>
      <c r="G207" s="285"/>
      <c r="H207" s="285"/>
      <c r="I207" s="285"/>
      <c r="J207" s="160" t="s">
        <v>509</v>
      </c>
      <c r="K207" s="161">
        <v>37.44</v>
      </c>
      <c r="L207" s="286">
        <v>0</v>
      </c>
      <c r="M207" s="286"/>
      <c r="N207" s="287">
        <f t="shared" si="25"/>
        <v>0</v>
      </c>
      <c r="O207" s="287"/>
      <c r="P207" s="287"/>
      <c r="Q207" s="287"/>
      <c r="R207" s="133"/>
      <c r="T207" s="162" t="s">
        <v>5</v>
      </c>
      <c r="U207" s="44" t="s">
        <v>40</v>
      </c>
      <c r="V207" s="36"/>
      <c r="W207" s="163">
        <f t="shared" si="26"/>
        <v>0</v>
      </c>
      <c r="X207" s="163">
        <v>0</v>
      </c>
      <c r="Y207" s="163">
        <f t="shared" si="27"/>
        <v>0</v>
      </c>
      <c r="Z207" s="163">
        <v>0</v>
      </c>
      <c r="AA207" s="164">
        <f t="shared" si="28"/>
        <v>0</v>
      </c>
      <c r="AR207" s="19" t="s">
        <v>181</v>
      </c>
      <c r="AT207" s="19" t="s">
        <v>177</v>
      </c>
      <c r="AU207" s="19" t="s">
        <v>112</v>
      </c>
      <c r="AY207" s="19" t="s">
        <v>176</v>
      </c>
      <c r="BE207" s="106">
        <f t="shared" si="29"/>
        <v>0</v>
      </c>
      <c r="BF207" s="106">
        <f t="shared" si="30"/>
        <v>0</v>
      </c>
      <c r="BG207" s="106">
        <f t="shared" si="31"/>
        <v>0</v>
      </c>
      <c r="BH207" s="106">
        <f t="shared" si="32"/>
        <v>0</v>
      </c>
      <c r="BI207" s="106">
        <f t="shared" si="33"/>
        <v>0</v>
      </c>
      <c r="BJ207" s="19" t="s">
        <v>83</v>
      </c>
      <c r="BK207" s="106">
        <f t="shared" si="34"/>
        <v>0</v>
      </c>
      <c r="BL207" s="19" t="s">
        <v>181</v>
      </c>
      <c r="BM207" s="19" t="s">
        <v>633</v>
      </c>
    </row>
    <row r="208" spans="2:65" s="1" customFormat="1" ht="38.25" customHeight="1">
      <c r="B208" s="130"/>
      <c r="C208" s="158" t="s">
        <v>548</v>
      </c>
      <c r="D208" s="158" t="s">
        <v>177</v>
      </c>
      <c r="E208" s="159" t="s">
        <v>634</v>
      </c>
      <c r="F208" s="285" t="s">
        <v>635</v>
      </c>
      <c r="G208" s="285"/>
      <c r="H208" s="285"/>
      <c r="I208" s="285"/>
      <c r="J208" s="160" t="s">
        <v>502</v>
      </c>
      <c r="K208" s="161">
        <v>9</v>
      </c>
      <c r="L208" s="286">
        <v>0</v>
      </c>
      <c r="M208" s="286"/>
      <c r="N208" s="287">
        <f t="shared" si="25"/>
        <v>0</v>
      </c>
      <c r="O208" s="287"/>
      <c r="P208" s="287"/>
      <c r="Q208" s="287"/>
      <c r="R208" s="133"/>
      <c r="T208" s="162" t="s">
        <v>5</v>
      </c>
      <c r="U208" s="44" t="s">
        <v>40</v>
      </c>
      <c r="V208" s="36"/>
      <c r="W208" s="163">
        <f t="shared" si="26"/>
        <v>0</v>
      </c>
      <c r="X208" s="163">
        <v>0</v>
      </c>
      <c r="Y208" s="163">
        <f t="shared" si="27"/>
        <v>0</v>
      </c>
      <c r="Z208" s="163">
        <v>0</v>
      </c>
      <c r="AA208" s="164">
        <f t="shared" si="28"/>
        <v>0</v>
      </c>
      <c r="AR208" s="19" t="s">
        <v>181</v>
      </c>
      <c r="AT208" s="19" t="s">
        <v>177</v>
      </c>
      <c r="AU208" s="19" t="s">
        <v>112</v>
      </c>
      <c r="AY208" s="19" t="s">
        <v>176</v>
      </c>
      <c r="BE208" s="106">
        <f t="shared" si="29"/>
        <v>0</v>
      </c>
      <c r="BF208" s="106">
        <f t="shared" si="30"/>
        <v>0</v>
      </c>
      <c r="BG208" s="106">
        <f t="shared" si="31"/>
        <v>0</v>
      </c>
      <c r="BH208" s="106">
        <f t="shared" si="32"/>
        <v>0</v>
      </c>
      <c r="BI208" s="106">
        <f t="shared" si="33"/>
        <v>0</v>
      </c>
      <c r="BJ208" s="19" t="s">
        <v>83</v>
      </c>
      <c r="BK208" s="106">
        <f t="shared" si="34"/>
        <v>0</v>
      </c>
      <c r="BL208" s="19" t="s">
        <v>181</v>
      </c>
      <c r="BM208" s="19" t="s">
        <v>636</v>
      </c>
    </row>
    <row r="209" spans="2:65" s="1" customFormat="1" ht="25.5" customHeight="1">
      <c r="B209" s="130"/>
      <c r="C209" s="158" t="s">
        <v>637</v>
      </c>
      <c r="D209" s="158" t="s">
        <v>177</v>
      </c>
      <c r="E209" s="159" t="s">
        <v>638</v>
      </c>
      <c r="F209" s="285" t="s">
        <v>639</v>
      </c>
      <c r="G209" s="285"/>
      <c r="H209" s="285"/>
      <c r="I209" s="285"/>
      <c r="J209" s="160" t="s">
        <v>502</v>
      </c>
      <c r="K209" s="161">
        <v>9</v>
      </c>
      <c r="L209" s="286">
        <v>0</v>
      </c>
      <c r="M209" s="286"/>
      <c r="N209" s="287">
        <f t="shared" si="25"/>
        <v>0</v>
      </c>
      <c r="O209" s="287"/>
      <c r="P209" s="287"/>
      <c r="Q209" s="287"/>
      <c r="R209" s="133"/>
      <c r="T209" s="162" t="s">
        <v>5</v>
      </c>
      <c r="U209" s="44" t="s">
        <v>40</v>
      </c>
      <c r="V209" s="36"/>
      <c r="W209" s="163">
        <f t="shared" si="26"/>
        <v>0</v>
      </c>
      <c r="X209" s="163">
        <v>0</v>
      </c>
      <c r="Y209" s="163">
        <f t="shared" si="27"/>
        <v>0</v>
      </c>
      <c r="Z209" s="163">
        <v>0</v>
      </c>
      <c r="AA209" s="164">
        <f t="shared" si="28"/>
        <v>0</v>
      </c>
      <c r="AR209" s="19" t="s">
        <v>181</v>
      </c>
      <c r="AT209" s="19" t="s">
        <v>177</v>
      </c>
      <c r="AU209" s="19" t="s">
        <v>112</v>
      </c>
      <c r="AY209" s="19" t="s">
        <v>176</v>
      </c>
      <c r="BE209" s="106">
        <f t="shared" si="29"/>
        <v>0</v>
      </c>
      <c r="BF209" s="106">
        <f t="shared" si="30"/>
        <v>0</v>
      </c>
      <c r="BG209" s="106">
        <f t="shared" si="31"/>
        <v>0</v>
      </c>
      <c r="BH209" s="106">
        <f t="shared" si="32"/>
        <v>0</v>
      </c>
      <c r="BI209" s="106">
        <f t="shared" si="33"/>
        <v>0</v>
      </c>
      <c r="BJ209" s="19" t="s">
        <v>83</v>
      </c>
      <c r="BK209" s="106">
        <f t="shared" si="34"/>
        <v>0</v>
      </c>
      <c r="BL209" s="19" t="s">
        <v>181</v>
      </c>
      <c r="BM209" s="19" t="s">
        <v>640</v>
      </c>
    </row>
    <row r="210" spans="2:65" s="1" customFormat="1" ht="38.25" customHeight="1">
      <c r="B210" s="130"/>
      <c r="C210" s="183" t="s">
        <v>641</v>
      </c>
      <c r="D210" s="183" t="s">
        <v>225</v>
      </c>
      <c r="E210" s="184" t="s">
        <v>642</v>
      </c>
      <c r="F210" s="302" t="s">
        <v>643</v>
      </c>
      <c r="G210" s="302"/>
      <c r="H210" s="302"/>
      <c r="I210" s="302"/>
      <c r="J210" s="185" t="s">
        <v>611</v>
      </c>
      <c r="K210" s="186">
        <v>5</v>
      </c>
      <c r="L210" s="303">
        <v>0</v>
      </c>
      <c r="M210" s="303"/>
      <c r="N210" s="304">
        <f t="shared" si="25"/>
        <v>0</v>
      </c>
      <c r="O210" s="287"/>
      <c r="P210" s="287"/>
      <c r="Q210" s="287"/>
      <c r="R210" s="133"/>
      <c r="T210" s="162" t="s">
        <v>5</v>
      </c>
      <c r="U210" s="44" t="s">
        <v>40</v>
      </c>
      <c r="V210" s="36"/>
      <c r="W210" s="163">
        <f t="shared" si="26"/>
        <v>0</v>
      </c>
      <c r="X210" s="163">
        <v>0</v>
      </c>
      <c r="Y210" s="163">
        <f t="shared" si="27"/>
        <v>0</v>
      </c>
      <c r="Z210" s="163">
        <v>0</v>
      </c>
      <c r="AA210" s="164">
        <f t="shared" si="28"/>
        <v>0</v>
      </c>
      <c r="AR210" s="19" t="s">
        <v>222</v>
      </c>
      <c r="AT210" s="19" t="s">
        <v>225</v>
      </c>
      <c r="AU210" s="19" t="s">
        <v>112</v>
      </c>
      <c r="AY210" s="19" t="s">
        <v>176</v>
      </c>
      <c r="BE210" s="106">
        <f t="shared" si="29"/>
        <v>0</v>
      </c>
      <c r="BF210" s="106">
        <f t="shared" si="30"/>
        <v>0</v>
      </c>
      <c r="BG210" s="106">
        <f t="shared" si="31"/>
        <v>0</v>
      </c>
      <c r="BH210" s="106">
        <f t="shared" si="32"/>
        <v>0</v>
      </c>
      <c r="BI210" s="106">
        <f t="shared" si="33"/>
        <v>0</v>
      </c>
      <c r="BJ210" s="19" t="s">
        <v>83</v>
      </c>
      <c r="BK210" s="106">
        <f t="shared" si="34"/>
        <v>0</v>
      </c>
      <c r="BL210" s="19" t="s">
        <v>181</v>
      </c>
      <c r="BM210" s="19" t="s">
        <v>644</v>
      </c>
    </row>
    <row r="211" spans="2:65" s="1" customFormat="1" ht="38.25" customHeight="1">
      <c r="B211" s="130"/>
      <c r="C211" s="183" t="s">
        <v>553</v>
      </c>
      <c r="D211" s="183" t="s">
        <v>225</v>
      </c>
      <c r="E211" s="184" t="s">
        <v>645</v>
      </c>
      <c r="F211" s="302" t="s">
        <v>646</v>
      </c>
      <c r="G211" s="302"/>
      <c r="H211" s="302"/>
      <c r="I211" s="302"/>
      <c r="J211" s="185" t="s">
        <v>611</v>
      </c>
      <c r="K211" s="186">
        <v>1</v>
      </c>
      <c r="L211" s="303">
        <v>0</v>
      </c>
      <c r="M211" s="303"/>
      <c r="N211" s="304">
        <f t="shared" si="25"/>
        <v>0</v>
      </c>
      <c r="O211" s="287"/>
      <c r="P211" s="287"/>
      <c r="Q211" s="287"/>
      <c r="R211" s="133"/>
      <c r="T211" s="162" t="s">
        <v>5</v>
      </c>
      <c r="U211" s="44" t="s">
        <v>40</v>
      </c>
      <c r="V211" s="36"/>
      <c r="W211" s="163">
        <f t="shared" si="26"/>
        <v>0</v>
      </c>
      <c r="X211" s="163">
        <v>0</v>
      </c>
      <c r="Y211" s="163">
        <f t="shared" si="27"/>
        <v>0</v>
      </c>
      <c r="Z211" s="163">
        <v>0</v>
      </c>
      <c r="AA211" s="164">
        <f t="shared" si="28"/>
        <v>0</v>
      </c>
      <c r="AR211" s="19" t="s">
        <v>222</v>
      </c>
      <c r="AT211" s="19" t="s">
        <v>225</v>
      </c>
      <c r="AU211" s="19" t="s">
        <v>112</v>
      </c>
      <c r="AY211" s="19" t="s">
        <v>176</v>
      </c>
      <c r="BE211" s="106">
        <f t="shared" si="29"/>
        <v>0</v>
      </c>
      <c r="BF211" s="106">
        <f t="shared" si="30"/>
        <v>0</v>
      </c>
      <c r="BG211" s="106">
        <f t="shared" si="31"/>
        <v>0</v>
      </c>
      <c r="BH211" s="106">
        <f t="shared" si="32"/>
        <v>0</v>
      </c>
      <c r="BI211" s="106">
        <f t="shared" si="33"/>
        <v>0</v>
      </c>
      <c r="BJ211" s="19" t="s">
        <v>83</v>
      </c>
      <c r="BK211" s="106">
        <f t="shared" si="34"/>
        <v>0</v>
      </c>
      <c r="BL211" s="19" t="s">
        <v>181</v>
      </c>
      <c r="BM211" s="19" t="s">
        <v>647</v>
      </c>
    </row>
    <row r="212" spans="2:65" s="1" customFormat="1" ht="38.25" customHeight="1">
      <c r="B212" s="130"/>
      <c r="C212" s="183" t="s">
        <v>648</v>
      </c>
      <c r="D212" s="183" t="s">
        <v>225</v>
      </c>
      <c r="E212" s="184" t="s">
        <v>649</v>
      </c>
      <c r="F212" s="302" t="s">
        <v>650</v>
      </c>
      <c r="G212" s="302"/>
      <c r="H212" s="302"/>
      <c r="I212" s="302"/>
      <c r="J212" s="185" t="s">
        <v>611</v>
      </c>
      <c r="K212" s="186">
        <v>2</v>
      </c>
      <c r="L212" s="303">
        <v>0</v>
      </c>
      <c r="M212" s="303"/>
      <c r="N212" s="304">
        <f t="shared" si="25"/>
        <v>0</v>
      </c>
      <c r="O212" s="287"/>
      <c r="P212" s="287"/>
      <c r="Q212" s="287"/>
      <c r="R212" s="133"/>
      <c r="T212" s="162" t="s">
        <v>5</v>
      </c>
      <c r="U212" s="44" t="s">
        <v>40</v>
      </c>
      <c r="V212" s="36"/>
      <c r="W212" s="163">
        <f t="shared" si="26"/>
        <v>0</v>
      </c>
      <c r="X212" s="163">
        <v>0</v>
      </c>
      <c r="Y212" s="163">
        <f t="shared" si="27"/>
        <v>0</v>
      </c>
      <c r="Z212" s="163">
        <v>0</v>
      </c>
      <c r="AA212" s="164">
        <f t="shared" si="28"/>
        <v>0</v>
      </c>
      <c r="AR212" s="19" t="s">
        <v>222</v>
      </c>
      <c r="AT212" s="19" t="s">
        <v>225</v>
      </c>
      <c r="AU212" s="19" t="s">
        <v>112</v>
      </c>
      <c r="AY212" s="19" t="s">
        <v>176</v>
      </c>
      <c r="BE212" s="106">
        <f t="shared" si="29"/>
        <v>0</v>
      </c>
      <c r="BF212" s="106">
        <f t="shared" si="30"/>
        <v>0</v>
      </c>
      <c r="BG212" s="106">
        <f t="shared" si="31"/>
        <v>0</v>
      </c>
      <c r="BH212" s="106">
        <f t="shared" si="32"/>
        <v>0</v>
      </c>
      <c r="BI212" s="106">
        <f t="shared" si="33"/>
        <v>0</v>
      </c>
      <c r="BJ212" s="19" t="s">
        <v>83</v>
      </c>
      <c r="BK212" s="106">
        <f t="shared" si="34"/>
        <v>0</v>
      </c>
      <c r="BL212" s="19" t="s">
        <v>181</v>
      </c>
      <c r="BM212" s="19" t="s">
        <v>651</v>
      </c>
    </row>
    <row r="213" spans="2:65" s="1" customFormat="1" ht="51" customHeight="1">
      <c r="B213" s="130"/>
      <c r="C213" s="183" t="s">
        <v>555</v>
      </c>
      <c r="D213" s="183" t="s">
        <v>225</v>
      </c>
      <c r="E213" s="184" t="s">
        <v>652</v>
      </c>
      <c r="F213" s="302" t="s">
        <v>653</v>
      </c>
      <c r="G213" s="302"/>
      <c r="H213" s="302"/>
      <c r="I213" s="302"/>
      <c r="J213" s="185" t="s">
        <v>611</v>
      </c>
      <c r="K213" s="186">
        <v>1</v>
      </c>
      <c r="L213" s="303">
        <v>0</v>
      </c>
      <c r="M213" s="303"/>
      <c r="N213" s="304">
        <f t="shared" si="25"/>
        <v>0</v>
      </c>
      <c r="O213" s="287"/>
      <c r="P213" s="287"/>
      <c r="Q213" s="287"/>
      <c r="R213" s="133"/>
      <c r="T213" s="162" t="s">
        <v>5</v>
      </c>
      <c r="U213" s="44" t="s">
        <v>40</v>
      </c>
      <c r="V213" s="36"/>
      <c r="W213" s="163">
        <f t="shared" si="26"/>
        <v>0</v>
      </c>
      <c r="X213" s="163">
        <v>0</v>
      </c>
      <c r="Y213" s="163">
        <f t="shared" si="27"/>
        <v>0</v>
      </c>
      <c r="Z213" s="163">
        <v>0</v>
      </c>
      <c r="AA213" s="164">
        <f t="shared" si="28"/>
        <v>0</v>
      </c>
      <c r="AR213" s="19" t="s">
        <v>222</v>
      </c>
      <c r="AT213" s="19" t="s">
        <v>225</v>
      </c>
      <c r="AU213" s="19" t="s">
        <v>112</v>
      </c>
      <c r="AY213" s="19" t="s">
        <v>176</v>
      </c>
      <c r="BE213" s="106">
        <f t="shared" si="29"/>
        <v>0</v>
      </c>
      <c r="BF213" s="106">
        <f t="shared" si="30"/>
        <v>0</v>
      </c>
      <c r="BG213" s="106">
        <f t="shared" si="31"/>
        <v>0</v>
      </c>
      <c r="BH213" s="106">
        <f t="shared" si="32"/>
        <v>0</v>
      </c>
      <c r="BI213" s="106">
        <f t="shared" si="33"/>
        <v>0</v>
      </c>
      <c r="BJ213" s="19" t="s">
        <v>83</v>
      </c>
      <c r="BK213" s="106">
        <f t="shared" si="34"/>
        <v>0</v>
      </c>
      <c r="BL213" s="19" t="s">
        <v>181</v>
      </c>
      <c r="BM213" s="19" t="s">
        <v>654</v>
      </c>
    </row>
    <row r="214" spans="2:65" s="1" customFormat="1" ht="16.5" customHeight="1">
      <c r="B214" s="130"/>
      <c r="C214" s="158" t="s">
        <v>655</v>
      </c>
      <c r="D214" s="158" t="s">
        <v>177</v>
      </c>
      <c r="E214" s="159" t="s">
        <v>656</v>
      </c>
      <c r="F214" s="285" t="s">
        <v>657</v>
      </c>
      <c r="G214" s="285"/>
      <c r="H214" s="285"/>
      <c r="I214" s="285"/>
      <c r="J214" s="160" t="s">
        <v>658</v>
      </c>
      <c r="K214" s="161">
        <v>0.47899999999999998</v>
      </c>
      <c r="L214" s="286">
        <v>0</v>
      </c>
      <c r="M214" s="286"/>
      <c r="N214" s="287">
        <f t="shared" si="25"/>
        <v>0</v>
      </c>
      <c r="O214" s="287"/>
      <c r="P214" s="287"/>
      <c r="Q214" s="287"/>
      <c r="R214" s="133"/>
      <c r="T214" s="162" t="s">
        <v>5</v>
      </c>
      <c r="U214" s="44" t="s">
        <v>40</v>
      </c>
      <c r="V214" s="36"/>
      <c r="W214" s="163">
        <f t="shared" si="26"/>
        <v>0</v>
      </c>
      <c r="X214" s="163">
        <v>0</v>
      </c>
      <c r="Y214" s="163">
        <f t="shared" si="27"/>
        <v>0</v>
      </c>
      <c r="Z214" s="163">
        <v>0</v>
      </c>
      <c r="AA214" s="164">
        <f t="shared" si="28"/>
        <v>0</v>
      </c>
      <c r="AR214" s="19" t="s">
        <v>181</v>
      </c>
      <c r="AT214" s="19" t="s">
        <v>177</v>
      </c>
      <c r="AU214" s="19" t="s">
        <v>112</v>
      </c>
      <c r="AY214" s="19" t="s">
        <v>176</v>
      </c>
      <c r="BE214" s="106">
        <f t="shared" si="29"/>
        <v>0</v>
      </c>
      <c r="BF214" s="106">
        <f t="shared" si="30"/>
        <v>0</v>
      </c>
      <c r="BG214" s="106">
        <f t="shared" si="31"/>
        <v>0</v>
      </c>
      <c r="BH214" s="106">
        <f t="shared" si="32"/>
        <v>0</v>
      </c>
      <c r="BI214" s="106">
        <f t="shared" si="33"/>
        <v>0</v>
      </c>
      <c r="BJ214" s="19" t="s">
        <v>83</v>
      </c>
      <c r="BK214" s="106">
        <f t="shared" si="34"/>
        <v>0</v>
      </c>
      <c r="BL214" s="19" t="s">
        <v>181</v>
      </c>
      <c r="BM214" s="19" t="s">
        <v>659</v>
      </c>
    </row>
    <row r="215" spans="2:65" s="1" customFormat="1" ht="16.5" customHeight="1">
      <c r="B215" s="130"/>
      <c r="C215" s="158" t="s">
        <v>556</v>
      </c>
      <c r="D215" s="158" t="s">
        <v>177</v>
      </c>
      <c r="E215" s="159" t="s">
        <v>660</v>
      </c>
      <c r="F215" s="285" t="s">
        <v>661</v>
      </c>
      <c r="G215" s="285"/>
      <c r="H215" s="285"/>
      <c r="I215" s="285"/>
      <c r="J215" s="160" t="s">
        <v>658</v>
      </c>
      <c r="K215" s="161">
        <v>0.47899999999999998</v>
      </c>
      <c r="L215" s="286">
        <v>0</v>
      </c>
      <c r="M215" s="286"/>
      <c r="N215" s="287">
        <f t="shared" si="25"/>
        <v>0</v>
      </c>
      <c r="O215" s="287"/>
      <c r="P215" s="287"/>
      <c r="Q215" s="287"/>
      <c r="R215" s="133"/>
      <c r="T215" s="162" t="s">
        <v>5</v>
      </c>
      <c r="U215" s="44" t="s">
        <v>40</v>
      </c>
      <c r="V215" s="36"/>
      <c r="W215" s="163">
        <f t="shared" si="26"/>
        <v>0</v>
      </c>
      <c r="X215" s="163">
        <v>0</v>
      </c>
      <c r="Y215" s="163">
        <f t="shared" si="27"/>
        <v>0</v>
      </c>
      <c r="Z215" s="163">
        <v>0</v>
      </c>
      <c r="AA215" s="164">
        <f t="shared" si="28"/>
        <v>0</v>
      </c>
      <c r="AR215" s="19" t="s">
        <v>181</v>
      </c>
      <c r="AT215" s="19" t="s">
        <v>177</v>
      </c>
      <c r="AU215" s="19" t="s">
        <v>112</v>
      </c>
      <c r="AY215" s="19" t="s">
        <v>176</v>
      </c>
      <c r="BE215" s="106">
        <f t="shared" si="29"/>
        <v>0</v>
      </c>
      <c r="BF215" s="106">
        <f t="shared" si="30"/>
        <v>0</v>
      </c>
      <c r="BG215" s="106">
        <f t="shared" si="31"/>
        <v>0</v>
      </c>
      <c r="BH215" s="106">
        <f t="shared" si="32"/>
        <v>0</v>
      </c>
      <c r="BI215" s="106">
        <f t="shared" si="33"/>
        <v>0</v>
      </c>
      <c r="BJ215" s="19" t="s">
        <v>83</v>
      </c>
      <c r="BK215" s="106">
        <f t="shared" si="34"/>
        <v>0</v>
      </c>
      <c r="BL215" s="19" t="s">
        <v>181</v>
      </c>
      <c r="BM215" s="19" t="s">
        <v>662</v>
      </c>
    </row>
    <row r="216" spans="2:65" s="1" customFormat="1" ht="16.5" customHeight="1">
      <c r="B216" s="130"/>
      <c r="C216" s="158" t="s">
        <v>663</v>
      </c>
      <c r="D216" s="158" t="s">
        <v>177</v>
      </c>
      <c r="E216" s="159" t="s">
        <v>664</v>
      </c>
      <c r="F216" s="285" t="s">
        <v>665</v>
      </c>
      <c r="G216" s="285"/>
      <c r="H216" s="285"/>
      <c r="I216" s="285"/>
      <c r="J216" s="160" t="s">
        <v>611</v>
      </c>
      <c r="K216" s="161">
        <v>1</v>
      </c>
      <c r="L216" s="286">
        <v>0</v>
      </c>
      <c r="M216" s="286"/>
      <c r="N216" s="287">
        <f t="shared" si="25"/>
        <v>0</v>
      </c>
      <c r="O216" s="287"/>
      <c r="P216" s="287"/>
      <c r="Q216" s="287"/>
      <c r="R216" s="133"/>
      <c r="T216" s="162" t="s">
        <v>5</v>
      </c>
      <c r="U216" s="44" t="s">
        <v>40</v>
      </c>
      <c r="V216" s="36"/>
      <c r="W216" s="163">
        <f t="shared" si="26"/>
        <v>0</v>
      </c>
      <c r="X216" s="163">
        <v>0</v>
      </c>
      <c r="Y216" s="163">
        <f t="shared" si="27"/>
        <v>0</v>
      </c>
      <c r="Z216" s="163">
        <v>0</v>
      </c>
      <c r="AA216" s="164">
        <f t="shared" si="28"/>
        <v>0</v>
      </c>
      <c r="AR216" s="19" t="s">
        <v>181</v>
      </c>
      <c r="AT216" s="19" t="s">
        <v>177</v>
      </c>
      <c r="AU216" s="19" t="s">
        <v>112</v>
      </c>
      <c r="AY216" s="19" t="s">
        <v>176</v>
      </c>
      <c r="BE216" s="106">
        <f t="shared" si="29"/>
        <v>0</v>
      </c>
      <c r="BF216" s="106">
        <f t="shared" si="30"/>
        <v>0</v>
      </c>
      <c r="BG216" s="106">
        <f t="shared" si="31"/>
        <v>0</v>
      </c>
      <c r="BH216" s="106">
        <f t="shared" si="32"/>
        <v>0</v>
      </c>
      <c r="BI216" s="106">
        <f t="shared" si="33"/>
        <v>0</v>
      </c>
      <c r="BJ216" s="19" t="s">
        <v>83</v>
      </c>
      <c r="BK216" s="106">
        <f t="shared" si="34"/>
        <v>0</v>
      </c>
      <c r="BL216" s="19" t="s">
        <v>181</v>
      </c>
      <c r="BM216" s="19" t="s">
        <v>666</v>
      </c>
    </row>
    <row r="217" spans="2:65" s="1" customFormat="1" ht="16.5" customHeight="1">
      <c r="B217" s="130"/>
      <c r="C217" s="158" t="s">
        <v>558</v>
      </c>
      <c r="D217" s="158" t="s">
        <v>177</v>
      </c>
      <c r="E217" s="159" t="s">
        <v>667</v>
      </c>
      <c r="F217" s="285" t="s">
        <v>668</v>
      </c>
      <c r="G217" s="285"/>
      <c r="H217" s="285"/>
      <c r="I217" s="285"/>
      <c r="J217" s="160" t="s">
        <v>611</v>
      </c>
      <c r="K217" s="161">
        <v>1</v>
      </c>
      <c r="L217" s="286">
        <v>0</v>
      </c>
      <c r="M217" s="286"/>
      <c r="N217" s="287">
        <f t="shared" si="25"/>
        <v>0</v>
      </c>
      <c r="O217" s="287"/>
      <c r="P217" s="287"/>
      <c r="Q217" s="287"/>
      <c r="R217" s="133"/>
      <c r="T217" s="162" t="s">
        <v>5</v>
      </c>
      <c r="U217" s="44" t="s">
        <v>40</v>
      </c>
      <c r="V217" s="36"/>
      <c r="W217" s="163">
        <f t="shared" si="26"/>
        <v>0</v>
      </c>
      <c r="X217" s="163">
        <v>0</v>
      </c>
      <c r="Y217" s="163">
        <f t="shared" si="27"/>
        <v>0</v>
      </c>
      <c r="Z217" s="163">
        <v>0</v>
      </c>
      <c r="AA217" s="164">
        <f t="shared" si="28"/>
        <v>0</v>
      </c>
      <c r="AR217" s="19" t="s">
        <v>181</v>
      </c>
      <c r="AT217" s="19" t="s">
        <v>177</v>
      </c>
      <c r="AU217" s="19" t="s">
        <v>112</v>
      </c>
      <c r="AY217" s="19" t="s">
        <v>176</v>
      </c>
      <c r="BE217" s="106">
        <f t="shared" si="29"/>
        <v>0</v>
      </c>
      <c r="BF217" s="106">
        <f t="shared" si="30"/>
        <v>0</v>
      </c>
      <c r="BG217" s="106">
        <f t="shared" si="31"/>
        <v>0</v>
      </c>
      <c r="BH217" s="106">
        <f t="shared" si="32"/>
        <v>0</v>
      </c>
      <c r="BI217" s="106">
        <f t="shared" si="33"/>
        <v>0</v>
      </c>
      <c r="BJ217" s="19" t="s">
        <v>83</v>
      </c>
      <c r="BK217" s="106">
        <f t="shared" si="34"/>
        <v>0</v>
      </c>
      <c r="BL217" s="19" t="s">
        <v>181</v>
      </c>
      <c r="BM217" s="19" t="s">
        <v>669</v>
      </c>
    </row>
    <row r="218" spans="2:65" s="1" customFormat="1" ht="49.95" customHeight="1">
      <c r="B218" s="35"/>
      <c r="C218" s="36"/>
      <c r="D218" s="150" t="s">
        <v>421</v>
      </c>
      <c r="E218" s="36"/>
      <c r="F218" s="36"/>
      <c r="G218" s="36"/>
      <c r="H218" s="36"/>
      <c r="I218" s="36"/>
      <c r="J218" s="36"/>
      <c r="K218" s="36"/>
      <c r="L218" s="36"/>
      <c r="M218" s="36"/>
      <c r="N218" s="299">
        <f t="shared" ref="N218:N223" si="35">BK218</f>
        <v>0</v>
      </c>
      <c r="O218" s="300"/>
      <c r="P218" s="300"/>
      <c r="Q218" s="300"/>
      <c r="R218" s="37"/>
      <c r="T218" s="173"/>
      <c r="U218" s="36"/>
      <c r="V218" s="36"/>
      <c r="W218" s="36"/>
      <c r="X218" s="36"/>
      <c r="Y218" s="36"/>
      <c r="Z218" s="36"/>
      <c r="AA218" s="74"/>
      <c r="AT218" s="19" t="s">
        <v>74</v>
      </c>
      <c r="AU218" s="19" t="s">
        <v>75</v>
      </c>
      <c r="AY218" s="19" t="s">
        <v>422</v>
      </c>
      <c r="BK218" s="106">
        <f>SUM(BK219:BK223)</f>
        <v>0</v>
      </c>
    </row>
    <row r="219" spans="2:65" s="1" customFormat="1" ht="22.35" customHeight="1">
      <c r="B219" s="35"/>
      <c r="C219" s="174" t="s">
        <v>5</v>
      </c>
      <c r="D219" s="174" t="s">
        <v>177</v>
      </c>
      <c r="E219" s="175" t="s">
        <v>5</v>
      </c>
      <c r="F219" s="292" t="s">
        <v>5</v>
      </c>
      <c r="G219" s="292"/>
      <c r="H219" s="292"/>
      <c r="I219" s="292"/>
      <c r="J219" s="176" t="s">
        <v>5</v>
      </c>
      <c r="K219" s="177"/>
      <c r="L219" s="286"/>
      <c r="M219" s="293"/>
      <c r="N219" s="293">
        <f t="shared" si="35"/>
        <v>0</v>
      </c>
      <c r="O219" s="293"/>
      <c r="P219" s="293"/>
      <c r="Q219" s="293"/>
      <c r="R219" s="37"/>
      <c r="T219" s="162" t="s">
        <v>5</v>
      </c>
      <c r="U219" s="178" t="s">
        <v>40</v>
      </c>
      <c r="V219" s="36"/>
      <c r="W219" s="36"/>
      <c r="X219" s="36"/>
      <c r="Y219" s="36"/>
      <c r="Z219" s="36"/>
      <c r="AA219" s="74"/>
      <c r="AT219" s="19" t="s">
        <v>422</v>
      </c>
      <c r="AU219" s="19" t="s">
        <v>83</v>
      </c>
      <c r="AY219" s="19" t="s">
        <v>422</v>
      </c>
      <c r="BE219" s="106">
        <f>IF(U219="základní",N219,0)</f>
        <v>0</v>
      </c>
      <c r="BF219" s="106">
        <f>IF(U219="snížená",N219,0)</f>
        <v>0</v>
      </c>
      <c r="BG219" s="106">
        <f>IF(U219="zákl. přenesená",N219,0)</f>
        <v>0</v>
      </c>
      <c r="BH219" s="106">
        <f>IF(U219="sníž. přenesená",N219,0)</f>
        <v>0</v>
      </c>
      <c r="BI219" s="106">
        <f>IF(U219="nulová",N219,0)</f>
        <v>0</v>
      </c>
      <c r="BJ219" s="19" t="s">
        <v>83</v>
      </c>
      <c r="BK219" s="106">
        <f>L219*K219</f>
        <v>0</v>
      </c>
    </row>
    <row r="220" spans="2:65" s="1" customFormat="1" ht="22.35" customHeight="1">
      <c r="B220" s="35"/>
      <c r="C220" s="174" t="s">
        <v>5</v>
      </c>
      <c r="D220" s="174" t="s">
        <v>177</v>
      </c>
      <c r="E220" s="175" t="s">
        <v>5</v>
      </c>
      <c r="F220" s="292" t="s">
        <v>5</v>
      </c>
      <c r="G220" s="292"/>
      <c r="H220" s="292"/>
      <c r="I220" s="292"/>
      <c r="J220" s="176" t="s">
        <v>5</v>
      </c>
      <c r="K220" s="177"/>
      <c r="L220" s="286"/>
      <c r="M220" s="293"/>
      <c r="N220" s="293">
        <f t="shared" si="35"/>
        <v>0</v>
      </c>
      <c r="O220" s="293"/>
      <c r="P220" s="293"/>
      <c r="Q220" s="293"/>
      <c r="R220" s="37"/>
      <c r="T220" s="162" t="s">
        <v>5</v>
      </c>
      <c r="U220" s="178" t="s">
        <v>40</v>
      </c>
      <c r="V220" s="36"/>
      <c r="W220" s="36"/>
      <c r="X220" s="36"/>
      <c r="Y220" s="36"/>
      <c r="Z220" s="36"/>
      <c r="AA220" s="74"/>
      <c r="AT220" s="19" t="s">
        <v>422</v>
      </c>
      <c r="AU220" s="19" t="s">
        <v>83</v>
      </c>
      <c r="AY220" s="19" t="s">
        <v>422</v>
      </c>
      <c r="BE220" s="106">
        <f>IF(U220="základní",N220,0)</f>
        <v>0</v>
      </c>
      <c r="BF220" s="106">
        <f>IF(U220="snížená",N220,0)</f>
        <v>0</v>
      </c>
      <c r="BG220" s="106">
        <f>IF(U220="zákl. přenesená",N220,0)</f>
        <v>0</v>
      </c>
      <c r="BH220" s="106">
        <f>IF(U220="sníž. přenesená",N220,0)</f>
        <v>0</v>
      </c>
      <c r="BI220" s="106">
        <f>IF(U220="nulová",N220,0)</f>
        <v>0</v>
      </c>
      <c r="BJ220" s="19" t="s">
        <v>83</v>
      </c>
      <c r="BK220" s="106">
        <f>L220*K220</f>
        <v>0</v>
      </c>
    </row>
    <row r="221" spans="2:65" s="1" customFormat="1" ht="22.35" customHeight="1">
      <c r="B221" s="35"/>
      <c r="C221" s="174" t="s">
        <v>5</v>
      </c>
      <c r="D221" s="174" t="s">
        <v>177</v>
      </c>
      <c r="E221" s="175" t="s">
        <v>5</v>
      </c>
      <c r="F221" s="292" t="s">
        <v>5</v>
      </c>
      <c r="G221" s="292"/>
      <c r="H221" s="292"/>
      <c r="I221" s="292"/>
      <c r="J221" s="176" t="s">
        <v>5</v>
      </c>
      <c r="K221" s="177"/>
      <c r="L221" s="286"/>
      <c r="M221" s="293"/>
      <c r="N221" s="293">
        <f t="shared" si="35"/>
        <v>0</v>
      </c>
      <c r="O221" s="293"/>
      <c r="P221" s="293"/>
      <c r="Q221" s="293"/>
      <c r="R221" s="37"/>
      <c r="T221" s="162" t="s">
        <v>5</v>
      </c>
      <c r="U221" s="178" t="s">
        <v>40</v>
      </c>
      <c r="V221" s="36"/>
      <c r="W221" s="36"/>
      <c r="X221" s="36"/>
      <c r="Y221" s="36"/>
      <c r="Z221" s="36"/>
      <c r="AA221" s="74"/>
      <c r="AT221" s="19" t="s">
        <v>422</v>
      </c>
      <c r="AU221" s="19" t="s">
        <v>83</v>
      </c>
      <c r="AY221" s="19" t="s">
        <v>422</v>
      </c>
      <c r="BE221" s="106">
        <f>IF(U221="základní",N221,0)</f>
        <v>0</v>
      </c>
      <c r="BF221" s="106">
        <f>IF(U221="snížená",N221,0)</f>
        <v>0</v>
      </c>
      <c r="BG221" s="106">
        <f>IF(U221="zákl. přenesená",N221,0)</f>
        <v>0</v>
      </c>
      <c r="BH221" s="106">
        <f>IF(U221="sníž. přenesená",N221,0)</f>
        <v>0</v>
      </c>
      <c r="BI221" s="106">
        <f>IF(U221="nulová",N221,0)</f>
        <v>0</v>
      </c>
      <c r="BJ221" s="19" t="s">
        <v>83</v>
      </c>
      <c r="BK221" s="106">
        <f>L221*K221</f>
        <v>0</v>
      </c>
    </row>
    <row r="222" spans="2:65" s="1" customFormat="1" ht="22.35" customHeight="1">
      <c r="B222" s="35"/>
      <c r="C222" s="174" t="s">
        <v>5</v>
      </c>
      <c r="D222" s="174" t="s">
        <v>177</v>
      </c>
      <c r="E222" s="175" t="s">
        <v>5</v>
      </c>
      <c r="F222" s="292" t="s">
        <v>5</v>
      </c>
      <c r="G222" s="292"/>
      <c r="H222" s="292"/>
      <c r="I222" s="292"/>
      <c r="J222" s="176" t="s">
        <v>5</v>
      </c>
      <c r="K222" s="177"/>
      <c r="L222" s="286"/>
      <c r="M222" s="293"/>
      <c r="N222" s="293">
        <f t="shared" si="35"/>
        <v>0</v>
      </c>
      <c r="O222" s="293"/>
      <c r="P222" s="293"/>
      <c r="Q222" s="293"/>
      <c r="R222" s="37"/>
      <c r="T222" s="162" t="s">
        <v>5</v>
      </c>
      <c r="U222" s="178" t="s">
        <v>40</v>
      </c>
      <c r="V222" s="36"/>
      <c r="W222" s="36"/>
      <c r="X222" s="36"/>
      <c r="Y222" s="36"/>
      <c r="Z222" s="36"/>
      <c r="AA222" s="74"/>
      <c r="AT222" s="19" t="s">
        <v>422</v>
      </c>
      <c r="AU222" s="19" t="s">
        <v>83</v>
      </c>
      <c r="AY222" s="19" t="s">
        <v>422</v>
      </c>
      <c r="BE222" s="106">
        <f>IF(U222="základní",N222,0)</f>
        <v>0</v>
      </c>
      <c r="BF222" s="106">
        <f>IF(U222="snížená",N222,0)</f>
        <v>0</v>
      </c>
      <c r="BG222" s="106">
        <f>IF(U222="zákl. přenesená",N222,0)</f>
        <v>0</v>
      </c>
      <c r="BH222" s="106">
        <f>IF(U222="sníž. přenesená",N222,0)</f>
        <v>0</v>
      </c>
      <c r="BI222" s="106">
        <f>IF(U222="nulová",N222,0)</f>
        <v>0</v>
      </c>
      <c r="BJ222" s="19" t="s">
        <v>83</v>
      </c>
      <c r="BK222" s="106">
        <f>L222*K222</f>
        <v>0</v>
      </c>
    </row>
    <row r="223" spans="2:65" s="1" customFormat="1" ht="22.35" customHeight="1">
      <c r="B223" s="35"/>
      <c r="C223" s="174" t="s">
        <v>5</v>
      </c>
      <c r="D223" s="174" t="s">
        <v>177</v>
      </c>
      <c r="E223" s="175" t="s">
        <v>5</v>
      </c>
      <c r="F223" s="292" t="s">
        <v>5</v>
      </c>
      <c r="G223" s="292"/>
      <c r="H223" s="292"/>
      <c r="I223" s="292"/>
      <c r="J223" s="176" t="s">
        <v>5</v>
      </c>
      <c r="K223" s="177"/>
      <c r="L223" s="286"/>
      <c r="M223" s="293"/>
      <c r="N223" s="293">
        <f t="shared" si="35"/>
        <v>0</v>
      </c>
      <c r="O223" s="293"/>
      <c r="P223" s="293"/>
      <c r="Q223" s="293"/>
      <c r="R223" s="37"/>
      <c r="T223" s="162" t="s">
        <v>5</v>
      </c>
      <c r="U223" s="178" t="s">
        <v>40</v>
      </c>
      <c r="V223" s="56"/>
      <c r="W223" s="56"/>
      <c r="X223" s="56"/>
      <c r="Y223" s="56"/>
      <c r="Z223" s="56"/>
      <c r="AA223" s="58"/>
      <c r="AT223" s="19" t="s">
        <v>422</v>
      </c>
      <c r="AU223" s="19" t="s">
        <v>83</v>
      </c>
      <c r="AY223" s="19" t="s">
        <v>422</v>
      </c>
      <c r="BE223" s="106">
        <f>IF(U223="základní",N223,0)</f>
        <v>0</v>
      </c>
      <c r="BF223" s="106">
        <f>IF(U223="snížená",N223,0)</f>
        <v>0</v>
      </c>
      <c r="BG223" s="106">
        <f>IF(U223="zákl. přenesená",N223,0)</f>
        <v>0</v>
      </c>
      <c r="BH223" s="106">
        <f>IF(U223="sníž. přenesená",N223,0)</f>
        <v>0</v>
      </c>
      <c r="BI223" s="106">
        <f>IF(U223="nulová",N223,0)</f>
        <v>0</v>
      </c>
      <c r="BJ223" s="19" t="s">
        <v>83</v>
      </c>
      <c r="BK223" s="106">
        <f>L223*K223</f>
        <v>0</v>
      </c>
    </row>
    <row r="224" spans="2:65" s="1" customFormat="1" ht="6.9" customHeight="1">
      <c r="B224" s="59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1"/>
    </row>
  </sheetData>
  <mergeCells count="359">
    <mergeCell ref="H1:K1"/>
    <mergeCell ref="S2:AC2"/>
    <mergeCell ref="F223:I223"/>
    <mergeCell ref="L223:M223"/>
    <mergeCell ref="N223:Q223"/>
    <mergeCell ref="N122:Q122"/>
    <mergeCell ref="N123:Q123"/>
    <mergeCell ref="N124:Q124"/>
    <mergeCell ref="N136:Q136"/>
    <mergeCell ref="N137:Q137"/>
    <mergeCell ref="N168:Q168"/>
    <mergeCell ref="N169:Q169"/>
    <mergeCell ref="N218:Q218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6:I216"/>
    <mergeCell ref="L216:M216"/>
    <mergeCell ref="N216:Q216"/>
    <mergeCell ref="F217:I217"/>
    <mergeCell ref="L217:M217"/>
    <mergeCell ref="N217:Q217"/>
    <mergeCell ref="F219:I219"/>
    <mergeCell ref="L219:M219"/>
    <mergeCell ref="N219:Q219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6:I166"/>
    <mergeCell ref="L166:M166"/>
    <mergeCell ref="N166:Q166"/>
    <mergeCell ref="F167:I167"/>
    <mergeCell ref="L167:M167"/>
    <mergeCell ref="N167:Q167"/>
    <mergeCell ref="F170:I170"/>
    <mergeCell ref="L170:M170"/>
    <mergeCell ref="N170:Q170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4:I134"/>
    <mergeCell ref="L134:M134"/>
    <mergeCell ref="N134:Q134"/>
    <mergeCell ref="F135:I135"/>
    <mergeCell ref="L135:M135"/>
    <mergeCell ref="N135:Q135"/>
    <mergeCell ref="F138:I138"/>
    <mergeCell ref="L138:M138"/>
    <mergeCell ref="N138:Q138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19:D224">
      <formula1>"K, M"</formula1>
    </dataValidation>
    <dataValidation type="list" allowBlank="1" showInputMessage="1" showErrorMessage="1" error="Povoleny jsou hodnoty základní, snížená, zákl. přenesená, sníž. přenesená, nulová." sqref="U219:U22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5"/>
  <sheetViews>
    <sheetView showGridLines="0" zoomScaleNormal="100" workbookViewId="0">
      <pane ySplit="1" topLeftCell="A64" activePane="bottomLeft" state="frozen"/>
      <selection activeCell="AN92" sqref="AN92:AP92"/>
      <selection pane="bottomLeft" activeCell="AN92" sqref="AN92:AP9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105</v>
      </c>
      <c r="G1" s="14"/>
      <c r="H1" s="294" t="s">
        <v>106</v>
      </c>
      <c r="I1" s="294"/>
      <c r="J1" s="294"/>
      <c r="K1" s="294"/>
      <c r="L1" s="14" t="s">
        <v>107</v>
      </c>
      <c r="M1" s="12"/>
      <c r="N1" s="12"/>
      <c r="O1" s="13" t="s">
        <v>108</v>
      </c>
      <c r="P1" s="12"/>
      <c r="Q1" s="12"/>
      <c r="R1" s="12"/>
      <c r="S1" s="14" t="s">
        <v>109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18" t="s">
        <v>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254" t="s">
        <v>8</v>
      </c>
      <c r="T2" s="255"/>
      <c r="U2" s="255"/>
      <c r="V2" s="255"/>
      <c r="W2" s="255"/>
      <c r="X2" s="255"/>
      <c r="Y2" s="255"/>
      <c r="Z2" s="255"/>
      <c r="AA2" s="255"/>
      <c r="AB2" s="255"/>
      <c r="AC2" s="255"/>
      <c r="AT2" s="19" t="s">
        <v>93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112</v>
      </c>
    </row>
    <row r="4" spans="1:66" ht="36.9" customHeight="1">
      <c r="B4" s="23"/>
      <c r="C4" s="220" t="s">
        <v>116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4"/>
      <c r="T4" s="18" t="s">
        <v>13</v>
      </c>
      <c r="AT4" s="19" t="s">
        <v>6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263" t="str">
        <f>'Rekapitulace stavby'!K6</f>
        <v>Okružní křižovatka v km 1,391.91 u areálu T-sport a SOPO - Modletice včetně chodníku k zastávce</v>
      </c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"/>
      <c r="R6" s="24"/>
    </row>
    <row r="7" spans="1:66" s="1" customFormat="1" ht="32.85" customHeight="1">
      <c r="B7" s="35"/>
      <c r="C7" s="36"/>
      <c r="D7" s="29" t="s">
        <v>122</v>
      </c>
      <c r="E7" s="36"/>
      <c r="F7" s="226" t="s">
        <v>92</v>
      </c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36"/>
      <c r="R7" s="37"/>
    </row>
    <row r="8" spans="1:66" s="1" customFormat="1" ht="14.4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</row>
    <row r="9" spans="1:66" s="1" customFormat="1" ht="14.4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266" t="str">
        <f>'Rekapitulace stavby'!AN8</f>
        <v>5. 2. 2018</v>
      </c>
      <c r="P9" s="267"/>
      <c r="Q9" s="36"/>
      <c r="R9" s="37"/>
    </row>
    <row r="10" spans="1:66" s="1" customFormat="1" ht="10.8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224" t="str">
        <f>IF('Rekapitulace stavby'!AN10="","",'Rekapitulace stavby'!AN10)</f>
        <v/>
      </c>
      <c r="P11" s="224"/>
      <c r="Q11" s="36"/>
      <c r="R11" s="37"/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224" t="str">
        <f>IF('Rekapitulace stavby'!AN11="","",'Rekapitulace stavby'!AN11)</f>
        <v/>
      </c>
      <c r="P12" s="224"/>
      <c r="Q12" s="36"/>
      <c r="R12" s="37"/>
    </row>
    <row r="13" spans="1:66" s="1" customFormat="1" ht="6.9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268" t="str">
        <f>IF('Rekapitulace stavby'!AN13="","",'Rekapitulace stavby'!AN13)</f>
        <v>Vyplň údaj</v>
      </c>
      <c r="P14" s="224"/>
      <c r="Q14" s="36"/>
      <c r="R14" s="37"/>
    </row>
    <row r="15" spans="1:66" s="1" customFormat="1" ht="18" customHeight="1">
      <c r="B15" s="35"/>
      <c r="C15" s="36"/>
      <c r="D15" s="36"/>
      <c r="E15" s="268" t="str">
        <f>IF('Rekapitulace stavby'!E14="","",'Rekapitulace stavby'!E14)</f>
        <v>Vyplň údaj</v>
      </c>
      <c r="F15" s="269"/>
      <c r="G15" s="269"/>
      <c r="H15" s="269"/>
      <c r="I15" s="269"/>
      <c r="J15" s="269"/>
      <c r="K15" s="269"/>
      <c r="L15" s="269"/>
      <c r="M15" s="30" t="s">
        <v>29</v>
      </c>
      <c r="N15" s="36"/>
      <c r="O15" s="268" t="str">
        <f>IF('Rekapitulace stavby'!AN14="","",'Rekapitulace stavby'!AN14)</f>
        <v>Vyplň údaj</v>
      </c>
      <c r="P15" s="224"/>
      <c r="Q15" s="36"/>
      <c r="R15" s="37"/>
    </row>
    <row r="16" spans="1:66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224" t="str">
        <f>IF('Rekapitulace stavby'!AN16="","",'Rekapitulace stavby'!AN16)</f>
        <v/>
      </c>
      <c r="P17" s="224"/>
      <c r="Q17" s="36"/>
      <c r="R17" s="37"/>
    </row>
    <row r="18" spans="2:18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224" t="str">
        <f>IF('Rekapitulace stavby'!AN17="","",'Rekapitulace stavby'!AN17)</f>
        <v/>
      </c>
      <c r="P18" s="224"/>
      <c r="Q18" s="36"/>
      <c r="R18" s="37"/>
    </row>
    <row r="19" spans="2:18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224" t="str">
        <f>IF('Rekapitulace stavby'!AN19="","",'Rekapitulace stavby'!AN19)</f>
        <v/>
      </c>
      <c r="P20" s="224"/>
      <c r="Q20" s="36"/>
      <c r="R20" s="37"/>
    </row>
    <row r="21" spans="2:18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224" t="str">
        <f>IF('Rekapitulace stavby'!AN20="","",'Rekapitulace stavby'!AN20)</f>
        <v/>
      </c>
      <c r="P21" s="224"/>
      <c r="Q21" s="36"/>
      <c r="R21" s="37"/>
    </row>
    <row r="22" spans="2:18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229" t="s">
        <v>5</v>
      </c>
      <c r="F24" s="229"/>
      <c r="G24" s="229"/>
      <c r="H24" s="229"/>
      <c r="I24" s="229"/>
      <c r="J24" s="229"/>
      <c r="K24" s="229"/>
      <c r="L24" s="229"/>
      <c r="M24" s="36"/>
      <c r="N24" s="36"/>
      <c r="O24" s="36"/>
      <c r="P24" s="36"/>
      <c r="Q24" s="36"/>
      <c r="R24" s="37"/>
    </row>
    <row r="25" spans="2:18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" customHeight="1">
      <c r="B27" s="35"/>
      <c r="C27" s="36"/>
      <c r="D27" s="117" t="s">
        <v>140</v>
      </c>
      <c r="E27" s="36"/>
      <c r="F27" s="36"/>
      <c r="G27" s="36"/>
      <c r="H27" s="36"/>
      <c r="I27" s="36"/>
      <c r="J27" s="36"/>
      <c r="K27" s="36"/>
      <c r="L27" s="36"/>
      <c r="M27" s="230">
        <f>N88</f>
        <v>0</v>
      </c>
      <c r="N27" s="230"/>
      <c r="O27" s="230"/>
      <c r="P27" s="230"/>
      <c r="Q27" s="36"/>
      <c r="R27" s="37"/>
    </row>
    <row r="28" spans="2:18" s="1" customFormat="1" ht="14.4" customHeight="1">
      <c r="B28" s="35"/>
      <c r="C28" s="36"/>
      <c r="D28" s="34" t="s">
        <v>99</v>
      </c>
      <c r="E28" s="36"/>
      <c r="F28" s="36"/>
      <c r="G28" s="36"/>
      <c r="H28" s="36"/>
      <c r="I28" s="36"/>
      <c r="J28" s="36"/>
      <c r="K28" s="36"/>
      <c r="L28" s="36"/>
      <c r="M28" s="230">
        <f>N96</f>
        <v>0</v>
      </c>
      <c r="N28" s="230"/>
      <c r="O28" s="230"/>
      <c r="P28" s="230"/>
      <c r="Q28" s="36"/>
      <c r="R28" s="37"/>
    </row>
    <row r="29" spans="2:18" s="1" customFormat="1" ht="6.9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8" t="s">
        <v>38</v>
      </c>
      <c r="E30" s="36"/>
      <c r="F30" s="36"/>
      <c r="G30" s="36"/>
      <c r="H30" s="36"/>
      <c r="I30" s="36"/>
      <c r="J30" s="36"/>
      <c r="K30" s="36"/>
      <c r="L30" s="36"/>
      <c r="M30" s="270">
        <f>ROUND(M27+M28,2)</f>
        <v>0</v>
      </c>
      <c r="N30" s="265"/>
      <c r="O30" s="265"/>
      <c r="P30" s="265"/>
      <c r="Q30" s="36"/>
      <c r="R30" s="37"/>
    </row>
    <row r="31" spans="2:18" s="1" customFormat="1" ht="6.9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" customHeight="1">
      <c r="B32" s="35"/>
      <c r="C32" s="36"/>
      <c r="D32" s="42" t="s">
        <v>39</v>
      </c>
      <c r="E32" s="42" t="s">
        <v>40</v>
      </c>
      <c r="F32" s="43">
        <v>0.21</v>
      </c>
      <c r="G32" s="119" t="s">
        <v>41</v>
      </c>
      <c r="H32" s="271">
        <f>ROUND((((SUM(BE96:BE103)+SUM(BE121:BE198))+SUM(BE200:BE204))),2)</f>
        <v>0</v>
      </c>
      <c r="I32" s="265"/>
      <c r="J32" s="265"/>
      <c r="K32" s="36"/>
      <c r="L32" s="36"/>
      <c r="M32" s="271">
        <f>ROUND(((ROUND((SUM(BE96:BE103)+SUM(BE121:BE198)), 2)*F32)+SUM(BE200:BE204)*F32),2)</f>
        <v>0</v>
      </c>
      <c r="N32" s="265"/>
      <c r="O32" s="265"/>
      <c r="P32" s="265"/>
      <c r="Q32" s="36"/>
      <c r="R32" s="37"/>
    </row>
    <row r="33" spans="2:18" s="1" customFormat="1" ht="14.4" customHeight="1">
      <c r="B33" s="35"/>
      <c r="C33" s="36"/>
      <c r="D33" s="36"/>
      <c r="E33" s="42" t="s">
        <v>42</v>
      </c>
      <c r="F33" s="43">
        <v>0.15</v>
      </c>
      <c r="G33" s="119" t="s">
        <v>41</v>
      </c>
      <c r="H33" s="271">
        <f>ROUND((((SUM(BF96:BF103)+SUM(BF121:BF198))+SUM(BF200:BF204))),2)</f>
        <v>0</v>
      </c>
      <c r="I33" s="265"/>
      <c r="J33" s="265"/>
      <c r="K33" s="36"/>
      <c r="L33" s="36"/>
      <c r="M33" s="271">
        <f>ROUND(((ROUND((SUM(BF96:BF103)+SUM(BF121:BF198)), 2)*F33)+SUM(BF200:BF204)*F33),2)</f>
        <v>0</v>
      </c>
      <c r="N33" s="265"/>
      <c r="O33" s="265"/>
      <c r="P33" s="265"/>
      <c r="Q33" s="36"/>
      <c r="R33" s="37"/>
    </row>
    <row r="34" spans="2:18" s="1" customFormat="1" ht="14.4" hidden="1" customHeight="1">
      <c r="B34" s="35"/>
      <c r="C34" s="36"/>
      <c r="D34" s="36"/>
      <c r="E34" s="42" t="s">
        <v>43</v>
      </c>
      <c r="F34" s="43">
        <v>0.21</v>
      </c>
      <c r="G34" s="119" t="s">
        <v>41</v>
      </c>
      <c r="H34" s="271">
        <f>ROUND((((SUM(BG96:BG103)+SUM(BG121:BG198))+SUM(BG200:BG204))),2)</f>
        <v>0</v>
      </c>
      <c r="I34" s="265"/>
      <c r="J34" s="265"/>
      <c r="K34" s="36"/>
      <c r="L34" s="36"/>
      <c r="M34" s="271">
        <v>0</v>
      </c>
      <c r="N34" s="265"/>
      <c r="O34" s="265"/>
      <c r="P34" s="265"/>
      <c r="Q34" s="36"/>
      <c r="R34" s="37"/>
    </row>
    <row r="35" spans="2:18" s="1" customFormat="1" ht="14.4" hidden="1" customHeight="1">
      <c r="B35" s="35"/>
      <c r="C35" s="36"/>
      <c r="D35" s="36"/>
      <c r="E35" s="42" t="s">
        <v>44</v>
      </c>
      <c r="F35" s="43">
        <v>0.15</v>
      </c>
      <c r="G35" s="119" t="s">
        <v>41</v>
      </c>
      <c r="H35" s="271">
        <f>ROUND((((SUM(BH96:BH103)+SUM(BH121:BH198))+SUM(BH200:BH204))),2)</f>
        <v>0</v>
      </c>
      <c r="I35" s="265"/>
      <c r="J35" s="265"/>
      <c r="K35" s="36"/>
      <c r="L35" s="36"/>
      <c r="M35" s="271">
        <v>0</v>
      </c>
      <c r="N35" s="265"/>
      <c r="O35" s="265"/>
      <c r="P35" s="265"/>
      <c r="Q35" s="36"/>
      <c r="R35" s="37"/>
    </row>
    <row r="36" spans="2:18" s="1" customFormat="1" ht="14.4" hidden="1" customHeight="1">
      <c r="B36" s="35"/>
      <c r="C36" s="36"/>
      <c r="D36" s="36"/>
      <c r="E36" s="42" t="s">
        <v>45</v>
      </c>
      <c r="F36" s="43">
        <v>0</v>
      </c>
      <c r="G36" s="119" t="s">
        <v>41</v>
      </c>
      <c r="H36" s="271">
        <f>ROUND((((SUM(BI96:BI103)+SUM(BI121:BI198))+SUM(BI200:BI204))),2)</f>
        <v>0</v>
      </c>
      <c r="I36" s="265"/>
      <c r="J36" s="265"/>
      <c r="K36" s="36"/>
      <c r="L36" s="36"/>
      <c r="M36" s="271">
        <v>0</v>
      </c>
      <c r="N36" s="265"/>
      <c r="O36" s="265"/>
      <c r="P36" s="265"/>
      <c r="Q36" s="36"/>
      <c r="R36" s="37"/>
    </row>
    <row r="37" spans="2:18" s="1" customFormat="1" ht="6.9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20" t="s">
        <v>46</v>
      </c>
      <c r="E38" s="75"/>
      <c r="F38" s="75"/>
      <c r="G38" s="121" t="s">
        <v>47</v>
      </c>
      <c r="H38" s="122" t="s">
        <v>48</v>
      </c>
      <c r="I38" s="75"/>
      <c r="J38" s="75"/>
      <c r="K38" s="75"/>
      <c r="L38" s="272">
        <f>SUM(M30:M36)</f>
        <v>0</v>
      </c>
      <c r="M38" s="272"/>
      <c r="N38" s="272"/>
      <c r="O38" s="272"/>
      <c r="P38" s="273"/>
      <c r="Q38" s="114"/>
      <c r="R38" s="37"/>
    </row>
    <row r="39" spans="2:18" s="1" customFormat="1" ht="14.4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4.4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4.4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4.4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4.4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" customHeight="1">
      <c r="B76" s="35"/>
      <c r="C76" s="220" t="s">
        <v>141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37"/>
    </row>
    <row r="77" spans="2:18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263" t="str">
        <f>F6</f>
        <v>Okružní křižovatka v km 1,391.91 u areálu T-sport a SOPO - Modletice včetně chodníku k zastávce</v>
      </c>
      <c r="G78" s="264"/>
      <c r="H78" s="264"/>
      <c r="I78" s="264"/>
      <c r="J78" s="264"/>
      <c r="K78" s="264"/>
      <c r="L78" s="264"/>
      <c r="M78" s="264"/>
      <c r="N78" s="264"/>
      <c r="O78" s="264"/>
      <c r="P78" s="264"/>
      <c r="Q78" s="36"/>
      <c r="R78" s="37"/>
    </row>
    <row r="79" spans="2:18" s="1" customFormat="1" ht="36.9" customHeight="1">
      <c r="B79" s="35"/>
      <c r="C79" s="69" t="s">
        <v>122</v>
      </c>
      <c r="D79" s="36"/>
      <c r="E79" s="36"/>
      <c r="F79" s="256" t="str">
        <f>F7</f>
        <v>SO 421 - Technická ochrana kabelů slaboproudu u okružní křižovatky</v>
      </c>
      <c r="G79" s="265"/>
      <c r="H79" s="265"/>
      <c r="I79" s="265"/>
      <c r="J79" s="265"/>
      <c r="K79" s="265"/>
      <c r="L79" s="265"/>
      <c r="M79" s="265"/>
      <c r="N79" s="265"/>
      <c r="O79" s="265"/>
      <c r="P79" s="265"/>
      <c r="Q79" s="36"/>
      <c r="R79" s="37"/>
    </row>
    <row r="80" spans="2:18" s="1" customFormat="1" ht="6.9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267" t="str">
        <f>IF(O9="","",O9)</f>
        <v>5. 2. 2018</v>
      </c>
      <c r="N81" s="267"/>
      <c r="O81" s="267"/>
      <c r="P81" s="267"/>
      <c r="Q81" s="36"/>
      <c r="R81" s="37"/>
    </row>
    <row r="82" spans="2:47" s="1" customFormat="1" ht="6.9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3.2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224" t="str">
        <f>E18</f>
        <v xml:space="preserve"> </v>
      </c>
      <c r="N83" s="224"/>
      <c r="O83" s="224"/>
      <c r="P83" s="224"/>
      <c r="Q83" s="224"/>
      <c r="R83" s="37"/>
    </row>
    <row r="84" spans="2:47" s="1" customFormat="1" ht="14.4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224" t="str">
        <f>E21</f>
        <v xml:space="preserve"> </v>
      </c>
      <c r="N84" s="224"/>
      <c r="O84" s="224"/>
      <c r="P84" s="224"/>
      <c r="Q84" s="224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274" t="s">
        <v>142</v>
      </c>
      <c r="D86" s="275"/>
      <c r="E86" s="275"/>
      <c r="F86" s="275"/>
      <c r="G86" s="275"/>
      <c r="H86" s="114"/>
      <c r="I86" s="114"/>
      <c r="J86" s="114"/>
      <c r="K86" s="114"/>
      <c r="L86" s="114"/>
      <c r="M86" s="114"/>
      <c r="N86" s="274" t="s">
        <v>143</v>
      </c>
      <c r="O86" s="275"/>
      <c r="P86" s="275"/>
      <c r="Q86" s="275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23" t="s">
        <v>144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48">
        <f>N121</f>
        <v>0</v>
      </c>
      <c r="O88" s="276"/>
      <c r="P88" s="276"/>
      <c r="Q88" s="276"/>
      <c r="R88" s="37"/>
      <c r="AU88" s="19" t="s">
        <v>113</v>
      </c>
    </row>
    <row r="89" spans="2:47" s="6" customFormat="1" ht="24.9" customHeight="1">
      <c r="B89" s="124"/>
      <c r="C89" s="125"/>
      <c r="D89" s="126" t="s">
        <v>468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77">
        <f>N126</f>
        <v>0</v>
      </c>
      <c r="O89" s="278"/>
      <c r="P89" s="278"/>
      <c r="Q89" s="278"/>
      <c r="R89" s="127"/>
    </row>
    <row r="90" spans="2:47" s="10" customFormat="1" ht="19.95" customHeight="1">
      <c r="B90" s="179"/>
      <c r="C90" s="180"/>
      <c r="D90" s="102" t="s">
        <v>670</v>
      </c>
      <c r="E90" s="180"/>
      <c r="F90" s="180"/>
      <c r="G90" s="180"/>
      <c r="H90" s="180"/>
      <c r="I90" s="180"/>
      <c r="J90" s="180"/>
      <c r="K90" s="180"/>
      <c r="L90" s="180"/>
      <c r="M90" s="180"/>
      <c r="N90" s="252">
        <f>N127</f>
        <v>0</v>
      </c>
      <c r="O90" s="301"/>
      <c r="P90" s="301"/>
      <c r="Q90" s="301"/>
      <c r="R90" s="181"/>
    </row>
    <row r="91" spans="2:47" s="6" customFormat="1" ht="24.9" customHeight="1">
      <c r="B91" s="124"/>
      <c r="C91" s="125"/>
      <c r="D91" s="126" t="s">
        <v>470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77">
        <f>N162</f>
        <v>0</v>
      </c>
      <c r="O91" s="278"/>
      <c r="P91" s="278"/>
      <c r="Q91" s="278"/>
      <c r="R91" s="127"/>
    </row>
    <row r="92" spans="2:47" s="10" customFormat="1" ht="19.95" customHeight="1">
      <c r="B92" s="179"/>
      <c r="C92" s="180"/>
      <c r="D92" s="102" t="s">
        <v>471</v>
      </c>
      <c r="E92" s="180"/>
      <c r="F92" s="180"/>
      <c r="G92" s="180"/>
      <c r="H92" s="180"/>
      <c r="I92" s="180"/>
      <c r="J92" s="180"/>
      <c r="K92" s="180"/>
      <c r="L92" s="180"/>
      <c r="M92" s="180"/>
      <c r="N92" s="252">
        <f>N163</f>
        <v>0</v>
      </c>
      <c r="O92" s="301"/>
      <c r="P92" s="301"/>
      <c r="Q92" s="301"/>
      <c r="R92" s="181"/>
    </row>
    <row r="93" spans="2:47" s="10" customFormat="1" ht="19.95" customHeight="1">
      <c r="B93" s="179"/>
      <c r="C93" s="180"/>
      <c r="D93" s="102" t="s">
        <v>671</v>
      </c>
      <c r="E93" s="180"/>
      <c r="F93" s="180"/>
      <c r="G93" s="180"/>
      <c r="H93" s="180"/>
      <c r="I93" s="180"/>
      <c r="J93" s="180"/>
      <c r="K93" s="180"/>
      <c r="L93" s="180"/>
      <c r="M93" s="180"/>
      <c r="N93" s="252">
        <f>N170</f>
        <v>0</v>
      </c>
      <c r="O93" s="301"/>
      <c r="P93" s="301"/>
      <c r="Q93" s="301"/>
      <c r="R93" s="181"/>
    </row>
    <row r="94" spans="2:47" s="6" customFormat="1" ht="21.75" customHeight="1">
      <c r="B94" s="124"/>
      <c r="C94" s="125"/>
      <c r="D94" s="126" t="s">
        <v>152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79">
        <f>N199</f>
        <v>0</v>
      </c>
      <c r="O94" s="278"/>
      <c r="P94" s="278"/>
      <c r="Q94" s="278"/>
      <c r="R94" s="127"/>
    </row>
    <row r="95" spans="2:47" s="1" customFormat="1" ht="21.75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7"/>
    </row>
    <row r="96" spans="2:47" s="1" customFormat="1" ht="29.25" customHeight="1">
      <c r="B96" s="35"/>
      <c r="C96" s="123" t="s">
        <v>153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276">
        <f>ROUND(N97+N98+N99+N100+N101+N102,2)</f>
        <v>0</v>
      </c>
      <c r="O96" s="280"/>
      <c r="P96" s="280"/>
      <c r="Q96" s="280"/>
      <c r="R96" s="37"/>
      <c r="T96" s="128"/>
      <c r="U96" s="129" t="s">
        <v>39</v>
      </c>
    </row>
    <row r="97" spans="2:65" s="1" customFormat="1" ht="18" customHeight="1">
      <c r="B97" s="130"/>
      <c r="C97" s="131"/>
      <c r="D97" s="249" t="s">
        <v>154</v>
      </c>
      <c r="E97" s="281"/>
      <c r="F97" s="281"/>
      <c r="G97" s="281"/>
      <c r="H97" s="281"/>
      <c r="I97" s="131"/>
      <c r="J97" s="131"/>
      <c r="K97" s="131"/>
      <c r="L97" s="131"/>
      <c r="M97" s="131"/>
      <c r="N97" s="251">
        <f>ROUND(N88*T97,2)</f>
        <v>0</v>
      </c>
      <c r="O97" s="282"/>
      <c r="P97" s="282"/>
      <c r="Q97" s="282"/>
      <c r="R97" s="133"/>
      <c r="S97" s="134"/>
      <c r="T97" s="135"/>
      <c r="U97" s="136" t="s">
        <v>40</v>
      </c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7" t="s">
        <v>155</v>
      </c>
      <c r="AZ97" s="134"/>
      <c r="BA97" s="134"/>
      <c r="BB97" s="134"/>
      <c r="BC97" s="134"/>
      <c r="BD97" s="134"/>
      <c r="BE97" s="138">
        <f t="shared" ref="BE97:BE102" si="0">IF(U97="základní",N97,0)</f>
        <v>0</v>
      </c>
      <c r="BF97" s="138">
        <f t="shared" ref="BF97:BF102" si="1">IF(U97="snížená",N97,0)</f>
        <v>0</v>
      </c>
      <c r="BG97" s="138">
        <f t="shared" ref="BG97:BG102" si="2">IF(U97="zákl. přenesená",N97,0)</f>
        <v>0</v>
      </c>
      <c r="BH97" s="138">
        <f t="shared" ref="BH97:BH102" si="3">IF(U97="sníž. přenesená",N97,0)</f>
        <v>0</v>
      </c>
      <c r="BI97" s="138">
        <f t="shared" ref="BI97:BI102" si="4">IF(U97="nulová",N97,0)</f>
        <v>0</v>
      </c>
      <c r="BJ97" s="137" t="s">
        <v>83</v>
      </c>
      <c r="BK97" s="134"/>
      <c r="BL97" s="134"/>
      <c r="BM97" s="134"/>
    </row>
    <row r="98" spans="2:65" s="1" customFormat="1" ht="18" customHeight="1">
      <c r="B98" s="130"/>
      <c r="C98" s="131"/>
      <c r="D98" s="249" t="s">
        <v>472</v>
      </c>
      <c r="E98" s="281"/>
      <c r="F98" s="281"/>
      <c r="G98" s="281"/>
      <c r="H98" s="281"/>
      <c r="I98" s="131"/>
      <c r="J98" s="131"/>
      <c r="K98" s="131"/>
      <c r="L98" s="131"/>
      <c r="M98" s="131"/>
      <c r="N98" s="251">
        <f>ROUND(N88*T98,2)</f>
        <v>0</v>
      </c>
      <c r="O98" s="282"/>
      <c r="P98" s="282"/>
      <c r="Q98" s="282"/>
      <c r="R98" s="133"/>
      <c r="S98" s="134"/>
      <c r="T98" s="135"/>
      <c r="U98" s="136" t="s">
        <v>40</v>
      </c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7" t="s">
        <v>155</v>
      </c>
      <c r="AZ98" s="134"/>
      <c r="BA98" s="134"/>
      <c r="BB98" s="134"/>
      <c r="BC98" s="134"/>
      <c r="BD98" s="134"/>
      <c r="BE98" s="138">
        <f t="shared" si="0"/>
        <v>0</v>
      </c>
      <c r="BF98" s="138">
        <f t="shared" si="1"/>
        <v>0</v>
      </c>
      <c r="BG98" s="138">
        <f t="shared" si="2"/>
        <v>0</v>
      </c>
      <c r="BH98" s="138">
        <f t="shared" si="3"/>
        <v>0</v>
      </c>
      <c r="BI98" s="138">
        <f t="shared" si="4"/>
        <v>0</v>
      </c>
      <c r="BJ98" s="137" t="s">
        <v>83</v>
      </c>
      <c r="BK98" s="134"/>
      <c r="BL98" s="134"/>
      <c r="BM98" s="134"/>
    </row>
    <row r="99" spans="2:65" s="1" customFormat="1" ht="18" customHeight="1">
      <c r="B99" s="130"/>
      <c r="C99" s="131"/>
      <c r="D99" s="249" t="s">
        <v>157</v>
      </c>
      <c r="E99" s="281"/>
      <c r="F99" s="281"/>
      <c r="G99" s="281"/>
      <c r="H99" s="281"/>
      <c r="I99" s="131"/>
      <c r="J99" s="131"/>
      <c r="K99" s="131"/>
      <c r="L99" s="131"/>
      <c r="M99" s="131"/>
      <c r="N99" s="251">
        <f>ROUND(N88*T99,2)</f>
        <v>0</v>
      </c>
      <c r="O99" s="282"/>
      <c r="P99" s="282"/>
      <c r="Q99" s="282"/>
      <c r="R99" s="133"/>
      <c r="S99" s="134"/>
      <c r="T99" s="135"/>
      <c r="U99" s="136" t="s">
        <v>40</v>
      </c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7" t="s">
        <v>155</v>
      </c>
      <c r="AZ99" s="134"/>
      <c r="BA99" s="134"/>
      <c r="BB99" s="134"/>
      <c r="BC99" s="134"/>
      <c r="BD99" s="134"/>
      <c r="BE99" s="138">
        <f t="shared" si="0"/>
        <v>0</v>
      </c>
      <c r="BF99" s="138">
        <f t="shared" si="1"/>
        <v>0</v>
      </c>
      <c r="BG99" s="138">
        <f t="shared" si="2"/>
        <v>0</v>
      </c>
      <c r="BH99" s="138">
        <f t="shared" si="3"/>
        <v>0</v>
      </c>
      <c r="BI99" s="138">
        <f t="shared" si="4"/>
        <v>0</v>
      </c>
      <c r="BJ99" s="137" t="s">
        <v>83</v>
      </c>
      <c r="BK99" s="134"/>
      <c r="BL99" s="134"/>
      <c r="BM99" s="134"/>
    </row>
    <row r="100" spans="2:65" s="1" customFormat="1" ht="18" customHeight="1">
      <c r="B100" s="130"/>
      <c r="C100" s="131"/>
      <c r="D100" s="249" t="s">
        <v>158</v>
      </c>
      <c r="E100" s="281"/>
      <c r="F100" s="281"/>
      <c r="G100" s="281"/>
      <c r="H100" s="281"/>
      <c r="I100" s="131"/>
      <c r="J100" s="131"/>
      <c r="K100" s="131"/>
      <c r="L100" s="131"/>
      <c r="M100" s="131"/>
      <c r="N100" s="251">
        <f>ROUND(N88*T100,2)</f>
        <v>0</v>
      </c>
      <c r="O100" s="282"/>
      <c r="P100" s="282"/>
      <c r="Q100" s="282"/>
      <c r="R100" s="133"/>
      <c r="S100" s="134"/>
      <c r="T100" s="135"/>
      <c r="U100" s="136" t="s">
        <v>40</v>
      </c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7" t="s">
        <v>155</v>
      </c>
      <c r="AZ100" s="134"/>
      <c r="BA100" s="134"/>
      <c r="BB100" s="134"/>
      <c r="BC100" s="134"/>
      <c r="BD100" s="134"/>
      <c r="BE100" s="138">
        <f t="shared" si="0"/>
        <v>0</v>
      </c>
      <c r="BF100" s="138">
        <f t="shared" si="1"/>
        <v>0</v>
      </c>
      <c r="BG100" s="138">
        <f t="shared" si="2"/>
        <v>0</v>
      </c>
      <c r="BH100" s="138">
        <f t="shared" si="3"/>
        <v>0</v>
      </c>
      <c r="BI100" s="138">
        <f t="shared" si="4"/>
        <v>0</v>
      </c>
      <c r="BJ100" s="137" t="s">
        <v>83</v>
      </c>
      <c r="BK100" s="134"/>
      <c r="BL100" s="134"/>
      <c r="BM100" s="134"/>
    </row>
    <row r="101" spans="2:65" s="1" customFormat="1" ht="18" customHeight="1">
      <c r="B101" s="130"/>
      <c r="C101" s="131"/>
      <c r="D101" s="249" t="s">
        <v>473</v>
      </c>
      <c r="E101" s="281"/>
      <c r="F101" s="281"/>
      <c r="G101" s="281"/>
      <c r="H101" s="281"/>
      <c r="I101" s="131"/>
      <c r="J101" s="131"/>
      <c r="K101" s="131"/>
      <c r="L101" s="131"/>
      <c r="M101" s="131"/>
      <c r="N101" s="251">
        <f>ROUND(N88*T101,2)</f>
        <v>0</v>
      </c>
      <c r="O101" s="282"/>
      <c r="P101" s="282"/>
      <c r="Q101" s="282"/>
      <c r="R101" s="133"/>
      <c r="S101" s="134"/>
      <c r="T101" s="135"/>
      <c r="U101" s="136" t="s">
        <v>40</v>
      </c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7" t="s">
        <v>155</v>
      </c>
      <c r="AZ101" s="134"/>
      <c r="BA101" s="134"/>
      <c r="BB101" s="134"/>
      <c r="BC101" s="134"/>
      <c r="BD101" s="134"/>
      <c r="BE101" s="138">
        <f t="shared" si="0"/>
        <v>0</v>
      </c>
      <c r="BF101" s="138">
        <f t="shared" si="1"/>
        <v>0</v>
      </c>
      <c r="BG101" s="138">
        <f t="shared" si="2"/>
        <v>0</v>
      </c>
      <c r="BH101" s="138">
        <f t="shared" si="3"/>
        <v>0</v>
      </c>
      <c r="BI101" s="138">
        <f t="shared" si="4"/>
        <v>0</v>
      </c>
      <c r="BJ101" s="137" t="s">
        <v>83</v>
      </c>
      <c r="BK101" s="134"/>
      <c r="BL101" s="134"/>
      <c r="BM101" s="134"/>
    </row>
    <row r="102" spans="2:65" s="1" customFormat="1" ht="18" customHeight="1">
      <c r="B102" s="130"/>
      <c r="C102" s="131"/>
      <c r="D102" s="132" t="s">
        <v>160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51">
        <f>ROUND(N88*T102,2)</f>
        <v>0</v>
      </c>
      <c r="O102" s="282"/>
      <c r="P102" s="282"/>
      <c r="Q102" s="282"/>
      <c r="R102" s="133"/>
      <c r="S102" s="134"/>
      <c r="T102" s="139"/>
      <c r="U102" s="140" t="s">
        <v>40</v>
      </c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7" t="s">
        <v>161</v>
      </c>
      <c r="AZ102" s="134"/>
      <c r="BA102" s="134"/>
      <c r="BB102" s="134"/>
      <c r="BC102" s="134"/>
      <c r="BD102" s="134"/>
      <c r="BE102" s="138">
        <f t="shared" si="0"/>
        <v>0</v>
      </c>
      <c r="BF102" s="138">
        <f t="shared" si="1"/>
        <v>0</v>
      </c>
      <c r="BG102" s="138">
        <f t="shared" si="2"/>
        <v>0</v>
      </c>
      <c r="BH102" s="138">
        <f t="shared" si="3"/>
        <v>0</v>
      </c>
      <c r="BI102" s="138">
        <f t="shared" si="4"/>
        <v>0</v>
      </c>
      <c r="BJ102" s="137" t="s">
        <v>83</v>
      </c>
      <c r="BK102" s="134"/>
      <c r="BL102" s="134"/>
      <c r="BM102" s="134"/>
    </row>
    <row r="103" spans="2:65" s="1" customFormat="1"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7"/>
    </row>
    <row r="104" spans="2:65" s="1" customFormat="1" ht="29.25" customHeight="1">
      <c r="B104" s="35"/>
      <c r="C104" s="113" t="s">
        <v>104</v>
      </c>
      <c r="D104" s="114"/>
      <c r="E104" s="114"/>
      <c r="F104" s="114"/>
      <c r="G104" s="114"/>
      <c r="H104" s="114"/>
      <c r="I104" s="114"/>
      <c r="J104" s="114"/>
      <c r="K104" s="114"/>
      <c r="L104" s="253">
        <f>ROUND(SUM(N88+N96),2)</f>
        <v>0</v>
      </c>
      <c r="M104" s="253"/>
      <c r="N104" s="253"/>
      <c r="O104" s="253"/>
      <c r="P104" s="253"/>
      <c r="Q104" s="253"/>
      <c r="R104" s="37"/>
    </row>
    <row r="105" spans="2:65" s="1" customFormat="1" ht="6.9" customHeight="1"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1"/>
    </row>
    <row r="109" spans="2:65" s="1" customFormat="1" ht="6.9" customHeight="1"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4"/>
    </row>
    <row r="110" spans="2:65" s="1" customFormat="1" ht="36.9" customHeight="1">
      <c r="B110" s="35"/>
      <c r="C110" s="220" t="s">
        <v>162</v>
      </c>
      <c r="D110" s="265"/>
      <c r="E110" s="265"/>
      <c r="F110" s="265"/>
      <c r="G110" s="265"/>
      <c r="H110" s="265"/>
      <c r="I110" s="265"/>
      <c r="J110" s="265"/>
      <c r="K110" s="265"/>
      <c r="L110" s="265"/>
      <c r="M110" s="265"/>
      <c r="N110" s="265"/>
      <c r="O110" s="265"/>
      <c r="P110" s="265"/>
      <c r="Q110" s="265"/>
      <c r="R110" s="37"/>
    </row>
    <row r="111" spans="2:65" s="1" customFormat="1" ht="6.9" customHeight="1"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7"/>
    </row>
    <row r="112" spans="2:65" s="1" customFormat="1" ht="30" customHeight="1">
      <c r="B112" s="35"/>
      <c r="C112" s="30" t="s">
        <v>19</v>
      </c>
      <c r="D112" s="36"/>
      <c r="E112" s="36"/>
      <c r="F112" s="263" t="str">
        <f>F6</f>
        <v>Okružní křižovatka v km 1,391.91 u areálu T-sport a SOPO - Modletice včetně chodníku k zastávce</v>
      </c>
      <c r="G112" s="264"/>
      <c r="H112" s="264"/>
      <c r="I112" s="264"/>
      <c r="J112" s="264"/>
      <c r="K112" s="264"/>
      <c r="L112" s="264"/>
      <c r="M112" s="264"/>
      <c r="N112" s="264"/>
      <c r="O112" s="264"/>
      <c r="P112" s="264"/>
      <c r="Q112" s="36"/>
      <c r="R112" s="37"/>
    </row>
    <row r="113" spans="2:65" s="1" customFormat="1" ht="36.9" customHeight="1">
      <c r="B113" s="35"/>
      <c r="C113" s="69" t="s">
        <v>122</v>
      </c>
      <c r="D113" s="36"/>
      <c r="E113" s="36"/>
      <c r="F113" s="256" t="str">
        <f>F7</f>
        <v>SO 421 - Technická ochrana kabelů slaboproudu u okružní křižovatky</v>
      </c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36"/>
      <c r="R113" s="37"/>
    </row>
    <row r="114" spans="2:65" s="1" customFormat="1" ht="6.9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1" customFormat="1" ht="18" customHeight="1">
      <c r="B115" s="35"/>
      <c r="C115" s="30" t="s">
        <v>23</v>
      </c>
      <c r="D115" s="36"/>
      <c r="E115" s="36"/>
      <c r="F115" s="28" t="str">
        <f>F9</f>
        <v xml:space="preserve"> </v>
      </c>
      <c r="G115" s="36"/>
      <c r="H115" s="36"/>
      <c r="I115" s="36"/>
      <c r="J115" s="36"/>
      <c r="K115" s="30" t="s">
        <v>25</v>
      </c>
      <c r="L115" s="36"/>
      <c r="M115" s="267" t="str">
        <f>IF(O9="","",O9)</f>
        <v>5. 2. 2018</v>
      </c>
      <c r="N115" s="267"/>
      <c r="O115" s="267"/>
      <c r="P115" s="267"/>
      <c r="Q115" s="36"/>
      <c r="R115" s="37"/>
    </row>
    <row r="116" spans="2:65" s="1" customFormat="1" ht="6.9" customHeight="1"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7"/>
    </row>
    <row r="117" spans="2:65" s="1" customFormat="1" ht="13.2">
      <c r="B117" s="35"/>
      <c r="C117" s="30" t="s">
        <v>27</v>
      </c>
      <c r="D117" s="36"/>
      <c r="E117" s="36"/>
      <c r="F117" s="28" t="str">
        <f>E12</f>
        <v xml:space="preserve"> </v>
      </c>
      <c r="G117" s="36"/>
      <c r="H117" s="36"/>
      <c r="I117" s="36"/>
      <c r="J117" s="36"/>
      <c r="K117" s="30" t="s">
        <v>32</v>
      </c>
      <c r="L117" s="36"/>
      <c r="M117" s="224" t="str">
        <f>E18</f>
        <v xml:space="preserve"> </v>
      </c>
      <c r="N117" s="224"/>
      <c r="O117" s="224"/>
      <c r="P117" s="224"/>
      <c r="Q117" s="224"/>
      <c r="R117" s="37"/>
    </row>
    <row r="118" spans="2:65" s="1" customFormat="1" ht="14.4" customHeight="1">
      <c r="B118" s="35"/>
      <c r="C118" s="30" t="s">
        <v>30</v>
      </c>
      <c r="D118" s="36"/>
      <c r="E118" s="36"/>
      <c r="F118" s="28" t="str">
        <f>IF(E15="","",E15)</f>
        <v>Vyplň údaj</v>
      </c>
      <c r="G118" s="36"/>
      <c r="H118" s="36"/>
      <c r="I118" s="36"/>
      <c r="J118" s="36"/>
      <c r="K118" s="30" t="s">
        <v>34</v>
      </c>
      <c r="L118" s="36"/>
      <c r="M118" s="224" t="str">
        <f>E21</f>
        <v xml:space="preserve"> </v>
      </c>
      <c r="N118" s="224"/>
      <c r="O118" s="224"/>
      <c r="P118" s="224"/>
      <c r="Q118" s="224"/>
      <c r="R118" s="37"/>
    </row>
    <row r="119" spans="2:65" s="1" customFormat="1" ht="10.35" customHeight="1"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7"/>
    </row>
    <row r="120" spans="2:65" s="7" customFormat="1" ht="29.25" customHeight="1">
      <c r="B120" s="141"/>
      <c r="C120" s="142" t="s">
        <v>163</v>
      </c>
      <c r="D120" s="143" t="s">
        <v>164</v>
      </c>
      <c r="E120" s="143" t="s">
        <v>57</v>
      </c>
      <c r="F120" s="283" t="s">
        <v>165</v>
      </c>
      <c r="G120" s="283"/>
      <c r="H120" s="283"/>
      <c r="I120" s="283"/>
      <c r="J120" s="143" t="s">
        <v>166</v>
      </c>
      <c r="K120" s="143" t="s">
        <v>167</v>
      </c>
      <c r="L120" s="283" t="s">
        <v>168</v>
      </c>
      <c r="M120" s="283"/>
      <c r="N120" s="283" t="s">
        <v>143</v>
      </c>
      <c r="O120" s="283"/>
      <c r="P120" s="283"/>
      <c r="Q120" s="284"/>
      <c r="R120" s="144"/>
      <c r="T120" s="76" t="s">
        <v>169</v>
      </c>
      <c r="U120" s="77" t="s">
        <v>39</v>
      </c>
      <c r="V120" s="77" t="s">
        <v>170</v>
      </c>
      <c r="W120" s="77" t="s">
        <v>171</v>
      </c>
      <c r="X120" s="77" t="s">
        <v>172</v>
      </c>
      <c r="Y120" s="77" t="s">
        <v>173</v>
      </c>
      <c r="Z120" s="77" t="s">
        <v>174</v>
      </c>
      <c r="AA120" s="78" t="s">
        <v>175</v>
      </c>
    </row>
    <row r="121" spans="2:65" s="1" customFormat="1" ht="29.25" customHeight="1">
      <c r="B121" s="35"/>
      <c r="C121" s="80" t="s">
        <v>140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09">
        <f>BK121</f>
        <v>0</v>
      </c>
      <c r="O121" s="310"/>
      <c r="P121" s="310"/>
      <c r="Q121" s="310"/>
      <c r="R121" s="37"/>
      <c r="T121" s="79"/>
      <c r="U121" s="51"/>
      <c r="V121" s="51"/>
      <c r="W121" s="145">
        <f>W122+SUM(W123:W126)+W162+W199</f>
        <v>0</v>
      </c>
      <c r="X121" s="51"/>
      <c r="Y121" s="145">
        <f>Y122+SUM(Y123:Y126)+Y162+Y199</f>
        <v>0</v>
      </c>
      <c r="Z121" s="51"/>
      <c r="AA121" s="146">
        <f>AA122+SUM(AA123:AA126)+AA162+AA199</f>
        <v>0</v>
      </c>
      <c r="AT121" s="19" t="s">
        <v>74</v>
      </c>
      <c r="AU121" s="19" t="s">
        <v>113</v>
      </c>
      <c r="BK121" s="147">
        <f>BK122+SUM(BK123:BK126)+BK162+BK199</f>
        <v>0</v>
      </c>
    </row>
    <row r="122" spans="2:65" s="1" customFormat="1" ht="38.25" customHeight="1">
      <c r="B122" s="130"/>
      <c r="C122" s="183" t="s">
        <v>83</v>
      </c>
      <c r="D122" s="183" t="s">
        <v>225</v>
      </c>
      <c r="E122" s="184" t="s">
        <v>672</v>
      </c>
      <c r="F122" s="302" t="s">
        <v>673</v>
      </c>
      <c r="G122" s="302"/>
      <c r="H122" s="302"/>
      <c r="I122" s="302"/>
      <c r="J122" s="185" t="s">
        <v>502</v>
      </c>
      <c r="K122" s="186">
        <v>3.0059999999999998</v>
      </c>
      <c r="L122" s="303">
        <v>0</v>
      </c>
      <c r="M122" s="303"/>
      <c r="N122" s="304">
        <f>ROUND(L122*K122,2)</f>
        <v>0</v>
      </c>
      <c r="O122" s="287"/>
      <c r="P122" s="287"/>
      <c r="Q122" s="287"/>
      <c r="R122" s="133"/>
      <c r="T122" s="162" t="s">
        <v>5</v>
      </c>
      <c r="U122" s="44" t="s">
        <v>40</v>
      </c>
      <c r="V122" s="36"/>
      <c r="W122" s="163">
        <f>V122*K122</f>
        <v>0</v>
      </c>
      <c r="X122" s="163">
        <v>0</v>
      </c>
      <c r="Y122" s="163">
        <f>X122*K122</f>
        <v>0</v>
      </c>
      <c r="Z122" s="163">
        <v>0</v>
      </c>
      <c r="AA122" s="164">
        <f>Z122*K122</f>
        <v>0</v>
      </c>
      <c r="AR122" s="19" t="s">
        <v>222</v>
      </c>
      <c r="AT122" s="19" t="s">
        <v>225</v>
      </c>
      <c r="AU122" s="19" t="s">
        <v>75</v>
      </c>
      <c r="AY122" s="19" t="s">
        <v>176</v>
      </c>
      <c r="BE122" s="106">
        <f>IF(U122="základní",N122,0)</f>
        <v>0</v>
      </c>
      <c r="BF122" s="106">
        <f>IF(U122="snížená",N122,0)</f>
        <v>0</v>
      </c>
      <c r="BG122" s="106">
        <f>IF(U122="zákl. přenesená",N122,0)</f>
        <v>0</v>
      </c>
      <c r="BH122" s="106">
        <f>IF(U122="sníž. přenesená",N122,0)</f>
        <v>0</v>
      </c>
      <c r="BI122" s="106">
        <f>IF(U122="nulová",N122,0)</f>
        <v>0</v>
      </c>
      <c r="BJ122" s="19" t="s">
        <v>83</v>
      </c>
      <c r="BK122" s="106">
        <f>ROUND(L122*K122,2)</f>
        <v>0</v>
      </c>
      <c r="BL122" s="19" t="s">
        <v>181</v>
      </c>
      <c r="BM122" s="19" t="s">
        <v>112</v>
      </c>
    </row>
    <row r="123" spans="2:65" s="1" customFormat="1" ht="38.25" customHeight="1">
      <c r="B123" s="130"/>
      <c r="C123" s="158" t="s">
        <v>112</v>
      </c>
      <c r="D123" s="158" t="s">
        <v>177</v>
      </c>
      <c r="E123" s="159" t="s">
        <v>674</v>
      </c>
      <c r="F123" s="285" t="s">
        <v>675</v>
      </c>
      <c r="G123" s="285"/>
      <c r="H123" s="285"/>
      <c r="I123" s="285"/>
      <c r="J123" s="160" t="s">
        <v>476</v>
      </c>
      <c r="K123" s="161">
        <v>18</v>
      </c>
      <c r="L123" s="286">
        <v>0</v>
      </c>
      <c r="M123" s="286"/>
      <c r="N123" s="287">
        <f>ROUND(L123*K123,2)</f>
        <v>0</v>
      </c>
      <c r="O123" s="287"/>
      <c r="P123" s="287"/>
      <c r="Q123" s="287"/>
      <c r="R123" s="133"/>
      <c r="T123" s="162" t="s">
        <v>5</v>
      </c>
      <c r="U123" s="44" t="s">
        <v>40</v>
      </c>
      <c r="V123" s="36"/>
      <c r="W123" s="163">
        <f>V123*K123</f>
        <v>0</v>
      </c>
      <c r="X123" s="163">
        <v>0</v>
      </c>
      <c r="Y123" s="163">
        <f>X123*K123</f>
        <v>0</v>
      </c>
      <c r="Z123" s="163">
        <v>0</v>
      </c>
      <c r="AA123" s="164">
        <f>Z123*K123</f>
        <v>0</v>
      </c>
      <c r="AR123" s="19" t="s">
        <v>181</v>
      </c>
      <c r="AT123" s="19" t="s">
        <v>177</v>
      </c>
      <c r="AU123" s="19" t="s">
        <v>75</v>
      </c>
      <c r="AY123" s="19" t="s">
        <v>176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19" t="s">
        <v>83</v>
      </c>
      <c r="BK123" s="106">
        <f>ROUND(L123*K123,2)</f>
        <v>0</v>
      </c>
      <c r="BL123" s="19" t="s">
        <v>181</v>
      </c>
      <c r="BM123" s="19" t="s">
        <v>181</v>
      </c>
    </row>
    <row r="124" spans="2:65" s="1" customFormat="1" ht="25.5" customHeight="1">
      <c r="B124" s="130"/>
      <c r="C124" s="183" t="s">
        <v>217</v>
      </c>
      <c r="D124" s="183" t="s">
        <v>225</v>
      </c>
      <c r="E124" s="184" t="s">
        <v>505</v>
      </c>
      <c r="F124" s="302" t="s">
        <v>506</v>
      </c>
      <c r="G124" s="302"/>
      <c r="H124" s="302"/>
      <c r="I124" s="302"/>
      <c r="J124" s="185" t="s">
        <v>476</v>
      </c>
      <c r="K124" s="186">
        <v>18.899999999999999</v>
      </c>
      <c r="L124" s="303">
        <v>0</v>
      </c>
      <c r="M124" s="303"/>
      <c r="N124" s="304">
        <f>ROUND(L124*K124,2)</f>
        <v>0</v>
      </c>
      <c r="O124" s="287"/>
      <c r="P124" s="287"/>
      <c r="Q124" s="287"/>
      <c r="R124" s="133"/>
      <c r="T124" s="162" t="s">
        <v>5</v>
      </c>
      <c r="U124" s="44" t="s">
        <v>40</v>
      </c>
      <c r="V124" s="36"/>
      <c r="W124" s="163">
        <f>V124*K124</f>
        <v>0</v>
      </c>
      <c r="X124" s="163">
        <v>0</v>
      </c>
      <c r="Y124" s="163">
        <f>X124*K124</f>
        <v>0</v>
      </c>
      <c r="Z124" s="163">
        <v>0</v>
      </c>
      <c r="AA124" s="164">
        <f>Z124*K124</f>
        <v>0</v>
      </c>
      <c r="AR124" s="19" t="s">
        <v>222</v>
      </c>
      <c r="AT124" s="19" t="s">
        <v>225</v>
      </c>
      <c r="AU124" s="19" t="s">
        <v>75</v>
      </c>
      <c r="AY124" s="19" t="s">
        <v>176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9" t="s">
        <v>83</v>
      </c>
      <c r="BK124" s="106">
        <f>ROUND(L124*K124,2)</f>
        <v>0</v>
      </c>
      <c r="BL124" s="19" t="s">
        <v>181</v>
      </c>
      <c r="BM124" s="19" t="s">
        <v>207</v>
      </c>
    </row>
    <row r="125" spans="2:65" s="1" customFormat="1" ht="38.25" customHeight="1">
      <c r="B125" s="130"/>
      <c r="C125" s="158" t="s">
        <v>181</v>
      </c>
      <c r="D125" s="158" t="s">
        <v>177</v>
      </c>
      <c r="E125" s="159" t="s">
        <v>676</v>
      </c>
      <c r="F125" s="285" t="s">
        <v>677</v>
      </c>
      <c r="G125" s="285"/>
      <c r="H125" s="285"/>
      <c r="I125" s="285"/>
      <c r="J125" s="160" t="s">
        <v>476</v>
      </c>
      <c r="K125" s="161">
        <v>18</v>
      </c>
      <c r="L125" s="286">
        <v>0</v>
      </c>
      <c r="M125" s="286"/>
      <c r="N125" s="287">
        <f>ROUND(L125*K125,2)</f>
        <v>0</v>
      </c>
      <c r="O125" s="287"/>
      <c r="P125" s="287"/>
      <c r="Q125" s="287"/>
      <c r="R125" s="133"/>
      <c r="T125" s="162" t="s">
        <v>5</v>
      </c>
      <c r="U125" s="44" t="s">
        <v>40</v>
      </c>
      <c r="V125" s="36"/>
      <c r="W125" s="163">
        <f>V125*K125</f>
        <v>0</v>
      </c>
      <c r="X125" s="163">
        <v>0</v>
      </c>
      <c r="Y125" s="163">
        <f>X125*K125</f>
        <v>0</v>
      </c>
      <c r="Z125" s="163">
        <v>0</v>
      </c>
      <c r="AA125" s="164">
        <f>Z125*K125</f>
        <v>0</v>
      </c>
      <c r="AR125" s="19" t="s">
        <v>181</v>
      </c>
      <c r="AT125" s="19" t="s">
        <v>177</v>
      </c>
      <c r="AU125" s="19" t="s">
        <v>75</v>
      </c>
      <c r="AY125" s="19" t="s">
        <v>176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9" t="s">
        <v>83</v>
      </c>
      <c r="BK125" s="106">
        <f>ROUND(L125*K125,2)</f>
        <v>0</v>
      </c>
      <c r="BL125" s="19" t="s">
        <v>181</v>
      </c>
      <c r="BM125" s="19" t="s">
        <v>222</v>
      </c>
    </row>
    <row r="126" spans="2:65" s="8" customFormat="1" ht="37.35" customHeight="1">
      <c r="B126" s="148"/>
      <c r="C126" s="149"/>
      <c r="D126" s="150" t="s">
        <v>468</v>
      </c>
      <c r="E126" s="150"/>
      <c r="F126" s="150"/>
      <c r="G126" s="150"/>
      <c r="H126" s="150"/>
      <c r="I126" s="150"/>
      <c r="J126" s="150"/>
      <c r="K126" s="150"/>
      <c r="L126" s="150"/>
      <c r="M126" s="150"/>
      <c r="N126" s="307">
        <f>BK126</f>
        <v>0</v>
      </c>
      <c r="O126" s="308"/>
      <c r="P126" s="308"/>
      <c r="Q126" s="308"/>
      <c r="R126" s="151"/>
      <c r="T126" s="152"/>
      <c r="U126" s="149"/>
      <c r="V126" s="149"/>
      <c r="W126" s="153">
        <f>W127</f>
        <v>0</v>
      </c>
      <c r="X126" s="149"/>
      <c r="Y126" s="153">
        <f>Y127</f>
        <v>0</v>
      </c>
      <c r="Z126" s="149"/>
      <c r="AA126" s="154">
        <f>AA127</f>
        <v>0</v>
      </c>
      <c r="AR126" s="155" t="s">
        <v>112</v>
      </c>
      <c r="AT126" s="156" t="s">
        <v>74</v>
      </c>
      <c r="AU126" s="156" t="s">
        <v>75</v>
      </c>
      <c r="AY126" s="155" t="s">
        <v>176</v>
      </c>
      <c r="BK126" s="157">
        <f>BK127</f>
        <v>0</v>
      </c>
    </row>
    <row r="127" spans="2:65" s="8" customFormat="1" ht="19.95" customHeight="1">
      <c r="B127" s="148"/>
      <c r="C127" s="149"/>
      <c r="D127" s="182" t="s">
        <v>670</v>
      </c>
      <c r="E127" s="182"/>
      <c r="F127" s="182"/>
      <c r="G127" s="182"/>
      <c r="H127" s="182"/>
      <c r="I127" s="182"/>
      <c r="J127" s="182"/>
      <c r="K127" s="182"/>
      <c r="L127" s="182"/>
      <c r="M127" s="182"/>
      <c r="N127" s="305">
        <f>BK127</f>
        <v>0</v>
      </c>
      <c r="O127" s="306"/>
      <c r="P127" s="306"/>
      <c r="Q127" s="306"/>
      <c r="R127" s="151"/>
      <c r="T127" s="152"/>
      <c r="U127" s="149"/>
      <c r="V127" s="149"/>
      <c r="W127" s="153">
        <f>SUM(W128:W161)</f>
        <v>0</v>
      </c>
      <c r="X127" s="149"/>
      <c r="Y127" s="153">
        <f>SUM(Y128:Y161)</f>
        <v>0</v>
      </c>
      <c r="Z127" s="149"/>
      <c r="AA127" s="154">
        <f>SUM(AA128:AA161)</f>
        <v>0</v>
      </c>
      <c r="AR127" s="155" t="s">
        <v>112</v>
      </c>
      <c r="AT127" s="156" t="s">
        <v>74</v>
      </c>
      <c r="AU127" s="156" t="s">
        <v>83</v>
      </c>
      <c r="AY127" s="155" t="s">
        <v>176</v>
      </c>
      <c r="BK127" s="157">
        <f>SUM(BK128:BK161)</f>
        <v>0</v>
      </c>
    </row>
    <row r="128" spans="2:65" s="1" customFormat="1" ht="38.25" customHeight="1">
      <c r="B128" s="130"/>
      <c r="C128" s="158" t="s">
        <v>201</v>
      </c>
      <c r="D128" s="158" t="s">
        <v>177</v>
      </c>
      <c r="E128" s="159" t="s">
        <v>678</v>
      </c>
      <c r="F128" s="285" t="s">
        <v>679</v>
      </c>
      <c r="G128" s="285"/>
      <c r="H128" s="285"/>
      <c r="I128" s="285"/>
      <c r="J128" s="160" t="s">
        <v>476</v>
      </c>
      <c r="K128" s="161">
        <v>54</v>
      </c>
      <c r="L128" s="286">
        <v>0</v>
      </c>
      <c r="M128" s="286"/>
      <c r="N128" s="287">
        <f t="shared" ref="N128:N161" si="5">ROUND(L128*K128,2)</f>
        <v>0</v>
      </c>
      <c r="O128" s="287"/>
      <c r="P128" s="287"/>
      <c r="Q128" s="287"/>
      <c r="R128" s="133"/>
      <c r="T128" s="162" t="s">
        <v>5</v>
      </c>
      <c r="U128" s="44" t="s">
        <v>40</v>
      </c>
      <c r="V128" s="36"/>
      <c r="W128" s="163">
        <f t="shared" ref="W128:W161" si="6">V128*K128</f>
        <v>0</v>
      </c>
      <c r="X128" s="163">
        <v>0</v>
      </c>
      <c r="Y128" s="163">
        <f t="shared" ref="Y128:Y161" si="7">X128*K128</f>
        <v>0</v>
      </c>
      <c r="Z128" s="163">
        <v>0</v>
      </c>
      <c r="AA128" s="164">
        <f t="shared" ref="AA128:AA161" si="8">Z128*K128</f>
        <v>0</v>
      </c>
      <c r="AR128" s="19" t="s">
        <v>267</v>
      </c>
      <c r="AT128" s="19" t="s">
        <v>177</v>
      </c>
      <c r="AU128" s="19" t="s">
        <v>112</v>
      </c>
      <c r="AY128" s="19" t="s">
        <v>176</v>
      </c>
      <c r="BE128" s="106">
        <f t="shared" ref="BE128:BE161" si="9">IF(U128="základní",N128,0)</f>
        <v>0</v>
      </c>
      <c r="BF128" s="106">
        <f t="shared" ref="BF128:BF161" si="10">IF(U128="snížená",N128,0)</f>
        <v>0</v>
      </c>
      <c r="BG128" s="106">
        <f t="shared" ref="BG128:BG161" si="11">IF(U128="zákl. přenesená",N128,0)</f>
        <v>0</v>
      </c>
      <c r="BH128" s="106">
        <f t="shared" ref="BH128:BH161" si="12">IF(U128="sníž. přenesená",N128,0)</f>
        <v>0</v>
      </c>
      <c r="BI128" s="106">
        <f t="shared" ref="BI128:BI161" si="13">IF(U128="nulová",N128,0)</f>
        <v>0</v>
      </c>
      <c r="BJ128" s="19" t="s">
        <v>83</v>
      </c>
      <c r="BK128" s="106">
        <f t="shared" ref="BK128:BK161" si="14">ROUND(L128*K128,2)</f>
        <v>0</v>
      </c>
      <c r="BL128" s="19" t="s">
        <v>267</v>
      </c>
      <c r="BM128" s="19" t="s">
        <v>231</v>
      </c>
    </row>
    <row r="129" spans="2:65" s="1" customFormat="1" ht="25.5" customHeight="1">
      <c r="B129" s="130"/>
      <c r="C129" s="183" t="s">
        <v>207</v>
      </c>
      <c r="D129" s="183" t="s">
        <v>225</v>
      </c>
      <c r="E129" s="184" t="s">
        <v>680</v>
      </c>
      <c r="F129" s="302" t="s">
        <v>681</v>
      </c>
      <c r="G129" s="302"/>
      <c r="H129" s="302"/>
      <c r="I129" s="302"/>
      <c r="J129" s="185" t="s">
        <v>476</v>
      </c>
      <c r="K129" s="186">
        <v>56.7</v>
      </c>
      <c r="L129" s="303">
        <v>0</v>
      </c>
      <c r="M129" s="303"/>
      <c r="N129" s="304">
        <f t="shared" si="5"/>
        <v>0</v>
      </c>
      <c r="O129" s="287"/>
      <c r="P129" s="287"/>
      <c r="Q129" s="287"/>
      <c r="R129" s="133"/>
      <c r="T129" s="162" t="s">
        <v>5</v>
      </c>
      <c r="U129" s="44" t="s">
        <v>40</v>
      </c>
      <c r="V129" s="36"/>
      <c r="W129" s="163">
        <f t="shared" si="6"/>
        <v>0</v>
      </c>
      <c r="X129" s="163">
        <v>0</v>
      </c>
      <c r="Y129" s="163">
        <f t="shared" si="7"/>
        <v>0</v>
      </c>
      <c r="Z129" s="163">
        <v>0</v>
      </c>
      <c r="AA129" s="164">
        <f t="shared" si="8"/>
        <v>0</v>
      </c>
      <c r="AR129" s="19" t="s">
        <v>368</v>
      </c>
      <c r="AT129" s="19" t="s">
        <v>225</v>
      </c>
      <c r="AU129" s="19" t="s">
        <v>112</v>
      </c>
      <c r="AY129" s="19" t="s">
        <v>176</v>
      </c>
      <c r="BE129" s="106">
        <f t="shared" si="9"/>
        <v>0</v>
      </c>
      <c r="BF129" s="106">
        <f t="shared" si="10"/>
        <v>0</v>
      </c>
      <c r="BG129" s="106">
        <f t="shared" si="11"/>
        <v>0</v>
      </c>
      <c r="BH129" s="106">
        <f t="shared" si="12"/>
        <v>0</v>
      </c>
      <c r="BI129" s="106">
        <f t="shared" si="13"/>
        <v>0</v>
      </c>
      <c r="BJ129" s="19" t="s">
        <v>83</v>
      </c>
      <c r="BK129" s="106">
        <f t="shared" si="14"/>
        <v>0</v>
      </c>
      <c r="BL129" s="19" t="s">
        <v>267</v>
      </c>
      <c r="BM129" s="19" t="s">
        <v>241</v>
      </c>
    </row>
    <row r="130" spans="2:65" s="1" customFormat="1" ht="16.5" customHeight="1">
      <c r="B130" s="130"/>
      <c r="C130" s="158" t="s">
        <v>222</v>
      </c>
      <c r="D130" s="158" t="s">
        <v>177</v>
      </c>
      <c r="E130" s="159" t="s">
        <v>510</v>
      </c>
      <c r="F130" s="285" t="s">
        <v>511</v>
      </c>
      <c r="G130" s="285"/>
      <c r="H130" s="285"/>
      <c r="I130" s="285"/>
      <c r="J130" s="160" t="s">
        <v>509</v>
      </c>
      <c r="K130" s="161">
        <v>4</v>
      </c>
      <c r="L130" s="286">
        <v>0</v>
      </c>
      <c r="M130" s="286"/>
      <c r="N130" s="287">
        <f t="shared" si="5"/>
        <v>0</v>
      </c>
      <c r="O130" s="287"/>
      <c r="P130" s="287"/>
      <c r="Q130" s="287"/>
      <c r="R130" s="133"/>
      <c r="T130" s="162" t="s">
        <v>5</v>
      </c>
      <c r="U130" s="44" t="s">
        <v>40</v>
      </c>
      <c r="V130" s="36"/>
      <c r="W130" s="163">
        <f t="shared" si="6"/>
        <v>0</v>
      </c>
      <c r="X130" s="163">
        <v>0</v>
      </c>
      <c r="Y130" s="163">
        <f t="shared" si="7"/>
        <v>0</v>
      </c>
      <c r="Z130" s="163">
        <v>0</v>
      </c>
      <c r="AA130" s="164">
        <f t="shared" si="8"/>
        <v>0</v>
      </c>
      <c r="AR130" s="19" t="s">
        <v>267</v>
      </c>
      <c r="AT130" s="19" t="s">
        <v>177</v>
      </c>
      <c r="AU130" s="19" t="s">
        <v>112</v>
      </c>
      <c r="AY130" s="19" t="s">
        <v>176</v>
      </c>
      <c r="BE130" s="106">
        <f t="shared" si="9"/>
        <v>0</v>
      </c>
      <c r="BF130" s="106">
        <f t="shared" si="10"/>
        <v>0</v>
      </c>
      <c r="BG130" s="106">
        <f t="shared" si="11"/>
        <v>0</v>
      </c>
      <c r="BH130" s="106">
        <f t="shared" si="12"/>
        <v>0</v>
      </c>
      <c r="BI130" s="106">
        <f t="shared" si="13"/>
        <v>0</v>
      </c>
      <c r="BJ130" s="19" t="s">
        <v>83</v>
      </c>
      <c r="BK130" s="106">
        <f t="shared" si="14"/>
        <v>0</v>
      </c>
      <c r="BL130" s="19" t="s">
        <v>267</v>
      </c>
      <c r="BM130" s="19" t="s">
        <v>257</v>
      </c>
    </row>
    <row r="131" spans="2:65" s="1" customFormat="1" ht="25.5" customHeight="1">
      <c r="B131" s="130"/>
      <c r="C131" s="158" t="s">
        <v>227</v>
      </c>
      <c r="D131" s="158" t="s">
        <v>177</v>
      </c>
      <c r="E131" s="159" t="s">
        <v>682</v>
      </c>
      <c r="F131" s="285" t="s">
        <v>683</v>
      </c>
      <c r="G131" s="285"/>
      <c r="H131" s="285"/>
      <c r="I131" s="285"/>
      <c r="J131" s="160" t="s">
        <v>599</v>
      </c>
      <c r="K131" s="161">
        <v>4.4000000000000004</v>
      </c>
      <c r="L131" s="286">
        <v>0</v>
      </c>
      <c r="M131" s="286"/>
      <c r="N131" s="287">
        <f t="shared" si="5"/>
        <v>0</v>
      </c>
      <c r="O131" s="287"/>
      <c r="P131" s="287"/>
      <c r="Q131" s="287"/>
      <c r="R131" s="133"/>
      <c r="T131" s="162" t="s">
        <v>5</v>
      </c>
      <c r="U131" s="44" t="s">
        <v>40</v>
      </c>
      <c r="V131" s="36"/>
      <c r="W131" s="163">
        <f t="shared" si="6"/>
        <v>0</v>
      </c>
      <c r="X131" s="163">
        <v>0</v>
      </c>
      <c r="Y131" s="163">
        <f t="shared" si="7"/>
        <v>0</v>
      </c>
      <c r="Z131" s="163">
        <v>0</v>
      </c>
      <c r="AA131" s="164">
        <f t="shared" si="8"/>
        <v>0</v>
      </c>
      <c r="AR131" s="19" t="s">
        <v>267</v>
      </c>
      <c r="AT131" s="19" t="s">
        <v>177</v>
      </c>
      <c r="AU131" s="19" t="s">
        <v>112</v>
      </c>
      <c r="AY131" s="19" t="s">
        <v>176</v>
      </c>
      <c r="BE131" s="106">
        <f t="shared" si="9"/>
        <v>0</v>
      </c>
      <c r="BF131" s="106">
        <f t="shared" si="10"/>
        <v>0</v>
      </c>
      <c r="BG131" s="106">
        <f t="shared" si="11"/>
        <v>0</v>
      </c>
      <c r="BH131" s="106">
        <f t="shared" si="12"/>
        <v>0</v>
      </c>
      <c r="BI131" s="106">
        <f t="shared" si="13"/>
        <v>0</v>
      </c>
      <c r="BJ131" s="19" t="s">
        <v>83</v>
      </c>
      <c r="BK131" s="106">
        <f t="shared" si="14"/>
        <v>0</v>
      </c>
      <c r="BL131" s="19" t="s">
        <v>267</v>
      </c>
      <c r="BM131" s="19" t="s">
        <v>267</v>
      </c>
    </row>
    <row r="132" spans="2:65" s="1" customFormat="1" ht="38.25" customHeight="1">
      <c r="B132" s="130"/>
      <c r="C132" s="158" t="s">
        <v>231</v>
      </c>
      <c r="D132" s="158" t="s">
        <v>177</v>
      </c>
      <c r="E132" s="159" t="s">
        <v>684</v>
      </c>
      <c r="F132" s="285" t="s">
        <v>685</v>
      </c>
      <c r="G132" s="285"/>
      <c r="H132" s="285"/>
      <c r="I132" s="285"/>
      <c r="J132" s="160" t="s">
        <v>476</v>
      </c>
      <c r="K132" s="161">
        <v>4</v>
      </c>
      <c r="L132" s="286">
        <v>0</v>
      </c>
      <c r="M132" s="286"/>
      <c r="N132" s="287">
        <f t="shared" si="5"/>
        <v>0</v>
      </c>
      <c r="O132" s="287"/>
      <c r="P132" s="287"/>
      <c r="Q132" s="287"/>
      <c r="R132" s="133"/>
      <c r="T132" s="162" t="s">
        <v>5</v>
      </c>
      <c r="U132" s="44" t="s">
        <v>40</v>
      </c>
      <c r="V132" s="36"/>
      <c r="W132" s="163">
        <f t="shared" si="6"/>
        <v>0</v>
      </c>
      <c r="X132" s="163">
        <v>0</v>
      </c>
      <c r="Y132" s="163">
        <f t="shared" si="7"/>
        <v>0</v>
      </c>
      <c r="Z132" s="163">
        <v>0</v>
      </c>
      <c r="AA132" s="164">
        <f t="shared" si="8"/>
        <v>0</v>
      </c>
      <c r="AR132" s="19" t="s">
        <v>267</v>
      </c>
      <c r="AT132" s="19" t="s">
        <v>177</v>
      </c>
      <c r="AU132" s="19" t="s">
        <v>112</v>
      </c>
      <c r="AY132" s="19" t="s">
        <v>176</v>
      </c>
      <c r="BE132" s="106">
        <f t="shared" si="9"/>
        <v>0</v>
      </c>
      <c r="BF132" s="106">
        <f t="shared" si="10"/>
        <v>0</v>
      </c>
      <c r="BG132" s="106">
        <f t="shared" si="11"/>
        <v>0</v>
      </c>
      <c r="BH132" s="106">
        <f t="shared" si="12"/>
        <v>0</v>
      </c>
      <c r="BI132" s="106">
        <f t="shared" si="13"/>
        <v>0</v>
      </c>
      <c r="BJ132" s="19" t="s">
        <v>83</v>
      </c>
      <c r="BK132" s="106">
        <f t="shared" si="14"/>
        <v>0</v>
      </c>
      <c r="BL132" s="19" t="s">
        <v>267</v>
      </c>
      <c r="BM132" s="19" t="s">
        <v>280</v>
      </c>
    </row>
    <row r="133" spans="2:65" s="1" customFormat="1" ht="25.5" customHeight="1">
      <c r="B133" s="130"/>
      <c r="C133" s="183" t="s">
        <v>236</v>
      </c>
      <c r="D133" s="183" t="s">
        <v>225</v>
      </c>
      <c r="E133" s="184" t="s">
        <v>686</v>
      </c>
      <c r="F133" s="302" t="s">
        <v>687</v>
      </c>
      <c r="G133" s="302"/>
      <c r="H133" s="302"/>
      <c r="I133" s="302"/>
      <c r="J133" s="185" t="s">
        <v>502</v>
      </c>
      <c r="K133" s="186">
        <v>4</v>
      </c>
      <c r="L133" s="303">
        <v>0</v>
      </c>
      <c r="M133" s="303"/>
      <c r="N133" s="304">
        <f t="shared" si="5"/>
        <v>0</v>
      </c>
      <c r="O133" s="287"/>
      <c r="P133" s="287"/>
      <c r="Q133" s="287"/>
      <c r="R133" s="133"/>
      <c r="T133" s="162" t="s">
        <v>5</v>
      </c>
      <c r="U133" s="44" t="s">
        <v>40</v>
      </c>
      <c r="V133" s="36"/>
      <c r="W133" s="163">
        <f t="shared" si="6"/>
        <v>0</v>
      </c>
      <c r="X133" s="163">
        <v>0</v>
      </c>
      <c r="Y133" s="163">
        <f t="shared" si="7"/>
        <v>0</v>
      </c>
      <c r="Z133" s="163">
        <v>0</v>
      </c>
      <c r="AA133" s="164">
        <f t="shared" si="8"/>
        <v>0</v>
      </c>
      <c r="AR133" s="19" t="s">
        <v>368</v>
      </c>
      <c r="AT133" s="19" t="s">
        <v>225</v>
      </c>
      <c r="AU133" s="19" t="s">
        <v>112</v>
      </c>
      <c r="AY133" s="19" t="s">
        <v>176</v>
      </c>
      <c r="BE133" s="106">
        <f t="shared" si="9"/>
        <v>0</v>
      </c>
      <c r="BF133" s="106">
        <f t="shared" si="10"/>
        <v>0</v>
      </c>
      <c r="BG133" s="106">
        <f t="shared" si="11"/>
        <v>0</v>
      </c>
      <c r="BH133" s="106">
        <f t="shared" si="12"/>
        <v>0</v>
      </c>
      <c r="BI133" s="106">
        <f t="shared" si="13"/>
        <v>0</v>
      </c>
      <c r="BJ133" s="19" t="s">
        <v>83</v>
      </c>
      <c r="BK133" s="106">
        <f t="shared" si="14"/>
        <v>0</v>
      </c>
      <c r="BL133" s="19" t="s">
        <v>267</v>
      </c>
      <c r="BM133" s="19" t="s">
        <v>132</v>
      </c>
    </row>
    <row r="134" spans="2:65" s="1" customFormat="1" ht="25.5" customHeight="1">
      <c r="B134" s="130"/>
      <c r="C134" s="158" t="s">
        <v>241</v>
      </c>
      <c r="D134" s="158" t="s">
        <v>177</v>
      </c>
      <c r="E134" s="159" t="s">
        <v>688</v>
      </c>
      <c r="F134" s="285" t="s">
        <v>689</v>
      </c>
      <c r="G134" s="285"/>
      <c r="H134" s="285"/>
      <c r="I134" s="285"/>
      <c r="J134" s="160" t="s">
        <v>599</v>
      </c>
      <c r="K134" s="161">
        <v>4</v>
      </c>
      <c r="L134" s="286">
        <v>0</v>
      </c>
      <c r="M134" s="286"/>
      <c r="N134" s="287">
        <f t="shared" si="5"/>
        <v>0</v>
      </c>
      <c r="O134" s="287"/>
      <c r="P134" s="287"/>
      <c r="Q134" s="287"/>
      <c r="R134" s="133"/>
      <c r="T134" s="162" t="s">
        <v>5</v>
      </c>
      <c r="U134" s="44" t="s">
        <v>40</v>
      </c>
      <c r="V134" s="36"/>
      <c r="W134" s="163">
        <f t="shared" si="6"/>
        <v>0</v>
      </c>
      <c r="X134" s="163">
        <v>0</v>
      </c>
      <c r="Y134" s="163">
        <f t="shared" si="7"/>
        <v>0</v>
      </c>
      <c r="Z134" s="163">
        <v>0</v>
      </c>
      <c r="AA134" s="164">
        <f t="shared" si="8"/>
        <v>0</v>
      </c>
      <c r="AR134" s="19" t="s">
        <v>267</v>
      </c>
      <c r="AT134" s="19" t="s">
        <v>177</v>
      </c>
      <c r="AU134" s="19" t="s">
        <v>112</v>
      </c>
      <c r="AY134" s="19" t="s">
        <v>176</v>
      </c>
      <c r="BE134" s="106">
        <f t="shared" si="9"/>
        <v>0</v>
      </c>
      <c r="BF134" s="106">
        <f t="shared" si="10"/>
        <v>0</v>
      </c>
      <c r="BG134" s="106">
        <f t="shared" si="11"/>
        <v>0</v>
      </c>
      <c r="BH134" s="106">
        <f t="shared" si="12"/>
        <v>0</v>
      </c>
      <c r="BI134" s="106">
        <f t="shared" si="13"/>
        <v>0</v>
      </c>
      <c r="BJ134" s="19" t="s">
        <v>83</v>
      </c>
      <c r="BK134" s="106">
        <f t="shared" si="14"/>
        <v>0</v>
      </c>
      <c r="BL134" s="19" t="s">
        <v>267</v>
      </c>
      <c r="BM134" s="19" t="s">
        <v>128</v>
      </c>
    </row>
    <row r="135" spans="2:65" s="1" customFormat="1" ht="25.5" customHeight="1">
      <c r="B135" s="130"/>
      <c r="C135" s="158" t="s">
        <v>251</v>
      </c>
      <c r="D135" s="158" t="s">
        <v>177</v>
      </c>
      <c r="E135" s="159" t="s">
        <v>520</v>
      </c>
      <c r="F135" s="285" t="s">
        <v>521</v>
      </c>
      <c r="G135" s="285"/>
      <c r="H135" s="285"/>
      <c r="I135" s="285"/>
      <c r="J135" s="160" t="s">
        <v>509</v>
      </c>
      <c r="K135" s="161">
        <v>4</v>
      </c>
      <c r="L135" s="286">
        <v>0</v>
      </c>
      <c r="M135" s="286"/>
      <c r="N135" s="287">
        <f t="shared" si="5"/>
        <v>0</v>
      </c>
      <c r="O135" s="287"/>
      <c r="P135" s="287"/>
      <c r="Q135" s="287"/>
      <c r="R135" s="133"/>
      <c r="T135" s="162" t="s">
        <v>5</v>
      </c>
      <c r="U135" s="44" t="s">
        <v>40</v>
      </c>
      <c r="V135" s="36"/>
      <c r="W135" s="163">
        <f t="shared" si="6"/>
        <v>0</v>
      </c>
      <c r="X135" s="163">
        <v>0</v>
      </c>
      <c r="Y135" s="163">
        <f t="shared" si="7"/>
        <v>0</v>
      </c>
      <c r="Z135" s="163">
        <v>0</v>
      </c>
      <c r="AA135" s="164">
        <f t="shared" si="8"/>
        <v>0</v>
      </c>
      <c r="AR135" s="19" t="s">
        <v>267</v>
      </c>
      <c r="AT135" s="19" t="s">
        <v>177</v>
      </c>
      <c r="AU135" s="19" t="s">
        <v>112</v>
      </c>
      <c r="AY135" s="19" t="s">
        <v>176</v>
      </c>
      <c r="BE135" s="106">
        <f t="shared" si="9"/>
        <v>0</v>
      </c>
      <c r="BF135" s="106">
        <f t="shared" si="10"/>
        <v>0</v>
      </c>
      <c r="BG135" s="106">
        <f t="shared" si="11"/>
        <v>0</v>
      </c>
      <c r="BH135" s="106">
        <f t="shared" si="12"/>
        <v>0</v>
      </c>
      <c r="BI135" s="106">
        <f t="shared" si="13"/>
        <v>0</v>
      </c>
      <c r="BJ135" s="19" t="s">
        <v>83</v>
      </c>
      <c r="BK135" s="106">
        <f t="shared" si="14"/>
        <v>0</v>
      </c>
      <c r="BL135" s="19" t="s">
        <v>267</v>
      </c>
      <c r="BM135" s="19" t="s">
        <v>322</v>
      </c>
    </row>
    <row r="136" spans="2:65" s="1" customFormat="1" ht="25.5" customHeight="1">
      <c r="B136" s="130"/>
      <c r="C136" s="183" t="s">
        <v>257</v>
      </c>
      <c r="D136" s="183" t="s">
        <v>225</v>
      </c>
      <c r="E136" s="184" t="s">
        <v>525</v>
      </c>
      <c r="F136" s="302" t="s">
        <v>526</v>
      </c>
      <c r="G136" s="302"/>
      <c r="H136" s="302"/>
      <c r="I136" s="302"/>
      <c r="J136" s="185" t="s">
        <v>479</v>
      </c>
      <c r="K136" s="186">
        <v>0.12</v>
      </c>
      <c r="L136" s="303">
        <v>0</v>
      </c>
      <c r="M136" s="303"/>
      <c r="N136" s="304">
        <f t="shared" si="5"/>
        <v>0</v>
      </c>
      <c r="O136" s="287"/>
      <c r="P136" s="287"/>
      <c r="Q136" s="287"/>
      <c r="R136" s="133"/>
      <c r="T136" s="162" t="s">
        <v>5</v>
      </c>
      <c r="U136" s="44" t="s">
        <v>40</v>
      </c>
      <c r="V136" s="36"/>
      <c r="W136" s="163">
        <f t="shared" si="6"/>
        <v>0</v>
      </c>
      <c r="X136" s="163">
        <v>0</v>
      </c>
      <c r="Y136" s="163">
        <f t="shared" si="7"/>
        <v>0</v>
      </c>
      <c r="Z136" s="163">
        <v>0</v>
      </c>
      <c r="AA136" s="164">
        <f t="shared" si="8"/>
        <v>0</v>
      </c>
      <c r="AR136" s="19" t="s">
        <v>368</v>
      </c>
      <c r="AT136" s="19" t="s">
        <v>225</v>
      </c>
      <c r="AU136" s="19" t="s">
        <v>112</v>
      </c>
      <c r="AY136" s="19" t="s">
        <v>176</v>
      </c>
      <c r="BE136" s="106">
        <f t="shared" si="9"/>
        <v>0</v>
      </c>
      <c r="BF136" s="106">
        <f t="shared" si="10"/>
        <v>0</v>
      </c>
      <c r="BG136" s="106">
        <f t="shared" si="11"/>
        <v>0</v>
      </c>
      <c r="BH136" s="106">
        <f t="shared" si="12"/>
        <v>0</v>
      </c>
      <c r="BI136" s="106">
        <f t="shared" si="13"/>
        <v>0</v>
      </c>
      <c r="BJ136" s="19" t="s">
        <v>83</v>
      </c>
      <c r="BK136" s="106">
        <f t="shared" si="14"/>
        <v>0</v>
      </c>
      <c r="BL136" s="19" t="s">
        <v>267</v>
      </c>
      <c r="BM136" s="19" t="s">
        <v>334</v>
      </c>
    </row>
    <row r="137" spans="2:65" s="1" customFormat="1" ht="38.25" customHeight="1">
      <c r="B137" s="130"/>
      <c r="C137" s="158" t="s">
        <v>368</v>
      </c>
      <c r="D137" s="158" t="s">
        <v>177</v>
      </c>
      <c r="E137" s="159" t="s">
        <v>678</v>
      </c>
      <c r="F137" s="285" t="s">
        <v>679</v>
      </c>
      <c r="G137" s="285"/>
      <c r="H137" s="285"/>
      <c r="I137" s="285"/>
      <c r="J137" s="160" t="s">
        <v>476</v>
      </c>
      <c r="K137" s="161">
        <v>30</v>
      </c>
      <c r="L137" s="286">
        <v>0</v>
      </c>
      <c r="M137" s="286"/>
      <c r="N137" s="287">
        <f t="shared" si="5"/>
        <v>0</v>
      </c>
      <c r="O137" s="287"/>
      <c r="P137" s="287"/>
      <c r="Q137" s="287"/>
      <c r="R137" s="133"/>
      <c r="T137" s="162" t="s">
        <v>5</v>
      </c>
      <c r="U137" s="44" t="s">
        <v>40</v>
      </c>
      <c r="V137" s="36"/>
      <c r="W137" s="163">
        <f t="shared" si="6"/>
        <v>0</v>
      </c>
      <c r="X137" s="163">
        <v>0</v>
      </c>
      <c r="Y137" s="163">
        <f t="shared" si="7"/>
        <v>0</v>
      </c>
      <c r="Z137" s="163">
        <v>0</v>
      </c>
      <c r="AA137" s="164">
        <f t="shared" si="8"/>
        <v>0</v>
      </c>
      <c r="AR137" s="19" t="s">
        <v>267</v>
      </c>
      <c r="AT137" s="19" t="s">
        <v>177</v>
      </c>
      <c r="AU137" s="19" t="s">
        <v>112</v>
      </c>
      <c r="AY137" s="19" t="s">
        <v>176</v>
      </c>
      <c r="BE137" s="106">
        <f t="shared" si="9"/>
        <v>0</v>
      </c>
      <c r="BF137" s="106">
        <f t="shared" si="10"/>
        <v>0</v>
      </c>
      <c r="BG137" s="106">
        <f t="shared" si="11"/>
        <v>0</v>
      </c>
      <c r="BH137" s="106">
        <f t="shared" si="12"/>
        <v>0</v>
      </c>
      <c r="BI137" s="106">
        <f t="shared" si="13"/>
        <v>0</v>
      </c>
      <c r="BJ137" s="19" t="s">
        <v>83</v>
      </c>
      <c r="BK137" s="106">
        <f t="shared" si="14"/>
        <v>0</v>
      </c>
      <c r="BL137" s="19" t="s">
        <v>267</v>
      </c>
      <c r="BM137" s="19" t="s">
        <v>346</v>
      </c>
    </row>
    <row r="138" spans="2:65" s="1" customFormat="1" ht="25.5" customHeight="1">
      <c r="B138" s="130"/>
      <c r="C138" s="183" t="s">
        <v>374</v>
      </c>
      <c r="D138" s="183" t="s">
        <v>225</v>
      </c>
      <c r="E138" s="184" t="s">
        <v>680</v>
      </c>
      <c r="F138" s="302" t="s">
        <v>681</v>
      </c>
      <c r="G138" s="302"/>
      <c r="H138" s="302"/>
      <c r="I138" s="302"/>
      <c r="J138" s="185" t="s">
        <v>476</v>
      </c>
      <c r="K138" s="186">
        <v>31.5</v>
      </c>
      <c r="L138" s="303">
        <v>0</v>
      </c>
      <c r="M138" s="303"/>
      <c r="N138" s="304">
        <f t="shared" si="5"/>
        <v>0</v>
      </c>
      <c r="O138" s="287"/>
      <c r="P138" s="287"/>
      <c r="Q138" s="287"/>
      <c r="R138" s="133"/>
      <c r="T138" s="162" t="s">
        <v>5</v>
      </c>
      <c r="U138" s="44" t="s">
        <v>40</v>
      </c>
      <c r="V138" s="36"/>
      <c r="W138" s="163">
        <f t="shared" si="6"/>
        <v>0</v>
      </c>
      <c r="X138" s="163">
        <v>0</v>
      </c>
      <c r="Y138" s="163">
        <f t="shared" si="7"/>
        <v>0</v>
      </c>
      <c r="Z138" s="163">
        <v>0</v>
      </c>
      <c r="AA138" s="164">
        <f t="shared" si="8"/>
        <v>0</v>
      </c>
      <c r="AR138" s="19" t="s">
        <v>368</v>
      </c>
      <c r="AT138" s="19" t="s">
        <v>225</v>
      </c>
      <c r="AU138" s="19" t="s">
        <v>112</v>
      </c>
      <c r="AY138" s="19" t="s">
        <v>176</v>
      </c>
      <c r="BE138" s="106">
        <f t="shared" si="9"/>
        <v>0</v>
      </c>
      <c r="BF138" s="106">
        <f t="shared" si="10"/>
        <v>0</v>
      </c>
      <c r="BG138" s="106">
        <f t="shared" si="11"/>
        <v>0</v>
      </c>
      <c r="BH138" s="106">
        <f t="shared" si="12"/>
        <v>0</v>
      </c>
      <c r="BI138" s="106">
        <f t="shared" si="13"/>
        <v>0</v>
      </c>
      <c r="BJ138" s="19" t="s">
        <v>83</v>
      </c>
      <c r="BK138" s="106">
        <f t="shared" si="14"/>
        <v>0</v>
      </c>
      <c r="BL138" s="19" t="s">
        <v>267</v>
      </c>
      <c r="BM138" s="19" t="s">
        <v>358</v>
      </c>
    </row>
    <row r="139" spans="2:65" s="1" customFormat="1" ht="38.25" customHeight="1">
      <c r="B139" s="130"/>
      <c r="C139" s="158" t="s">
        <v>519</v>
      </c>
      <c r="D139" s="158" t="s">
        <v>177</v>
      </c>
      <c r="E139" s="159" t="s">
        <v>678</v>
      </c>
      <c r="F139" s="285" t="s">
        <v>679</v>
      </c>
      <c r="G139" s="285"/>
      <c r="H139" s="285"/>
      <c r="I139" s="285"/>
      <c r="J139" s="160" t="s">
        <v>476</v>
      </c>
      <c r="K139" s="161">
        <v>777</v>
      </c>
      <c r="L139" s="286">
        <v>0</v>
      </c>
      <c r="M139" s="286"/>
      <c r="N139" s="287">
        <f t="shared" si="5"/>
        <v>0</v>
      </c>
      <c r="O139" s="287"/>
      <c r="P139" s="287"/>
      <c r="Q139" s="287"/>
      <c r="R139" s="133"/>
      <c r="T139" s="162" t="s">
        <v>5</v>
      </c>
      <c r="U139" s="44" t="s">
        <v>40</v>
      </c>
      <c r="V139" s="36"/>
      <c r="W139" s="163">
        <f t="shared" si="6"/>
        <v>0</v>
      </c>
      <c r="X139" s="163">
        <v>0</v>
      </c>
      <c r="Y139" s="163">
        <f t="shared" si="7"/>
        <v>0</v>
      </c>
      <c r="Z139" s="163">
        <v>0</v>
      </c>
      <c r="AA139" s="164">
        <f t="shared" si="8"/>
        <v>0</v>
      </c>
      <c r="AR139" s="19" t="s">
        <v>267</v>
      </c>
      <c r="AT139" s="19" t="s">
        <v>177</v>
      </c>
      <c r="AU139" s="19" t="s">
        <v>112</v>
      </c>
      <c r="AY139" s="19" t="s">
        <v>176</v>
      </c>
      <c r="BE139" s="106">
        <f t="shared" si="9"/>
        <v>0</v>
      </c>
      <c r="BF139" s="106">
        <f t="shared" si="10"/>
        <v>0</v>
      </c>
      <c r="BG139" s="106">
        <f t="shared" si="11"/>
        <v>0</v>
      </c>
      <c r="BH139" s="106">
        <f t="shared" si="12"/>
        <v>0</v>
      </c>
      <c r="BI139" s="106">
        <f t="shared" si="13"/>
        <v>0</v>
      </c>
      <c r="BJ139" s="19" t="s">
        <v>83</v>
      </c>
      <c r="BK139" s="106">
        <f t="shared" si="14"/>
        <v>0</v>
      </c>
      <c r="BL139" s="19" t="s">
        <v>267</v>
      </c>
      <c r="BM139" s="19" t="s">
        <v>368</v>
      </c>
    </row>
    <row r="140" spans="2:65" s="1" customFormat="1" ht="25.5" customHeight="1">
      <c r="B140" s="130"/>
      <c r="C140" s="183" t="s">
        <v>554</v>
      </c>
      <c r="D140" s="183" t="s">
        <v>225</v>
      </c>
      <c r="E140" s="184" t="s">
        <v>680</v>
      </c>
      <c r="F140" s="302" t="s">
        <v>681</v>
      </c>
      <c r="G140" s="302"/>
      <c r="H140" s="302"/>
      <c r="I140" s="302"/>
      <c r="J140" s="185" t="s">
        <v>476</v>
      </c>
      <c r="K140" s="186">
        <v>815.85</v>
      </c>
      <c r="L140" s="303">
        <v>0</v>
      </c>
      <c r="M140" s="303"/>
      <c r="N140" s="304">
        <f t="shared" si="5"/>
        <v>0</v>
      </c>
      <c r="O140" s="287"/>
      <c r="P140" s="287"/>
      <c r="Q140" s="287"/>
      <c r="R140" s="133"/>
      <c r="T140" s="162" t="s">
        <v>5</v>
      </c>
      <c r="U140" s="44" t="s">
        <v>40</v>
      </c>
      <c r="V140" s="36"/>
      <c r="W140" s="163">
        <f t="shared" si="6"/>
        <v>0</v>
      </c>
      <c r="X140" s="163">
        <v>0</v>
      </c>
      <c r="Y140" s="163">
        <f t="shared" si="7"/>
        <v>0</v>
      </c>
      <c r="Z140" s="163">
        <v>0</v>
      </c>
      <c r="AA140" s="164">
        <f t="shared" si="8"/>
        <v>0</v>
      </c>
      <c r="AR140" s="19" t="s">
        <v>368</v>
      </c>
      <c r="AT140" s="19" t="s">
        <v>225</v>
      </c>
      <c r="AU140" s="19" t="s">
        <v>112</v>
      </c>
      <c r="AY140" s="19" t="s">
        <v>176</v>
      </c>
      <c r="BE140" s="106">
        <f t="shared" si="9"/>
        <v>0</v>
      </c>
      <c r="BF140" s="106">
        <f t="shared" si="10"/>
        <v>0</v>
      </c>
      <c r="BG140" s="106">
        <f t="shared" si="11"/>
        <v>0</v>
      </c>
      <c r="BH140" s="106">
        <f t="shared" si="12"/>
        <v>0</v>
      </c>
      <c r="BI140" s="106">
        <f t="shared" si="13"/>
        <v>0</v>
      </c>
      <c r="BJ140" s="19" t="s">
        <v>83</v>
      </c>
      <c r="BK140" s="106">
        <f t="shared" si="14"/>
        <v>0</v>
      </c>
      <c r="BL140" s="19" t="s">
        <v>267</v>
      </c>
      <c r="BM140" s="19" t="s">
        <v>379</v>
      </c>
    </row>
    <row r="141" spans="2:65" s="1" customFormat="1" ht="25.5" customHeight="1">
      <c r="B141" s="130"/>
      <c r="C141" s="158" t="s">
        <v>130</v>
      </c>
      <c r="D141" s="158" t="s">
        <v>177</v>
      </c>
      <c r="E141" s="159" t="s">
        <v>690</v>
      </c>
      <c r="F141" s="285" t="s">
        <v>691</v>
      </c>
      <c r="G141" s="285"/>
      <c r="H141" s="285"/>
      <c r="I141" s="285"/>
      <c r="J141" s="160" t="s">
        <v>476</v>
      </c>
      <c r="K141" s="161">
        <v>22</v>
      </c>
      <c r="L141" s="286">
        <v>0</v>
      </c>
      <c r="M141" s="286"/>
      <c r="N141" s="287">
        <f t="shared" si="5"/>
        <v>0</v>
      </c>
      <c r="O141" s="287"/>
      <c r="P141" s="287"/>
      <c r="Q141" s="287"/>
      <c r="R141" s="133"/>
      <c r="T141" s="162" t="s">
        <v>5</v>
      </c>
      <c r="U141" s="44" t="s">
        <v>40</v>
      </c>
      <c r="V141" s="36"/>
      <c r="W141" s="163">
        <f t="shared" si="6"/>
        <v>0</v>
      </c>
      <c r="X141" s="163">
        <v>0</v>
      </c>
      <c r="Y141" s="163">
        <f t="shared" si="7"/>
        <v>0</v>
      </c>
      <c r="Z141" s="163">
        <v>0</v>
      </c>
      <c r="AA141" s="164">
        <f t="shared" si="8"/>
        <v>0</v>
      </c>
      <c r="AR141" s="19" t="s">
        <v>267</v>
      </c>
      <c r="AT141" s="19" t="s">
        <v>177</v>
      </c>
      <c r="AU141" s="19" t="s">
        <v>112</v>
      </c>
      <c r="AY141" s="19" t="s">
        <v>176</v>
      </c>
      <c r="BE141" s="106">
        <f t="shared" si="9"/>
        <v>0</v>
      </c>
      <c r="BF141" s="106">
        <f t="shared" si="10"/>
        <v>0</v>
      </c>
      <c r="BG141" s="106">
        <f t="shared" si="11"/>
        <v>0</v>
      </c>
      <c r="BH141" s="106">
        <f t="shared" si="12"/>
        <v>0</v>
      </c>
      <c r="BI141" s="106">
        <f t="shared" si="13"/>
        <v>0</v>
      </c>
      <c r="BJ141" s="19" t="s">
        <v>83</v>
      </c>
      <c r="BK141" s="106">
        <f t="shared" si="14"/>
        <v>0</v>
      </c>
      <c r="BL141" s="19" t="s">
        <v>267</v>
      </c>
      <c r="BM141" s="19" t="s">
        <v>387</v>
      </c>
    </row>
    <row r="142" spans="2:65" s="1" customFormat="1" ht="16.5" customHeight="1">
      <c r="B142" s="130"/>
      <c r="C142" s="183" t="s">
        <v>536</v>
      </c>
      <c r="D142" s="183" t="s">
        <v>225</v>
      </c>
      <c r="E142" s="184" t="s">
        <v>692</v>
      </c>
      <c r="F142" s="302" t="s">
        <v>693</v>
      </c>
      <c r="G142" s="302"/>
      <c r="H142" s="302"/>
      <c r="I142" s="302"/>
      <c r="J142" s="185" t="s">
        <v>611</v>
      </c>
      <c r="K142" s="186">
        <v>23.1</v>
      </c>
      <c r="L142" s="303">
        <v>0</v>
      </c>
      <c r="M142" s="303"/>
      <c r="N142" s="304">
        <f t="shared" si="5"/>
        <v>0</v>
      </c>
      <c r="O142" s="287"/>
      <c r="P142" s="287"/>
      <c r="Q142" s="287"/>
      <c r="R142" s="133"/>
      <c r="T142" s="162" t="s">
        <v>5</v>
      </c>
      <c r="U142" s="44" t="s">
        <v>40</v>
      </c>
      <c r="V142" s="36"/>
      <c r="W142" s="163">
        <f t="shared" si="6"/>
        <v>0</v>
      </c>
      <c r="X142" s="163">
        <v>0</v>
      </c>
      <c r="Y142" s="163">
        <f t="shared" si="7"/>
        <v>0</v>
      </c>
      <c r="Z142" s="163">
        <v>0</v>
      </c>
      <c r="AA142" s="164">
        <f t="shared" si="8"/>
        <v>0</v>
      </c>
      <c r="AR142" s="19" t="s">
        <v>368</v>
      </c>
      <c r="AT142" s="19" t="s">
        <v>225</v>
      </c>
      <c r="AU142" s="19" t="s">
        <v>112</v>
      </c>
      <c r="AY142" s="19" t="s">
        <v>176</v>
      </c>
      <c r="BE142" s="106">
        <f t="shared" si="9"/>
        <v>0</v>
      </c>
      <c r="BF142" s="106">
        <f t="shared" si="10"/>
        <v>0</v>
      </c>
      <c r="BG142" s="106">
        <f t="shared" si="11"/>
        <v>0</v>
      </c>
      <c r="BH142" s="106">
        <f t="shared" si="12"/>
        <v>0</v>
      </c>
      <c r="BI142" s="106">
        <f t="shared" si="13"/>
        <v>0</v>
      </c>
      <c r="BJ142" s="19" t="s">
        <v>83</v>
      </c>
      <c r="BK142" s="106">
        <f t="shared" si="14"/>
        <v>0</v>
      </c>
      <c r="BL142" s="19" t="s">
        <v>267</v>
      </c>
      <c r="BM142" s="19" t="s">
        <v>397</v>
      </c>
    </row>
    <row r="143" spans="2:65" s="1" customFormat="1" ht="16.5" customHeight="1">
      <c r="B143" s="130"/>
      <c r="C143" s="158" t="s">
        <v>522</v>
      </c>
      <c r="D143" s="158" t="s">
        <v>177</v>
      </c>
      <c r="E143" s="159" t="s">
        <v>694</v>
      </c>
      <c r="F143" s="285" t="s">
        <v>695</v>
      </c>
      <c r="G143" s="285"/>
      <c r="H143" s="285"/>
      <c r="I143" s="285"/>
      <c r="J143" s="160" t="s">
        <v>502</v>
      </c>
      <c r="K143" s="161">
        <v>2</v>
      </c>
      <c r="L143" s="286">
        <v>0</v>
      </c>
      <c r="M143" s="286"/>
      <c r="N143" s="287">
        <f t="shared" si="5"/>
        <v>0</v>
      </c>
      <c r="O143" s="287"/>
      <c r="P143" s="287"/>
      <c r="Q143" s="287"/>
      <c r="R143" s="133"/>
      <c r="T143" s="162" t="s">
        <v>5</v>
      </c>
      <c r="U143" s="44" t="s">
        <v>40</v>
      </c>
      <c r="V143" s="36"/>
      <c r="W143" s="163">
        <f t="shared" si="6"/>
        <v>0</v>
      </c>
      <c r="X143" s="163">
        <v>0</v>
      </c>
      <c r="Y143" s="163">
        <f t="shared" si="7"/>
        <v>0</v>
      </c>
      <c r="Z143" s="163">
        <v>0</v>
      </c>
      <c r="AA143" s="164">
        <f t="shared" si="8"/>
        <v>0</v>
      </c>
      <c r="AR143" s="19" t="s">
        <v>267</v>
      </c>
      <c r="AT143" s="19" t="s">
        <v>177</v>
      </c>
      <c r="AU143" s="19" t="s">
        <v>112</v>
      </c>
      <c r="AY143" s="19" t="s">
        <v>176</v>
      </c>
      <c r="BE143" s="106">
        <f t="shared" si="9"/>
        <v>0</v>
      </c>
      <c r="BF143" s="106">
        <f t="shared" si="10"/>
        <v>0</v>
      </c>
      <c r="BG143" s="106">
        <f t="shared" si="11"/>
        <v>0</v>
      </c>
      <c r="BH143" s="106">
        <f t="shared" si="12"/>
        <v>0</v>
      </c>
      <c r="BI143" s="106">
        <f t="shared" si="13"/>
        <v>0</v>
      </c>
      <c r="BJ143" s="19" t="s">
        <v>83</v>
      </c>
      <c r="BK143" s="106">
        <f t="shared" si="14"/>
        <v>0</v>
      </c>
      <c r="BL143" s="19" t="s">
        <v>267</v>
      </c>
      <c r="BM143" s="19" t="s">
        <v>407</v>
      </c>
    </row>
    <row r="144" spans="2:65" s="1" customFormat="1" ht="25.5" customHeight="1">
      <c r="B144" s="130"/>
      <c r="C144" s="183" t="s">
        <v>527</v>
      </c>
      <c r="D144" s="183" t="s">
        <v>225</v>
      </c>
      <c r="E144" s="184" t="s">
        <v>696</v>
      </c>
      <c r="F144" s="302" t="s">
        <v>697</v>
      </c>
      <c r="G144" s="302"/>
      <c r="H144" s="302"/>
      <c r="I144" s="302"/>
      <c r="J144" s="185" t="s">
        <v>611</v>
      </c>
      <c r="K144" s="186">
        <v>2</v>
      </c>
      <c r="L144" s="303">
        <v>0</v>
      </c>
      <c r="M144" s="303"/>
      <c r="N144" s="304">
        <f t="shared" si="5"/>
        <v>0</v>
      </c>
      <c r="O144" s="287"/>
      <c r="P144" s="287"/>
      <c r="Q144" s="287"/>
      <c r="R144" s="133"/>
      <c r="T144" s="162" t="s">
        <v>5</v>
      </c>
      <c r="U144" s="44" t="s">
        <v>40</v>
      </c>
      <c r="V144" s="36"/>
      <c r="W144" s="163">
        <f t="shared" si="6"/>
        <v>0</v>
      </c>
      <c r="X144" s="163">
        <v>0</v>
      </c>
      <c r="Y144" s="163">
        <f t="shared" si="7"/>
        <v>0</v>
      </c>
      <c r="Z144" s="163">
        <v>0</v>
      </c>
      <c r="AA144" s="164">
        <f t="shared" si="8"/>
        <v>0</v>
      </c>
      <c r="AR144" s="19" t="s">
        <v>368</v>
      </c>
      <c r="AT144" s="19" t="s">
        <v>225</v>
      </c>
      <c r="AU144" s="19" t="s">
        <v>112</v>
      </c>
      <c r="AY144" s="19" t="s">
        <v>176</v>
      </c>
      <c r="BE144" s="106">
        <f t="shared" si="9"/>
        <v>0</v>
      </c>
      <c r="BF144" s="106">
        <f t="shared" si="10"/>
        <v>0</v>
      </c>
      <c r="BG144" s="106">
        <f t="shared" si="11"/>
        <v>0</v>
      </c>
      <c r="BH144" s="106">
        <f t="shared" si="12"/>
        <v>0</v>
      </c>
      <c r="BI144" s="106">
        <f t="shared" si="13"/>
        <v>0</v>
      </c>
      <c r="BJ144" s="19" t="s">
        <v>83</v>
      </c>
      <c r="BK144" s="106">
        <f t="shared" si="14"/>
        <v>0</v>
      </c>
      <c r="BL144" s="19" t="s">
        <v>267</v>
      </c>
      <c r="BM144" s="19" t="s">
        <v>415</v>
      </c>
    </row>
    <row r="145" spans="2:65" s="1" customFormat="1" ht="25.5" customHeight="1">
      <c r="B145" s="130"/>
      <c r="C145" s="158" t="s">
        <v>557</v>
      </c>
      <c r="D145" s="158" t="s">
        <v>177</v>
      </c>
      <c r="E145" s="159" t="s">
        <v>698</v>
      </c>
      <c r="F145" s="285" t="s">
        <v>699</v>
      </c>
      <c r="G145" s="285"/>
      <c r="H145" s="285"/>
      <c r="I145" s="285"/>
      <c r="J145" s="160" t="s">
        <v>502</v>
      </c>
      <c r="K145" s="161">
        <v>2</v>
      </c>
      <c r="L145" s="286">
        <v>0</v>
      </c>
      <c r="M145" s="286"/>
      <c r="N145" s="287">
        <f t="shared" si="5"/>
        <v>0</v>
      </c>
      <c r="O145" s="287"/>
      <c r="P145" s="287"/>
      <c r="Q145" s="287"/>
      <c r="R145" s="133"/>
      <c r="T145" s="162" t="s">
        <v>5</v>
      </c>
      <c r="U145" s="44" t="s">
        <v>40</v>
      </c>
      <c r="V145" s="36"/>
      <c r="W145" s="163">
        <f t="shared" si="6"/>
        <v>0</v>
      </c>
      <c r="X145" s="163">
        <v>0</v>
      </c>
      <c r="Y145" s="163">
        <f t="shared" si="7"/>
        <v>0</v>
      </c>
      <c r="Z145" s="163">
        <v>0</v>
      </c>
      <c r="AA145" s="164">
        <f t="shared" si="8"/>
        <v>0</v>
      </c>
      <c r="AR145" s="19" t="s">
        <v>267</v>
      </c>
      <c r="AT145" s="19" t="s">
        <v>177</v>
      </c>
      <c r="AU145" s="19" t="s">
        <v>112</v>
      </c>
      <c r="AY145" s="19" t="s">
        <v>176</v>
      </c>
      <c r="BE145" s="106">
        <f t="shared" si="9"/>
        <v>0</v>
      </c>
      <c r="BF145" s="106">
        <f t="shared" si="10"/>
        <v>0</v>
      </c>
      <c r="BG145" s="106">
        <f t="shared" si="11"/>
        <v>0</v>
      </c>
      <c r="BH145" s="106">
        <f t="shared" si="12"/>
        <v>0</v>
      </c>
      <c r="BI145" s="106">
        <f t="shared" si="13"/>
        <v>0</v>
      </c>
      <c r="BJ145" s="19" t="s">
        <v>83</v>
      </c>
      <c r="BK145" s="106">
        <f t="shared" si="14"/>
        <v>0</v>
      </c>
      <c r="BL145" s="19" t="s">
        <v>267</v>
      </c>
      <c r="BM145" s="19" t="s">
        <v>516</v>
      </c>
    </row>
    <row r="146" spans="2:65" s="1" customFormat="1" ht="16.5" customHeight="1">
      <c r="B146" s="130"/>
      <c r="C146" s="183" t="s">
        <v>573</v>
      </c>
      <c r="D146" s="183" t="s">
        <v>225</v>
      </c>
      <c r="E146" s="184" t="s">
        <v>700</v>
      </c>
      <c r="F146" s="302" t="s">
        <v>701</v>
      </c>
      <c r="G146" s="302"/>
      <c r="H146" s="302"/>
      <c r="I146" s="302"/>
      <c r="J146" s="185" t="s">
        <v>611</v>
      </c>
      <c r="K146" s="186">
        <v>2</v>
      </c>
      <c r="L146" s="303">
        <v>0</v>
      </c>
      <c r="M146" s="303"/>
      <c r="N146" s="304">
        <f t="shared" si="5"/>
        <v>0</v>
      </c>
      <c r="O146" s="287"/>
      <c r="P146" s="287"/>
      <c r="Q146" s="287"/>
      <c r="R146" s="133"/>
      <c r="T146" s="162" t="s">
        <v>5</v>
      </c>
      <c r="U146" s="44" t="s">
        <v>40</v>
      </c>
      <c r="V146" s="36"/>
      <c r="W146" s="163">
        <f t="shared" si="6"/>
        <v>0</v>
      </c>
      <c r="X146" s="163">
        <v>0</v>
      </c>
      <c r="Y146" s="163">
        <f t="shared" si="7"/>
        <v>0</v>
      </c>
      <c r="Z146" s="163">
        <v>0</v>
      </c>
      <c r="AA146" s="164">
        <f t="shared" si="8"/>
        <v>0</v>
      </c>
      <c r="AR146" s="19" t="s">
        <v>368</v>
      </c>
      <c r="AT146" s="19" t="s">
        <v>225</v>
      </c>
      <c r="AU146" s="19" t="s">
        <v>112</v>
      </c>
      <c r="AY146" s="19" t="s">
        <v>176</v>
      </c>
      <c r="BE146" s="106">
        <f t="shared" si="9"/>
        <v>0</v>
      </c>
      <c r="BF146" s="106">
        <f t="shared" si="10"/>
        <v>0</v>
      </c>
      <c r="BG146" s="106">
        <f t="shared" si="11"/>
        <v>0</v>
      </c>
      <c r="BH146" s="106">
        <f t="shared" si="12"/>
        <v>0</v>
      </c>
      <c r="BI146" s="106">
        <f t="shared" si="13"/>
        <v>0</v>
      </c>
      <c r="BJ146" s="19" t="s">
        <v>83</v>
      </c>
      <c r="BK146" s="106">
        <f t="shared" si="14"/>
        <v>0</v>
      </c>
      <c r="BL146" s="19" t="s">
        <v>267</v>
      </c>
      <c r="BM146" s="19" t="s">
        <v>519</v>
      </c>
    </row>
    <row r="147" spans="2:65" s="1" customFormat="1" ht="25.5" customHeight="1">
      <c r="B147" s="130"/>
      <c r="C147" s="158" t="s">
        <v>566</v>
      </c>
      <c r="D147" s="158" t="s">
        <v>177</v>
      </c>
      <c r="E147" s="159" t="s">
        <v>702</v>
      </c>
      <c r="F147" s="285" t="s">
        <v>703</v>
      </c>
      <c r="G147" s="285"/>
      <c r="H147" s="285"/>
      <c r="I147" s="285"/>
      <c r="J147" s="160" t="s">
        <v>502</v>
      </c>
      <c r="K147" s="161">
        <v>2</v>
      </c>
      <c r="L147" s="286">
        <v>0</v>
      </c>
      <c r="M147" s="286"/>
      <c r="N147" s="287">
        <f t="shared" si="5"/>
        <v>0</v>
      </c>
      <c r="O147" s="287"/>
      <c r="P147" s="287"/>
      <c r="Q147" s="287"/>
      <c r="R147" s="133"/>
      <c r="T147" s="162" t="s">
        <v>5</v>
      </c>
      <c r="U147" s="44" t="s">
        <v>40</v>
      </c>
      <c r="V147" s="36"/>
      <c r="W147" s="163">
        <f t="shared" si="6"/>
        <v>0</v>
      </c>
      <c r="X147" s="163">
        <v>0</v>
      </c>
      <c r="Y147" s="163">
        <f t="shared" si="7"/>
        <v>0</v>
      </c>
      <c r="Z147" s="163">
        <v>0</v>
      </c>
      <c r="AA147" s="164">
        <f t="shared" si="8"/>
        <v>0</v>
      </c>
      <c r="AR147" s="19" t="s">
        <v>267</v>
      </c>
      <c r="AT147" s="19" t="s">
        <v>177</v>
      </c>
      <c r="AU147" s="19" t="s">
        <v>112</v>
      </c>
      <c r="AY147" s="19" t="s">
        <v>176</v>
      </c>
      <c r="BE147" s="106">
        <f t="shared" si="9"/>
        <v>0</v>
      </c>
      <c r="BF147" s="106">
        <f t="shared" si="10"/>
        <v>0</v>
      </c>
      <c r="BG147" s="106">
        <f t="shared" si="11"/>
        <v>0</v>
      </c>
      <c r="BH147" s="106">
        <f t="shared" si="12"/>
        <v>0</v>
      </c>
      <c r="BI147" s="106">
        <f t="shared" si="13"/>
        <v>0</v>
      </c>
      <c r="BJ147" s="19" t="s">
        <v>83</v>
      </c>
      <c r="BK147" s="106">
        <f t="shared" si="14"/>
        <v>0</v>
      </c>
      <c r="BL147" s="19" t="s">
        <v>267</v>
      </c>
      <c r="BM147" s="19" t="s">
        <v>522</v>
      </c>
    </row>
    <row r="148" spans="2:65" s="1" customFormat="1" ht="25.5" customHeight="1">
      <c r="B148" s="130"/>
      <c r="C148" s="183" t="s">
        <v>530</v>
      </c>
      <c r="D148" s="183" t="s">
        <v>225</v>
      </c>
      <c r="E148" s="184" t="s">
        <v>704</v>
      </c>
      <c r="F148" s="302" t="s">
        <v>705</v>
      </c>
      <c r="G148" s="302"/>
      <c r="H148" s="302"/>
      <c r="I148" s="302"/>
      <c r="J148" s="185" t="s">
        <v>611</v>
      </c>
      <c r="K148" s="186">
        <v>2</v>
      </c>
      <c r="L148" s="303">
        <v>0</v>
      </c>
      <c r="M148" s="303"/>
      <c r="N148" s="304">
        <f t="shared" si="5"/>
        <v>0</v>
      </c>
      <c r="O148" s="287"/>
      <c r="P148" s="287"/>
      <c r="Q148" s="287"/>
      <c r="R148" s="133"/>
      <c r="T148" s="162" t="s">
        <v>5</v>
      </c>
      <c r="U148" s="44" t="s">
        <v>40</v>
      </c>
      <c r="V148" s="36"/>
      <c r="W148" s="163">
        <f t="shared" si="6"/>
        <v>0</v>
      </c>
      <c r="X148" s="163">
        <v>0</v>
      </c>
      <c r="Y148" s="163">
        <f t="shared" si="7"/>
        <v>0</v>
      </c>
      <c r="Z148" s="163">
        <v>0</v>
      </c>
      <c r="AA148" s="164">
        <f t="shared" si="8"/>
        <v>0</v>
      </c>
      <c r="AR148" s="19" t="s">
        <v>368</v>
      </c>
      <c r="AT148" s="19" t="s">
        <v>225</v>
      </c>
      <c r="AU148" s="19" t="s">
        <v>112</v>
      </c>
      <c r="AY148" s="19" t="s">
        <v>176</v>
      </c>
      <c r="BE148" s="106">
        <f t="shared" si="9"/>
        <v>0</v>
      </c>
      <c r="BF148" s="106">
        <f t="shared" si="10"/>
        <v>0</v>
      </c>
      <c r="BG148" s="106">
        <f t="shared" si="11"/>
        <v>0</v>
      </c>
      <c r="BH148" s="106">
        <f t="shared" si="12"/>
        <v>0</v>
      </c>
      <c r="BI148" s="106">
        <f t="shared" si="13"/>
        <v>0</v>
      </c>
      <c r="BJ148" s="19" t="s">
        <v>83</v>
      </c>
      <c r="BK148" s="106">
        <f t="shared" si="14"/>
        <v>0</v>
      </c>
      <c r="BL148" s="19" t="s">
        <v>267</v>
      </c>
      <c r="BM148" s="19" t="s">
        <v>118</v>
      </c>
    </row>
    <row r="149" spans="2:65" s="1" customFormat="1" ht="25.5" customHeight="1">
      <c r="B149" s="130"/>
      <c r="C149" s="183" t="s">
        <v>578</v>
      </c>
      <c r="D149" s="183" t="s">
        <v>225</v>
      </c>
      <c r="E149" s="184" t="s">
        <v>706</v>
      </c>
      <c r="F149" s="302" t="s">
        <v>707</v>
      </c>
      <c r="G149" s="302"/>
      <c r="H149" s="302"/>
      <c r="I149" s="302"/>
      <c r="J149" s="185" t="s">
        <v>476</v>
      </c>
      <c r="K149" s="186">
        <v>0.6</v>
      </c>
      <c r="L149" s="303">
        <v>0</v>
      </c>
      <c r="M149" s="303"/>
      <c r="N149" s="304">
        <f t="shared" si="5"/>
        <v>0</v>
      </c>
      <c r="O149" s="287"/>
      <c r="P149" s="287"/>
      <c r="Q149" s="287"/>
      <c r="R149" s="133"/>
      <c r="T149" s="162" t="s">
        <v>5</v>
      </c>
      <c r="U149" s="44" t="s">
        <v>40</v>
      </c>
      <c r="V149" s="36"/>
      <c r="W149" s="163">
        <f t="shared" si="6"/>
        <v>0</v>
      </c>
      <c r="X149" s="163">
        <v>0</v>
      </c>
      <c r="Y149" s="163">
        <f t="shared" si="7"/>
        <v>0</v>
      </c>
      <c r="Z149" s="163">
        <v>0</v>
      </c>
      <c r="AA149" s="164">
        <f t="shared" si="8"/>
        <v>0</v>
      </c>
      <c r="AR149" s="19" t="s">
        <v>368</v>
      </c>
      <c r="AT149" s="19" t="s">
        <v>225</v>
      </c>
      <c r="AU149" s="19" t="s">
        <v>112</v>
      </c>
      <c r="AY149" s="19" t="s">
        <v>176</v>
      </c>
      <c r="BE149" s="106">
        <f t="shared" si="9"/>
        <v>0</v>
      </c>
      <c r="BF149" s="106">
        <f t="shared" si="10"/>
        <v>0</v>
      </c>
      <c r="BG149" s="106">
        <f t="shared" si="11"/>
        <v>0</v>
      </c>
      <c r="BH149" s="106">
        <f t="shared" si="12"/>
        <v>0</v>
      </c>
      <c r="BI149" s="106">
        <f t="shared" si="13"/>
        <v>0</v>
      </c>
      <c r="BJ149" s="19" t="s">
        <v>83</v>
      </c>
      <c r="BK149" s="106">
        <f t="shared" si="14"/>
        <v>0</v>
      </c>
      <c r="BL149" s="19" t="s">
        <v>267</v>
      </c>
      <c r="BM149" s="19" t="s">
        <v>527</v>
      </c>
    </row>
    <row r="150" spans="2:65" s="1" customFormat="1" ht="25.5" customHeight="1">
      <c r="B150" s="130"/>
      <c r="C150" s="183" t="s">
        <v>531</v>
      </c>
      <c r="D150" s="183" t="s">
        <v>225</v>
      </c>
      <c r="E150" s="184" t="s">
        <v>708</v>
      </c>
      <c r="F150" s="302" t="s">
        <v>709</v>
      </c>
      <c r="G150" s="302"/>
      <c r="H150" s="302"/>
      <c r="I150" s="302"/>
      <c r="J150" s="185" t="s">
        <v>710</v>
      </c>
      <c r="K150" s="186">
        <v>0.02</v>
      </c>
      <c r="L150" s="303">
        <v>0</v>
      </c>
      <c r="M150" s="303"/>
      <c r="N150" s="304">
        <f t="shared" si="5"/>
        <v>0</v>
      </c>
      <c r="O150" s="287"/>
      <c r="P150" s="287"/>
      <c r="Q150" s="287"/>
      <c r="R150" s="133"/>
      <c r="T150" s="162" t="s">
        <v>5</v>
      </c>
      <c r="U150" s="44" t="s">
        <v>40</v>
      </c>
      <c r="V150" s="36"/>
      <c r="W150" s="163">
        <f t="shared" si="6"/>
        <v>0</v>
      </c>
      <c r="X150" s="163">
        <v>0</v>
      </c>
      <c r="Y150" s="163">
        <f t="shared" si="7"/>
        <v>0</v>
      </c>
      <c r="Z150" s="163">
        <v>0</v>
      </c>
      <c r="AA150" s="164">
        <f t="shared" si="8"/>
        <v>0</v>
      </c>
      <c r="AR150" s="19" t="s">
        <v>368</v>
      </c>
      <c r="AT150" s="19" t="s">
        <v>225</v>
      </c>
      <c r="AU150" s="19" t="s">
        <v>112</v>
      </c>
      <c r="AY150" s="19" t="s">
        <v>176</v>
      </c>
      <c r="BE150" s="106">
        <f t="shared" si="9"/>
        <v>0</v>
      </c>
      <c r="BF150" s="106">
        <f t="shared" si="10"/>
        <v>0</v>
      </c>
      <c r="BG150" s="106">
        <f t="shared" si="11"/>
        <v>0</v>
      </c>
      <c r="BH150" s="106">
        <f t="shared" si="12"/>
        <v>0</v>
      </c>
      <c r="BI150" s="106">
        <f t="shared" si="13"/>
        <v>0</v>
      </c>
      <c r="BJ150" s="19" t="s">
        <v>83</v>
      </c>
      <c r="BK150" s="106">
        <f t="shared" si="14"/>
        <v>0</v>
      </c>
      <c r="BL150" s="19" t="s">
        <v>267</v>
      </c>
      <c r="BM150" s="19" t="s">
        <v>530</v>
      </c>
    </row>
    <row r="151" spans="2:65" s="1" customFormat="1" ht="25.5" customHeight="1">
      <c r="B151" s="130"/>
      <c r="C151" s="158" t="s">
        <v>586</v>
      </c>
      <c r="D151" s="158" t="s">
        <v>177</v>
      </c>
      <c r="E151" s="159" t="s">
        <v>711</v>
      </c>
      <c r="F151" s="285" t="s">
        <v>712</v>
      </c>
      <c r="G151" s="285"/>
      <c r="H151" s="285"/>
      <c r="I151" s="285"/>
      <c r="J151" s="160" t="s">
        <v>502</v>
      </c>
      <c r="K151" s="161">
        <v>1</v>
      </c>
      <c r="L151" s="286">
        <v>0</v>
      </c>
      <c r="M151" s="286"/>
      <c r="N151" s="287">
        <f t="shared" si="5"/>
        <v>0</v>
      </c>
      <c r="O151" s="287"/>
      <c r="P151" s="287"/>
      <c r="Q151" s="287"/>
      <c r="R151" s="133"/>
      <c r="T151" s="162" t="s">
        <v>5</v>
      </c>
      <c r="U151" s="44" t="s">
        <v>40</v>
      </c>
      <c r="V151" s="36"/>
      <c r="W151" s="163">
        <f t="shared" si="6"/>
        <v>0</v>
      </c>
      <c r="X151" s="163">
        <v>0</v>
      </c>
      <c r="Y151" s="163">
        <f t="shared" si="7"/>
        <v>0</v>
      </c>
      <c r="Z151" s="163">
        <v>0</v>
      </c>
      <c r="AA151" s="164">
        <f t="shared" si="8"/>
        <v>0</v>
      </c>
      <c r="AR151" s="19" t="s">
        <v>267</v>
      </c>
      <c r="AT151" s="19" t="s">
        <v>177</v>
      </c>
      <c r="AU151" s="19" t="s">
        <v>112</v>
      </c>
      <c r="AY151" s="19" t="s">
        <v>176</v>
      </c>
      <c r="BE151" s="106">
        <f t="shared" si="9"/>
        <v>0</v>
      </c>
      <c r="BF151" s="106">
        <f t="shared" si="10"/>
        <v>0</v>
      </c>
      <c r="BG151" s="106">
        <f t="shared" si="11"/>
        <v>0</v>
      </c>
      <c r="BH151" s="106">
        <f t="shared" si="12"/>
        <v>0</v>
      </c>
      <c r="BI151" s="106">
        <f t="shared" si="13"/>
        <v>0</v>
      </c>
      <c r="BJ151" s="19" t="s">
        <v>83</v>
      </c>
      <c r="BK151" s="106">
        <f t="shared" si="14"/>
        <v>0</v>
      </c>
      <c r="BL151" s="19" t="s">
        <v>267</v>
      </c>
      <c r="BM151" s="19" t="s">
        <v>531</v>
      </c>
    </row>
    <row r="152" spans="2:65" s="1" customFormat="1" ht="25.5" customHeight="1">
      <c r="B152" s="130"/>
      <c r="C152" s="158" t="s">
        <v>533</v>
      </c>
      <c r="D152" s="158" t="s">
        <v>177</v>
      </c>
      <c r="E152" s="159" t="s">
        <v>713</v>
      </c>
      <c r="F152" s="285" t="s">
        <v>714</v>
      </c>
      <c r="G152" s="285"/>
      <c r="H152" s="285"/>
      <c r="I152" s="285"/>
      <c r="J152" s="160" t="s">
        <v>502</v>
      </c>
      <c r="K152" s="161">
        <v>1</v>
      </c>
      <c r="L152" s="286">
        <v>0</v>
      </c>
      <c r="M152" s="286"/>
      <c r="N152" s="287">
        <f t="shared" si="5"/>
        <v>0</v>
      </c>
      <c r="O152" s="287"/>
      <c r="P152" s="287"/>
      <c r="Q152" s="287"/>
      <c r="R152" s="133"/>
      <c r="T152" s="162" t="s">
        <v>5</v>
      </c>
      <c r="U152" s="44" t="s">
        <v>40</v>
      </c>
      <c r="V152" s="36"/>
      <c r="W152" s="163">
        <f t="shared" si="6"/>
        <v>0</v>
      </c>
      <c r="X152" s="163">
        <v>0</v>
      </c>
      <c r="Y152" s="163">
        <f t="shared" si="7"/>
        <v>0</v>
      </c>
      <c r="Z152" s="163">
        <v>0</v>
      </c>
      <c r="AA152" s="164">
        <f t="shared" si="8"/>
        <v>0</v>
      </c>
      <c r="AR152" s="19" t="s">
        <v>267</v>
      </c>
      <c r="AT152" s="19" t="s">
        <v>177</v>
      </c>
      <c r="AU152" s="19" t="s">
        <v>112</v>
      </c>
      <c r="AY152" s="19" t="s">
        <v>176</v>
      </c>
      <c r="BE152" s="106">
        <f t="shared" si="9"/>
        <v>0</v>
      </c>
      <c r="BF152" s="106">
        <f t="shared" si="10"/>
        <v>0</v>
      </c>
      <c r="BG152" s="106">
        <f t="shared" si="11"/>
        <v>0</v>
      </c>
      <c r="BH152" s="106">
        <f t="shared" si="12"/>
        <v>0</v>
      </c>
      <c r="BI152" s="106">
        <f t="shared" si="13"/>
        <v>0</v>
      </c>
      <c r="BJ152" s="19" t="s">
        <v>83</v>
      </c>
      <c r="BK152" s="106">
        <f t="shared" si="14"/>
        <v>0</v>
      </c>
      <c r="BL152" s="19" t="s">
        <v>267</v>
      </c>
      <c r="BM152" s="19" t="s">
        <v>532</v>
      </c>
    </row>
    <row r="153" spans="2:65" s="1" customFormat="1" ht="16.5" customHeight="1">
      <c r="B153" s="130"/>
      <c r="C153" s="183" t="s">
        <v>608</v>
      </c>
      <c r="D153" s="183" t="s">
        <v>225</v>
      </c>
      <c r="E153" s="184" t="s">
        <v>715</v>
      </c>
      <c r="F153" s="302" t="s">
        <v>716</v>
      </c>
      <c r="G153" s="302"/>
      <c r="H153" s="302"/>
      <c r="I153" s="302"/>
      <c r="J153" s="185" t="s">
        <v>611</v>
      </c>
      <c r="K153" s="186">
        <v>1</v>
      </c>
      <c r="L153" s="303">
        <v>0</v>
      </c>
      <c r="M153" s="303"/>
      <c r="N153" s="304">
        <f t="shared" si="5"/>
        <v>0</v>
      </c>
      <c r="O153" s="287"/>
      <c r="P153" s="287"/>
      <c r="Q153" s="287"/>
      <c r="R153" s="133"/>
      <c r="T153" s="162" t="s">
        <v>5</v>
      </c>
      <c r="U153" s="44" t="s">
        <v>40</v>
      </c>
      <c r="V153" s="36"/>
      <c r="W153" s="163">
        <f t="shared" si="6"/>
        <v>0</v>
      </c>
      <c r="X153" s="163">
        <v>0</v>
      </c>
      <c r="Y153" s="163">
        <f t="shared" si="7"/>
        <v>0</v>
      </c>
      <c r="Z153" s="163">
        <v>0</v>
      </c>
      <c r="AA153" s="164">
        <f t="shared" si="8"/>
        <v>0</v>
      </c>
      <c r="AR153" s="19" t="s">
        <v>368</v>
      </c>
      <c r="AT153" s="19" t="s">
        <v>225</v>
      </c>
      <c r="AU153" s="19" t="s">
        <v>112</v>
      </c>
      <c r="AY153" s="19" t="s">
        <v>176</v>
      </c>
      <c r="BE153" s="106">
        <f t="shared" si="9"/>
        <v>0</v>
      </c>
      <c r="BF153" s="106">
        <f t="shared" si="10"/>
        <v>0</v>
      </c>
      <c r="BG153" s="106">
        <f t="shared" si="11"/>
        <v>0</v>
      </c>
      <c r="BH153" s="106">
        <f t="shared" si="12"/>
        <v>0</v>
      </c>
      <c r="BI153" s="106">
        <f t="shared" si="13"/>
        <v>0</v>
      </c>
      <c r="BJ153" s="19" t="s">
        <v>83</v>
      </c>
      <c r="BK153" s="106">
        <f t="shared" si="14"/>
        <v>0</v>
      </c>
      <c r="BL153" s="19" t="s">
        <v>267</v>
      </c>
      <c r="BM153" s="19" t="s">
        <v>533</v>
      </c>
    </row>
    <row r="154" spans="2:65" s="1" customFormat="1" ht="16.5" customHeight="1">
      <c r="B154" s="130"/>
      <c r="C154" s="158" t="s">
        <v>593</v>
      </c>
      <c r="D154" s="158" t="s">
        <v>177</v>
      </c>
      <c r="E154" s="159" t="s">
        <v>717</v>
      </c>
      <c r="F154" s="285" t="s">
        <v>718</v>
      </c>
      <c r="G154" s="285"/>
      <c r="H154" s="285"/>
      <c r="I154" s="285"/>
      <c r="J154" s="160" t="s">
        <v>502</v>
      </c>
      <c r="K154" s="161">
        <v>1</v>
      </c>
      <c r="L154" s="286">
        <v>0</v>
      </c>
      <c r="M154" s="286"/>
      <c r="N154" s="287">
        <f t="shared" si="5"/>
        <v>0</v>
      </c>
      <c r="O154" s="287"/>
      <c r="P154" s="287"/>
      <c r="Q154" s="287"/>
      <c r="R154" s="133"/>
      <c r="T154" s="162" t="s">
        <v>5</v>
      </c>
      <c r="U154" s="44" t="s">
        <v>40</v>
      </c>
      <c r="V154" s="36"/>
      <c r="W154" s="163">
        <f t="shared" si="6"/>
        <v>0</v>
      </c>
      <c r="X154" s="163">
        <v>0</v>
      </c>
      <c r="Y154" s="163">
        <f t="shared" si="7"/>
        <v>0</v>
      </c>
      <c r="Z154" s="163">
        <v>0</v>
      </c>
      <c r="AA154" s="164">
        <f t="shared" si="8"/>
        <v>0</v>
      </c>
      <c r="AR154" s="19" t="s">
        <v>267</v>
      </c>
      <c r="AT154" s="19" t="s">
        <v>177</v>
      </c>
      <c r="AU154" s="19" t="s">
        <v>112</v>
      </c>
      <c r="AY154" s="19" t="s">
        <v>176</v>
      </c>
      <c r="BE154" s="106">
        <f t="shared" si="9"/>
        <v>0</v>
      </c>
      <c r="BF154" s="106">
        <f t="shared" si="10"/>
        <v>0</v>
      </c>
      <c r="BG154" s="106">
        <f t="shared" si="11"/>
        <v>0</v>
      </c>
      <c r="BH154" s="106">
        <f t="shared" si="12"/>
        <v>0</v>
      </c>
      <c r="BI154" s="106">
        <f t="shared" si="13"/>
        <v>0</v>
      </c>
      <c r="BJ154" s="19" t="s">
        <v>83</v>
      </c>
      <c r="BK154" s="106">
        <f t="shared" si="14"/>
        <v>0</v>
      </c>
      <c r="BL154" s="19" t="s">
        <v>267</v>
      </c>
      <c r="BM154" s="19" t="s">
        <v>534</v>
      </c>
    </row>
    <row r="155" spans="2:65" s="1" customFormat="1" ht="16.5" customHeight="1">
      <c r="B155" s="130"/>
      <c r="C155" s="183" t="s">
        <v>539</v>
      </c>
      <c r="D155" s="183" t="s">
        <v>225</v>
      </c>
      <c r="E155" s="184" t="s">
        <v>719</v>
      </c>
      <c r="F155" s="302" t="s">
        <v>720</v>
      </c>
      <c r="G155" s="302"/>
      <c r="H155" s="302"/>
      <c r="I155" s="302"/>
      <c r="J155" s="185" t="s">
        <v>611</v>
      </c>
      <c r="K155" s="186">
        <v>1</v>
      </c>
      <c r="L155" s="303">
        <v>0</v>
      </c>
      <c r="M155" s="303"/>
      <c r="N155" s="304">
        <f t="shared" si="5"/>
        <v>0</v>
      </c>
      <c r="O155" s="287"/>
      <c r="P155" s="287"/>
      <c r="Q155" s="287"/>
      <c r="R155" s="133"/>
      <c r="T155" s="162" t="s">
        <v>5</v>
      </c>
      <c r="U155" s="44" t="s">
        <v>40</v>
      </c>
      <c r="V155" s="36"/>
      <c r="W155" s="163">
        <f t="shared" si="6"/>
        <v>0</v>
      </c>
      <c r="X155" s="163">
        <v>0</v>
      </c>
      <c r="Y155" s="163">
        <f t="shared" si="7"/>
        <v>0</v>
      </c>
      <c r="Z155" s="163">
        <v>0</v>
      </c>
      <c r="AA155" s="164">
        <f t="shared" si="8"/>
        <v>0</v>
      </c>
      <c r="AR155" s="19" t="s">
        <v>368</v>
      </c>
      <c r="AT155" s="19" t="s">
        <v>225</v>
      </c>
      <c r="AU155" s="19" t="s">
        <v>112</v>
      </c>
      <c r="AY155" s="19" t="s">
        <v>176</v>
      </c>
      <c r="BE155" s="106">
        <f t="shared" si="9"/>
        <v>0</v>
      </c>
      <c r="BF155" s="106">
        <f t="shared" si="10"/>
        <v>0</v>
      </c>
      <c r="BG155" s="106">
        <f t="shared" si="11"/>
        <v>0</v>
      </c>
      <c r="BH155" s="106">
        <f t="shared" si="12"/>
        <v>0</v>
      </c>
      <c r="BI155" s="106">
        <f t="shared" si="13"/>
        <v>0</v>
      </c>
      <c r="BJ155" s="19" t="s">
        <v>83</v>
      </c>
      <c r="BK155" s="106">
        <f t="shared" si="14"/>
        <v>0</v>
      </c>
      <c r="BL155" s="19" t="s">
        <v>267</v>
      </c>
      <c r="BM155" s="19" t="s">
        <v>535</v>
      </c>
    </row>
    <row r="156" spans="2:65" s="1" customFormat="1" ht="25.5" customHeight="1">
      <c r="B156" s="130"/>
      <c r="C156" s="158" t="s">
        <v>559</v>
      </c>
      <c r="D156" s="158" t="s">
        <v>177</v>
      </c>
      <c r="E156" s="159" t="s">
        <v>721</v>
      </c>
      <c r="F156" s="285" t="s">
        <v>722</v>
      </c>
      <c r="G156" s="285"/>
      <c r="H156" s="285"/>
      <c r="I156" s="285"/>
      <c r="J156" s="160" t="s">
        <v>502</v>
      </c>
      <c r="K156" s="161">
        <v>1</v>
      </c>
      <c r="L156" s="286">
        <v>0</v>
      </c>
      <c r="M156" s="286"/>
      <c r="N156" s="287">
        <f t="shared" si="5"/>
        <v>0</v>
      </c>
      <c r="O156" s="287"/>
      <c r="P156" s="287"/>
      <c r="Q156" s="287"/>
      <c r="R156" s="133"/>
      <c r="T156" s="162" t="s">
        <v>5</v>
      </c>
      <c r="U156" s="44" t="s">
        <v>40</v>
      </c>
      <c r="V156" s="36"/>
      <c r="W156" s="163">
        <f t="shared" si="6"/>
        <v>0</v>
      </c>
      <c r="X156" s="163">
        <v>0</v>
      </c>
      <c r="Y156" s="163">
        <f t="shared" si="7"/>
        <v>0</v>
      </c>
      <c r="Z156" s="163">
        <v>0</v>
      </c>
      <c r="AA156" s="164">
        <f t="shared" si="8"/>
        <v>0</v>
      </c>
      <c r="AR156" s="19" t="s">
        <v>267</v>
      </c>
      <c r="AT156" s="19" t="s">
        <v>177</v>
      </c>
      <c r="AU156" s="19" t="s">
        <v>112</v>
      </c>
      <c r="AY156" s="19" t="s">
        <v>176</v>
      </c>
      <c r="BE156" s="106">
        <f t="shared" si="9"/>
        <v>0</v>
      </c>
      <c r="BF156" s="106">
        <f t="shared" si="10"/>
        <v>0</v>
      </c>
      <c r="BG156" s="106">
        <f t="shared" si="11"/>
        <v>0</v>
      </c>
      <c r="BH156" s="106">
        <f t="shared" si="12"/>
        <v>0</v>
      </c>
      <c r="BI156" s="106">
        <f t="shared" si="13"/>
        <v>0</v>
      </c>
      <c r="BJ156" s="19" t="s">
        <v>83</v>
      </c>
      <c r="BK156" s="106">
        <f t="shared" si="14"/>
        <v>0</v>
      </c>
      <c r="BL156" s="19" t="s">
        <v>267</v>
      </c>
      <c r="BM156" s="19" t="s">
        <v>536</v>
      </c>
    </row>
    <row r="157" spans="2:65" s="1" customFormat="1" ht="16.5" customHeight="1">
      <c r="B157" s="130"/>
      <c r="C157" s="183" t="s">
        <v>532</v>
      </c>
      <c r="D157" s="183" t="s">
        <v>225</v>
      </c>
      <c r="E157" s="184" t="s">
        <v>723</v>
      </c>
      <c r="F157" s="302" t="s">
        <v>724</v>
      </c>
      <c r="G157" s="302"/>
      <c r="H157" s="302"/>
      <c r="I157" s="302"/>
      <c r="J157" s="185" t="s">
        <v>611</v>
      </c>
      <c r="K157" s="186">
        <v>1</v>
      </c>
      <c r="L157" s="303">
        <v>0</v>
      </c>
      <c r="M157" s="303"/>
      <c r="N157" s="304">
        <f t="shared" si="5"/>
        <v>0</v>
      </c>
      <c r="O157" s="287"/>
      <c r="P157" s="287"/>
      <c r="Q157" s="287"/>
      <c r="R157" s="133"/>
      <c r="T157" s="162" t="s">
        <v>5</v>
      </c>
      <c r="U157" s="44" t="s">
        <v>40</v>
      </c>
      <c r="V157" s="36"/>
      <c r="W157" s="163">
        <f t="shared" si="6"/>
        <v>0</v>
      </c>
      <c r="X157" s="163">
        <v>0</v>
      </c>
      <c r="Y157" s="163">
        <f t="shared" si="7"/>
        <v>0</v>
      </c>
      <c r="Z157" s="163">
        <v>0</v>
      </c>
      <c r="AA157" s="164">
        <f t="shared" si="8"/>
        <v>0</v>
      </c>
      <c r="AR157" s="19" t="s">
        <v>368</v>
      </c>
      <c r="AT157" s="19" t="s">
        <v>225</v>
      </c>
      <c r="AU157" s="19" t="s">
        <v>112</v>
      </c>
      <c r="AY157" s="19" t="s">
        <v>176</v>
      </c>
      <c r="BE157" s="106">
        <f t="shared" si="9"/>
        <v>0</v>
      </c>
      <c r="BF157" s="106">
        <f t="shared" si="10"/>
        <v>0</v>
      </c>
      <c r="BG157" s="106">
        <f t="shared" si="11"/>
        <v>0</v>
      </c>
      <c r="BH157" s="106">
        <f t="shared" si="12"/>
        <v>0</v>
      </c>
      <c r="BI157" s="106">
        <f t="shared" si="13"/>
        <v>0</v>
      </c>
      <c r="BJ157" s="19" t="s">
        <v>83</v>
      </c>
      <c r="BK157" s="106">
        <f t="shared" si="14"/>
        <v>0</v>
      </c>
      <c r="BL157" s="19" t="s">
        <v>267</v>
      </c>
      <c r="BM157" s="19" t="s">
        <v>539</v>
      </c>
    </row>
    <row r="158" spans="2:65" s="1" customFormat="1" ht="25.5" customHeight="1">
      <c r="B158" s="130"/>
      <c r="C158" s="158" t="s">
        <v>534</v>
      </c>
      <c r="D158" s="158" t="s">
        <v>177</v>
      </c>
      <c r="E158" s="159" t="s">
        <v>725</v>
      </c>
      <c r="F158" s="285" t="s">
        <v>726</v>
      </c>
      <c r="G158" s="285"/>
      <c r="H158" s="285"/>
      <c r="I158" s="285"/>
      <c r="J158" s="160" t="s">
        <v>502</v>
      </c>
      <c r="K158" s="161">
        <v>1</v>
      </c>
      <c r="L158" s="286">
        <v>0</v>
      </c>
      <c r="M158" s="286"/>
      <c r="N158" s="287">
        <f t="shared" si="5"/>
        <v>0</v>
      </c>
      <c r="O158" s="287"/>
      <c r="P158" s="287"/>
      <c r="Q158" s="287"/>
      <c r="R158" s="133"/>
      <c r="T158" s="162" t="s">
        <v>5</v>
      </c>
      <c r="U158" s="44" t="s">
        <v>40</v>
      </c>
      <c r="V158" s="36"/>
      <c r="W158" s="163">
        <f t="shared" si="6"/>
        <v>0</v>
      </c>
      <c r="X158" s="163">
        <v>0</v>
      </c>
      <c r="Y158" s="163">
        <f t="shared" si="7"/>
        <v>0</v>
      </c>
      <c r="Z158" s="163">
        <v>0</v>
      </c>
      <c r="AA158" s="164">
        <f t="shared" si="8"/>
        <v>0</v>
      </c>
      <c r="AR158" s="19" t="s">
        <v>267</v>
      </c>
      <c r="AT158" s="19" t="s">
        <v>177</v>
      </c>
      <c r="AU158" s="19" t="s">
        <v>112</v>
      </c>
      <c r="AY158" s="19" t="s">
        <v>176</v>
      </c>
      <c r="BE158" s="106">
        <f t="shared" si="9"/>
        <v>0</v>
      </c>
      <c r="BF158" s="106">
        <f t="shared" si="10"/>
        <v>0</v>
      </c>
      <c r="BG158" s="106">
        <f t="shared" si="11"/>
        <v>0</v>
      </c>
      <c r="BH158" s="106">
        <f t="shared" si="12"/>
        <v>0</v>
      </c>
      <c r="BI158" s="106">
        <f t="shared" si="13"/>
        <v>0</v>
      </c>
      <c r="BJ158" s="19" t="s">
        <v>83</v>
      </c>
      <c r="BK158" s="106">
        <f t="shared" si="14"/>
        <v>0</v>
      </c>
      <c r="BL158" s="19" t="s">
        <v>267</v>
      </c>
      <c r="BM158" s="19" t="s">
        <v>540</v>
      </c>
    </row>
    <row r="159" spans="2:65" s="1" customFormat="1" ht="16.5" customHeight="1">
      <c r="B159" s="130"/>
      <c r="C159" s="183" t="s">
        <v>614</v>
      </c>
      <c r="D159" s="183" t="s">
        <v>225</v>
      </c>
      <c r="E159" s="184" t="s">
        <v>727</v>
      </c>
      <c r="F159" s="302" t="s">
        <v>728</v>
      </c>
      <c r="G159" s="302"/>
      <c r="H159" s="302"/>
      <c r="I159" s="302"/>
      <c r="J159" s="185" t="s">
        <v>611</v>
      </c>
      <c r="K159" s="186">
        <v>1</v>
      </c>
      <c r="L159" s="303">
        <v>0</v>
      </c>
      <c r="M159" s="303"/>
      <c r="N159" s="304">
        <f t="shared" si="5"/>
        <v>0</v>
      </c>
      <c r="O159" s="287"/>
      <c r="P159" s="287"/>
      <c r="Q159" s="287"/>
      <c r="R159" s="133"/>
      <c r="T159" s="162" t="s">
        <v>5</v>
      </c>
      <c r="U159" s="44" t="s">
        <v>40</v>
      </c>
      <c r="V159" s="36"/>
      <c r="W159" s="163">
        <f t="shared" si="6"/>
        <v>0</v>
      </c>
      <c r="X159" s="163">
        <v>0</v>
      </c>
      <c r="Y159" s="163">
        <f t="shared" si="7"/>
        <v>0</v>
      </c>
      <c r="Z159" s="163">
        <v>0</v>
      </c>
      <c r="AA159" s="164">
        <f t="shared" si="8"/>
        <v>0</v>
      </c>
      <c r="AR159" s="19" t="s">
        <v>368</v>
      </c>
      <c r="AT159" s="19" t="s">
        <v>225</v>
      </c>
      <c r="AU159" s="19" t="s">
        <v>112</v>
      </c>
      <c r="AY159" s="19" t="s">
        <v>176</v>
      </c>
      <c r="BE159" s="106">
        <f t="shared" si="9"/>
        <v>0</v>
      </c>
      <c r="BF159" s="106">
        <f t="shared" si="10"/>
        <v>0</v>
      </c>
      <c r="BG159" s="106">
        <f t="shared" si="11"/>
        <v>0</v>
      </c>
      <c r="BH159" s="106">
        <f t="shared" si="12"/>
        <v>0</v>
      </c>
      <c r="BI159" s="106">
        <f t="shared" si="13"/>
        <v>0</v>
      </c>
      <c r="BJ159" s="19" t="s">
        <v>83</v>
      </c>
      <c r="BK159" s="106">
        <f t="shared" si="14"/>
        <v>0</v>
      </c>
      <c r="BL159" s="19" t="s">
        <v>267</v>
      </c>
      <c r="BM159" s="19" t="s">
        <v>541</v>
      </c>
    </row>
    <row r="160" spans="2:65" s="1" customFormat="1" ht="16.5" customHeight="1">
      <c r="B160" s="130"/>
      <c r="C160" s="158" t="s">
        <v>601</v>
      </c>
      <c r="D160" s="158" t="s">
        <v>177</v>
      </c>
      <c r="E160" s="159" t="s">
        <v>729</v>
      </c>
      <c r="F160" s="285" t="s">
        <v>730</v>
      </c>
      <c r="G160" s="285"/>
      <c r="H160" s="285"/>
      <c r="I160" s="285"/>
      <c r="J160" s="160" t="s">
        <v>502</v>
      </c>
      <c r="K160" s="161">
        <v>1</v>
      </c>
      <c r="L160" s="286">
        <v>0</v>
      </c>
      <c r="M160" s="286"/>
      <c r="N160" s="287">
        <f t="shared" si="5"/>
        <v>0</v>
      </c>
      <c r="O160" s="287"/>
      <c r="P160" s="287"/>
      <c r="Q160" s="287"/>
      <c r="R160" s="133"/>
      <c r="T160" s="162" t="s">
        <v>5</v>
      </c>
      <c r="U160" s="44" t="s">
        <v>40</v>
      </c>
      <c r="V160" s="36"/>
      <c r="W160" s="163">
        <f t="shared" si="6"/>
        <v>0</v>
      </c>
      <c r="X160" s="163">
        <v>0</v>
      </c>
      <c r="Y160" s="163">
        <f t="shared" si="7"/>
        <v>0</v>
      </c>
      <c r="Z160" s="163">
        <v>0</v>
      </c>
      <c r="AA160" s="164">
        <f t="shared" si="8"/>
        <v>0</v>
      </c>
      <c r="AR160" s="19" t="s">
        <v>267</v>
      </c>
      <c r="AT160" s="19" t="s">
        <v>177</v>
      </c>
      <c r="AU160" s="19" t="s">
        <v>112</v>
      </c>
      <c r="AY160" s="19" t="s">
        <v>176</v>
      </c>
      <c r="BE160" s="106">
        <f t="shared" si="9"/>
        <v>0</v>
      </c>
      <c r="BF160" s="106">
        <f t="shared" si="10"/>
        <v>0</v>
      </c>
      <c r="BG160" s="106">
        <f t="shared" si="11"/>
        <v>0</v>
      </c>
      <c r="BH160" s="106">
        <f t="shared" si="12"/>
        <v>0</v>
      </c>
      <c r="BI160" s="106">
        <f t="shared" si="13"/>
        <v>0</v>
      </c>
      <c r="BJ160" s="19" t="s">
        <v>83</v>
      </c>
      <c r="BK160" s="106">
        <f t="shared" si="14"/>
        <v>0</v>
      </c>
      <c r="BL160" s="19" t="s">
        <v>267</v>
      </c>
      <c r="BM160" s="19" t="s">
        <v>542</v>
      </c>
    </row>
    <row r="161" spans="2:65" s="1" customFormat="1" ht="25.5" customHeight="1">
      <c r="B161" s="130"/>
      <c r="C161" s="158" t="s">
        <v>535</v>
      </c>
      <c r="D161" s="158" t="s">
        <v>177</v>
      </c>
      <c r="E161" s="159" t="s">
        <v>731</v>
      </c>
      <c r="F161" s="285" t="s">
        <v>732</v>
      </c>
      <c r="G161" s="285"/>
      <c r="H161" s="285"/>
      <c r="I161" s="285"/>
      <c r="J161" s="160" t="s">
        <v>502</v>
      </c>
      <c r="K161" s="161">
        <v>2</v>
      </c>
      <c r="L161" s="286">
        <v>0</v>
      </c>
      <c r="M161" s="286"/>
      <c r="N161" s="287">
        <f t="shared" si="5"/>
        <v>0</v>
      </c>
      <c r="O161" s="287"/>
      <c r="P161" s="287"/>
      <c r="Q161" s="287"/>
      <c r="R161" s="133"/>
      <c r="T161" s="162" t="s">
        <v>5</v>
      </c>
      <c r="U161" s="44" t="s">
        <v>40</v>
      </c>
      <c r="V161" s="36"/>
      <c r="W161" s="163">
        <f t="shared" si="6"/>
        <v>0</v>
      </c>
      <c r="X161" s="163">
        <v>0</v>
      </c>
      <c r="Y161" s="163">
        <f t="shared" si="7"/>
        <v>0</v>
      </c>
      <c r="Z161" s="163">
        <v>0</v>
      </c>
      <c r="AA161" s="164">
        <f t="shared" si="8"/>
        <v>0</v>
      </c>
      <c r="AR161" s="19" t="s">
        <v>267</v>
      </c>
      <c r="AT161" s="19" t="s">
        <v>177</v>
      </c>
      <c r="AU161" s="19" t="s">
        <v>112</v>
      </c>
      <c r="AY161" s="19" t="s">
        <v>176</v>
      </c>
      <c r="BE161" s="106">
        <f t="shared" si="9"/>
        <v>0</v>
      </c>
      <c r="BF161" s="106">
        <f t="shared" si="10"/>
        <v>0</v>
      </c>
      <c r="BG161" s="106">
        <f t="shared" si="11"/>
        <v>0</v>
      </c>
      <c r="BH161" s="106">
        <f t="shared" si="12"/>
        <v>0</v>
      </c>
      <c r="BI161" s="106">
        <f t="shared" si="13"/>
        <v>0</v>
      </c>
      <c r="BJ161" s="19" t="s">
        <v>83</v>
      </c>
      <c r="BK161" s="106">
        <f t="shared" si="14"/>
        <v>0</v>
      </c>
      <c r="BL161" s="19" t="s">
        <v>267</v>
      </c>
      <c r="BM161" s="19" t="s">
        <v>543</v>
      </c>
    </row>
    <row r="162" spans="2:65" s="8" customFormat="1" ht="37.35" customHeight="1">
      <c r="B162" s="148"/>
      <c r="C162" s="149"/>
      <c r="D162" s="150" t="s">
        <v>470</v>
      </c>
      <c r="E162" s="150"/>
      <c r="F162" s="150"/>
      <c r="G162" s="150"/>
      <c r="H162" s="150"/>
      <c r="I162" s="150"/>
      <c r="J162" s="150"/>
      <c r="K162" s="150"/>
      <c r="L162" s="150"/>
      <c r="M162" s="150"/>
      <c r="N162" s="307">
        <f>BK162</f>
        <v>0</v>
      </c>
      <c r="O162" s="308"/>
      <c r="P162" s="308"/>
      <c r="Q162" s="308"/>
      <c r="R162" s="151"/>
      <c r="T162" s="152"/>
      <c r="U162" s="149"/>
      <c r="V162" s="149"/>
      <c r="W162" s="153">
        <f>W163+W170</f>
        <v>0</v>
      </c>
      <c r="X162" s="149"/>
      <c r="Y162" s="153">
        <f>Y163+Y170</f>
        <v>0</v>
      </c>
      <c r="Z162" s="149"/>
      <c r="AA162" s="154">
        <f>AA163+AA170</f>
        <v>0</v>
      </c>
      <c r="AR162" s="155" t="s">
        <v>191</v>
      </c>
      <c r="AT162" s="156" t="s">
        <v>74</v>
      </c>
      <c r="AU162" s="156" t="s">
        <v>75</v>
      </c>
      <c r="AY162" s="155" t="s">
        <v>176</v>
      </c>
      <c r="BK162" s="157">
        <f>BK163+BK170</f>
        <v>0</v>
      </c>
    </row>
    <row r="163" spans="2:65" s="8" customFormat="1" ht="19.95" customHeight="1">
      <c r="B163" s="148"/>
      <c r="C163" s="149"/>
      <c r="D163" s="182" t="s">
        <v>471</v>
      </c>
      <c r="E163" s="182"/>
      <c r="F163" s="182"/>
      <c r="G163" s="182"/>
      <c r="H163" s="182"/>
      <c r="I163" s="182"/>
      <c r="J163" s="182"/>
      <c r="K163" s="182"/>
      <c r="L163" s="182"/>
      <c r="M163" s="182"/>
      <c r="N163" s="305">
        <f>BK163</f>
        <v>0</v>
      </c>
      <c r="O163" s="306"/>
      <c r="P163" s="306"/>
      <c r="Q163" s="306"/>
      <c r="R163" s="151"/>
      <c r="T163" s="152"/>
      <c r="U163" s="149"/>
      <c r="V163" s="149"/>
      <c r="W163" s="153">
        <f>SUM(W164:W169)</f>
        <v>0</v>
      </c>
      <c r="X163" s="149"/>
      <c r="Y163" s="153">
        <f>SUM(Y164:Y169)</f>
        <v>0</v>
      </c>
      <c r="Z163" s="149"/>
      <c r="AA163" s="154">
        <f>SUM(AA164:AA169)</f>
        <v>0</v>
      </c>
      <c r="AR163" s="155" t="s">
        <v>191</v>
      </c>
      <c r="AT163" s="156" t="s">
        <v>74</v>
      </c>
      <c r="AU163" s="156" t="s">
        <v>83</v>
      </c>
      <c r="AY163" s="155" t="s">
        <v>176</v>
      </c>
      <c r="BK163" s="157">
        <f>SUM(BK164:BK169)</f>
        <v>0</v>
      </c>
    </row>
    <row r="164" spans="2:65" s="1" customFormat="1" ht="25.5" customHeight="1">
      <c r="B164" s="130"/>
      <c r="C164" s="158" t="s">
        <v>623</v>
      </c>
      <c r="D164" s="158" t="s">
        <v>177</v>
      </c>
      <c r="E164" s="159" t="s">
        <v>733</v>
      </c>
      <c r="F164" s="285" t="s">
        <v>734</v>
      </c>
      <c r="G164" s="285"/>
      <c r="H164" s="285"/>
      <c r="I164" s="285"/>
      <c r="J164" s="160" t="s">
        <v>502</v>
      </c>
      <c r="K164" s="161">
        <v>1</v>
      </c>
      <c r="L164" s="286">
        <v>0</v>
      </c>
      <c r="M164" s="286"/>
      <c r="N164" s="287">
        <f t="shared" ref="N164:N169" si="15">ROUND(L164*K164,2)</f>
        <v>0</v>
      </c>
      <c r="O164" s="287"/>
      <c r="P164" s="287"/>
      <c r="Q164" s="287"/>
      <c r="R164" s="133"/>
      <c r="T164" s="162" t="s">
        <v>5</v>
      </c>
      <c r="U164" s="44" t="s">
        <v>40</v>
      </c>
      <c r="V164" s="36"/>
      <c r="W164" s="163">
        <f t="shared" ref="W164:W169" si="16">V164*K164</f>
        <v>0</v>
      </c>
      <c r="X164" s="163">
        <v>0</v>
      </c>
      <c r="Y164" s="163">
        <f t="shared" ref="Y164:Y169" si="17">X164*K164</f>
        <v>0</v>
      </c>
      <c r="Z164" s="163">
        <v>0</v>
      </c>
      <c r="AA164" s="164">
        <f t="shared" ref="AA164:AA169" si="18">Z164*K164</f>
        <v>0</v>
      </c>
      <c r="AR164" s="19" t="s">
        <v>535</v>
      </c>
      <c r="AT164" s="19" t="s">
        <v>177</v>
      </c>
      <c r="AU164" s="19" t="s">
        <v>112</v>
      </c>
      <c r="AY164" s="19" t="s">
        <v>176</v>
      </c>
      <c r="BE164" s="106">
        <f t="shared" ref="BE164:BE169" si="19">IF(U164="základní",N164,0)</f>
        <v>0</v>
      </c>
      <c r="BF164" s="106">
        <f t="shared" ref="BF164:BF169" si="20">IF(U164="snížená",N164,0)</f>
        <v>0</v>
      </c>
      <c r="BG164" s="106">
        <f t="shared" ref="BG164:BG169" si="21">IF(U164="zákl. přenesená",N164,0)</f>
        <v>0</v>
      </c>
      <c r="BH164" s="106">
        <f t="shared" ref="BH164:BH169" si="22">IF(U164="sníž. přenesená",N164,0)</f>
        <v>0</v>
      </c>
      <c r="BI164" s="106">
        <f t="shared" ref="BI164:BI169" si="23">IF(U164="nulová",N164,0)</f>
        <v>0</v>
      </c>
      <c r="BJ164" s="19" t="s">
        <v>83</v>
      </c>
      <c r="BK164" s="106">
        <f t="shared" ref="BK164:BK169" si="24">ROUND(L164*K164,2)</f>
        <v>0</v>
      </c>
      <c r="BL164" s="19" t="s">
        <v>535</v>
      </c>
      <c r="BM164" s="19" t="s">
        <v>545</v>
      </c>
    </row>
    <row r="165" spans="2:65" s="1" customFormat="1" ht="25.5" customHeight="1">
      <c r="B165" s="130"/>
      <c r="C165" s="183" t="s">
        <v>543</v>
      </c>
      <c r="D165" s="183" t="s">
        <v>225</v>
      </c>
      <c r="E165" s="184" t="s">
        <v>735</v>
      </c>
      <c r="F165" s="302" t="s">
        <v>736</v>
      </c>
      <c r="G165" s="302"/>
      <c r="H165" s="302"/>
      <c r="I165" s="302"/>
      <c r="J165" s="185" t="s">
        <v>502</v>
      </c>
      <c r="K165" s="186">
        <v>1</v>
      </c>
      <c r="L165" s="303">
        <v>0</v>
      </c>
      <c r="M165" s="303"/>
      <c r="N165" s="304">
        <f t="shared" si="15"/>
        <v>0</v>
      </c>
      <c r="O165" s="287"/>
      <c r="P165" s="287"/>
      <c r="Q165" s="287"/>
      <c r="R165" s="133"/>
      <c r="T165" s="162" t="s">
        <v>5</v>
      </c>
      <c r="U165" s="44" t="s">
        <v>40</v>
      </c>
      <c r="V165" s="36"/>
      <c r="W165" s="163">
        <f t="shared" si="16"/>
        <v>0</v>
      </c>
      <c r="X165" s="163">
        <v>0</v>
      </c>
      <c r="Y165" s="163">
        <f t="shared" si="17"/>
        <v>0</v>
      </c>
      <c r="Z165" s="163">
        <v>0</v>
      </c>
      <c r="AA165" s="164">
        <f t="shared" si="18"/>
        <v>0</v>
      </c>
      <c r="AR165" s="19" t="s">
        <v>737</v>
      </c>
      <c r="AT165" s="19" t="s">
        <v>225</v>
      </c>
      <c r="AU165" s="19" t="s">
        <v>112</v>
      </c>
      <c r="AY165" s="19" t="s">
        <v>176</v>
      </c>
      <c r="BE165" s="106">
        <f t="shared" si="19"/>
        <v>0</v>
      </c>
      <c r="BF165" s="106">
        <f t="shared" si="20"/>
        <v>0</v>
      </c>
      <c r="BG165" s="106">
        <f t="shared" si="21"/>
        <v>0</v>
      </c>
      <c r="BH165" s="106">
        <f t="shared" si="22"/>
        <v>0</v>
      </c>
      <c r="BI165" s="106">
        <f t="shared" si="23"/>
        <v>0</v>
      </c>
      <c r="BJ165" s="19" t="s">
        <v>83</v>
      </c>
      <c r="BK165" s="106">
        <f t="shared" si="24"/>
        <v>0</v>
      </c>
      <c r="BL165" s="19" t="s">
        <v>535</v>
      </c>
      <c r="BM165" s="19" t="s">
        <v>546</v>
      </c>
    </row>
    <row r="166" spans="2:65" s="1" customFormat="1" ht="38.25" customHeight="1">
      <c r="B166" s="130"/>
      <c r="C166" s="158" t="s">
        <v>358</v>
      </c>
      <c r="D166" s="158" t="s">
        <v>177</v>
      </c>
      <c r="E166" s="159" t="s">
        <v>503</v>
      </c>
      <c r="F166" s="285" t="s">
        <v>504</v>
      </c>
      <c r="G166" s="285"/>
      <c r="H166" s="285"/>
      <c r="I166" s="285"/>
      <c r="J166" s="160" t="s">
        <v>476</v>
      </c>
      <c r="K166" s="161">
        <v>10</v>
      </c>
      <c r="L166" s="286">
        <v>0</v>
      </c>
      <c r="M166" s="286"/>
      <c r="N166" s="287">
        <f t="shared" si="15"/>
        <v>0</v>
      </c>
      <c r="O166" s="287"/>
      <c r="P166" s="287"/>
      <c r="Q166" s="287"/>
      <c r="R166" s="133"/>
      <c r="T166" s="162" t="s">
        <v>5</v>
      </c>
      <c r="U166" s="44" t="s">
        <v>40</v>
      </c>
      <c r="V166" s="36"/>
      <c r="W166" s="163">
        <f t="shared" si="16"/>
        <v>0</v>
      </c>
      <c r="X166" s="163">
        <v>0</v>
      </c>
      <c r="Y166" s="163">
        <f t="shared" si="17"/>
        <v>0</v>
      </c>
      <c r="Z166" s="163">
        <v>0</v>
      </c>
      <c r="AA166" s="164">
        <f t="shared" si="18"/>
        <v>0</v>
      </c>
      <c r="AR166" s="19" t="s">
        <v>535</v>
      </c>
      <c r="AT166" s="19" t="s">
        <v>177</v>
      </c>
      <c r="AU166" s="19" t="s">
        <v>112</v>
      </c>
      <c r="AY166" s="19" t="s">
        <v>176</v>
      </c>
      <c r="BE166" s="106">
        <f t="shared" si="19"/>
        <v>0</v>
      </c>
      <c r="BF166" s="106">
        <f t="shared" si="20"/>
        <v>0</v>
      </c>
      <c r="BG166" s="106">
        <f t="shared" si="21"/>
        <v>0</v>
      </c>
      <c r="BH166" s="106">
        <f t="shared" si="22"/>
        <v>0</v>
      </c>
      <c r="BI166" s="106">
        <f t="shared" si="23"/>
        <v>0</v>
      </c>
      <c r="BJ166" s="19" t="s">
        <v>83</v>
      </c>
      <c r="BK166" s="106">
        <f t="shared" si="24"/>
        <v>0</v>
      </c>
      <c r="BL166" s="19" t="s">
        <v>535</v>
      </c>
      <c r="BM166" s="19" t="s">
        <v>548</v>
      </c>
    </row>
    <row r="167" spans="2:65" s="1" customFormat="1" ht="25.5" customHeight="1">
      <c r="B167" s="130"/>
      <c r="C167" s="183" t="s">
        <v>363</v>
      </c>
      <c r="D167" s="183" t="s">
        <v>225</v>
      </c>
      <c r="E167" s="184" t="s">
        <v>505</v>
      </c>
      <c r="F167" s="302" t="s">
        <v>506</v>
      </c>
      <c r="G167" s="302"/>
      <c r="H167" s="302"/>
      <c r="I167" s="302"/>
      <c r="J167" s="185" t="s">
        <v>476</v>
      </c>
      <c r="K167" s="186">
        <v>10.5</v>
      </c>
      <c r="L167" s="303">
        <v>0</v>
      </c>
      <c r="M167" s="303"/>
      <c r="N167" s="304">
        <f t="shared" si="15"/>
        <v>0</v>
      </c>
      <c r="O167" s="287"/>
      <c r="P167" s="287"/>
      <c r="Q167" s="287"/>
      <c r="R167" s="133"/>
      <c r="T167" s="162" t="s">
        <v>5</v>
      </c>
      <c r="U167" s="44" t="s">
        <v>40</v>
      </c>
      <c r="V167" s="36"/>
      <c r="W167" s="163">
        <f t="shared" si="16"/>
        <v>0</v>
      </c>
      <c r="X167" s="163">
        <v>0</v>
      </c>
      <c r="Y167" s="163">
        <f t="shared" si="17"/>
        <v>0</v>
      </c>
      <c r="Z167" s="163">
        <v>0</v>
      </c>
      <c r="AA167" s="164">
        <f t="shared" si="18"/>
        <v>0</v>
      </c>
      <c r="AR167" s="19" t="s">
        <v>737</v>
      </c>
      <c r="AT167" s="19" t="s">
        <v>225</v>
      </c>
      <c r="AU167" s="19" t="s">
        <v>112</v>
      </c>
      <c r="AY167" s="19" t="s">
        <v>176</v>
      </c>
      <c r="BE167" s="106">
        <f t="shared" si="19"/>
        <v>0</v>
      </c>
      <c r="BF167" s="106">
        <f t="shared" si="20"/>
        <v>0</v>
      </c>
      <c r="BG167" s="106">
        <f t="shared" si="21"/>
        <v>0</v>
      </c>
      <c r="BH167" s="106">
        <f t="shared" si="22"/>
        <v>0</v>
      </c>
      <c r="BI167" s="106">
        <f t="shared" si="23"/>
        <v>0</v>
      </c>
      <c r="BJ167" s="19" t="s">
        <v>83</v>
      </c>
      <c r="BK167" s="106">
        <f t="shared" si="24"/>
        <v>0</v>
      </c>
      <c r="BL167" s="19" t="s">
        <v>535</v>
      </c>
      <c r="BM167" s="19" t="s">
        <v>549</v>
      </c>
    </row>
    <row r="168" spans="2:65" s="1" customFormat="1" ht="38.25" customHeight="1">
      <c r="B168" s="130"/>
      <c r="C168" s="158" t="s">
        <v>516</v>
      </c>
      <c r="D168" s="158" t="s">
        <v>177</v>
      </c>
      <c r="E168" s="159" t="s">
        <v>503</v>
      </c>
      <c r="F168" s="285" t="s">
        <v>504</v>
      </c>
      <c r="G168" s="285"/>
      <c r="H168" s="285"/>
      <c r="I168" s="285"/>
      <c r="J168" s="160" t="s">
        <v>476</v>
      </c>
      <c r="K168" s="161">
        <v>259</v>
      </c>
      <c r="L168" s="286">
        <v>0</v>
      </c>
      <c r="M168" s="286"/>
      <c r="N168" s="287">
        <f t="shared" si="15"/>
        <v>0</v>
      </c>
      <c r="O168" s="287"/>
      <c r="P168" s="287"/>
      <c r="Q168" s="287"/>
      <c r="R168" s="133"/>
      <c r="T168" s="162" t="s">
        <v>5</v>
      </c>
      <c r="U168" s="44" t="s">
        <v>40</v>
      </c>
      <c r="V168" s="36"/>
      <c r="W168" s="163">
        <f t="shared" si="16"/>
        <v>0</v>
      </c>
      <c r="X168" s="163">
        <v>0</v>
      </c>
      <c r="Y168" s="163">
        <f t="shared" si="17"/>
        <v>0</v>
      </c>
      <c r="Z168" s="163">
        <v>0</v>
      </c>
      <c r="AA168" s="164">
        <f t="shared" si="18"/>
        <v>0</v>
      </c>
      <c r="AR168" s="19" t="s">
        <v>535</v>
      </c>
      <c r="AT168" s="19" t="s">
        <v>177</v>
      </c>
      <c r="AU168" s="19" t="s">
        <v>112</v>
      </c>
      <c r="AY168" s="19" t="s">
        <v>176</v>
      </c>
      <c r="BE168" s="106">
        <f t="shared" si="19"/>
        <v>0</v>
      </c>
      <c r="BF168" s="106">
        <f t="shared" si="20"/>
        <v>0</v>
      </c>
      <c r="BG168" s="106">
        <f t="shared" si="21"/>
        <v>0</v>
      </c>
      <c r="BH168" s="106">
        <f t="shared" si="22"/>
        <v>0</v>
      </c>
      <c r="BI168" s="106">
        <f t="shared" si="23"/>
        <v>0</v>
      </c>
      <c r="BJ168" s="19" t="s">
        <v>83</v>
      </c>
      <c r="BK168" s="106">
        <f t="shared" si="24"/>
        <v>0</v>
      </c>
      <c r="BL168" s="19" t="s">
        <v>535</v>
      </c>
      <c r="BM168" s="19" t="s">
        <v>499</v>
      </c>
    </row>
    <row r="169" spans="2:65" s="1" customFormat="1" ht="25.5" customHeight="1">
      <c r="B169" s="130"/>
      <c r="C169" s="183" t="s">
        <v>547</v>
      </c>
      <c r="D169" s="183" t="s">
        <v>225</v>
      </c>
      <c r="E169" s="184" t="s">
        <v>505</v>
      </c>
      <c r="F169" s="302" t="s">
        <v>506</v>
      </c>
      <c r="G169" s="302"/>
      <c r="H169" s="302"/>
      <c r="I169" s="302"/>
      <c r="J169" s="185" t="s">
        <v>476</v>
      </c>
      <c r="K169" s="186">
        <v>271.95</v>
      </c>
      <c r="L169" s="303">
        <v>0</v>
      </c>
      <c r="M169" s="303"/>
      <c r="N169" s="304">
        <f t="shared" si="15"/>
        <v>0</v>
      </c>
      <c r="O169" s="287"/>
      <c r="P169" s="287"/>
      <c r="Q169" s="287"/>
      <c r="R169" s="133"/>
      <c r="T169" s="162" t="s">
        <v>5</v>
      </c>
      <c r="U169" s="44" t="s">
        <v>40</v>
      </c>
      <c r="V169" s="36"/>
      <c r="W169" s="163">
        <f t="shared" si="16"/>
        <v>0</v>
      </c>
      <c r="X169" s="163">
        <v>0</v>
      </c>
      <c r="Y169" s="163">
        <f t="shared" si="17"/>
        <v>0</v>
      </c>
      <c r="Z169" s="163">
        <v>0</v>
      </c>
      <c r="AA169" s="164">
        <f t="shared" si="18"/>
        <v>0</v>
      </c>
      <c r="AR169" s="19" t="s">
        <v>737</v>
      </c>
      <c r="AT169" s="19" t="s">
        <v>225</v>
      </c>
      <c r="AU169" s="19" t="s">
        <v>112</v>
      </c>
      <c r="AY169" s="19" t="s">
        <v>176</v>
      </c>
      <c r="BE169" s="106">
        <f t="shared" si="19"/>
        <v>0</v>
      </c>
      <c r="BF169" s="106">
        <f t="shared" si="20"/>
        <v>0</v>
      </c>
      <c r="BG169" s="106">
        <f t="shared" si="21"/>
        <v>0</v>
      </c>
      <c r="BH169" s="106">
        <f t="shared" si="22"/>
        <v>0</v>
      </c>
      <c r="BI169" s="106">
        <f t="shared" si="23"/>
        <v>0</v>
      </c>
      <c r="BJ169" s="19" t="s">
        <v>83</v>
      </c>
      <c r="BK169" s="106">
        <f t="shared" si="24"/>
        <v>0</v>
      </c>
      <c r="BL169" s="19" t="s">
        <v>535</v>
      </c>
      <c r="BM169" s="19" t="s">
        <v>553</v>
      </c>
    </row>
    <row r="170" spans="2:65" s="8" customFormat="1" ht="29.85" customHeight="1">
      <c r="B170" s="148"/>
      <c r="C170" s="149"/>
      <c r="D170" s="182" t="s">
        <v>671</v>
      </c>
      <c r="E170" s="182"/>
      <c r="F170" s="182"/>
      <c r="G170" s="182"/>
      <c r="H170" s="182"/>
      <c r="I170" s="182"/>
      <c r="J170" s="182"/>
      <c r="K170" s="182"/>
      <c r="L170" s="182"/>
      <c r="M170" s="182"/>
      <c r="N170" s="311">
        <f>BK170</f>
        <v>0</v>
      </c>
      <c r="O170" s="312"/>
      <c r="P170" s="312"/>
      <c r="Q170" s="312"/>
      <c r="R170" s="151"/>
      <c r="T170" s="152"/>
      <c r="U170" s="149"/>
      <c r="V170" s="149"/>
      <c r="W170" s="153">
        <f>SUM(W171:W198)</f>
        <v>0</v>
      </c>
      <c r="X170" s="149"/>
      <c r="Y170" s="153">
        <f>SUM(Y171:Y198)</f>
        <v>0</v>
      </c>
      <c r="Z170" s="149"/>
      <c r="AA170" s="154">
        <f>SUM(AA171:AA198)</f>
        <v>0</v>
      </c>
      <c r="AR170" s="155" t="s">
        <v>191</v>
      </c>
      <c r="AT170" s="156" t="s">
        <v>74</v>
      </c>
      <c r="AU170" s="156" t="s">
        <v>83</v>
      </c>
      <c r="AY170" s="155" t="s">
        <v>176</v>
      </c>
      <c r="BK170" s="157">
        <f>SUM(BK171:BK198)</f>
        <v>0</v>
      </c>
    </row>
    <row r="171" spans="2:65" s="1" customFormat="1" ht="25.5" customHeight="1">
      <c r="B171" s="130"/>
      <c r="C171" s="158" t="s">
        <v>11</v>
      </c>
      <c r="D171" s="158" t="s">
        <v>177</v>
      </c>
      <c r="E171" s="159" t="s">
        <v>682</v>
      </c>
      <c r="F171" s="285" t="s">
        <v>683</v>
      </c>
      <c r="G171" s="285"/>
      <c r="H171" s="285"/>
      <c r="I171" s="285"/>
      <c r="J171" s="160" t="s">
        <v>599</v>
      </c>
      <c r="K171" s="161">
        <v>0.75</v>
      </c>
      <c r="L171" s="286">
        <v>0</v>
      </c>
      <c r="M171" s="286"/>
      <c r="N171" s="287">
        <f t="shared" ref="N171:N198" si="25">ROUND(L171*K171,2)</f>
        <v>0</v>
      </c>
      <c r="O171" s="287"/>
      <c r="P171" s="287"/>
      <c r="Q171" s="287"/>
      <c r="R171" s="133"/>
      <c r="T171" s="162" t="s">
        <v>5</v>
      </c>
      <c r="U171" s="44" t="s">
        <v>40</v>
      </c>
      <c r="V171" s="36"/>
      <c r="W171" s="163">
        <f t="shared" ref="W171:W198" si="26">V171*K171</f>
        <v>0</v>
      </c>
      <c r="X171" s="163">
        <v>0</v>
      </c>
      <c r="Y171" s="163">
        <f t="shared" ref="Y171:Y198" si="27">X171*K171</f>
        <v>0</v>
      </c>
      <c r="Z171" s="163">
        <v>0</v>
      </c>
      <c r="AA171" s="164">
        <f t="shared" ref="AA171:AA198" si="28">Z171*K171</f>
        <v>0</v>
      </c>
      <c r="AR171" s="19" t="s">
        <v>535</v>
      </c>
      <c r="AT171" s="19" t="s">
        <v>177</v>
      </c>
      <c r="AU171" s="19" t="s">
        <v>112</v>
      </c>
      <c r="AY171" s="19" t="s">
        <v>176</v>
      </c>
      <c r="BE171" s="106">
        <f t="shared" ref="BE171:BE198" si="29">IF(U171="základní",N171,0)</f>
        <v>0</v>
      </c>
      <c r="BF171" s="106">
        <f t="shared" ref="BF171:BF198" si="30">IF(U171="snížená",N171,0)</f>
        <v>0</v>
      </c>
      <c r="BG171" s="106">
        <f t="shared" ref="BG171:BG198" si="31">IF(U171="zákl. přenesená",N171,0)</f>
        <v>0</v>
      </c>
      <c r="BH171" s="106">
        <f t="shared" ref="BH171:BH198" si="32">IF(U171="sníž. přenesená",N171,0)</f>
        <v>0</v>
      </c>
      <c r="BI171" s="106">
        <f t="shared" ref="BI171:BI198" si="33">IF(U171="nulová",N171,0)</f>
        <v>0</v>
      </c>
      <c r="BJ171" s="19" t="s">
        <v>83</v>
      </c>
      <c r="BK171" s="106">
        <f t="shared" ref="BK171:BK198" si="34">ROUND(L171*K171,2)</f>
        <v>0</v>
      </c>
      <c r="BL171" s="19" t="s">
        <v>535</v>
      </c>
      <c r="BM171" s="19" t="s">
        <v>555</v>
      </c>
    </row>
    <row r="172" spans="2:65" s="1" customFormat="1" ht="38.25" customHeight="1">
      <c r="B172" s="130"/>
      <c r="C172" s="158" t="s">
        <v>542</v>
      </c>
      <c r="D172" s="158" t="s">
        <v>177</v>
      </c>
      <c r="E172" s="159" t="s">
        <v>738</v>
      </c>
      <c r="F172" s="285" t="s">
        <v>739</v>
      </c>
      <c r="G172" s="285"/>
      <c r="H172" s="285"/>
      <c r="I172" s="285"/>
      <c r="J172" s="160" t="s">
        <v>502</v>
      </c>
      <c r="K172" s="161">
        <v>1</v>
      </c>
      <c r="L172" s="286">
        <v>0</v>
      </c>
      <c r="M172" s="286"/>
      <c r="N172" s="287">
        <f t="shared" si="25"/>
        <v>0</v>
      </c>
      <c r="O172" s="287"/>
      <c r="P172" s="287"/>
      <c r="Q172" s="287"/>
      <c r="R172" s="133"/>
      <c r="T172" s="162" t="s">
        <v>5</v>
      </c>
      <c r="U172" s="44" t="s">
        <v>40</v>
      </c>
      <c r="V172" s="36"/>
      <c r="W172" s="163">
        <f t="shared" si="26"/>
        <v>0</v>
      </c>
      <c r="X172" s="163">
        <v>0</v>
      </c>
      <c r="Y172" s="163">
        <f t="shared" si="27"/>
        <v>0</v>
      </c>
      <c r="Z172" s="163">
        <v>0</v>
      </c>
      <c r="AA172" s="164">
        <f t="shared" si="28"/>
        <v>0</v>
      </c>
      <c r="AR172" s="19" t="s">
        <v>535</v>
      </c>
      <c r="AT172" s="19" t="s">
        <v>177</v>
      </c>
      <c r="AU172" s="19" t="s">
        <v>112</v>
      </c>
      <c r="AY172" s="19" t="s">
        <v>176</v>
      </c>
      <c r="BE172" s="106">
        <f t="shared" si="29"/>
        <v>0</v>
      </c>
      <c r="BF172" s="106">
        <f t="shared" si="30"/>
        <v>0</v>
      </c>
      <c r="BG172" s="106">
        <f t="shared" si="31"/>
        <v>0</v>
      </c>
      <c r="BH172" s="106">
        <f t="shared" si="32"/>
        <v>0</v>
      </c>
      <c r="BI172" s="106">
        <f t="shared" si="33"/>
        <v>0</v>
      </c>
      <c r="BJ172" s="19" t="s">
        <v>83</v>
      </c>
      <c r="BK172" s="106">
        <f t="shared" si="34"/>
        <v>0</v>
      </c>
      <c r="BL172" s="19" t="s">
        <v>535</v>
      </c>
      <c r="BM172" s="19" t="s">
        <v>556</v>
      </c>
    </row>
    <row r="173" spans="2:65" s="1" customFormat="1" ht="38.25" customHeight="1">
      <c r="B173" s="130"/>
      <c r="C173" s="158" t="s">
        <v>267</v>
      </c>
      <c r="D173" s="158" t="s">
        <v>177</v>
      </c>
      <c r="E173" s="159" t="s">
        <v>740</v>
      </c>
      <c r="F173" s="285" t="s">
        <v>741</v>
      </c>
      <c r="G173" s="285"/>
      <c r="H173" s="285"/>
      <c r="I173" s="285"/>
      <c r="J173" s="160" t="s">
        <v>502</v>
      </c>
      <c r="K173" s="161">
        <v>6</v>
      </c>
      <c r="L173" s="286">
        <v>0</v>
      </c>
      <c r="M173" s="286"/>
      <c r="N173" s="287">
        <f t="shared" si="25"/>
        <v>0</v>
      </c>
      <c r="O173" s="287"/>
      <c r="P173" s="287"/>
      <c r="Q173" s="287"/>
      <c r="R173" s="133"/>
      <c r="T173" s="162" t="s">
        <v>5</v>
      </c>
      <c r="U173" s="44" t="s">
        <v>40</v>
      </c>
      <c r="V173" s="36"/>
      <c r="W173" s="163">
        <f t="shared" si="26"/>
        <v>0</v>
      </c>
      <c r="X173" s="163">
        <v>0</v>
      </c>
      <c r="Y173" s="163">
        <f t="shared" si="27"/>
        <v>0</v>
      </c>
      <c r="Z173" s="163">
        <v>0</v>
      </c>
      <c r="AA173" s="164">
        <f t="shared" si="28"/>
        <v>0</v>
      </c>
      <c r="AR173" s="19" t="s">
        <v>535</v>
      </c>
      <c r="AT173" s="19" t="s">
        <v>177</v>
      </c>
      <c r="AU173" s="19" t="s">
        <v>112</v>
      </c>
      <c r="AY173" s="19" t="s">
        <v>176</v>
      </c>
      <c r="BE173" s="106">
        <f t="shared" si="29"/>
        <v>0</v>
      </c>
      <c r="BF173" s="106">
        <f t="shared" si="30"/>
        <v>0</v>
      </c>
      <c r="BG173" s="106">
        <f t="shared" si="31"/>
        <v>0</v>
      </c>
      <c r="BH173" s="106">
        <f t="shared" si="32"/>
        <v>0</v>
      </c>
      <c r="BI173" s="106">
        <f t="shared" si="33"/>
        <v>0</v>
      </c>
      <c r="BJ173" s="19" t="s">
        <v>83</v>
      </c>
      <c r="BK173" s="106">
        <f t="shared" si="34"/>
        <v>0</v>
      </c>
      <c r="BL173" s="19" t="s">
        <v>535</v>
      </c>
      <c r="BM173" s="19" t="s">
        <v>558</v>
      </c>
    </row>
    <row r="174" spans="2:65" s="1" customFormat="1" ht="25.5" customHeight="1">
      <c r="B174" s="130"/>
      <c r="C174" s="183" t="s">
        <v>273</v>
      </c>
      <c r="D174" s="183" t="s">
        <v>225</v>
      </c>
      <c r="E174" s="184" t="s">
        <v>742</v>
      </c>
      <c r="F174" s="302" t="s">
        <v>743</v>
      </c>
      <c r="G174" s="302"/>
      <c r="H174" s="302"/>
      <c r="I174" s="302"/>
      <c r="J174" s="185" t="s">
        <v>502</v>
      </c>
      <c r="K174" s="186">
        <v>6</v>
      </c>
      <c r="L174" s="303">
        <v>0</v>
      </c>
      <c r="M174" s="303"/>
      <c r="N174" s="304">
        <f t="shared" si="25"/>
        <v>0</v>
      </c>
      <c r="O174" s="287"/>
      <c r="P174" s="287"/>
      <c r="Q174" s="287"/>
      <c r="R174" s="133"/>
      <c r="T174" s="162" t="s">
        <v>5</v>
      </c>
      <c r="U174" s="44" t="s">
        <v>40</v>
      </c>
      <c r="V174" s="36"/>
      <c r="W174" s="163">
        <f t="shared" si="26"/>
        <v>0</v>
      </c>
      <c r="X174" s="163">
        <v>0</v>
      </c>
      <c r="Y174" s="163">
        <f t="shared" si="27"/>
        <v>0</v>
      </c>
      <c r="Z174" s="163">
        <v>0</v>
      </c>
      <c r="AA174" s="164">
        <f t="shared" si="28"/>
        <v>0</v>
      </c>
      <c r="AR174" s="19" t="s">
        <v>737</v>
      </c>
      <c r="AT174" s="19" t="s">
        <v>225</v>
      </c>
      <c r="AU174" s="19" t="s">
        <v>112</v>
      </c>
      <c r="AY174" s="19" t="s">
        <v>176</v>
      </c>
      <c r="BE174" s="106">
        <f t="shared" si="29"/>
        <v>0</v>
      </c>
      <c r="BF174" s="106">
        <f t="shared" si="30"/>
        <v>0</v>
      </c>
      <c r="BG174" s="106">
        <f t="shared" si="31"/>
        <v>0</v>
      </c>
      <c r="BH174" s="106">
        <f t="shared" si="32"/>
        <v>0</v>
      </c>
      <c r="BI174" s="106">
        <f t="shared" si="33"/>
        <v>0</v>
      </c>
      <c r="BJ174" s="19" t="s">
        <v>83</v>
      </c>
      <c r="BK174" s="106">
        <f t="shared" si="34"/>
        <v>0</v>
      </c>
      <c r="BL174" s="19" t="s">
        <v>535</v>
      </c>
      <c r="BM174" s="19" t="s">
        <v>560</v>
      </c>
    </row>
    <row r="175" spans="2:65" s="1" customFormat="1" ht="25.5" customHeight="1">
      <c r="B175" s="130"/>
      <c r="C175" s="183" t="s">
        <v>280</v>
      </c>
      <c r="D175" s="183" t="s">
        <v>225</v>
      </c>
      <c r="E175" s="184" t="s">
        <v>744</v>
      </c>
      <c r="F175" s="302" t="s">
        <v>745</v>
      </c>
      <c r="G175" s="302"/>
      <c r="H175" s="302"/>
      <c r="I175" s="302"/>
      <c r="J175" s="185" t="s">
        <v>502</v>
      </c>
      <c r="K175" s="186">
        <v>6</v>
      </c>
      <c r="L175" s="303">
        <v>0</v>
      </c>
      <c r="M175" s="303"/>
      <c r="N175" s="304">
        <f t="shared" si="25"/>
        <v>0</v>
      </c>
      <c r="O175" s="287"/>
      <c r="P175" s="287"/>
      <c r="Q175" s="287"/>
      <c r="R175" s="133"/>
      <c r="T175" s="162" t="s">
        <v>5</v>
      </c>
      <c r="U175" s="44" t="s">
        <v>40</v>
      </c>
      <c r="V175" s="36"/>
      <c r="W175" s="163">
        <f t="shared" si="26"/>
        <v>0</v>
      </c>
      <c r="X175" s="163">
        <v>0</v>
      </c>
      <c r="Y175" s="163">
        <f t="shared" si="27"/>
        <v>0</v>
      </c>
      <c r="Z175" s="163">
        <v>0</v>
      </c>
      <c r="AA175" s="164">
        <f t="shared" si="28"/>
        <v>0</v>
      </c>
      <c r="AR175" s="19" t="s">
        <v>737</v>
      </c>
      <c r="AT175" s="19" t="s">
        <v>225</v>
      </c>
      <c r="AU175" s="19" t="s">
        <v>112</v>
      </c>
      <c r="AY175" s="19" t="s">
        <v>176</v>
      </c>
      <c r="BE175" s="106">
        <f t="shared" si="29"/>
        <v>0</v>
      </c>
      <c r="BF175" s="106">
        <f t="shared" si="30"/>
        <v>0</v>
      </c>
      <c r="BG175" s="106">
        <f t="shared" si="31"/>
        <v>0</v>
      </c>
      <c r="BH175" s="106">
        <f t="shared" si="32"/>
        <v>0</v>
      </c>
      <c r="BI175" s="106">
        <f t="shared" si="33"/>
        <v>0</v>
      </c>
      <c r="BJ175" s="19" t="s">
        <v>83</v>
      </c>
      <c r="BK175" s="106">
        <f t="shared" si="34"/>
        <v>0</v>
      </c>
      <c r="BL175" s="19" t="s">
        <v>535</v>
      </c>
      <c r="BM175" s="19" t="s">
        <v>561</v>
      </c>
    </row>
    <row r="176" spans="2:65" s="1" customFormat="1" ht="38.25" customHeight="1">
      <c r="B176" s="130"/>
      <c r="C176" s="158" t="s">
        <v>286</v>
      </c>
      <c r="D176" s="158" t="s">
        <v>177</v>
      </c>
      <c r="E176" s="159" t="s">
        <v>746</v>
      </c>
      <c r="F176" s="285" t="s">
        <v>747</v>
      </c>
      <c r="G176" s="285"/>
      <c r="H176" s="285"/>
      <c r="I176" s="285"/>
      <c r="J176" s="160" t="s">
        <v>502</v>
      </c>
      <c r="K176" s="161">
        <v>54</v>
      </c>
      <c r="L176" s="286">
        <v>0</v>
      </c>
      <c r="M176" s="286"/>
      <c r="N176" s="287">
        <f t="shared" si="25"/>
        <v>0</v>
      </c>
      <c r="O176" s="287"/>
      <c r="P176" s="287"/>
      <c r="Q176" s="287"/>
      <c r="R176" s="133"/>
      <c r="T176" s="162" t="s">
        <v>5</v>
      </c>
      <c r="U176" s="44" t="s">
        <v>40</v>
      </c>
      <c r="V176" s="36"/>
      <c r="W176" s="163">
        <f t="shared" si="26"/>
        <v>0</v>
      </c>
      <c r="X176" s="163">
        <v>0</v>
      </c>
      <c r="Y176" s="163">
        <f t="shared" si="27"/>
        <v>0</v>
      </c>
      <c r="Z176" s="163">
        <v>0</v>
      </c>
      <c r="AA176" s="164">
        <f t="shared" si="28"/>
        <v>0</v>
      </c>
      <c r="AR176" s="19" t="s">
        <v>535</v>
      </c>
      <c r="AT176" s="19" t="s">
        <v>177</v>
      </c>
      <c r="AU176" s="19" t="s">
        <v>112</v>
      </c>
      <c r="AY176" s="19" t="s">
        <v>176</v>
      </c>
      <c r="BE176" s="106">
        <f t="shared" si="29"/>
        <v>0</v>
      </c>
      <c r="BF176" s="106">
        <f t="shared" si="30"/>
        <v>0</v>
      </c>
      <c r="BG176" s="106">
        <f t="shared" si="31"/>
        <v>0</v>
      </c>
      <c r="BH176" s="106">
        <f t="shared" si="32"/>
        <v>0</v>
      </c>
      <c r="BI176" s="106">
        <f t="shared" si="33"/>
        <v>0</v>
      </c>
      <c r="BJ176" s="19" t="s">
        <v>83</v>
      </c>
      <c r="BK176" s="106">
        <f t="shared" si="34"/>
        <v>0</v>
      </c>
      <c r="BL176" s="19" t="s">
        <v>535</v>
      </c>
      <c r="BM176" s="19" t="s">
        <v>562</v>
      </c>
    </row>
    <row r="177" spans="2:65" s="1" customFormat="1" ht="38.25" customHeight="1">
      <c r="B177" s="130"/>
      <c r="C177" s="158" t="s">
        <v>132</v>
      </c>
      <c r="D177" s="158" t="s">
        <v>177</v>
      </c>
      <c r="E177" s="159" t="s">
        <v>494</v>
      </c>
      <c r="F177" s="285" t="s">
        <v>495</v>
      </c>
      <c r="G177" s="285"/>
      <c r="H177" s="285"/>
      <c r="I177" s="285"/>
      <c r="J177" s="160" t="s">
        <v>496</v>
      </c>
      <c r="K177" s="161">
        <v>8.5</v>
      </c>
      <c r="L177" s="286">
        <v>0</v>
      </c>
      <c r="M177" s="286"/>
      <c r="N177" s="287">
        <f t="shared" si="25"/>
        <v>0</v>
      </c>
      <c r="O177" s="287"/>
      <c r="P177" s="287"/>
      <c r="Q177" s="287"/>
      <c r="R177" s="133"/>
      <c r="T177" s="162" t="s">
        <v>5</v>
      </c>
      <c r="U177" s="44" t="s">
        <v>40</v>
      </c>
      <c r="V177" s="36"/>
      <c r="W177" s="163">
        <f t="shared" si="26"/>
        <v>0</v>
      </c>
      <c r="X177" s="163">
        <v>0</v>
      </c>
      <c r="Y177" s="163">
        <f t="shared" si="27"/>
        <v>0</v>
      </c>
      <c r="Z177" s="163">
        <v>0</v>
      </c>
      <c r="AA177" s="164">
        <f t="shared" si="28"/>
        <v>0</v>
      </c>
      <c r="AR177" s="19" t="s">
        <v>535</v>
      </c>
      <c r="AT177" s="19" t="s">
        <v>177</v>
      </c>
      <c r="AU177" s="19" t="s">
        <v>112</v>
      </c>
      <c r="AY177" s="19" t="s">
        <v>176</v>
      </c>
      <c r="BE177" s="106">
        <f t="shared" si="29"/>
        <v>0</v>
      </c>
      <c r="BF177" s="106">
        <f t="shared" si="30"/>
        <v>0</v>
      </c>
      <c r="BG177" s="106">
        <f t="shared" si="31"/>
        <v>0</v>
      </c>
      <c r="BH177" s="106">
        <f t="shared" si="32"/>
        <v>0</v>
      </c>
      <c r="BI177" s="106">
        <f t="shared" si="33"/>
        <v>0</v>
      </c>
      <c r="BJ177" s="19" t="s">
        <v>83</v>
      </c>
      <c r="BK177" s="106">
        <f t="shared" si="34"/>
        <v>0</v>
      </c>
      <c r="BL177" s="19" t="s">
        <v>535</v>
      </c>
      <c r="BM177" s="19" t="s">
        <v>565</v>
      </c>
    </row>
    <row r="178" spans="2:65" s="1" customFormat="1" ht="38.25" customHeight="1">
      <c r="B178" s="130"/>
      <c r="C178" s="158" t="s">
        <v>10</v>
      </c>
      <c r="D178" s="158" t="s">
        <v>177</v>
      </c>
      <c r="E178" s="159" t="s">
        <v>497</v>
      </c>
      <c r="F178" s="285" t="s">
        <v>498</v>
      </c>
      <c r="G178" s="285"/>
      <c r="H178" s="285"/>
      <c r="I178" s="285"/>
      <c r="J178" s="160" t="s">
        <v>496</v>
      </c>
      <c r="K178" s="161">
        <v>8.5</v>
      </c>
      <c r="L178" s="286">
        <v>0</v>
      </c>
      <c r="M178" s="286"/>
      <c r="N178" s="287">
        <f t="shared" si="25"/>
        <v>0</v>
      </c>
      <c r="O178" s="287"/>
      <c r="P178" s="287"/>
      <c r="Q178" s="287"/>
      <c r="R178" s="133"/>
      <c r="T178" s="162" t="s">
        <v>5</v>
      </c>
      <c r="U178" s="44" t="s">
        <v>40</v>
      </c>
      <c r="V178" s="36"/>
      <c r="W178" s="163">
        <f t="shared" si="26"/>
        <v>0</v>
      </c>
      <c r="X178" s="163">
        <v>0</v>
      </c>
      <c r="Y178" s="163">
        <f t="shared" si="27"/>
        <v>0</v>
      </c>
      <c r="Z178" s="163">
        <v>0</v>
      </c>
      <c r="AA178" s="164">
        <f t="shared" si="28"/>
        <v>0</v>
      </c>
      <c r="AR178" s="19" t="s">
        <v>535</v>
      </c>
      <c r="AT178" s="19" t="s">
        <v>177</v>
      </c>
      <c r="AU178" s="19" t="s">
        <v>112</v>
      </c>
      <c r="AY178" s="19" t="s">
        <v>176</v>
      </c>
      <c r="BE178" s="106">
        <f t="shared" si="29"/>
        <v>0</v>
      </c>
      <c r="BF178" s="106">
        <f t="shared" si="30"/>
        <v>0</v>
      </c>
      <c r="BG178" s="106">
        <f t="shared" si="31"/>
        <v>0</v>
      </c>
      <c r="BH178" s="106">
        <f t="shared" si="32"/>
        <v>0</v>
      </c>
      <c r="BI178" s="106">
        <f t="shared" si="33"/>
        <v>0</v>
      </c>
      <c r="BJ178" s="19" t="s">
        <v>83</v>
      </c>
      <c r="BK178" s="106">
        <f t="shared" si="34"/>
        <v>0</v>
      </c>
      <c r="BL178" s="19" t="s">
        <v>535</v>
      </c>
      <c r="BM178" s="19" t="s">
        <v>569</v>
      </c>
    </row>
    <row r="179" spans="2:65" s="1" customFormat="1" ht="25.5" customHeight="1">
      <c r="B179" s="130"/>
      <c r="C179" s="158" t="s">
        <v>322</v>
      </c>
      <c r="D179" s="158" t="s">
        <v>177</v>
      </c>
      <c r="E179" s="159" t="s">
        <v>488</v>
      </c>
      <c r="F179" s="285" t="s">
        <v>489</v>
      </c>
      <c r="G179" s="285"/>
      <c r="H179" s="285"/>
      <c r="I179" s="285"/>
      <c r="J179" s="160" t="s">
        <v>476</v>
      </c>
      <c r="K179" s="161">
        <v>10</v>
      </c>
      <c r="L179" s="286">
        <v>0</v>
      </c>
      <c r="M179" s="286"/>
      <c r="N179" s="287">
        <f t="shared" si="25"/>
        <v>0</v>
      </c>
      <c r="O179" s="287"/>
      <c r="P179" s="287"/>
      <c r="Q179" s="287"/>
      <c r="R179" s="133"/>
      <c r="T179" s="162" t="s">
        <v>5</v>
      </c>
      <c r="U179" s="44" t="s">
        <v>40</v>
      </c>
      <c r="V179" s="36"/>
      <c r="W179" s="163">
        <f t="shared" si="26"/>
        <v>0</v>
      </c>
      <c r="X179" s="163">
        <v>0</v>
      </c>
      <c r="Y179" s="163">
        <f t="shared" si="27"/>
        <v>0</v>
      </c>
      <c r="Z179" s="163">
        <v>0</v>
      </c>
      <c r="AA179" s="164">
        <f t="shared" si="28"/>
        <v>0</v>
      </c>
      <c r="AR179" s="19" t="s">
        <v>535</v>
      </c>
      <c r="AT179" s="19" t="s">
        <v>177</v>
      </c>
      <c r="AU179" s="19" t="s">
        <v>112</v>
      </c>
      <c r="AY179" s="19" t="s">
        <v>176</v>
      </c>
      <c r="BE179" s="106">
        <f t="shared" si="29"/>
        <v>0</v>
      </c>
      <c r="BF179" s="106">
        <f t="shared" si="30"/>
        <v>0</v>
      </c>
      <c r="BG179" s="106">
        <f t="shared" si="31"/>
        <v>0</v>
      </c>
      <c r="BH179" s="106">
        <f t="shared" si="32"/>
        <v>0</v>
      </c>
      <c r="BI179" s="106">
        <f t="shared" si="33"/>
        <v>0</v>
      </c>
      <c r="BJ179" s="19" t="s">
        <v>83</v>
      </c>
      <c r="BK179" s="106">
        <f t="shared" si="34"/>
        <v>0</v>
      </c>
      <c r="BL179" s="19" t="s">
        <v>535</v>
      </c>
      <c r="BM179" s="19" t="s">
        <v>572</v>
      </c>
    </row>
    <row r="180" spans="2:65" s="1" customFormat="1" ht="25.5" customHeight="1">
      <c r="B180" s="130"/>
      <c r="C180" s="183" t="s">
        <v>327</v>
      </c>
      <c r="D180" s="183" t="s">
        <v>225</v>
      </c>
      <c r="E180" s="184" t="s">
        <v>490</v>
      </c>
      <c r="F180" s="302" t="s">
        <v>491</v>
      </c>
      <c r="G180" s="302"/>
      <c r="H180" s="302"/>
      <c r="I180" s="302"/>
      <c r="J180" s="185" t="s">
        <v>476</v>
      </c>
      <c r="K180" s="186">
        <v>10.5</v>
      </c>
      <c r="L180" s="303">
        <v>0</v>
      </c>
      <c r="M180" s="303"/>
      <c r="N180" s="304">
        <f t="shared" si="25"/>
        <v>0</v>
      </c>
      <c r="O180" s="287"/>
      <c r="P180" s="287"/>
      <c r="Q180" s="287"/>
      <c r="R180" s="133"/>
      <c r="T180" s="162" t="s">
        <v>5</v>
      </c>
      <c r="U180" s="44" t="s">
        <v>40</v>
      </c>
      <c r="V180" s="36"/>
      <c r="W180" s="163">
        <f t="shared" si="26"/>
        <v>0</v>
      </c>
      <c r="X180" s="163">
        <v>0</v>
      </c>
      <c r="Y180" s="163">
        <f t="shared" si="27"/>
        <v>0</v>
      </c>
      <c r="Z180" s="163">
        <v>0</v>
      </c>
      <c r="AA180" s="164">
        <f t="shared" si="28"/>
        <v>0</v>
      </c>
      <c r="AR180" s="19" t="s">
        <v>737</v>
      </c>
      <c r="AT180" s="19" t="s">
        <v>225</v>
      </c>
      <c r="AU180" s="19" t="s">
        <v>112</v>
      </c>
      <c r="AY180" s="19" t="s">
        <v>176</v>
      </c>
      <c r="BE180" s="106">
        <f t="shared" si="29"/>
        <v>0</v>
      </c>
      <c r="BF180" s="106">
        <f t="shared" si="30"/>
        <v>0</v>
      </c>
      <c r="BG180" s="106">
        <f t="shared" si="31"/>
        <v>0</v>
      </c>
      <c r="BH180" s="106">
        <f t="shared" si="32"/>
        <v>0</v>
      </c>
      <c r="BI180" s="106">
        <f t="shared" si="33"/>
        <v>0</v>
      </c>
      <c r="BJ180" s="19" t="s">
        <v>83</v>
      </c>
      <c r="BK180" s="106">
        <f t="shared" si="34"/>
        <v>0</v>
      </c>
      <c r="BL180" s="19" t="s">
        <v>535</v>
      </c>
      <c r="BM180" s="19" t="s">
        <v>576</v>
      </c>
    </row>
    <row r="181" spans="2:65" s="1" customFormat="1" ht="25.5" customHeight="1">
      <c r="B181" s="130"/>
      <c r="C181" s="158" t="s">
        <v>334</v>
      </c>
      <c r="D181" s="158" t="s">
        <v>177</v>
      </c>
      <c r="E181" s="159" t="s">
        <v>492</v>
      </c>
      <c r="F181" s="285" t="s">
        <v>493</v>
      </c>
      <c r="G181" s="285"/>
      <c r="H181" s="285"/>
      <c r="I181" s="285"/>
      <c r="J181" s="160" t="s">
        <v>476</v>
      </c>
      <c r="K181" s="161">
        <v>10</v>
      </c>
      <c r="L181" s="286">
        <v>0</v>
      </c>
      <c r="M181" s="286"/>
      <c r="N181" s="287">
        <f t="shared" si="25"/>
        <v>0</v>
      </c>
      <c r="O181" s="287"/>
      <c r="P181" s="287"/>
      <c r="Q181" s="287"/>
      <c r="R181" s="133"/>
      <c r="T181" s="162" t="s">
        <v>5</v>
      </c>
      <c r="U181" s="44" t="s">
        <v>40</v>
      </c>
      <c r="V181" s="36"/>
      <c r="W181" s="163">
        <f t="shared" si="26"/>
        <v>0</v>
      </c>
      <c r="X181" s="163">
        <v>0</v>
      </c>
      <c r="Y181" s="163">
        <f t="shared" si="27"/>
        <v>0</v>
      </c>
      <c r="Z181" s="163">
        <v>0</v>
      </c>
      <c r="AA181" s="164">
        <f t="shared" si="28"/>
        <v>0</v>
      </c>
      <c r="AR181" s="19" t="s">
        <v>535</v>
      </c>
      <c r="AT181" s="19" t="s">
        <v>177</v>
      </c>
      <c r="AU181" s="19" t="s">
        <v>112</v>
      </c>
      <c r="AY181" s="19" t="s">
        <v>176</v>
      </c>
      <c r="BE181" s="106">
        <f t="shared" si="29"/>
        <v>0</v>
      </c>
      <c r="BF181" s="106">
        <f t="shared" si="30"/>
        <v>0</v>
      </c>
      <c r="BG181" s="106">
        <f t="shared" si="31"/>
        <v>0</v>
      </c>
      <c r="BH181" s="106">
        <f t="shared" si="32"/>
        <v>0</v>
      </c>
      <c r="BI181" s="106">
        <f t="shared" si="33"/>
        <v>0</v>
      </c>
      <c r="BJ181" s="19" t="s">
        <v>83</v>
      </c>
      <c r="BK181" s="106">
        <f t="shared" si="34"/>
        <v>0</v>
      </c>
      <c r="BL181" s="19" t="s">
        <v>535</v>
      </c>
      <c r="BM181" s="19" t="s">
        <v>577</v>
      </c>
    </row>
    <row r="182" spans="2:65" s="1" customFormat="1" ht="38.25" customHeight="1">
      <c r="B182" s="130"/>
      <c r="C182" s="158" t="s">
        <v>341</v>
      </c>
      <c r="D182" s="158" t="s">
        <v>177</v>
      </c>
      <c r="E182" s="159" t="s">
        <v>484</v>
      </c>
      <c r="F182" s="285" t="s">
        <v>485</v>
      </c>
      <c r="G182" s="285"/>
      <c r="H182" s="285"/>
      <c r="I182" s="285"/>
      <c r="J182" s="160" t="s">
        <v>476</v>
      </c>
      <c r="K182" s="161">
        <v>10</v>
      </c>
      <c r="L182" s="286">
        <v>0</v>
      </c>
      <c r="M182" s="286"/>
      <c r="N182" s="287">
        <f t="shared" si="25"/>
        <v>0</v>
      </c>
      <c r="O182" s="287"/>
      <c r="P182" s="287"/>
      <c r="Q182" s="287"/>
      <c r="R182" s="133"/>
      <c r="T182" s="162" t="s">
        <v>5</v>
      </c>
      <c r="U182" s="44" t="s">
        <v>40</v>
      </c>
      <c r="V182" s="36"/>
      <c r="W182" s="163">
        <f t="shared" si="26"/>
        <v>0</v>
      </c>
      <c r="X182" s="163">
        <v>0</v>
      </c>
      <c r="Y182" s="163">
        <f t="shared" si="27"/>
        <v>0</v>
      </c>
      <c r="Z182" s="163">
        <v>0</v>
      </c>
      <c r="AA182" s="164">
        <f t="shared" si="28"/>
        <v>0</v>
      </c>
      <c r="AR182" s="19" t="s">
        <v>535</v>
      </c>
      <c r="AT182" s="19" t="s">
        <v>177</v>
      </c>
      <c r="AU182" s="19" t="s">
        <v>112</v>
      </c>
      <c r="AY182" s="19" t="s">
        <v>176</v>
      </c>
      <c r="BE182" s="106">
        <f t="shared" si="29"/>
        <v>0</v>
      </c>
      <c r="BF182" s="106">
        <f t="shared" si="30"/>
        <v>0</v>
      </c>
      <c r="BG182" s="106">
        <f t="shared" si="31"/>
        <v>0</v>
      </c>
      <c r="BH182" s="106">
        <f t="shared" si="32"/>
        <v>0</v>
      </c>
      <c r="BI182" s="106">
        <f t="shared" si="33"/>
        <v>0</v>
      </c>
      <c r="BJ182" s="19" t="s">
        <v>83</v>
      </c>
      <c r="BK182" s="106">
        <f t="shared" si="34"/>
        <v>0</v>
      </c>
      <c r="BL182" s="19" t="s">
        <v>535</v>
      </c>
      <c r="BM182" s="19" t="s">
        <v>581</v>
      </c>
    </row>
    <row r="183" spans="2:65" s="1" customFormat="1" ht="25.5" customHeight="1">
      <c r="B183" s="130"/>
      <c r="C183" s="158" t="s">
        <v>346</v>
      </c>
      <c r="D183" s="158" t="s">
        <v>177</v>
      </c>
      <c r="E183" s="159" t="s">
        <v>486</v>
      </c>
      <c r="F183" s="285" t="s">
        <v>487</v>
      </c>
      <c r="G183" s="285"/>
      <c r="H183" s="285"/>
      <c r="I183" s="285"/>
      <c r="J183" s="160" t="s">
        <v>476</v>
      </c>
      <c r="K183" s="161">
        <v>10</v>
      </c>
      <c r="L183" s="286">
        <v>0</v>
      </c>
      <c r="M183" s="286"/>
      <c r="N183" s="287">
        <f t="shared" si="25"/>
        <v>0</v>
      </c>
      <c r="O183" s="287"/>
      <c r="P183" s="287"/>
      <c r="Q183" s="287"/>
      <c r="R183" s="133"/>
      <c r="T183" s="162" t="s">
        <v>5</v>
      </c>
      <c r="U183" s="44" t="s">
        <v>40</v>
      </c>
      <c r="V183" s="36"/>
      <c r="W183" s="163">
        <f t="shared" si="26"/>
        <v>0</v>
      </c>
      <c r="X183" s="163">
        <v>0</v>
      </c>
      <c r="Y183" s="163">
        <f t="shared" si="27"/>
        <v>0</v>
      </c>
      <c r="Z183" s="163">
        <v>0</v>
      </c>
      <c r="AA183" s="164">
        <f t="shared" si="28"/>
        <v>0</v>
      </c>
      <c r="AR183" s="19" t="s">
        <v>535</v>
      </c>
      <c r="AT183" s="19" t="s">
        <v>177</v>
      </c>
      <c r="AU183" s="19" t="s">
        <v>112</v>
      </c>
      <c r="AY183" s="19" t="s">
        <v>176</v>
      </c>
      <c r="BE183" s="106">
        <f t="shared" si="29"/>
        <v>0</v>
      </c>
      <c r="BF183" s="106">
        <f t="shared" si="30"/>
        <v>0</v>
      </c>
      <c r="BG183" s="106">
        <f t="shared" si="31"/>
        <v>0</v>
      </c>
      <c r="BH183" s="106">
        <f t="shared" si="32"/>
        <v>0</v>
      </c>
      <c r="BI183" s="106">
        <f t="shared" si="33"/>
        <v>0</v>
      </c>
      <c r="BJ183" s="19" t="s">
        <v>83</v>
      </c>
      <c r="BK183" s="106">
        <f t="shared" si="34"/>
        <v>0</v>
      </c>
      <c r="BL183" s="19" t="s">
        <v>535</v>
      </c>
      <c r="BM183" s="19" t="s">
        <v>582</v>
      </c>
    </row>
    <row r="184" spans="2:65" s="1" customFormat="1" ht="38.25" customHeight="1">
      <c r="B184" s="130"/>
      <c r="C184" s="158" t="s">
        <v>353</v>
      </c>
      <c r="D184" s="158" t="s">
        <v>177</v>
      </c>
      <c r="E184" s="159" t="s">
        <v>507</v>
      </c>
      <c r="F184" s="285" t="s">
        <v>508</v>
      </c>
      <c r="G184" s="285"/>
      <c r="H184" s="285"/>
      <c r="I184" s="285"/>
      <c r="J184" s="160" t="s">
        <v>509</v>
      </c>
      <c r="K184" s="161">
        <v>10</v>
      </c>
      <c r="L184" s="286">
        <v>0</v>
      </c>
      <c r="M184" s="286"/>
      <c r="N184" s="287">
        <f t="shared" si="25"/>
        <v>0</v>
      </c>
      <c r="O184" s="287"/>
      <c r="P184" s="287"/>
      <c r="Q184" s="287"/>
      <c r="R184" s="133"/>
      <c r="T184" s="162" t="s">
        <v>5</v>
      </c>
      <c r="U184" s="44" t="s">
        <v>40</v>
      </c>
      <c r="V184" s="36"/>
      <c r="W184" s="163">
        <f t="shared" si="26"/>
        <v>0</v>
      </c>
      <c r="X184" s="163">
        <v>0</v>
      </c>
      <c r="Y184" s="163">
        <f t="shared" si="27"/>
        <v>0</v>
      </c>
      <c r="Z184" s="163">
        <v>0</v>
      </c>
      <c r="AA184" s="164">
        <f t="shared" si="28"/>
        <v>0</v>
      </c>
      <c r="AR184" s="19" t="s">
        <v>535</v>
      </c>
      <c r="AT184" s="19" t="s">
        <v>177</v>
      </c>
      <c r="AU184" s="19" t="s">
        <v>112</v>
      </c>
      <c r="AY184" s="19" t="s">
        <v>176</v>
      </c>
      <c r="BE184" s="106">
        <f t="shared" si="29"/>
        <v>0</v>
      </c>
      <c r="BF184" s="106">
        <f t="shared" si="30"/>
        <v>0</v>
      </c>
      <c r="BG184" s="106">
        <f t="shared" si="31"/>
        <v>0</v>
      </c>
      <c r="BH184" s="106">
        <f t="shared" si="32"/>
        <v>0</v>
      </c>
      <c r="BI184" s="106">
        <f t="shared" si="33"/>
        <v>0</v>
      </c>
      <c r="BJ184" s="19" t="s">
        <v>83</v>
      </c>
      <c r="BK184" s="106">
        <f t="shared" si="34"/>
        <v>0</v>
      </c>
      <c r="BL184" s="19" t="s">
        <v>535</v>
      </c>
      <c r="BM184" s="19" t="s">
        <v>585</v>
      </c>
    </row>
    <row r="185" spans="2:65" s="1" customFormat="1" ht="38.25" customHeight="1">
      <c r="B185" s="130"/>
      <c r="C185" s="158" t="s">
        <v>379</v>
      </c>
      <c r="D185" s="158" t="s">
        <v>177</v>
      </c>
      <c r="E185" s="159" t="s">
        <v>494</v>
      </c>
      <c r="F185" s="285" t="s">
        <v>495</v>
      </c>
      <c r="G185" s="285"/>
      <c r="H185" s="285"/>
      <c r="I185" s="285"/>
      <c r="J185" s="160" t="s">
        <v>496</v>
      </c>
      <c r="K185" s="161">
        <v>46.62</v>
      </c>
      <c r="L185" s="286">
        <v>0</v>
      </c>
      <c r="M185" s="286"/>
      <c r="N185" s="287">
        <f t="shared" si="25"/>
        <v>0</v>
      </c>
      <c r="O185" s="287"/>
      <c r="P185" s="287"/>
      <c r="Q185" s="287"/>
      <c r="R185" s="133"/>
      <c r="T185" s="162" t="s">
        <v>5</v>
      </c>
      <c r="U185" s="44" t="s">
        <v>40</v>
      </c>
      <c r="V185" s="36"/>
      <c r="W185" s="163">
        <f t="shared" si="26"/>
        <v>0</v>
      </c>
      <c r="X185" s="163">
        <v>0</v>
      </c>
      <c r="Y185" s="163">
        <f t="shared" si="27"/>
        <v>0</v>
      </c>
      <c r="Z185" s="163">
        <v>0</v>
      </c>
      <c r="AA185" s="164">
        <f t="shared" si="28"/>
        <v>0</v>
      </c>
      <c r="AR185" s="19" t="s">
        <v>535</v>
      </c>
      <c r="AT185" s="19" t="s">
        <v>177</v>
      </c>
      <c r="AU185" s="19" t="s">
        <v>112</v>
      </c>
      <c r="AY185" s="19" t="s">
        <v>176</v>
      </c>
      <c r="BE185" s="106">
        <f t="shared" si="29"/>
        <v>0</v>
      </c>
      <c r="BF185" s="106">
        <f t="shared" si="30"/>
        <v>0</v>
      </c>
      <c r="BG185" s="106">
        <f t="shared" si="31"/>
        <v>0</v>
      </c>
      <c r="BH185" s="106">
        <f t="shared" si="32"/>
        <v>0</v>
      </c>
      <c r="BI185" s="106">
        <f t="shared" si="33"/>
        <v>0</v>
      </c>
      <c r="BJ185" s="19" t="s">
        <v>83</v>
      </c>
      <c r="BK185" s="106">
        <f t="shared" si="34"/>
        <v>0</v>
      </c>
      <c r="BL185" s="19" t="s">
        <v>535</v>
      </c>
      <c r="BM185" s="19" t="s">
        <v>589</v>
      </c>
    </row>
    <row r="186" spans="2:65" s="1" customFormat="1" ht="38.25" customHeight="1">
      <c r="B186" s="130"/>
      <c r="C186" s="158" t="s">
        <v>383</v>
      </c>
      <c r="D186" s="158" t="s">
        <v>177</v>
      </c>
      <c r="E186" s="159" t="s">
        <v>497</v>
      </c>
      <c r="F186" s="285" t="s">
        <v>498</v>
      </c>
      <c r="G186" s="285"/>
      <c r="H186" s="285"/>
      <c r="I186" s="285"/>
      <c r="J186" s="160" t="s">
        <v>496</v>
      </c>
      <c r="K186" s="161">
        <v>46.62</v>
      </c>
      <c r="L186" s="286">
        <v>0</v>
      </c>
      <c r="M186" s="286"/>
      <c r="N186" s="287">
        <f t="shared" si="25"/>
        <v>0</v>
      </c>
      <c r="O186" s="287"/>
      <c r="P186" s="287"/>
      <c r="Q186" s="287"/>
      <c r="R186" s="133"/>
      <c r="T186" s="162" t="s">
        <v>5</v>
      </c>
      <c r="U186" s="44" t="s">
        <v>40</v>
      </c>
      <c r="V186" s="36"/>
      <c r="W186" s="163">
        <f t="shared" si="26"/>
        <v>0</v>
      </c>
      <c r="X186" s="163">
        <v>0</v>
      </c>
      <c r="Y186" s="163">
        <f t="shared" si="27"/>
        <v>0</v>
      </c>
      <c r="Z186" s="163">
        <v>0</v>
      </c>
      <c r="AA186" s="164">
        <f t="shared" si="28"/>
        <v>0</v>
      </c>
      <c r="AR186" s="19" t="s">
        <v>535</v>
      </c>
      <c r="AT186" s="19" t="s">
        <v>177</v>
      </c>
      <c r="AU186" s="19" t="s">
        <v>112</v>
      </c>
      <c r="AY186" s="19" t="s">
        <v>176</v>
      </c>
      <c r="BE186" s="106">
        <f t="shared" si="29"/>
        <v>0</v>
      </c>
      <c r="BF186" s="106">
        <f t="shared" si="30"/>
        <v>0</v>
      </c>
      <c r="BG186" s="106">
        <f t="shared" si="31"/>
        <v>0</v>
      </c>
      <c r="BH186" s="106">
        <f t="shared" si="32"/>
        <v>0</v>
      </c>
      <c r="BI186" s="106">
        <f t="shared" si="33"/>
        <v>0</v>
      </c>
      <c r="BJ186" s="19" t="s">
        <v>83</v>
      </c>
      <c r="BK186" s="106">
        <f t="shared" si="34"/>
        <v>0</v>
      </c>
      <c r="BL186" s="19" t="s">
        <v>535</v>
      </c>
      <c r="BM186" s="19" t="s">
        <v>592</v>
      </c>
    </row>
    <row r="187" spans="2:65" s="1" customFormat="1" ht="38.25" customHeight="1">
      <c r="B187" s="130"/>
      <c r="C187" s="158" t="s">
        <v>387</v>
      </c>
      <c r="D187" s="158" t="s">
        <v>177</v>
      </c>
      <c r="E187" s="159" t="s">
        <v>537</v>
      </c>
      <c r="F187" s="285" t="s">
        <v>538</v>
      </c>
      <c r="G187" s="285"/>
      <c r="H187" s="285"/>
      <c r="I187" s="285"/>
      <c r="J187" s="160" t="s">
        <v>476</v>
      </c>
      <c r="K187" s="161">
        <v>259</v>
      </c>
      <c r="L187" s="286">
        <v>0</v>
      </c>
      <c r="M187" s="286"/>
      <c r="N187" s="287">
        <f t="shared" si="25"/>
        <v>0</v>
      </c>
      <c r="O187" s="287"/>
      <c r="P187" s="287"/>
      <c r="Q187" s="287"/>
      <c r="R187" s="133"/>
      <c r="T187" s="162" t="s">
        <v>5</v>
      </c>
      <c r="U187" s="44" t="s">
        <v>40</v>
      </c>
      <c r="V187" s="36"/>
      <c r="W187" s="163">
        <f t="shared" si="26"/>
        <v>0</v>
      </c>
      <c r="X187" s="163">
        <v>0</v>
      </c>
      <c r="Y187" s="163">
        <f t="shared" si="27"/>
        <v>0</v>
      </c>
      <c r="Z187" s="163">
        <v>0</v>
      </c>
      <c r="AA187" s="164">
        <f t="shared" si="28"/>
        <v>0</v>
      </c>
      <c r="AR187" s="19" t="s">
        <v>535</v>
      </c>
      <c r="AT187" s="19" t="s">
        <v>177</v>
      </c>
      <c r="AU187" s="19" t="s">
        <v>112</v>
      </c>
      <c r="AY187" s="19" t="s">
        <v>176</v>
      </c>
      <c r="BE187" s="106">
        <f t="shared" si="29"/>
        <v>0</v>
      </c>
      <c r="BF187" s="106">
        <f t="shared" si="30"/>
        <v>0</v>
      </c>
      <c r="BG187" s="106">
        <f t="shared" si="31"/>
        <v>0</v>
      </c>
      <c r="BH187" s="106">
        <f t="shared" si="32"/>
        <v>0</v>
      </c>
      <c r="BI187" s="106">
        <f t="shared" si="33"/>
        <v>0</v>
      </c>
      <c r="BJ187" s="19" t="s">
        <v>83</v>
      </c>
      <c r="BK187" s="106">
        <f t="shared" si="34"/>
        <v>0</v>
      </c>
      <c r="BL187" s="19" t="s">
        <v>535</v>
      </c>
      <c r="BM187" s="19" t="s">
        <v>596</v>
      </c>
    </row>
    <row r="188" spans="2:65" s="1" customFormat="1" ht="16.5" customHeight="1">
      <c r="B188" s="130"/>
      <c r="C188" s="158" t="s">
        <v>393</v>
      </c>
      <c r="D188" s="158" t="s">
        <v>177</v>
      </c>
      <c r="E188" s="159" t="s">
        <v>510</v>
      </c>
      <c r="F188" s="285" t="s">
        <v>511</v>
      </c>
      <c r="G188" s="285"/>
      <c r="H188" s="285"/>
      <c r="I188" s="285"/>
      <c r="J188" s="160" t="s">
        <v>509</v>
      </c>
      <c r="K188" s="161">
        <v>194.25</v>
      </c>
      <c r="L188" s="286">
        <v>0</v>
      </c>
      <c r="M188" s="286"/>
      <c r="N188" s="287">
        <f t="shared" si="25"/>
        <v>0</v>
      </c>
      <c r="O188" s="287"/>
      <c r="P188" s="287"/>
      <c r="Q188" s="287"/>
      <c r="R188" s="133"/>
      <c r="T188" s="162" t="s">
        <v>5</v>
      </c>
      <c r="U188" s="44" t="s">
        <v>40</v>
      </c>
      <c r="V188" s="36"/>
      <c r="W188" s="163">
        <f t="shared" si="26"/>
        <v>0</v>
      </c>
      <c r="X188" s="163">
        <v>0</v>
      </c>
      <c r="Y188" s="163">
        <f t="shared" si="27"/>
        <v>0</v>
      </c>
      <c r="Z188" s="163">
        <v>0</v>
      </c>
      <c r="AA188" s="164">
        <f t="shared" si="28"/>
        <v>0</v>
      </c>
      <c r="AR188" s="19" t="s">
        <v>535</v>
      </c>
      <c r="AT188" s="19" t="s">
        <v>177</v>
      </c>
      <c r="AU188" s="19" t="s">
        <v>112</v>
      </c>
      <c r="AY188" s="19" t="s">
        <v>176</v>
      </c>
      <c r="BE188" s="106">
        <f t="shared" si="29"/>
        <v>0</v>
      </c>
      <c r="BF188" s="106">
        <f t="shared" si="30"/>
        <v>0</v>
      </c>
      <c r="BG188" s="106">
        <f t="shared" si="31"/>
        <v>0</v>
      </c>
      <c r="BH188" s="106">
        <f t="shared" si="32"/>
        <v>0</v>
      </c>
      <c r="BI188" s="106">
        <f t="shared" si="33"/>
        <v>0</v>
      </c>
      <c r="BJ188" s="19" t="s">
        <v>83</v>
      </c>
      <c r="BK188" s="106">
        <f t="shared" si="34"/>
        <v>0</v>
      </c>
      <c r="BL188" s="19" t="s">
        <v>535</v>
      </c>
      <c r="BM188" s="19" t="s">
        <v>600</v>
      </c>
    </row>
    <row r="189" spans="2:65" s="1" customFormat="1" ht="25.5" customHeight="1">
      <c r="B189" s="130"/>
      <c r="C189" s="158" t="s">
        <v>397</v>
      </c>
      <c r="D189" s="158" t="s">
        <v>177</v>
      </c>
      <c r="E189" s="159" t="s">
        <v>512</v>
      </c>
      <c r="F189" s="285" t="s">
        <v>513</v>
      </c>
      <c r="G189" s="285"/>
      <c r="H189" s="285"/>
      <c r="I189" s="285"/>
      <c r="J189" s="160" t="s">
        <v>509</v>
      </c>
      <c r="K189" s="161">
        <v>194.25</v>
      </c>
      <c r="L189" s="286">
        <v>0</v>
      </c>
      <c r="M189" s="286"/>
      <c r="N189" s="287">
        <f t="shared" si="25"/>
        <v>0</v>
      </c>
      <c r="O189" s="287"/>
      <c r="P189" s="287"/>
      <c r="Q189" s="287"/>
      <c r="R189" s="133"/>
      <c r="T189" s="162" t="s">
        <v>5</v>
      </c>
      <c r="U189" s="44" t="s">
        <v>40</v>
      </c>
      <c r="V189" s="36"/>
      <c r="W189" s="163">
        <f t="shared" si="26"/>
        <v>0</v>
      </c>
      <c r="X189" s="163">
        <v>0</v>
      </c>
      <c r="Y189" s="163">
        <f t="shared" si="27"/>
        <v>0</v>
      </c>
      <c r="Z189" s="163">
        <v>0</v>
      </c>
      <c r="AA189" s="164">
        <f t="shared" si="28"/>
        <v>0</v>
      </c>
      <c r="AR189" s="19" t="s">
        <v>535</v>
      </c>
      <c r="AT189" s="19" t="s">
        <v>177</v>
      </c>
      <c r="AU189" s="19" t="s">
        <v>112</v>
      </c>
      <c r="AY189" s="19" t="s">
        <v>176</v>
      </c>
      <c r="BE189" s="106">
        <f t="shared" si="29"/>
        <v>0</v>
      </c>
      <c r="BF189" s="106">
        <f t="shared" si="30"/>
        <v>0</v>
      </c>
      <c r="BG189" s="106">
        <f t="shared" si="31"/>
        <v>0</v>
      </c>
      <c r="BH189" s="106">
        <f t="shared" si="32"/>
        <v>0</v>
      </c>
      <c r="BI189" s="106">
        <f t="shared" si="33"/>
        <v>0</v>
      </c>
      <c r="BJ189" s="19" t="s">
        <v>83</v>
      </c>
      <c r="BK189" s="106">
        <f t="shared" si="34"/>
        <v>0</v>
      </c>
      <c r="BL189" s="19" t="s">
        <v>535</v>
      </c>
      <c r="BM189" s="19" t="s">
        <v>604</v>
      </c>
    </row>
    <row r="190" spans="2:65" s="1" customFormat="1" ht="38.25" customHeight="1">
      <c r="B190" s="130"/>
      <c r="C190" s="158" t="s">
        <v>401</v>
      </c>
      <c r="D190" s="158" t="s">
        <v>177</v>
      </c>
      <c r="E190" s="159" t="s">
        <v>514</v>
      </c>
      <c r="F190" s="285" t="s">
        <v>515</v>
      </c>
      <c r="G190" s="285"/>
      <c r="H190" s="285"/>
      <c r="I190" s="285"/>
      <c r="J190" s="160" t="s">
        <v>476</v>
      </c>
      <c r="K190" s="161">
        <v>259</v>
      </c>
      <c r="L190" s="286">
        <v>0</v>
      </c>
      <c r="M190" s="286"/>
      <c r="N190" s="287">
        <f t="shared" si="25"/>
        <v>0</v>
      </c>
      <c r="O190" s="287"/>
      <c r="P190" s="287"/>
      <c r="Q190" s="287"/>
      <c r="R190" s="133"/>
      <c r="T190" s="162" t="s">
        <v>5</v>
      </c>
      <c r="U190" s="44" t="s">
        <v>40</v>
      </c>
      <c r="V190" s="36"/>
      <c r="W190" s="163">
        <f t="shared" si="26"/>
        <v>0</v>
      </c>
      <c r="X190" s="163">
        <v>0</v>
      </c>
      <c r="Y190" s="163">
        <f t="shared" si="27"/>
        <v>0</v>
      </c>
      <c r="Z190" s="163">
        <v>0</v>
      </c>
      <c r="AA190" s="164">
        <f t="shared" si="28"/>
        <v>0</v>
      </c>
      <c r="AR190" s="19" t="s">
        <v>535</v>
      </c>
      <c r="AT190" s="19" t="s">
        <v>177</v>
      </c>
      <c r="AU190" s="19" t="s">
        <v>112</v>
      </c>
      <c r="AY190" s="19" t="s">
        <v>176</v>
      </c>
      <c r="BE190" s="106">
        <f t="shared" si="29"/>
        <v>0</v>
      </c>
      <c r="BF190" s="106">
        <f t="shared" si="30"/>
        <v>0</v>
      </c>
      <c r="BG190" s="106">
        <f t="shared" si="31"/>
        <v>0</v>
      </c>
      <c r="BH190" s="106">
        <f t="shared" si="32"/>
        <v>0</v>
      </c>
      <c r="BI190" s="106">
        <f t="shared" si="33"/>
        <v>0</v>
      </c>
      <c r="BJ190" s="19" t="s">
        <v>83</v>
      </c>
      <c r="BK190" s="106">
        <f t="shared" si="34"/>
        <v>0</v>
      </c>
      <c r="BL190" s="19" t="s">
        <v>535</v>
      </c>
      <c r="BM190" s="19" t="s">
        <v>607</v>
      </c>
    </row>
    <row r="191" spans="2:65" s="1" customFormat="1" ht="25.5" customHeight="1">
      <c r="B191" s="130"/>
      <c r="C191" s="158" t="s">
        <v>407</v>
      </c>
      <c r="D191" s="158" t="s">
        <v>177</v>
      </c>
      <c r="E191" s="159" t="s">
        <v>517</v>
      </c>
      <c r="F191" s="285" t="s">
        <v>518</v>
      </c>
      <c r="G191" s="285"/>
      <c r="H191" s="285"/>
      <c r="I191" s="285"/>
      <c r="J191" s="160" t="s">
        <v>476</v>
      </c>
      <c r="K191" s="161">
        <v>259</v>
      </c>
      <c r="L191" s="286">
        <v>0</v>
      </c>
      <c r="M191" s="286"/>
      <c r="N191" s="287">
        <f t="shared" si="25"/>
        <v>0</v>
      </c>
      <c r="O191" s="287"/>
      <c r="P191" s="287"/>
      <c r="Q191" s="287"/>
      <c r="R191" s="133"/>
      <c r="T191" s="162" t="s">
        <v>5</v>
      </c>
      <c r="U191" s="44" t="s">
        <v>40</v>
      </c>
      <c r="V191" s="36"/>
      <c r="W191" s="163">
        <f t="shared" si="26"/>
        <v>0</v>
      </c>
      <c r="X191" s="163">
        <v>0</v>
      </c>
      <c r="Y191" s="163">
        <f t="shared" si="27"/>
        <v>0</v>
      </c>
      <c r="Z191" s="163">
        <v>0</v>
      </c>
      <c r="AA191" s="164">
        <f t="shared" si="28"/>
        <v>0</v>
      </c>
      <c r="AR191" s="19" t="s">
        <v>535</v>
      </c>
      <c r="AT191" s="19" t="s">
        <v>177</v>
      </c>
      <c r="AU191" s="19" t="s">
        <v>112</v>
      </c>
      <c r="AY191" s="19" t="s">
        <v>176</v>
      </c>
      <c r="BE191" s="106">
        <f t="shared" si="29"/>
        <v>0</v>
      </c>
      <c r="BF191" s="106">
        <f t="shared" si="30"/>
        <v>0</v>
      </c>
      <c r="BG191" s="106">
        <f t="shared" si="31"/>
        <v>0</v>
      </c>
      <c r="BH191" s="106">
        <f t="shared" si="32"/>
        <v>0</v>
      </c>
      <c r="BI191" s="106">
        <f t="shared" si="33"/>
        <v>0</v>
      </c>
      <c r="BJ191" s="19" t="s">
        <v>83</v>
      </c>
      <c r="BK191" s="106">
        <f t="shared" si="34"/>
        <v>0</v>
      </c>
      <c r="BL191" s="19" t="s">
        <v>535</v>
      </c>
      <c r="BM191" s="19" t="s">
        <v>612</v>
      </c>
    </row>
    <row r="192" spans="2:65" s="1" customFormat="1" ht="25.5" customHeight="1">
      <c r="B192" s="130"/>
      <c r="C192" s="158" t="s">
        <v>411</v>
      </c>
      <c r="D192" s="158" t="s">
        <v>177</v>
      </c>
      <c r="E192" s="159" t="s">
        <v>520</v>
      </c>
      <c r="F192" s="285" t="s">
        <v>521</v>
      </c>
      <c r="G192" s="285"/>
      <c r="H192" s="285"/>
      <c r="I192" s="285"/>
      <c r="J192" s="160" t="s">
        <v>509</v>
      </c>
      <c r="K192" s="161">
        <v>194.25</v>
      </c>
      <c r="L192" s="286">
        <v>0</v>
      </c>
      <c r="M192" s="286"/>
      <c r="N192" s="287">
        <f t="shared" si="25"/>
        <v>0</v>
      </c>
      <c r="O192" s="287"/>
      <c r="P192" s="287"/>
      <c r="Q192" s="287"/>
      <c r="R192" s="133"/>
      <c r="T192" s="162" t="s">
        <v>5</v>
      </c>
      <c r="U192" s="44" t="s">
        <v>40</v>
      </c>
      <c r="V192" s="36"/>
      <c r="W192" s="163">
        <f t="shared" si="26"/>
        <v>0</v>
      </c>
      <c r="X192" s="163">
        <v>0</v>
      </c>
      <c r="Y192" s="163">
        <f t="shared" si="27"/>
        <v>0</v>
      </c>
      <c r="Z192" s="163">
        <v>0</v>
      </c>
      <c r="AA192" s="164">
        <f t="shared" si="28"/>
        <v>0</v>
      </c>
      <c r="AR192" s="19" t="s">
        <v>535</v>
      </c>
      <c r="AT192" s="19" t="s">
        <v>177</v>
      </c>
      <c r="AU192" s="19" t="s">
        <v>112</v>
      </c>
      <c r="AY192" s="19" t="s">
        <v>176</v>
      </c>
      <c r="BE192" s="106">
        <f t="shared" si="29"/>
        <v>0</v>
      </c>
      <c r="BF192" s="106">
        <f t="shared" si="30"/>
        <v>0</v>
      </c>
      <c r="BG192" s="106">
        <f t="shared" si="31"/>
        <v>0</v>
      </c>
      <c r="BH192" s="106">
        <f t="shared" si="32"/>
        <v>0</v>
      </c>
      <c r="BI192" s="106">
        <f t="shared" si="33"/>
        <v>0</v>
      </c>
      <c r="BJ192" s="19" t="s">
        <v>83</v>
      </c>
      <c r="BK192" s="106">
        <f t="shared" si="34"/>
        <v>0</v>
      </c>
      <c r="BL192" s="19" t="s">
        <v>535</v>
      </c>
      <c r="BM192" s="19" t="s">
        <v>613</v>
      </c>
    </row>
    <row r="193" spans="2:65" s="1" customFormat="1" ht="25.5" customHeight="1">
      <c r="B193" s="130"/>
      <c r="C193" s="158" t="s">
        <v>415</v>
      </c>
      <c r="D193" s="158" t="s">
        <v>177</v>
      </c>
      <c r="E193" s="159" t="s">
        <v>523</v>
      </c>
      <c r="F193" s="285" t="s">
        <v>524</v>
      </c>
      <c r="G193" s="285"/>
      <c r="H193" s="285"/>
      <c r="I193" s="285"/>
      <c r="J193" s="160" t="s">
        <v>509</v>
      </c>
      <c r="K193" s="161">
        <v>194.25</v>
      </c>
      <c r="L193" s="286">
        <v>0</v>
      </c>
      <c r="M193" s="286"/>
      <c r="N193" s="287">
        <f t="shared" si="25"/>
        <v>0</v>
      </c>
      <c r="O193" s="287"/>
      <c r="P193" s="287"/>
      <c r="Q193" s="287"/>
      <c r="R193" s="133"/>
      <c r="T193" s="162" t="s">
        <v>5</v>
      </c>
      <c r="U193" s="44" t="s">
        <v>40</v>
      </c>
      <c r="V193" s="36"/>
      <c r="W193" s="163">
        <f t="shared" si="26"/>
        <v>0</v>
      </c>
      <c r="X193" s="163">
        <v>0</v>
      </c>
      <c r="Y193" s="163">
        <f t="shared" si="27"/>
        <v>0</v>
      </c>
      <c r="Z193" s="163">
        <v>0</v>
      </c>
      <c r="AA193" s="164">
        <f t="shared" si="28"/>
        <v>0</v>
      </c>
      <c r="AR193" s="19" t="s">
        <v>535</v>
      </c>
      <c r="AT193" s="19" t="s">
        <v>177</v>
      </c>
      <c r="AU193" s="19" t="s">
        <v>112</v>
      </c>
      <c r="AY193" s="19" t="s">
        <v>176</v>
      </c>
      <c r="BE193" s="106">
        <f t="shared" si="29"/>
        <v>0</v>
      </c>
      <c r="BF193" s="106">
        <f t="shared" si="30"/>
        <v>0</v>
      </c>
      <c r="BG193" s="106">
        <f t="shared" si="31"/>
        <v>0</v>
      </c>
      <c r="BH193" s="106">
        <f t="shared" si="32"/>
        <v>0</v>
      </c>
      <c r="BI193" s="106">
        <f t="shared" si="33"/>
        <v>0</v>
      </c>
      <c r="BJ193" s="19" t="s">
        <v>83</v>
      </c>
      <c r="BK193" s="106">
        <f t="shared" si="34"/>
        <v>0</v>
      </c>
      <c r="BL193" s="19" t="s">
        <v>535</v>
      </c>
      <c r="BM193" s="19" t="s">
        <v>615</v>
      </c>
    </row>
    <row r="194" spans="2:65" s="1" customFormat="1" ht="25.5" customHeight="1">
      <c r="B194" s="130"/>
      <c r="C194" s="183" t="s">
        <v>544</v>
      </c>
      <c r="D194" s="183" t="s">
        <v>225</v>
      </c>
      <c r="E194" s="184" t="s">
        <v>525</v>
      </c>
      <c r="F194" s="302" t="s">
        <v>526</v>
      </c>
      <c r="G194" s="302"/>
      <c r="H194" s="302"/>
      <c r="I194" s="302"/>
      <c r="J194" s="185" t="s">
        <v>479</v>
      </c>
      <c r="K194" s="186">
        <v>6.4749999999999996</v>
      </c>
      <c r="L194" s="303">
        <v>0</v>
      </c>
      <c r="M194" s="303"/>
      <c r="N194" s="304">
        <f t="shared" si="25"/>
        <v>0</v>
      </c>
      <c r="O194" s="287"/>
      <c r="P194" s="287"/>
      <c r="Q194" s="287"/>
      <c r="R194" s="133"/>
      <c r="T194" s="162" t="s">
        <v>5</v>
      </c>
      <c r="U194" s="44" t="s">
        <v>40</v>
      </c>
      <c r="V194" s="36"/>
      <c r="W194" s="163">
        <f t="shared" si="26"/>
        <v>0</v>
      </c>
      <c r="X194" s="163">
        <v>0</v>
      </c>
      <c r="Y194" s="163">
        <f t="shared" si="27"/>
        <v>0</v>
      </c>
      <c r="Z194" s="163">
        <v>0</v>
      </c>
      <c r="AA194" s="164">
        <f t="shared" si="28"/>
        <v>0</v>
      </c>
      <c r="AR194" s="19" t="s">
        <v>737</v>
      </c>
      <c r="AT194" s="19" t="s">
        <v>225</v>
      </c>
      <c r="AU194" s="19" t="s">
        <v>112</v>
      </c>
      <c r="AY194" s="19" t="s">
        <v>176</v>
      </c>
      <c r="BE194" s="106">
        <f t="shared" si="29"/>
        <v>0</v>
      </c>
      <c r="BF194" s="106">
        <f t="shared" si="30"/>
        <v>0</v>
      </c>
      <c r="BG194" s="106">
        <f t="shared" si="31"/>
        <v>0</v>
      </c>
      <c r="BH194" s="106">
        <f t="shared" si="32"/>
        <v>0</v>
      </c>
      <c r="BI194" s="106">
        <f t="shared" si="33"/>
        <v>0</v>
      </c>
      <c r="BJ194" s="19" t="s">
        <v>83</v>
      </c>
      <c r="BK194" s="106">
        <f t="shared" si="34"/>
        <v>0</v>
      </c>
      <c r="BL194" s="19" t="s">
        <v>535</v>
      </c>
      <c r="BM194" s="19" t="s">
        <v>616</v>
      </c>
    </row>
    <row r="195" spans="2:65" s="1" customFormat="1" ht="16.5" customHeight="1">
      <c r="B195" s="130"/>
      <c r="C195" s="158" t="s">
        <v>540</v>
      </c>
      <c r="D195" s="158" t="s">
        <v>177</v>
      </c>
      <c r="E195" s="159" t="s">
        <v>656</v>
      </c>
      <c r="F195" s="285" t="s">
        <v>657</v>
      </c>
      <c r="G195" s="285"/>
      <c r="H195" s="285"/>
      <c r="I195" s="285"/>
      <c r="J195" s="160" t="s">
        <v>658</v>
      </c>
      <c r="K195" s="161">
        <v>0.26900000000000002</v>
      </c>
      <c r="L195" s="286">
        <v>0</v>
      </c>
      <c r="M195" s="286"/>
      <c r="N195" s="287">
        <f t="shared" si="25"/>
        <v>0</v>
      </c>
      <c r="O195" s="287"/>
      <c r="P195" s="287"/>
      <c r="Q195" s="287"/>
      <c r="R195" s="133"/>
      <c r="T195" s="162" t="s">
        <v>5</v>
      </c>
      <c r="U195" s="44" t="s">
        <v>40</v>
      </c>
      <c r="V195" s="36"/>
      <c r="W195" s="163">
        <f t="shared" si="26"/>
        <v>0</v>
      </c>
      <c r="X195" s="163">
        <v>0</v>
      </c>
      <c r="Y195" s="163">
        <f t="shared" si="27"/>
        <v>0</v>
      </c>
      <c r="Z195" s="163">
        <v>0</v>
      </c>
      <c r="AA195" s="164">
        <f t="shared" si="28"/>
        <v>0</v>
      </c>
      <c r="AR195" s="19" t="s">
        <v>535</v>
      </c>
      <c r="AT195" s="19" t="s">
        <v>177</v>
      </c>
      <c r="AU195" s="19" t="s">
        <v>112</v>
      </c>
      <c r="AY195" s="19" t="s">
        <v>176</v>
      </c>
      <c r="BE195" s="106">
        <f t="shared" si="29"/>
        <v>0</v>
      </c>
      <c r="BF195" s="106">
        <f t="shared" si="30"/>
        <v>0</v>
      </c>
      <c r="BG195" s="106">
        <f t="shared" si="31"/>
        <v>0</v>
      </c>
      <c r="BH195" s="106">
        <f t="shared" si="32"/>
        <v>0</v>
      </c>
      <c r="BI195" s="106">
        <f t="shared" si="33"/>
        <v>0</v>
      </c>
      <c r="BJ195" s="19" t="s">
        <v>83</v>
      </c>
      <c r="BK195" s="106">
        <f t="shared" si="34"/>
        <v>0</v>
      </c>
      <c r="BL195" s="19" t="s">
        <v>535</v>
      </c>
      <c r="BM195" s="19" t="s">
        <v>618</v>
      </c>
    </row>
    <row r="196" spans="2:65" s="1" customFormat="1" ht="16.5" customHeight="1">
      <c r="B196" s="130"/>
      <c r="C196" s="158" t="s">
        <v>617</v>
      </c>
      <c r="D196" s="158" t="s">
        <v>177</v>
      </c>
      <c r="E196" s="159" t="s">
        <v>660</v>
      </c>
      <c r="F196" s="285" t="s">
        <v>661</v>
      </c>
      <c r="G196" s="285"/>
      <c r="H196" s="285"/>
      <c r="I196" s="285"/>
      <c r="J196" s="160" t="s">
        <v>658</v>
      </c>
      <c r="K196" s="161">
        <v>0.26900000000000002</v>
      </c>
      <c r="L196" s="286">
        <v>0</v>
      </c>
      <c r="M196" s="286"/>
      <c r="N196" s="287">
        <f t="shared" si="25"/>
        <v>0</v>
      </c>
      <c r="O196" s="287"/>
      <c r="P196" s="287"/>
      <c r="Q196" s="287"/>
      <c r="R196" s="133"/>
      <c r="T196" s="162" t="s">
        <v>5</v>
      </c>
      <c r="U196" s="44" t="s">
        <v>40</v>
      </c>
      <c r="V196" s="36"/>
      <c r="W196" s="163">
        <f t="shared" si="26"/>
        <v>0</v>
      </c>
      <c r="X196" s="163">
        <v>0</v>
      </c>
      <c r="Y196" s="163">
        <f t="shared" si="27"/>
        <v>0</v>
      </c>
      <c r="Z196" s="163">
        <v>0</v>
      </c>
      <c r="AA196" s="164">
        <f t="shared" si="28"/>
        <v>0</v>
      </c>
      <c r="AR196" s="19" t="s">
        <v>535</v>
      </c>
      <c r="AT196" s="19" t="s">
        <v>177</v>
      </c>
      <c r="AU196" s="19" t="s">
        <v>112</v>
      </c>
      <c r="AY196" s="19" t="s">
        <v>176</v>
      </c>
      <c r="BE196" s="106">
        <f t="shared" si="29"/>
        <v>0</v>
      </c>
      <c r="BF196" s="106">
        <f t="shared" si="30"/>
        <v>0</v>
      </c>
      <c r="BG196" s="106">
        <f t="shared" si="31"/>
        <v>0</v>
      </c>
      <c r="BH196" s="106">
        <f t="shared" si="32"/>
        <v>0</v>
      </c>
      <c r="BI196" s="106">
        <f t="shared" si="33"/>
        <v>0</v>
      </c>
      <c r="BJ196" s="19" t="s">
        <v>83</v>
      </c>
      <c r="BK196" s="106">
        <f t="shared" si="34"/>
        <v>0</v>
      </c>
      <c r="BL196" s="19" t="s">
        <v>535</v>
      </c>
      <c r="BM196" s="19" t="s">
        <v>619</v>
      </c>
    </row>
    <row r="197" spans="2:65" s="1" customFormat="1" ht="16.5" customHeight="1">
      <c r="B197" s="130"/>
      <c r="C197" s="158" t="s">
        <v>541</v>
      </c>
      <c r="D197" s="158" t="s">
        <v>177</v>
      </c>
      <c r="E197" s="159" t="s">
        <v>664</v>
      </c>
      <c r="F197" s="285" t="s">
        <v>665</v>
      </c>
      <c r="G197" s="285"/>
      <c r="H197" s="285"/>
      <c r="I197" s="285"/>
      <c r="J197" s="160" t="s">
        <v>611</v>
      </c>
      <c r="K197" s="161">
        <v>1</v>
      </c>
      <c r="L197" s="286">
        <v>0</v>
      </c>
      <c r="M197" s="286"/>
      <c r="N197" s="287">
        <f t="shared" si="25"/>
        <v>0</v>
      </c>
      <c r="O197" s="287"/>
      <c r="P197" s="287"/>
      <c r="Q197" s="287"/>
      <c r="R197" s="133"/>
      <c r="T197" s="162" t="s">
        <v>5</v>
      </c>
      <c r="U197" s="44" t="s">
        <v>40</v>
      </c>
      <c r="V197" s="36"/>
      <c r="W197" s="163">
        <f t="shared" si="26"/>
        <v>0</v>
      </c>
      <c r="X197" s="163">
        <v>0</v>
      </c>
      <c r="Y197" s="163">
        <f t="shared" si="27"/>
        <v>0</v>
      </c>
      <c r="Z197" s="163">
        <v>0</v>
      </c>
      <c r="AA197" s="164">
        <f t="shared" si="28"/>
        <v>0</v>
      </c>
      <c r="AR197" s="19" t="s">
        <v>535</v>
      </c>
      <c r="AT197" s="19" t="s">
        <v>177</v>
      </c>
      <c r="AU197" s="19" t="s">
        <v>112</v>
      </c>
      <c r="AY197" s="19" t="s">
        <v>176</v>
      </c>
      <c r="BE197" s="106">
        <f t="shared" si="29"/>
        <v>0</v>
      </c>
      <c r="BF197" s="106">
        <f t="shared" si="30"/>
        <v>0</v>
      </c>
      <c r="BG197" s="106">
        <f t="shared" si="31"/>
        <v>0</v>
      </c>
      <c r="BH197" s="106">
        <f t="shared" si="32"/>
        <v>0</v>
      </c>
      <c r="BI197" s="106">
        <f t="shared" si="33"/>
        <v>0</v>
      </c>
      <c r="BJ197" s="19" t="s">
        <v>83</v>
      </c>
      <c r="BK197" s="106">
        <f t="shared" si="34"/>
        <v>0</v>
      </c>
      <c r="BL197" s="19" t="s">
        <v>535</v>
      </c>
      <c r="BM197" s="19" t="s">
        <v>621</v>
      </c>
    </row>
    <row r="198" spans="2:65" s="1" customFormat="1" ht="16.5" customHeight="1">
      <c r="B198" s="130"/>
      <c r="C198" s="158" t="s">
        <v>620</v>
      </c>
      <c r="D198" s="158" t="s">
        <v>177</v>
      </c>
      <c r="E198" s="159" t="s">
        <v>667</v>
      </c>
      <c r="F198" s="285" t="s">
        <v>668</v>
      </c>
      <c r="G198" s="285"/>
      <c r="H198" s="285"/>
      <c r="I198" s="285"/>
      <c r="J198" s="160" t="s">
        <v>611</v>
      </c>
      <c r="K198" s="161">
        <v>1</v>
      </c>
      <c r="L198" s="286">
        <v>0</v>
      </c>
      <c r="M198" s="286"/>
      <c r="N198" s="287">
        <f t="shared" si="25"/>
        <v>0</v>
      </c>
      <c r="O198" s="287"/>
      <c r="P198" s="287"/>
      <c r="Q198" s="287"/>
      <c r="R198" s="133"/>
      <c r="T198" s="162" t="s">
        <v>5</v>
      </c>
      <c r="U198" s="44" t="s">
        <v>40</v>
      </c>
      <c r="V198" s="36"/>
      <c r="W198" s="163">
        <f t="shared" si="26"/>
        <v>0</v>
      </c>
      <c r="X198" s="163">
        <v>0</v>
      </c>
      <c r="Y198" s="163">
        <f t="shared" si="27"/>
        <v>0</v>
      </c>
      <c r="Z198" s="163">
        <v>0</v>
      </c>
      <c r="AA198" s="164">
        <f t="shared" si="28"/>
        <v>0</v>
      </c>
      <c r="AR198" s="19" t="s">
        <v>535</v>
      </c>
      <c r="AT198" s="19" t="s">
        <v>177</v>
      </c>
      <c r="AU198" s="19" t="s">
        <v>112</v>
      </c>
      <c r="AY198" s="19" t="s">
        <v>176</v>
      </c>
      <c r="BE198" s="106">
        <f t="shared" si="29"/>
        <v>0</v>
      </c>
      <c r="BF198" s="106">
        <f t="shared" si="30"/>
        <v>0</v>
      </c>
      <c r="BG198" s="106">
        <f t="shared" si="31"/>
        <v>0</v>
      </c>
      <c r="BH198" s="106">
        <f t="shared" si="32"/>
        <v>0</v>
      </c>
      <c r="BI198" s="106">
        <f t="shared" si="33"/>
        <v>0</v>
      </c>
      <c r="BJ198" s="19" t="s">
        <v>83</v>
      </c>
      <c r="BK198" s="106">
        <f t="shared" si="34"/>
        <v>0</v>
      </c>
      <c r="BL198" s="19" t="s">
        <v>535</v>
      </c>
      <c r="BM198" s="19" t="s">
        <v>622</v>
      </c>
    </row>
    <row r="199" spans="2:65" s="1" customFormat="1" ht="49.95" customHeight="1">
      <c r="B199" s="35"/>
      <c r="C199" s="36"/>
      <c r="D199" s="150" t="s">
        <v>421</v>
      </c>
      <c r="E199" s="36"/>
      <c r="F199" s="36"/>
      <c r="G199" s="36"/>
      <c r="H199" s="36"/>
      <c r="I199" s="36"/>
      <c r="J199" s="36"/>
      <c r="K199" s="36"/>
      <c r="L199" s="36"/>
      <c r="M199" s="36"/>
      <c r="N199" s="299">
        <f t="shared" ref="N199:N204" si="35">BK199</f>
        <v>0</v>
      </c>
      <c r="O199" s="300"/>
      <c r="P199" s="300"/>
      <c r="Q199" s="300"/>
      <c r="R199" s="37"/>
      <c r="T199" s="173"/>
      <c r="U199" s="36"/>
      <c r="V199" s="36"/>
      <c r="W199" s="36"/>
      <c r="X199" s="36"/>
      <c r="Y199" s="36"/>
      <c r="Z199" s="36"/>
      <c r="AA199" s="74"/>
      <c r="AT199" s="19" t="s">
        <v>74</v>
      </c>
      <c r="AU199" s="19" t="s">
        <v>75</v>
      </c>
      <c r="AY199" s="19" t="s">
        <v>422</v>
      </c>
      <c r="BK199" s="106">
        <f>SUM(BK200:BK204)</f>
        <v>0</v>
      </c>
    </row>
    <row r="200" spans="2:65" s="1" customFormat="1" ht="22.35" customHeight="1">
      <c r="B200" s="35"/>
      <c r="C200" s="174" t="s">
        <v>5</v>
      </c>
      <c r="D200" s="174" t="s">
        <v>177</v>
      </c>
      <c r="E200" s="175" t="s">
        <v>5</v>
      </c>
      <c r="F200" s="292" t="s">
        <v>5</v>
      </c>
      <c r="G200" s="292"/>
      <c r="H200" s="292"/>
      <c r="I200" s="292"/>
      <c r="J200" s="176" t="s">
        <v>5</v>
      </c>
      <c r="K200" s="177"/>
      <c r="L200" s="286"/>
      <c r="M200" s="293"/>
      <c r="N200" s="293">
        <f t="shared" si="35"/>
        <v>0</v>
      </c>
      <c r="O200" s="293"/>
      <c r="P200" s="293"/>
      <c r="Q200" s="293"/>
      <c r="R200" s="37"/>
      <c r="T200" s="162" t="s">
        <v>5</v>
      </c>
      <c r="U200" s="178" t="s">
        <v>40</v>
      </c>
      <c r="V200" s="36"/>
      <c r="W200" s="36"/>
      <c r="X200" s="36"/>
      <c r="Y200" s="36"/>
      <c r="Z200" s="36"/>
      <c r="AA200" s="74"/>
      <c r="AT200" s="19" t="s">
        <v>422</v>
      </c>
      <c r="AU200" s="19" t="s">
        <v>83</v>
      </c>
      <c r="AY200" s="19" t="s">
        <v>422</v>
      </c>
      <c r="BE200" s="106">
        <f>IF(U200="základní",N200,0)</f>
        <v>0</v>
      </c>
      <c r="BF200" s="106">
        <f>IF(U200="snížená",N200,0)</f>
        <v>0</v>
      </c>
      <c r="BG200" s="106">
        <f>IF(U200="zákl. přenesená",N200,0)</f>
        <v>0</v>
      </c>
      <c r="BH200" s="106">
        <f>IF(U200="sníž. přenesená",N200,0)</f>
        <v>0</v>
      </c>
      <c r="BI200" s="106">
        <f>IF(U200="nulová",N200,0)</f>
        <v>0</v>
      </c>
      <c r="BJ200" s="19" t="s">
        <v>83</v>
      </c>
      <c r="BK200" s="106">
        <f>L200*K200</f>
        <v>0</v>
      </c>
    </row>
    <row r="201" spans="2:65" s="1" customFormat="1" ht="22.35" customHeight="1">
      <c r="B201" s="35"/>
      <c r="C201" s="174" t="s">
        <v>5</v>
      </c>
      <c r="D201" s="174" t="s">
        <v>177</v>
      </c>
      <c r="E201" s="175" t="s">
        <v>5</v>
      </c>
      <c r="F201" s="292" t="s">
        <v>5</v>
      </c>
      <c r="G201" s="292"/>
      <c r="H201" s="292"/>
      <c r="I201" s="292"/>
      <c r="J201" s="176" t="s">
        <v>5</v>
      </c>
      <c r="K201" s="177"/>
      <c r="L201" s="286"/>
      <c r="M201" s="293"/>
      <c r="N201" s="293">
        <f t="shared" si="35"/>
        <v>0</v>
      </c>
      <c r="O201" s="293"/>
      <c r="P201" s="293"/>
      <c r="Q201" s="293"/>
      <c r="R201" s="37"/>
      <c r="T201" s="162" t="s">
        <v>5</v>
      </c>
      <c r="U201" s="178" t="s">
        <v>40</v>
      </c>
      <c r="V201" s="36"/>
      <c r="W201" s="36"/>
      <c r="X201" s="36"/>
      <c r="Y201" s="36"/>
      <c r="Z201" s="36"/>
      <c r="AA201" s="74"/>
      <c r="AT201" s="19" t="s">
        <v>422</v>
      </c>
      <c r="AU201" s="19" t="s">
        <v>83</v>
      </c>
      <c r="AY201" s="19" t="s">
        <v>422</v>
      </c>
      <c r="BE201" s="106">
        <f>IF(U201="základní",N201,0)</f>
        <v>0</v>
      </c>
      <c r="BF201" s="106">
        <f>IF(U201="snížená",N201,0)</f>
        <v>0</v>
      </c>
      <c r="BG201" s="106">
        <f>IF(U201="zákl. přenesená",N201,0)</f>
        <v>0</v>
      </c>
      <c r="BH201" s="106">
        <f>IF(U201="sníž. přenesená",N201,0)</f>
        <v>0</v>
      </c>
      <c r="BI201" s="106">
        <f>IF(U201="nulová",N201,0)</f>
        <v>0</v>
      </c>
      <c r="BJ201" s="19" t="s">
        <v>83</v>
      </c>
      <c r="BK201" s="106">
        <f>L201*K201</f>
        <v>0</v>
      </c>
    </row>
    <row r="202" spans="2:65" s="1" customFormat="1" ht="22.35" customHeight="1">
      <c r="B202" s="35"/>
      <c r="C202" s="174" t="s">
        <v>5</v>
      </c>
      <c r="D202" s="174" t="s">
        <v>177</v>
      </c>
      <c r="E202" s="175" t="s">
        <v>5</v>
      </c>
      <c r="F202" s="292" t="s">
        <v>5</v>
      </c>
      <c r="G202" s="292"/>
      <c r="H202" s="292"/>
      <c r="I202" s="292"/>
      <c r="J202" s="176" t="s">
        <v>5</v>
      </c>
      <c r="K202" s="177"/>
      <c r="L202" s="286"/>
      <c r="M202" s="293"/>
      <c r="N202" s="293">
        <f t="shared" si="35"/>
        <v>0</v>
      </c>
      <c r="O202" s="293"/>
      <c r="P202" s="293"/>
      <c r="Q202" s="293"/>
      <c r="R202" s="37"/>
      <c r="T202" s="162" t="s">
        <v>5</v>
      </c>
      <c r="U202" s="178" t="s">
        <v>40</v>
      </c>
      <c r="V202" s="36"/>
      <c r="W202" s="36"/>
      <c r="X202" s="36"/>
      <c r="Y202" s="36"/>
      <c r="Z202" s="36"/>
      <c r="AA202" s="74"/>
      <c r="AT202" s="19" t="s">
        <v>422</v>
      </c>
      <c r="AU202" s="19" t="s">
        <v>83</v>
      </c>
      <c r="AY202" s="19" t="s">
        <v>422</v>
      </c>
      <c r="BE202" s="106">
        <f>IF(U202="základní",N202,0)</f>
        <v>0</v>
      </c>
      <c r="BF202" s="106">
        <f>IF(U202="snížená",N202,0)</f>
        <v>0</v>
      </c>
      <c r="BG202" s="106">
        <f>IF(U202="zákl. přenesená",N202,0)</f>
        <v>0</v>
      </c>
      <c r="BH202" s="106">
        <f>IF(U202="sníž. přenesená",N202,0)</f>
        <v>0</v>
      </c>
      <c r="BI202" s="106">
        <f>IF(U202="nulová",N202,0)</f>
        <v>0</v>
      </c>
      <c r="BJ202" s="19" t="s">
        <v>83</v>
      </c>
      <c r="BK202" s="106">
        <f>L202*K202</f>
        <v>0</v>
      </c>
    </row>
    <row r="203" spans="2:65" s="1" customFormat="1" ht="22.35" customHeight="1">
      <c r="B203" s="35"/>
      <c r="C203" s="174" t="s">
        <v>5</v>
      </c>
      <c r="D203" s="174" t="s">
        <v>177</v>
      </c>
      <c r="E203" s="175" t="s">
        <v>5</v>
      </c>
      <c r="F203" s="292" t="s">
        <v>5</v>
      </c>
      <c r="G203" s="292"/>
      <c r="H203" s="292"/>
      <c r="I203" s="292"/>
      <c r="J203" s="176" t="s">
        <v>5</v>
      </c>
      <c r="K203" s="177"/>
      <c r="L203" s="286"/>
      <c r="M203" s="293"/>
      <c r="N203" s="293">
        <f t="shared" si="35"/>
        <v>0</v>
      </c>
      <c r="O203" s="293"/>
      <c r="P203" s="293"/>
      <c r="Q203" s="293"/>
      <c r="R203" s="37"/>
      <c r="T203" s="162" t="s">
        <v>5</v>
      </c>
      <c r="U203" s="178" t="s">
        <v>40</v>
      </c>
      <c r="V203" s="36"/>
      <c r="W203" s="36"/>
      <c r="X203" s="36"/>
      <c r="Y203" s="36"/>
      <c r="Z203" s="36"/>
      <c r="AA203" s="74"/>
      <c r="AT203" s="19" t="s">
        <v>422</v>
      </c>
      <c r="AU203" s="19" t="s">
        <v>83</v>
      </c>
      <c r="AY203" s="19" t="s">
        <v>422</v>
      </c>
      <c r="BE203" s="106">
        <f>IF(U203="základní",N203,0)</f>
        <v>0</v>
      </c>
      <c r="BF203" s="106">
        <f>IF(U203="snížená",N203,0)</f>
        <v>0</v>
      </c>
      <c r="BG203" s="106">
        <f>IF(U203="zákl. přenesená",N203,0)</f>
        <v>0</v>
      </c>
      <c r="BH203" s="106">
        <f>IF(U203="sníž. přenesená",N203,0)</f>
        <v>0</v>
      </c>
      <c r="BI203" s="106">
        <f>IF(U203="nulová",N203,0)</f>
        <v>0</v>
      </c>
      <c r="BJ203" s="19" t="s">
        <v>83</v>
      </c>
      <c r="BK203" s="106">
        <f>L203*K203</f>
        <v>0</v>
      </c>
    </row>
    <row r="204" spans="2:65" s="1" customFormat="1" ht="22.35" customHeight="1">
      <c r="B204" s="35"/>
      <c r="C204" s="174" t="s">
        <v>5</v>
      </c>
      <c r="D204" s="174" t="s">
        <v>177</v>
      </c>
      <c r="E204" s="175" t="s">
        <v>5</v>
      </c>
      <c r="F204" s="292" t="s">
        <v>5</v>
      </c>
      <c r="G204" s="292"/>
      <c r="H204" s="292"/>
      <c r="I204" s="292"/>
      <c r="J204" s="176" t="s">
        <v>5</v>
      </c>
      <c r="K204" s="177"/>
      <c r="L204" s="286"/>
      <c r="M204" s="293"/>
      <c r="N204" s="293">
        <f t="shared" si="35"/>
        <v>0</v>
      </c>
      <c r="O204" s="293"/>
      <c r="P204" s="293"/>
      <c r="Q204" s="293"/>
      <c r="R204" s="37"/>
      <c r="T204" s="162" t="s">
        <v>5</v>
      </c>
      <c r="U204" s="178" t="s">
        <v>40</v>
      </c>
      <c r="V204" s="56"/>
      <c r="W204" s="56"/>
      <c r="X204" s="56"/>
      <c r="Y204" s="56"/>
      <c r="Z204" s="56"/>
      <c r="AA204" s="58"/>
      <c r="AT204" s="19" t="s">
        <v>422</v>
      </c>
      <c r="AU204" s="19" t="s">
        <v>83</v>
      </c>
      <c r="AY204" s="19" t="s">
        <v>422</v>
      </c>
      <c r="BE204" s="106">
        <f>IF(U204="základní",N204,0)</f>
        <v>0</v>
      </c>
      <c r="BF204" s="106">
        <f>IF(U204="snížená",N204,0)</f>
        <v>0</v>
      </c>
      <c r="BG204" s="106">
        <f>IF(U204="zákl. přenesená",N204,0)</f>
        <v>0</v>
      </c>
      <c r="BH204" s="106">
        <f>IF(U204="sníž. přenesená",N204,0)</f>
        <v>0</v>
      </c>
      <c r="BI204" s="106">
        <f>IF(U204="nulová",N204,0)</f>
        <v>0</v>
      </c>
      <c r="BJ204" s="19" t="s">
        <v>83</v>
      </c>
      <c r="BK204" s="106">
        <f>L204*K204</f>
        <v>0</v>
      </c>
    </row>
    <row r="205" spans="2:65" s="1" customFormat="1" ht="6.9" customHeight="1">
      <c r="B205" s="59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1"/>
    </row>
  </sheetData>
  <mergeCells count="306">
    <mergeCell ref="H1:K1"/>
    <mergeCell ref="S2:AC2"/>
    <mergeCell ref="F203:I203"/>
    <mergeCell ref="L203:M203"/>
    <mergeCell ref="N203:Q203"/>
    <mergeCell ref="F204:I204"/>
    <mergeCell ref="L204:M204"/>
    <mergeCell ref="N204:Q204"/>
    <mergeCell ref="N121:Q121"/>
    <mergeCell ref="N126:Q126"/>
    <mergeCell ref="N127:Q127"/>
    <mergeCell ref="N162:Q162"/>
    <mergeCell ref="N163:Q163"/>
    <mergeCell ref="N170:Q170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8:I168"/>
    <mergeCell ref="L168:M168"/>
    <mergeCell ref="N168:Q168"/>
    <mergeCell ref="F169:I169"/>
    <mergeCell ref="L169:M169"/>
    <mergeCell ref="N169:Q169"/>
    <mergeCell ref="F171:I171"/>
    <mergeCell ref="L171:M171"/>
    <mergeCell ref="N171:Q171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0:I160"/>
    <mergeCell ref="L160:M160"/>
    <mergeCell ref="N160:Q160"/>
    <mergeCell ref="F161:I161"/>
    <mergeCell ref="L161:M161"/>
    <mergeCell ref="N161:Q161"/>
    <mergeCell ref="F164:I164"/>
    <mergeCell ref="L164:M164"/>
    <mergeCell ref="N164:Q164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5:I125"/>
    <mergeCell ref="L125:M125"/>
    <mergeCell ref="N125:Q125"/>
    <mergeCell ref="F128:I128"/>
    <mergeCell ref="L128:M128"/>
    <mergeCell ref="N128:Q128"/>
    <mergeCell ref="F129:I129"/>
    <mergeCell ref="L129:M129"/>
    <mergeCell ref="N129:Q129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00:D205">
      <formula1>"K, M"</formula1>
    </dataValidation>
    <dataValidation type="list" allowBlank="1" showInputMessage="1" showErrorMessage="1" error="Povoleny jsou hodnoty základní, snížená, zákl. přenesená, sníž. přenesená, nulová." sqref="U200:U20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45"/>
  <sheetViews>
    <sheetView showGridLines="0" zoomScaleNormal="100" workbookViewId="0">
      <pane ySplit="1" topLeftCell="A2" activePane="bottomLeft" state="frozen"/>
      <selection activeCell="AN92" sqref="AN92:AP92"/>
      <selection pane="bottomLeft" activeCell="B1" sqref="B1"/>
    </sheetView>
  </sheetViews>
  <sheetFormatPr defaultRowHeight="15.6"/>
  <cols>
    <col min="1" max="1" width="10.85546875" customWidth="1"/>
    <col min="2" max="2" width="174.140625" customWidth="1"/>
    <col min="3" max="3" width="22" style="216" customWidth="1"/>
    <col min="4" max="4" width="25.7109375" style="217" customWidth="1"/>
    <col min="5" max="5" width="51.42578125" style="200" customWidth="1"/>
    <col min="6" max="6" width="18.85546875" style="200" customWidth="1"/>
    <col min="7" max="231" width="11.7109375" style="194" customWidth="1"/>
    <col min="232" max="235" width="11.5703125" style="194" customWidth="1"/>
    <col min="257" max="257" width="10.85546875" customWidth="1"/>
    <col min="258" max="258" width="174.140625" customWidth="1"/>
    <col min="259" max="259" width="22" customWidth="1"/>
    <col min="260" max="260" width="25.7109375" customWidth="1"/>
    <col min="261" max="261" width="51.42578125" customWidth="1"/>
    <col min="262" max="262" width="18.85546875" customWidth="1"/>
    <col min="263" max="487" width="11.7109375" customWidth="1"/>
    <col min="488" max="491" width="11.5703125" customWidth="1"/>
    <col min="513" max="513" width="10.85546875" customWidth="1"/>
    <col min="514" max="514" width="174.140625" customWidth="1"/>
    <col min="515" max="515" width="22" customWidth="1"/>
    <col min="516" max="516" width="25.7109375" customWidth="1"/>
    <col min="517" max="517" width="51.42578125" customWidth="1"/>
    <col min="518" max="518" width="18.85546875" customWidth="1"/>
    <col min="519" max="743" width="11.7109375" customWidth="1"/>
    <col min="744" max="747" width="11.5703125" customWidth="1"/>
    <col min="769" max="769" width="10.85546875" customWidth="1"/>
    <col min="770" max="770" width="174.140625" customWidth="1"/>
    <col min="771" max="771" width="22" customWidth="1"/>
    <col min="772" max="772" width="25.7109375" customWidth="1"/>
    <col min="773" max="773" width="51.42578125" customWidth="1"/>
    <col min="774" max="774" width="18.85546875" customWidth="1"/>
    <col min="775" max="999" width="11.7109375" customWidth="1"/>
    <col min="1000" max="1003" width="11.5703125" customWidth="1"/>
    <col min="1025" max="1025" width="10.85546875" customWidth="1"/>
    <col min="1026" max="1026" width="174.140625" customWidth="1"/>
    <col min="1027" max="1027" width="22" customWidth="1"/>
    <col min="1028" max="1028" width="25.7109375" customWidth="1"/>
    <col min="1029" max="1029" width="51.42578125" customWidth="1"/>
    <col min="1030" max="1030" width="18.85546875" customWidth="1"/>
    <col min="1031" max="1255" width="11.7109375" customWidth="1"/>
    <col min="1256" max="1259" width="11.5703125" customWidth="1"/>
    <col min="1281" max="1281" width="10.85546875" customWidth="1"/>
    <col min="1282" max="1282" width="174.140625" customWidth="1"/>
    <col min="1283" max="1283" width="22" customWidth="1"/>
    <col min="1284" max="1284" width="25.7109375" customWidth="1"/>
    <col min="1285" max="1285" width="51.42578125" customWidth="1"/>
    <col min="1286" max="1286" width="18.85546875" customWidth="1"/>
    <col min="1287" max="1511" width="11.7109375" customWidth="1"/>
    <col min="1512" max="1515" width="11.5703125" customWidth="1"/>
    <col min="1537" max="1537" width="10.85546875" customWidth="1"/>
    <col min="1538" max="1538" width="174.140625" customWidth="1"/>
    <col min="1539" max="1539" width="22" customWidth="1"/>
    <col min="1540" max="1540" width="25.7109375" customWidth="1"/>
    <col min="1541" max="1541" width="51.42578125" customWidth="1"/>
    <col min="1542" max="1542" width="18.85546875" customWidth="1"/>
    <col min="1543" max="1767" width="11.7109375" customWidth="1"/>
    <col min="1768" max="1771" width="11.5703125" customWidth="1"/>
    <col min="1793" max="1793" width="10.85546875" customWidth="1"/>
    <col min="1794" max="1794" width="174.140625" customWidth="1"/>
    <col min="1795" max="1795" width="22" customWidth="1"/>
    <col min="1796" max="1796" width="25.7109375" customWidth="1"/>
    <col min="1797" max="1797" width="51.42578125" customWidth="1"/>
    <col min="1798" max="1798" width="18.85546875" customWidth="1"/>
    <col min="1799" max="2023" width="11.7109375" customWidth="1"/>
    <col min="2024" max="2027" width="11.5703125" customWidth="1"/>
    <col min="2049" max="2049" width="10.85546875" customWidth="1"/>
    <col min="2050" max="2050" width="174.140625" customWidth="1"/>
    <col min="2051" max="2051" width="22" customWidth="1"/>
    <col min="2052" max="2052" width="25.7109375" customWidth="1"/>
    <col min="2053" max="2053" width="51.42578125" customWidth="1"/>
    <col min="2054" max="2054" width="18.85546875" customWidth="1"/>
    <col min="2055" max="2279" width="11.7109375" customWidth="1"/>
    <col min="2280" max="2283" width="11.5703125" customWidth="1"/>
    <col min="2305" max="2305" width="10.85546875" customWidth="1"/>
    <col min="2306" max="2306" width="174.140625" customWidth="1"/>
    <col min="2307" max="2307" width="22" customWidth="1"/>
    <col min="2308" max="2308" width="25.7109375" customWidth="1"/>
    <col min="2309" max="2309" width="51.42578125" customWidth="1"/>
    <col min="2310" max="2310" width="18.85546875" customWidth="1"/>
    <col min="2311" max="2535" width="11.7109375" customWidth="1"/>
    <col min="2536" max="2539" width="11.5703125" customWidth="1"/>
    <col min="2561" max="2561" width="10.85546875" customWidth="1"/>
    <col min="2562" max="2562" width="174.140625" customWidth="1"/>
    <col min="2563" max="2563" width="22" customWidth="1"/>
    <col min="2564" max="2564" width="25.7109375" customWidth="1"/>
    <col min="2565" max="2565" width="51.42578125" customWidth="1"/>
    <col min="2566" max="2566" width="18.85546875" customWidth="1"/>
    <col min="2567" max="2791" width="11.7109375" customWidth="1"/>
    <col min="2792" max="2795" width="11.5703125" customWidth="1"/>
    <col min="2817" max="2817" width="10.85546875" customWidth="1"/>
    <col min="2818" max="2818" width="174.140625" customWidth="1"/>
    <col min="2819" max="2819" width="22" customWidth="1"/>
    <col min="2820" max="2820" width="25.7109375" customWidth="1"/>
    <col min="2821" max="2821" width="51.42578125" customWidth="1"/>
    <col min="2822" max="2822" width="18.85546875" customWidth="1"/>
    <col min="2823" max="3047" width="11.7109375" customWidth="1"/>
    <col min="3048" max="3051" width="11.5703125" customWidth="1"/>
    <col min="3073" max="3073" width="10.85546875" customWidth="1"/>
    <col min="3074" max="3074" width="174.140625" customWidth="1"/>
    <col min="3075" max="3075" width="22" customWidth="1"/>
    <col min="3076" max="3076" width="25.7109375" customWidth="1"/>
    <col min="3077" max="3077" width="51.42578125" customWidth="1"/>
    <col min="3078" max="3078" width="18.85546875" customWidth="1"/>
    <col min="3079" max="3303" width="11.7109375" customWidth="1"/>
    <col min="3304" max="3307" width="11.5703125" customWidth="1"/>
    <col min="3329" max="3329" width="10.85546875" customWidth="1"/>
    <col min="3330" max="3330" width="174.140625" customWidth="1"/>
    <col min="3331" max="3331" width="22" customWidth="1"/>
    <col min="3332" max="3332" width="25.7109375" customWidth="1"/>
    <col min="3333" max="3333" width="51.42578125" customWidth="1"/>
    <col min="3334" max="3334" width="18.85546875" customWidth="1"/>
    <col min="3335" max="3559" width="11.7109375" customWidth="1"/>
    <col min="3560" max="3563" width="11.5703125" customWidth="1"/>
    <col min="3585" max="3585" width="10.85546875" customWidth="1"/>
    <col min="3586" max="3586" width="174.140625" customWidth="1"/>
    <col min="3587" max="3587" width="22" customWidth="1"/>
    <col min="3588" max="3588" width="25.7109375" customWidth="1"/>
    <col min="3589" max="3589" width="51.42578125" customWidth="1"/>
    <col min="3590" max="3590" width="18.85546875" customWidth="1"/>
    <col min="3591" max="3815" width="11.7109375" customWidth="1"/>
    <col min="3816" max="3819" width="11.5703125" customWidth="1"/>
    <col min="3841" max="3841" width="10.85546875" customWidth="1"/>
    <col min="3842" max="3842" width="174.140625" customWidth="1"/>
    <col min="3843" max="3843" width="22" customWidth="1"/>
    <col min="3844" max="3844" width="25.7109375" customWidth="1"/>
    <col min="3845" max="3845" width="51.42578125" customWidth="1"/>
    <col min="3846" max="3846" width="18.85546875" customWidth="1"/>
    <col min="3847" max="4071" width="11.7109375" customWidth="1"/>
    <col min="4072" max="4075" width="11.5703125" customWidth="1"/>
    <col min="4097" max="4097" width="10.85546875" customWidth="1"/>
    <col min="4098" max="4098" width="174.140625" customWidth="1"/>
    <col min="4099" max="4099" width="22" customWidth="1"/>
    <col min="4100" max="4100" width="25.7109375" customWidth="1"/>
    <col min="4101" max="4101" width="51.42578125" customWidth="1"/>
    <col min="4102" max="4102" width="18.85546875" customWidth="1"/>
    <col min="4103" max="4327" width="11.7109375" customWidth="1"/>
    <col min="4328" max="4331" width="11.5703125" customWidth="1"/>
    <col min="4353" max="4353" width="10.85546875" customWidth="1"/>
    <col min="4354" max="4354" width="174.140625" customWidth="1"/>
    <col min="4355" max="4355" width="22" customWidth="1"/>
    <col min="4356" max="4356" width="25.7109375" customWidth="1"/>
    <col min="4357" max="4357" width="51.42578125" customWidth="1"/>
    <col min="4358" max="4358" width="18.85546875" customWidth="1"/>
    <col min="4359" max="4583" width="11.7109375" customWidth="1"/>
    <col min="4584" max="4587" width="11.5703125" customWidth="1"/>
    <col min="4609" max="4609" width="10.85546875" customWidth="1"/>
    <col min="4610" max="4610" width="174.140625" customWidth="1"/>
    <col min="4611" max="4611" width="22" customWidth="1"/>
    <col min="4612" max="4612" width="25.7109375" customWidth="1"/>
    <col min="4613" max="4613" width="51.42578125" customWidth="1"/>
    <col min="4614" max="4614" width="18.85546875" customWidth="1"/>
    <col min="4615" max="4839" width="11.7109375" customWidth="1"/>
    <col min="4840" max="4843" width="11.5703125" customWidth="1"/>
    <col min="4865" max="4865" width="10.85546875" customWidth="1"/>
    <col min="4866" max="4866" width="174.140625" customWidth="1"/>
    <col min="4867" max="4867" width="22" customWidth="1"/>
    <col min="4868" max="4868" width="25.7109375" customWidth="1"/>
    <col min="4869" max="4869" width="51.42578125" customWidth="1"/>
    <col min="4870" max="4870" width="18.85546875" customWidth="1"/>
    <col min="4871" max="5095" width="11.7109375" customWidth="1"/>
    <col min="5096" max="5099" width="11.5703125" customWidth="1"/>
    <col min="5121" max="5121" width="10.85546875" customWidth="1"/>
    <col min="5122" max="5122" width="174.140625" customWidth="1"/>
    <col min="5123" max="5123" width="22" customWidth="1"/>
    <col min="5124" max="5124" width="25.7109375" customWidth="1"/>
    <col min="5125" max="5125" width="51.42578125" customWidth="1"/>
    <col min="5126" max="5126" width="18.85546875" customWidth="1"/>
    <col min="5127" max="5351" width="11.7109375" customWidth="1"/>
    <col min="5352" max="5355" width="11.5703125" customWidth="1"/>
    <col min="5377" max="5377" width="10.85546875" customWidth="1"/>
    <col min="5378" max="5378" width="174.140625" customWidth="1"/>
    <col min="5379" max="5379" width="22" customWidth="1"/>
    <col min="5380" max="5380" width="25.7109375" customWidth="1"/>
    <col min="5381" max="5381" width="51.42578125" customWidth="1"/>
    <col min="5382" max="5382" width="18.85546875" customWidth="1"/>
    <col min="5383" max="5607" width="11.7109375" customWidth="1"/>
    <col min="5608" max="5611" width="11.5703125" customWidth="1"/>
    <col min="5633" max="5633" width="10.85546875" customWidth="1"/>
    <col min="5634" max="5634" width="174.140625" customWidth="1"/>
    <col min="5635" max="5635" width="22" customWidth="1"/>
    <col min="5636" max="5636" width="25.7109375" customWidth="1"/>
    <col min="5637" max="5637" width="51.42578125" customWidth="1"/>
    <col min="5638" max="5638" width="18.85546875" customWidth="1"/>
    <col min="5639" max="5863" width="11.7109375" customWidth="1"/>
    <col min="5864" max="5867" width="11.5703125" customWidth="1"/>
    <col min="5889" max="5889" width="10.85546875" customWidth="1"/>
    <col min="5890" max="5890" width="174.140625" customWidth="1"/>
    <col min="5891" max="5891" width="22" customWidth="1"/>
    <col min="5892" max="5892" width="25.7109375" customWidth="1"/>
    <col min="5893" max="5893" width="51.42578125" customWidth="1"/>
    <col min="5894" max="5894" width="18.85546875" customWidth="1"/>
    <col min="5895" max="6119" width="11.7109375" customWidth="1"/>
    <col min="6120" max="6123" width="11.5703125" customWidth="1"/>
    <col min="6145" max="6145" width="10.85546875" customWidth="1"/>
    <col min="6146" max="6146" width="174.140625" customWidth="1"/>
    <col min="6147" max="6147" width="22" customWidth="1"/>
    <col min="6148" max="6148" width="25.7109375" customWidth="1"/>
    <col min="6149" max="6149" width="51.42578125" customWidth="1"/>
    <col min="6150" max="6150" width="18.85546875" customWidth="1"/>
    <col min="6151" max="6375" width="11.7109375" customWidth="1"/>
    <col min="6376" max="6379" width="11.5703125" customWidth="1"/>
    <col min="6401" max="6401" width="10.85546875" customWidth="1"/>
    <col min="6402" max="6402" width="174.140625" customWidth="1"/>
    <col min="6403" max="6403" width="22" customWidth="1"/>
    <col min="6404" max="6404" width="25.7109375" customWidth="1"/>
    <col min="6405" max="6405" width="51.42578125" customWidth="1"/>
    <col min="6406" max="6406" width="18.85546875" customWidth="1"/>
    <col min="6407" max="6631" width="11.7109375" customWidth="1"/>
    <col min="6632" max="6635" width="11.5703125" customWidth="1"/>
    <col min="6657" max="6657" width="10.85546875" customWidth="1"/>
    <col min="6658" max="6658" width="174.140625" customWidth="1"/>
    <col min="6659" max="6659" width="22" customWidth="1"/>
    <col min="6660" max="6660" width="25.7109375" customWidth="1"/>
    <col min="6661" max="6661" width="51.42578125" customWidth="1"/>
    <col min="6662" max="6662" width="18.85546875" customWidth="1"/>
    <col min="6663" max="6887" width="11.7109375" customWidth="1"/>
    <col min="6888" max="6891" width="11.5703125" customWidth="1"/>
    <col min="6913" max="6913" width="10.85546875" customWidth="1"/>
    <col min="6914" max="6914" width="174.140625" customWidth="1"/>
    <col min="6915" max="6915" width="22" customWidth="1"/>
    <col min="6916" max="6916" width="25.7109375" customWidth="1"/>
    <col min="6917" max="6917" width="51.42578125" customWidth="1"/>
    <col min="6918" max="6918" width="18.85546875" customWidth="1"/>
    <col min="6919" max="7143" width="11.7109375" customWidth="1"/>
    <col min="7144" max="7147" width="11.5703125" customWidth="1"/>
    <col min="7169" max="7169" width="10.85546875" customWidth="1"/>
    <col min="7170" max="7170" width="174.140625" customWidth="1"/>
    <col min="7171" max="7171" width="22" customWidth="1"/>
    <col min="7172" max="7172" width="25.7109375" customWidth="1"/>
    <col min="7173" max="7173" width="51.42578125" customWidth="1"/>
    <col min="7174" max="7174" width="18.85546875" customWidth="1"/>
    <col min="7175" max="7399" width="11.7109375" customWidth="1"/>
    <col min="7400" max="7403" width="11.5703125" customWidth="1"/>
    <col min="7425" max="7425" width="10.85546875" customWidth="1"/>
    <col min="7426" max="7426" width="174.140625" customWidth="1"/>
    <col min="7427" max="7427" width="22" customWidth="1"/>
    <col min="7428" max="7428" width="25.7109375" customWidth="1"/>
    <col min="7429" max="7429" width="51.42578125" customWidth="1"/>
    <col min="7430" max="7430" width="18.85546875" customWidth="1"/>
    <col min="7431" max="7655" width="11.7109375" customWidth="1"/>
    <col min="7656" max="7659" width="11.5703125" customWidth="1"/>
    <col min="7681" max="7681" width="10.85546875" customWidth="1"/>
    <col min="7682" max="7682" width="174.140625" customWidth="1"/>
    <col min="7683" max="7683" width="22" customWidth="1"/>
    <col min="7684" max="7684" width="25.7109375" customWidth="1"/>
    <col min="7685" max="7685" width="51.42578125" customWidth="1"/>
    <col min="7686" max="7686" width="18.85546875" customWidth="1"/>
    <col min="7687" max="7911" width="11.7109375" customWidth="1"/>
    <col min="7912" max="7915" width="11.5703125" customWidth="1"/>
    <col min="7937" max="7937" width="10.85546875" customWidth="1"/>
    <col min="7938" max="7938" width="174.140625" customWidth="1"/>
    <col min="7939" max="7939" width="22" customWidth="1"/>
    <col min="7940" max="7940" width="25.7109375" customWidth="1"/>
    <col min="7941" max="7941" width="51.42578125" customWidth="1"/>
    <col min="7942" max="7942" width="18.85546875" customWidth="1"/>
    <col min="7943" max="8167" width="11.7109375" customWidth="1"/>
    <col min="8168" max="8171" width="11.5703125" customWidth="1"/>
    <col min="8193" max="8193" width="10.85546875" customWidth="1"/>
    <col min="8194" max="8194" width="174.140625" customWidth="1"/>
    <col min="8195" max="8195" width="22" customWidth="1"/>
    <col min="8196" max="8196" width="25.7109375" customWidth="1"/>
    <col min="8197" max="8197" width="51.42578125" customWidth="1"/>
    <col min="8198" max="8198" width="18.85546875" customWidth="1"/>
    <col min="8199" max="8423" width="11.7109375" customWidth="1"/>
    <col min="8424" max="8427" width="11.5703125" customWidth="1"/>
    <col min="8449" max="8449" width="10.85546875" customWidth="1"/>
    <col min="8450" max="8450" width="174.140625" customWidth="1"/>
    <col min="8451" max="8451" width="22" customWidth="1"/>
    <col min="8452" max="8452" width="25.7109375" customWidth="1"/>
    <col min="8453" max="8453" width="51.42578125" customWidth="1"/>
    <col min="8454" max="8454" width="18.85546875" customWidth="1"/>
    <col min="8455" max="8679" width="11.7109375" customWidth="1"/>
    <col min="8680" max="8683" width="11.5703125" customWidth="1"/>
    <col min="8705" max="8705" width="10.85546875" customWidth="1"/>
    <col min="8706" max="8706" width="174.140625" customWidth="1"/>
    <col min="8707" max="8707" width="22" customWidth="1"/>
    <col min="8708" max="8708" width="25.7109375" customWidth="1"/>
    <col min="8709" max="8709" width="51.42578125" customWidth="1"/>
    <col min="8710" max="8710" width="18.85546875" customWidth="1"/>
    <col min="8711" max="8935" width="11.7109375" customWidth="1"/>
    <col min="8936" max="8939" width="11.5703125" customWidth="1"/>
    <col min="8961" max="8961" width="10.85546875" customWidth="1"/>
    <col min="8962" max="8962" width="174.140625" customWidth="1"/>
    <col min="8963" max="8963" width="22" customWidth="1"/>
    <col min="8964" max="8964" width="25.7109375" customWidth="1"/>
    <col min="8965" max="8965" width="51.42578125" customWidth="1"/>
    <col min="8966" max="8966" width="18.85546875" customWidth="1"/>
    <col min="8967" max="9191" width="11.7109375" customWidth="1"/>
    <col min="9192" max="9195" width="11.5703125" customWidth="1"/>
    <col min="9217" max="9217" width="10.85546875" customWidth="1"/>
    <col min="9218" max="9218" width="174.140625" customWidth="1"/>
    <col min="9219" max="9219" width="22" customWidth="1"/>
    <col min="9220" max="9220" width="25.7109375" customWidth="1"/>
    <col min="9221" max="9221" width="51.42578125" customWidth="1"/>
    <col min="9222" max="9222" width="18.85546875" customWidth="1"/>
    <col min="9223" max="9447" width="11.7109375" customWidth="1"/>
    <col min="9448" max="9451" width="11.5703125" customWidth="1"/>
    <col min="9473" max="9473" width="10.85546875" customWidth="1"/>
    <col min="9474" max="9474" width="174.140625" customWidth="1"/>
    <col min="9475" max="9475" width="22" customWidth="1"/>
    <col min="9476" max="9476" width="25.7109375" customWidth="1"/>
    <col min="9477" max="9477" width="51.42578125" customWidth="1"/>
    <col min="9478" max="9478" width="18.85546875" customWidth="1"/>
    <col min="9479" max="9703" width="11.7109375" customWidth="1"/>
    <col min="9704" max="9707" width="11.5703125" customWidth="1"/>
    <col min="9729" max="9729" width="10.85546875" customWidth="1"/>
    <col min="9730" max="9730" width="174.140625" customWidth="1"/>
    <col min="9731" max="9731" width="22" customWidth="1"/>
    <col min="9732" max="9732" width="25.7109375" customWidth="1"/>
    <col min="9733" max="9733" width="51.42578125" customWidth="1"/>
    <col min="9734" max="9734" width="18.85546875" customWidth="1"/>
    <col min="9735" max="9959" width="11.7109375" customWidth="1"/>
    <col min="9960" max="9963" width="11.5703125" customWidth="1"/>
    <col min="9985" max="9985" width="10.85546875" customWidth="1"/>
    <col min="9986" max="9986" width="174.140625" customWidth="1"/>
    <col min="9987" max="9987" width="22" customWidth="1"/>
    <col min="9988" max="9988" width="25.7109375" customWidth="1"/>
    <col min="9989" max="9989" width="51.42578125" customWidth="1"/>
    <col min="9990" max="9990" width="18.85546875" customWidth="1"/>
    <col min="9991" max="10215" width="11.7109375" customWidth="1"/>
    <col min="10216" max="10219" width="11.5703125" customWidth="1"/>
    <col min="10241" max="10241" width="10.85546875" customWidth="1"/>
    <col min="10242" max="10242" width="174.140625" customWidth="1"/>
    <col min="10243" max="10243" width="22" customWidth="1"/>
    <col min="10244" max="10244" width="25.7109375" customWidth="1"/>
    <col min="10245" max="10245" width="51.42578125" customWidth="1"/>
    <col min="10246" max="10246" width="18.85546875" customWidth="1"/>
    <col min="10247" max="10471" width="11.7109375" customWidth="1"/>
    <col min="10472" max="10475" width="11.5703125" customWidth="1"/>
    <col min="10497" max="10497" width="10.85546875" customWidth="1"/>
    <col min="10498" max="10498" width="174.140625" customWidth="1"/>
    <col min="10499" max="10499" width="22" customWidth="1"/>
    <col min="10500" max="10500" width="25.7109375" customWidth="1"/>
    <col min="10501" max="10501" width="51.42578125" customWidth="1"/>
    <col min="10502" max="10502" width="18.85546875" customWidth="1"/>
    <col min="10503" max="10727" width="11.7109375" customWidth="1"/>
    <col min="10728" max="10731" width="11.5703125" customWidth="1"/>
    <col min="10753" max="10753" width="10.85546875" customWidth="1"/>
    <col min="10754" max="10754" width="174.140625" customWidth="1"/>
    <col min="10755" max="10755" width="22" customWidth="1"/>
    <col min="10756" max="10756" width="25.7109375" customWidth="1"/>
    <col min="10757" max="10757" width="51.42578125" customWidth="1"/>
    <col min="10758" max="10758" width="18.85546875" customWidth="1"/>
    <col min="10759" max="10983" width="11.7109375" customWidth="1"/>
    <col min="10984" max="10987" width="11.5703125" customWidth="1"/>
    <col min="11009" max="11009" width="10.85546875" customWidth="1"/>
    <col min="11010" max="11010" width="174.140625" customWidth="1"/>
    <col min="11011" max="11011" width="22" customWidth="1"/>
    <col min="11012" max="11012" width="25.7109375" customWidth="1"/>
    <col min="11013" max="11013" width="51.42578125" customWidth="1"/>
    <col min="11014" max="11014" width="18.85546875" customWidth="1"/>
    <col min="11015" max="11239" width="11.7109375" customWidth="1"/>
    <col min="11240" max="11243" width="11.5703125" customWidth="1"/>
    <col min="11265" max="11265" width="10.85546875" customWidth="1"/>
    <col min="11266" max="11266" width="174.140625" customWidth="1"/>
    <col min="11267" max="11267" width="22" customWidth="1"/>
    <col min="11268" max="11268" width="25.7109375" customWidth="1"/>
    <col min="11269" max="11269" width="51.42578125" customWidth="1"/>
    <col min="11270" max="11270" width="18.85546875" customWidth="1"/>
    <col min="11271" max="11495" width="11.7109375" customWidth="1"/>
    <col min="11496" max="11499" width="11.5703125" customWidth="1"/>
    <col min="11521" max="11521" width="10.85546875" customWidth="1"/>
    <col min="11522" max="11522" width="174.140625" customWidth="1"/>
    <col min="11523" max="11523" width="22" customWidth="1"/>
    <col min="11524" max="11524" width="25.7109375" customWidth="1"/>
    <col min="11525" max="11525" width="51.42578125" customWidth="1"/>
    <col min="11526" max="11526" width="18.85546875" customWidth="1"/>
    <col min="11527" max="11751" width="11.7109375" customWidth="1"/>
    <col min="11752" max="11755" width="11.5703125" customWidth="1"/>
    <col min="11777" max="11777" width="10.85546875" customWidth="1"/>
    <col min="11778" max="11778" width="174.140625" customWidth="1"/>
    <col min="11779" max="11779" width="22" customWidth="1"/>
    <col min="11780" max="11780" width="25.7109375" customWidth="1"/>
    <col min="11781" max="11781" width="51.42578125" customWidth="1"/>
    <col min="11782" max="11782" width="18.85546875" customWidth="1"/>
    <col min="11783" max="12007" width="11.7109375" customWidth="1"/>
    <col min="12008" max="12011" width="11.5703125" customWidth="1"/>
    <col min="12033" max="12033" width="10.85546875" customWidth="1"/>
    <col min="12034" max="12034" width="174.140625" customWidth="1"/>
    <col min="12035" max="12035" width="22" customWidth="1"/>
    <col min="12036" max="12036" width="25.7109375" customWidth="1"/>
    <col min="12037" max="12037" width="51.42578125" customWidth="1"/>
    <col min="12038" max="12038" width="18.85546875" customWidth="1"/>
    <col min="12039" max="12263" width="11.7109375" customWidth="1"/>
    <col min="12264" max="12267" width="11.5703125" customWidth="1"/>
    <col min="12289" max="12289" width="10.85546875" customWidth="1"/>
    <col min="12290" max="12290" width="174.140625" customWidth="1"/>
    <col min="12291" max="12291" width="22" customWidth="1"/>
    <col min="12292" max="12292" width="25.7109375" customWidth="1"/>
    <col min="12293" max="12293" width="51.42578125" customWidth="1"/>
    <col min="12294" max="12294" width="18.85546875" customWidth="1"/>
    <col min="12295" max="12519" width="11.7109375" customWidth="1"/>
    <col min="12520" max="12523" width="11.5703125" customWidth="1"/>
    <col min="12545" max="12545" width="10.85546875" customWidth="1"/>
    <col min="12546" max="12546" width="174.140625" customWidth="1"/>
    <col min="12547" max="12547" width="22" customWidth="1"/>
    <col min="12548" max="12548" width="25.7109375" customWidth="1"/>
    <col min="12549" max="12549" width="51.42578125" customWidth="1"/>
    <col min="12550" max="12550" width="18.85546875" customWidth="1"/>
    <col min="12551" max="12775" width="11.7109375" customWidth="1"/>
    <col min="12776" max="12779" width="11.5703125" customWidth="1"/>
    <col min="12801" max="12801" width="10.85546875" customWidth="1"/>
    <col min="12802" max="12802" width="174.140625" customWidth="1"/>
    <col min="12803" max="12803" width="22" customWidth="1"/>
    <col min="12804" max="12804" width="25.7109375" customWidth="1"/>
    <col min="12805" max="12805" width="51.42578125" customWidth="1"/>
    <col min="12806" max="12806" width="18.85546875" customWidth="1"/>
    <col min="12807" max="13031" width="11.7109375" customWidth="1"/>
    <col min="13032" max="13035" width="11.5703125" customWidth="1"/>
    <col min="13057" max="13057" width="10.85546875" customWidth="1"/>
    <col min="13058" max="13058" width="174.140625" customWidth="1"/>
    <col min="13059" max="13059" width="22" customWidth="1"/>
    <col min="13060" max="13060" width="25.7109375" customWidth="1"/>
    <col min="13061" max="13061" width="51.42578125" customWidth="1"/>
    <col min="13062" max="13062" width="18.85546875" customWidth="1"/>
    <col min="13063" max="13287" width="11.7109375" customWidth="1"/>
    <col min="13288" max="13291" width="11.5703125" customWidth="1"/>
    <col min="13313" max="13313" width="10.85546875" customWidth="1"/>
    <col min="13314" max="13314" width="174.140625" customWidth="1"/>
    <col min="13315" max="13315" width="22" customWidth="1"/>
    <col min="13316" max="13316" width="25.7109375" customWidth="1"/>
    <col min="13317" max="13317" width="51.42578125" customWidth="1"/>
    <col min="13318" max="13318" width="18.85546875" customWidth="1"/>
    <col min="13319" max="13543" width="11.7109375" customWidth="1"/>
    <col min="13544" max="13547" width="11.5703125" customWidth="1"/>
    <col min="13569" max="13569" width="10.85546875" customWidth="1"/>
    <col min="13570" max="13570" width="174.140625" customWidth="1"/>
    <col min="13571" max="13571" width="22" customWidth="1"/>
    <col min="13572" max="13572" width="25.7109375" customWidth="1"/>
    <col min="13573" max="13573" width="51.42578125" customWidth="1"/>
    <col min="13574" max="13574" width="18.85546875" customWidth="1"/>
    <col min="13575" max="13799" width="11.7109375" customWidth="1"/>
    <col min="13800" max="13803" width="11.5703125" customWidth="1"/>
    <col min="13825" max="13825" width="10.85546875" customWidth="1"/>
    <col min="13826" max="13826" width="174.140625" customWidth="1"/>
    <col min="13827" max="13827" width="22" customWidth="1"/>
    <col min="13828" max="13828" width="25.7109375" customWidth="1"/>
    <col min="13829" max="13829" width="51.42578125" customWidth="1"/>
    <col min="13830" max="13830" width="18.85546875" customWidth="1"/>
    <col min="13831" max="14055" width="11.7109375" customWidth="1"/>
    <col min="14056" max="14059" width="11.5703125" customWidth="1"/>
    <col min="14081" max="14081" width="10.85546875" customWidth="1"/>
    <col min="14082" max="14082" width="174.140625" customWidth="1"/>
    <col min="14083" max="14083" width="22" customWidth="1"/>
    <col min="14084" max="14084" width="25.7109375" customWidth="1"/>
    <col min="14085" max="14085" width="51.42578125" customWidth="1"/>
    <col min="14086" max="14086" width="18.85546875" customWidth="1"/>
    <col min="14087" max="14311" width="11.7109375" customWidth="1"/>
    <col min="14312" max="14315" width="11.5703125" customWidth="1"/>
    <col min="14337" max="14337" width="10.85546875" customWidth="1"/>
    <col min="14338" max="14338" width="174.140625" customWidth="1"/>
    <col min="14339" max="14339" width="22" customWidth="1"/>
    <col min="14340" max="14340" width="25.7109375" customWidth="1"/>
    <col min="14341" max="14341" width="51.42578125" customWidth="1"/>
    <col min="14342" max="14342" width="18.85546875" customWidth="1"/>
    <col min="14343" max="14567" width="11.7109375" customWidth="1"/>
    <col min="14568" max="14571" width="11.5703125" customWidth="1"/>
    <col min="14593" max="14593" width="10.85546875" customWidth="1"/>
    <col min="14594" max="14594" width="174.140625" customWidth="1"/>
    <col min="14595" max="14595" width="22" customWidth="1"/>
    <col min="14596" max="14596" width="25.7109375" customWidth="1"/>
    <col min="14597" max="14597" width="51.42578125" customWidth="1"/>
    <col min="14598" max="14598" width="18.85546875" customWidth="1"/>
    <col min="14599" max="14823" width="11.7109375" customWidth="1"/>
    <col min="14824" max="14827" width="11.5703125" customWidth="1"/>
    <col min="14849" max="14849" width="10.85546875" customWidth="1"/>
    <col min="14850" max="14850" width="174.140625" customWidth="1"/>
    <col min="14851" max="14851" width="22" customWidth="1"/>
    <col min="14852" max="14852" width="25.7109375" customWidth="1"/>
    <col min="14853" max="14853" width="51.42578125" customWidth="1"/>
    <col min="14854" max="14854" width="18.85546875" customWidth="1"/>
    <col min="14855" max="15079" width="11.7109375" customWidth="1"/>
    <col min="15080" max="15083" width="11.5703125" customWidth="1"/>
    <col min="15105" max="15105" width="10.85546875" customWidth="1"/>
    <col min="15106" max="15106" width="174.140625" customWidth="1"/>
    <col min="15107" max="15107" width="22" customWidth="1"/>
    <col min="15108" max="15108" width="25.7109375" customWidth="1"/>
    <col min="15109" max="15109" width="51.42578125" customWidth="1"/>
    <col min="15110" max="15110" width="18.85546875" customWidth="1"/>
    <col min="15111" max="15335" width="11.7109375" customWidth="1"/>
    <col min="15336" max="15339" width="11.5703125" customWidth="1"/>
    <col min="15361" max="15361" width="10.85546875" customWidth="1"/>
    <col min="15362" max="15362" width="174.140625" customWidth="1"/>
    <col min="15363" max="15363" width="22" customWidth="1"/>
    <col min="15364" max="15364" width="25.7109375" customWidth="1"/>
    <col min="15365" max="15365" width="51.42578125" customWidth="1"/>
    <col min="15366" max="15366" width="18.85546875" customWidth="1"/>
    <col min="15367" max="15591" width="11.7109375" customWidth="1"/>
    <col min="15592" max="15595" width="11.5703125" customWidth="1"/>
    <col min="15617" max="15617" width="10.85546875" customWidth="1"/>
    <col min="15618" max="15618" width="174.140625" customWidth="1"/>
    <col min="15619" max="15619" width="22" customWidth="1"/>
    <col min="15620" max="15620" width="25.7109375" customWidth="1"/>
    <col min="15621" max="15621" width="51.42578125" customWidth="1"/>
    <col min="15622" max="15622" width="18.85546875" customWidth="1"/>
    <col min="15623" max="15847" width="11.7109375" customWidth="1"/>
    <col min="15848" max="15851" width="11.5703125" customWidth="1"/>
    <col min="15873" max="15873" width="10.85546875" customWidth="1"/>
    <col min="15874" max="15874" width="174.140625" customWidth="1"/>
    <col min="15875" max="15875" width="22" customWidth="1"/>
    <col min="15876" max="15876" width="25.7109375" customWidth="1"/>
    <col min="15877" max="15877" width="51.42578125" customWidth="1"/>
    <col min="15878" max="15878" width="18.85546875" customWidth="1"/>
    <col min="15879" max="16103" width="11.7109375" customWidth="1"/>
    <col min="16104" max="16107" width="11.5703125" customWidth="1"/>
    <col min="16129" max="16129" width="10.85546875" customWidth="1"/>
    <col min="16130" max="16130" width="174.140625" customWidth="1"/>
    <col min="16131" max="16131" width="22" customWidth="1"/>
    <col min="16132" max="16132" width="25.7109375" customWidth="1"/>
    <col min="16133" max="16133" width="51.42578125" customWidth="1"/>
    <col min="16134" max="16134" width="18.85546875" customWidth="1"/>
    <col min="16135" max="16359" width="11.7109375" customWidth="1"/>
    <col min="16360" max="16363" width="11.5703125" customWidth="1"/>
  </cols>
  <sheetData>
    <row r="1" spans="1:7" ht="33">
      <c r="A1" s="187"/>
      <c r="B1" s="188" t="s">
        <v>796</v>
      </c>
      <c r="C1" s="189"/>
      <c r="D1" s="190"/>
      <c r="E1" s="191"/>
      <c r="F1" s="192"/>
      <c r="G1" s="193"/>
    </row>
    <row r="2" spans="1:7" ht="33">
      <c r="A2" s="187"/>
      <c r="B2" s="188"/>
      <c r="C2" s="189"/>
      <c r="D2" s="190"/>
      <c r="E2" s="191"/>
      <c r="F2" s="192"/>
      <c r="G2" s="193"/>
    </row>
    <row r="3" spans="1:7" ht="41.25" customHeight="1">
      <c r="B3" s="313" t="s">
        <v>749</v>
      </c>
      <c r="C3" s="313"/>
      <c r="D3" s="313"/>
      <c r="E3" s="313"/>
      <c r="F3" s="313"/>
      <c r="G3" s="313"/>
    </row>
    <row r="4" spans="1:7" ht="41.25" customHeight="1">
      <c r="B4" s="313" t="s">
        <v>750</v>
      </c>
      <c r="C4" s="313"/>
      <c r="D4" s="313"/>
      <c r="E4" s="313"/>
      <c r="F4" s="313"/>
      <c r="G4" s="313"/>
    </row>
    <row r="5" spans="1:7" ht="50.1" customHeight="1">
      <c r="A5" s="195" t="s">
        <v>751</v>
      </c>
      <c r="B5" s="196" t="s">
        <v>752</v>
      </c>
      <c r="C5" s="197" t="s">
        <v>753</v>
      </c>
      <c r="D5" s="198" t="s">
        <v>754</v>
      </c>
      <c r="E5" s="199"/>
    </row>
    <row r="6" spans="1:7" ht="35.1" customHeight="1">
      <c r="A6" s="196"/>
      <c r="B6" s="196" t="s">
        <v>755</v>
      </c>
      <c r="C6" s="197"/>
      <c r="D6" s="198"/>
      <c r="E6" s="199"/>
    </row>
    <row r="7" spans="1:7" ht="20.100000000000001" customHeight="1">
      <c r="A7" s="195">
        <v>1</v>
      </c>
      <c r="B7" s="201" t="s">
        <v>756</v>
      </c>
      <c r="C7" s="202" t="s">
        <v>757</v>
      </c>
      <c r="D7" s="203" t="s">
        <v>757</v>
      </c>
      <c r="E7" s="204"/>
    </row>
    <row r="8" spans="1:7" ht="31.2">
      <c r="A8" s="195">
        <f>A7+1</f>
        <v>2</v>
      </c>
      <c r="B8" s="205" t="s">
        <v>758</v>
      </c>
      <c r="C8" s="202" t="s">
        <v>759</v>
      </c>
      <c r="D8" s="206">
        <f>217*1.15</f>
        <v>249.54999999999998</v>
      </c>
      <c r="E8" s="207"/>
    </row>
    <row r="9" spans="1:7" ht="20.100000000000001" customHeight="1">
      <c r="A9" s="195">
        <f t="shared" ref="A9:A44" si="0">A8+1</f>
        <v>3</v>
      </c>
      <c r="B9" s="201" t="s">
        <v>760</v>
      </c>
      <c r="C9" s="202" t="s">
        <v>759</v>
      </c>
      <c r="D9" s="206">
        <f>36</f>
        <v>36</v>
      </c>
      <c r="E9" s="207"/>
    </row>
    <row r="10" spans="1:7" ht="20.100000000000001" customHeight="1">
      <c r="A10" s="195">
        <f t="shared" si="0"/>
        <v>4</v>
      </c>
      <c r="B10" s="201" t="s">
        <v>761</v>
      </c>
      <c r="C10" s="202" t="s">
        <v>759</v>
      </c>
      <c r="D10" s="208">
        <f>D9</f>
        <v>36</v>
      </c>
      <c r="E10" s="207"/>
    </row>
    <row r="11" spans="1:7" ht="20.100000000000001" customHeight="1">
      <c r="A11" s="195">
        <f t="shared" si="0"/>
        <v>5</v>
      </c>
      <c r="B11" s="201" t="s">
        <v>762</v>
      </c>
      <c r="C11" s="202" t="s">
        <v>759</v>
      </c>
      <c r="D11" s="208">
        <f>D9</f>
        <v>36</v>
      </c>
      <c r="E11" s="207"/>
    </row>
    <row r="12" spans="1:7" ht="20.100000000000001" customHeight="1">
      <c r="A12" s="195">
        <f t="shared" si="0"/>
        <v>6</v>
      </c>
      <c r="B12" s="201" t="s">
        <v>763</v>
      </c>
      <c r="C12" s="202" t="s">
        <v>611</v>
      </c>
      <c r="D12" s="208">
        <f>D11*2</f>
        <v>72</v>
      </c>
      <c r="E12" s="207"/>
    </row>
    <row r="13" spans="1:7" ht="46.8">
      <c r="A13" s="195">
        <f t="shared" si="0"/>
        <v>7</v>
      </c>
      <c r="B13" s="205" t="s">
        <v>764</v>
      </c>
      <c r="C13" s="202" t="s">
        <v>759</v>
      </c>
      <c r="D13" s="208">
        <f>D9</f>
        <v>36</v>
      </c>
      <c r="E13" s="207"/>
    </row>
    <row r="14" spans="1:7" ht="18">
      <c r="A14" s="195">
        <f t="shared" si="0"/>
        <v>8</v>
      </c>
      <c r="B14" s="201" t="s">
        <v>765</v>
      </c>
      <c r="C14" s="202" t="s">
        <v>759</v>
      </c>
      <c r="D14" s="208">
        <f>D9</f>
        <v>36</v>
      </c>
      <c r="E14" s="207"/>
    </row>
    <row r="15" spans="1:7" ht="20.100000000000001" customHeight="1">
      <c r="A15" s="195">
        <f t="shared" si="0"/>
        <v>9</v>
      </c>
      <c r="B15" s="201" t="s">
        <v>766</v>
      </c>
      <c r="C15" s="202" t="s">
        <v>767</v>
      </c>
      <c r="D15" s="208">
        <f>D9*0.15*1.2*1.3</f>
        <v>8.4239999999999995</v>
      </c>
      <c r="E15" s="207"/>
    </row>
    <row r="16" spans="1:7" ht="20.100000000000001" customHeight="1">
      <c r="A16" s="195">
        <f t="shared" si="0"/>
        <v>10</v>
      </c>
      <c r="B16" s="201" t="s">
        <v>768</v>
      </c>
      <c r="C16" s="202" t="s">
        <v>759</v>
      </c>
      <c r="D16" s="208">
        <f>D9*2</f>
        <v>72</v>
      </c>
      <c r="E16" s="207"/>
    </row>
    <row r="17" spans="1:5" ht="20.100000000000001" customHeight="1">
      <c r="A17" s="195">
        <f t="shared" si="0"/>
        <v>11</v>
      </c>
      <c r="B17" s="201" t="s">
        <v>769</v>
      </c>
      <c r="C17" s="202" t="s">
        <v>479</v>
      </c>
      <c r="D17" s="208">
        <f>D15*1</f>
        <v>8.4239999999999995</v>
      </c>
      <c r="E17" s="207"/>
    </row>
    <row r="18" spans="1:5" ht="20.100000000000001" customHeight="1">
      <c r="A18" s="195">
        <f t="shared" si="0"/>
        <v>12</v>
      </c>
      <c r="B18" s="209" t="s">
        <v>770</v>
      </c>
      <c r="C18" s="202" t="s">
        <v>611</v>
      </c>
      <c r="D18" s="208">
        <f>D19</f>
        <v>4</v>
      </c>
      <c r="E18" s="207"/>
    </row>
    <row r="19" spans="1:5" ht="31.2">
      <c r="A19" s="195">
        <f t="shared" si="0"/>
        <v>13</v>
      </c>
      <c r="B19" s="205" t="s">
        <v>771</v>
      </c>
      <c r="C19" s="202" t="s">
        <v>772</v>
      </c>
      <c r="D19" s="208">
        <f>SUM(D21:D22)</f>
        <v>4</v>
      </c>
      <c r="E19" s="207"/>
    </row>
    <row r="20" spans="1:5" ht="33.6">
      <c r="A20" s="195">
        <f t="shared" si="0"/>
        <v>14</v>
      </c>
      <c r="B20" s="205" t="s">
        <v>773</v>
      </c>
      <c r="C20" s="202" t="s">
        <v>599</v>
      </c>
      <c r="D20" s="208">
        <f>D19*0.2*1.15*1.2</f>
        <v>1.1039999999999999</v>
      </c>
      <c r="E20" s="207"/>
    </row>
    <row r="21" spans="1:5" ht="20.100000000000001" customHeight="1">
      <c r="A21" s="195">
        <f t="shared" si="0"/>
        <v>15</v>
      </c>
      <c r="B21" s="210" t="s">
        <v>774</v>
      </c>
      <c r="C21" s="202" t="s">
        <v>611</v>
      </c>
      <c r="D21" s="208">
        <v>3</v>
      </c>
      <c r="E21" s="207"/>
    </row>
    <row r="22" spans="1:5" ht="20.100000000000001" customHeight="1">
      <c r="A22" s="195">
        <f t="shared" si="0"/>
        <v>16</v>
      </c>
      <c r="B22" s="210" t="s">
        <v>775</v>
      </c>
      <c r="C22" s="202" t="s">
        <v>611</v>
      </c>
      <c r="D22" s="203">
        <v>1</v>
      </c>
      <c r="E22" s="207"/>
    </row>
    <row r="23" spans="1:5" ht="20.100000000000001" customHeight="1">
      <c r="A23" s="195">
        <f t="shared" si="0"/>
        <v>17</v>
      </c>
      <c r="B23" s="201" t="s">
        <v>769</v>
      </c>
      <c r="C23" s="202" t="s">
        <v>479</v>
      </c>
      <c r="D23" s="208">
        <f>D20*1</f>
        <v>1.1039999999999999</v>
      </c>
      <c r="E23" s="207"/>
    </row>
    <row r="24" spans="1:5" ht="18">
      <c r="A24" s="195">
        <f t="shared" si="0"/>
        <v>18</v>
      </c>
      <c r="B24" s="205" t="s">
        <v>776</v>
      </c>
      <c r="C24" s="202" t="s">
        <v>479</v>
      </c>
      <c r="D24" s="208">
        <f>D20*1</f>
        <v>1.1039999999999999</v>
      </c>
      <c r="E24" s="207"/>
    </row>
    <row r="25" spans="1:5" ht="20.100000000000001" customHeight="1">
      <c r="A25" s="195">
        <f t="shared" si="0"/>
        <v>19</v>
      </c>
      <c r="B25" s="205" t="s">
        <v>777</v>
      </c>
      <c r="C25" s="202" t="s">
        <v>611</v>
      </c>
      <c r="D25" s="208">
        <f>D19</f>
        <v>4</v>
      </c>
      <c r="E25" s="207"/>
    </row>
    <row r="26" spans="1:5" ht="20.100000000000001" customHeight="1">
      <c r="A26" s="195">
        <f t="shared" si="0"/>
        <v>20</v>
      </c>
      <c r="B26" s="205" t="s">
        <v>778</v>
      </c>
      <c r="C26" s="202" t="s">
        <v>611</v>
      </c>
      <c r="D26" s="208">
        <f>D19</f>
        <v>4</v>
      </c>
      <c r="E26" s="207"/>
    </row>
    <row r="27" spans="1:5" ht="20.100000000000001" customHeight="1">
      <c r="A27" s="195">
        <f t="shared" si="0"/>
        <v>21</v>
      </c>
      <c r="B27" s="209" t="s">
        <v>779</v>
      </c>
      <c r="C27" s="202" t="s">
        <v>611</v>
      </c>
      <c r="D27" s="206">
        <f>SUM(D28:D30)</f>
        <v>60</v>
      </c>
      <c r="E27" s="207"/>
    </row>
    <row r="28" spans="1:5" ht="20.100000000000001" customHeight="1">
      <c r="A28" s="195">
        <f t="shared" si="0"/>
        <v>22</v>
      </c>
      <c r="B28" s="211" t="s">
        <v>780</v>
      </c>
      <c r="C28" s="202" t="s">
        <v>611</v>
      </c>
      <c r="D28" s="208">
        <f>10+10</f>
        <v>20</v>
      </c>
      <c r="E28" s="207"/>
    </row>
    <row r="29" spans="1:5" ht="20.100000000000001" customHeight="1">
      <c r="A29" s="195">
        <f t="shared" si="0"/>
        <v>23</v>
      </c>
      <c r="B29" s="211" t="s">
        <v>781</v>
      </c>
      <c r="C29" s="202" t="s">
        <v>611</v>
      </c>
      <c r="D29" s="208">
        <f>16</f>
        <v>16</v>
      </c>
      <c r="E29" s="207"/>
    </row>
    <row r="30" spans="1:5" ht="20.100000000000001" customHeight="1">
      <c r="A30" s="195">
        <f t="shared" si="0"/>
        <v>24</v>
      </c>
      <c r="B30" s="211" t="s">
        <v>782</v>
      </c>
      <c r="C30" s="202" t="s">
        <v>611</v>
      </c>
      <c r="D30" s="208">
        <f>24</f>
        <v>24</v>
      </c>
      <c r="E30" s="207"/>
    </row>
    <row r="31" spans="1:5" ht="20.100000000000001" customHeight="1">
      <c r="A31" s="195">
        <f t="shared" si="0"/>
        <v>25</v>
      </c>
      <c r="B31" s="201" t="s">
        <v>783</v>
      </c>
      <c r="C31" s="202" t="s">
        <v>611</v>
      </c>
      <c r="D31" s="208">
        <f>SUM(D28:D30)</f>
        <v>60</v>
      </c>
      <c r="E31" s="207"/>
    </row>
    <row r="32" spans="1:5" ht="20.100000000000001" customHeight="1">
      <c r="A32" s="195">
        <f t="shared" si="0"/>
        <v>26</v>
      </c>
      <c r="B32" s="201" t="s">
        <v>784</v>
      </c>
      <c r="C32" s="202" t="s">
        <v>611</v>
      </c>
      <c r="D32" s="208">
        <f>D31</f>
        <v>60</v>
      </c>
      <c r="E32" s="207"/>
    </row>
    <row r="33" spans="1:5" ht="20.100000000000001" customHeight="1">
      <c r="A33" s="195">
        <f t="shared" si="0"/>
        <v>27</v>
      </c>
      <c r="B33" s="201" t="s">
        <v>785</v>
      </c>
      <c r="C33" s="202" t="s">
        <v>759</v>
      </c>
      <c r="D33" s="208">
        <f>D8</f>
        <v>249.54999999999998</v>
      </c>
      <c r="E33" s="207"/>
    </row>
    <row r="34" spans="1:5" ht="31.2">
      <c r="A34" s="195">
        <f t="shared" si="0"/>
        <v>28</v>
      </c>
      <c r="B34" s="205" t="s">
        <v>786</v>
      </c>
      <c r="C34" s="202" t="s">
        <v>767</v>
      </c>
      <c r="D34" s="208">
        <f>D9*0.08*1.15*1.2</f>
        <v>3.9743999999999997</v>
      </c>
      <c r="E34" s="207"/>
    </row>
    <row r="35" spans="1:5" ht="20.100000000000001" customHeight="1">
      <c r="A35" s="195">
        <f t="shared" si="0"/>
        <v>29</v>
      </c>
      <c r="B35" s="201" t="s">
        <v>787</v>
      </c>
      <c r="C35" s="202" t="s">
        <v>759</v>
      </c>
      <c r="D35" s="208">
        <f>D9</f>
        <v>36</v>
      </c>
      <c r="E35" s="207"/>
    </row>
    <row r="36" spans="1:5" ht="18">
      <c r="A36" s="195">
        <f t="shared" si="0"/>
        <v>30</v>
      </c>
      <c r="B36" s="201" t="s">
        <v>785</v>
      </c>
      <c r="C36" s="202" t="s">
        <v>759</v>
      </c>
      <c r="D36" s="208">
        <f>SUM(D35)</f>
        <v>36</v>
      </c>
      <c r="E36" s="207"/>
    </row>
    <row r="37" spans="1:5" ht="18">
      <c r="A37" s="212"/>
      <c r="B37" s="213" t="s">
        <v>788</v>
      </c>
      <c r="C37" s="214" t="s">
        <v>757</v>
      </c>
      <c r="D37" s="215" t="s">
        <v>757</v>
      </c>
      <c r="E37" s="207"/>
    </row>
    <row r="38" spans="1:5" ht="20.25" customHeight="1">
      <c r="A38" s="195">
        <v>31</v>
      </c>
      <c r="B38" s="201" t="s">
        <v>789</v>
      </c>
      <c r="C38" s="202" t="s">
        <v>759</v>
      </c>
      <c r="D38" s="206">
        <f>D8-D9</f>
        <v>213.54999999999998</v>
      </c>
      <c r="E38" s="207"/>
    </row>
    <row r="39" spans="1:5" ht="20.25" customHeight="1">
      <c r="A39" s="195">
        <f t="shared" si="0"/>
        <v>32</v>
      </c>
      <c r="B39" s="201" t="s">
        <v>790</v>
      </c>
      <c r="C39" s="202" t="s">
        <v>759</v>
      </c>
      <c r="D39" s="208">
        <f>D38*1.1</f>
        <v>234.905</v>
      </c>
      <c r="E39" s="207"/>
    </row>
    <row r="40" spans="1:5" ht="20.25" customHeight="1">
      <c r="A40" s="195">
        <f t="shared" si="0"/>
        <v>33</v>
      </c>
      <c r="B40" s="201" t="s">
        <v>791</v>
      </c>
      <c r="C40" s="202" t="s">
        <v>611</v>
      </c>
      <c r="D40" s="208">
        <f>D38*4</f>
        <v>854.19999999999993</v>
      </c>
      <c r="E40" s="207"/>
    </row>
    <row r="41" spans="1:5" ht="20.25" customHeight="1">
      <c r="A41" s="195">
        <f t="shared" si="0"/>
        <v>34</v>
      </c>
      <c r="B41" s="201" t="s">
        <v>792</v>
      </c>
      <c r="C41" s="202" t="s">
        <v>509</v>
      </c>
      <c r="D41" s="208">
        <f>D39</f>
        <v>234.905</v>
      </c>
      <c r="E41" s="207"/>
    </row>
    <row r="42" spans="1:5" ht="20.25" customHeight="1">
      <c r="A42" s="195">
        <f t="shared" si="0"/>
        <v>35</v>
      </c>
      <c r="B42" s="201" t="s">
        <v>793</v>
      </c>
      <c r="C42" s="202" t="s">
        <v>479</v>
      </c>
      <c r="D42" s="208">
        <f>D38*0.02</f>
        <v>4.2709999999999999</v>
      </c>
      <c r="E42" s="207"/>
    </row>
    <row r="43" spans="1:5" ht="20.25" customHeight="1">
      <c r="A43" s="195">
        <f t="shared" si="0"/>
        <v>36</v>
      </c>
      <c r="B43" s="201" t="s">
        <v>794</v>
      </c>
      <c r="C43" s="202" t="s">
        <v>759</v>
      </c>
      <c r="D43" s="208">
        <f>D38</f>
        <v>213.54999999999998</v>
      </c>
      <c r="E43" s="207"/>
    </row>
    <row r="44" spans="1:5" ht="20.25" customHeight="1">
      <c r="A44" s="195">
        <f t="shared" si="0"/>
        <v>37</v>
      </c>
      <c r="B44" s="201" t="s">
        <v>795</v>
      </c>
      <c r="C44" s="202" t="s">
        <v>759</v>
      </c>
      <c r="D44" s="208">
        <f>D38</f>
        <v>213.54999999999998</v>
      </c>
      <c r="E44" s="207"/>
    </row>
    <row r="45" spans="1:5" ht="18">
      <c r="A45" s="195"/>
      <c r="B45" s="201"/>
      <c r="C45" s="202"/>
      <c r="D45" s="208"/>
      <c r="E45" s="207"/>
    </row>
  </sheetData>
  <mergeCells count="2">
    <mergeCell ref="B3:G3"/>
    <mergeCell ref="B4:G4"/>
  </mergeCells>
  <pageMargins left="0.58333330000000005" right="0.58333330000000005" top="0.5" bottom="0.46666669999999999" header="0" footer="0"/>
  <pageSetup paperSize="9" scale="4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102.B - CHODNÍKY STAVB...</vt:lpstr>
      <vt:lpstr>SO 300.B - KANALIZACE A V...</vt:lpstr>
      <vt:lpstr>SO 404,SO 406,SO412 - SO4...</vt:lpstr>
      <vt:lpstr>SO 421 - SO 421 - Technic...</vt:lpstr>
      <vt:lpstr>SO 802.B - Vegetační úpravy</vt:lpstr>
      <vt:lpstr>'Rekapitulace stavby'!Názvy_tisku</vt:lpstr>
      <vt:lpstr>'SO 102.B - CHODNÍKY STAVB...'!Názvy_tisku</vt:lpstr>
      <vt:lpstr>'SO 300.B - KANALIZACE A V...'!Názvy_tisku</vt:lpstr>
      <vt:lpstr>'SO 404,SO 406,SO412 - SO4...'!Názvy_tisku</vt:lpstr>
      <vt:lpstr>'SO 421 - SO 421 - Technic...'!Názvy_tisku</vt:lpstr>
      <vt:lpstr>'Rekapitulace stavby'!Oblast_tisku</vt:lpstr>
      <vt:lpstr>'SO 102.B - CHODNÍKY STAVB...'!Oblast_tisku</vt:lpstr>
      <vt:lpstr>'SO 300.B - KANALIZACE A V...'!Oblast_tisku</vt:lpstr>
      <vt:lpstr>'SO 404,SO 406,SO412 - SO4...'!Oblast_tisku</vt:lpstr>
      <vt:lpstr>'SO 421 - SO 421 - Technic...'!Oblast_tisku</vt:lpstr>
      <vt:lpstr>'SO 802.B - Vegetační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PC0324\VEn</dc:creator>
  <cp:lastModifiedBy>Doležal Stanislav</cp:lastModifiedBy>
  <cp:lastPrinted>2018-02-05T13:23:44Z</cp:lastPrinted>
  <dcterms:created xsi:type="dcterms:W3CDTF">2018-02-05T13:15:22Z</dcterms:created>
  <dcterms:modified xsi:type="dcterms:W3CDTF">2018-02-06T08:59:57Z</dcterms:modified>
</cp:coreProperties>
</file>