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O:\OKI\Referenti\Kukolová\VZ\Nové vz\12 REKONSTRUKCE ŠKOLNÍHO ZAŘÍZENÍ\EZAK\"/>
    </mc:Choice>
  </mc:AlternateContent>
  <xr:revisionPtr revIDLastSave="0" documentId="8_{96DA31B2-2179-4F9C-A9D2-AD355774E9E0}" xr6:coauthVersionLast="47" xr6:coauthVersionMax="47" xr10:uidLastSave="{00000000-0000-0000-0000-000000000000}"/>
  <bookViews>
    <workbookView xWindow="0" yWindow="600" windowWidth="28800" windowHeight="15600" xr2:uid="{00000000-000D-0000-FFFF-FFFF00000000}"/>
  </bookViews>
  <sheets>
    <sheet name="Rekapitulace stavby" sheetId="1" r:id="rId1"/>
    <sheet name="SO1 - Opěrná zeď, přípojky" sheetId="2" r:id="rId2"/>
    <sheet name="SO2 - Stavební práce" sheetId="3" r:id="rId3"/>
    <sheet name="SO3 - Silnoproudé instalace" sheetId="4" r:id="rId4"/>
    <sheet name="SO4 - Slaboproudé instalace" sheetId="5" r:id="rId5"/>
    <sheet name="SO5 - Technická zařízení ..." sheetId="6" r:id="rId6"/>
    <sheet name="VRN - Vedlejší a ostatní ..." sheetId="7" r:id="rId7"/>
    <sheet name="Pokyny pro vyplnění" sheetId="8" r:id="rId8"/>
  </sheets>
  <definedNames>
    <definedName name="_xlnm._FilterDatabase" localSheetId="1" hidden="1">'SO1 - Opěrná zeď, přípojky'!$C$91:$K$334</definedName>
    <definedName name="_xlnm._FilterDatabase" localSheetId="2" hidden="1">'SO2 - Stavební práce'!$C$103:$K$963</definedName>
    <definedName name="_xlnm._FilterDatabase" localSheetId="3" hidden="1">'SO3 - Silnoproudé instalace'!$C$84:$K$134</definedName>
    <definedName name="_xlnm._FilterDatabase" localSheetId="4" hidden="1">'SO4 - Slaboproudé instalace'!$C$84:$K$126</definedName>
    <definedName name="_xlnm._FilterDatabase" localSheetId="5" hidden="1">'SO5 - Technická zařízení ...'!$C$89:$K$268</definedName>
    <definedName name="_xlnm._FilterDatabase" localSheetId="6" hidden="1">'VRN - Vedlejší a ostatní ...'!$C$79:$K$96</definedName>
    <definedName name="_xlnm.Print_Titles" localSheetId="0">'Rekapitulace stavby'!$52:$52</definedName>
    <definedName name="_xlnm.Print_Titles" localSheetId="1">'SO1 - Opěrná zeď, přípojky'!$91:$91</definedName>
    <definedName name="_xlnm.Print_Titles" localSheetId="2">'SO2 - Stavební práce'!$103:$103</definedName>
    <definedName name="_xlnm.Print_Titles" localSheetId="3">'SO3 - Silnoproudé instalace'!$84:$84</definedName>
    <definedName name="_xlnm.Print_Titles" localSheetId="4">'SO4 - Slaboproudé instalace'!$84:$84</definedName>
    <definedName name="_xlnm.Print_Titles" localSheetId="5">'SO5 - Technická zařízení ...'!$89:$89</definedName>
    <definedName name="_xlnm.Print_Titles" localSheetId="6">'VRN - Vedlejší a ostatní ...'!$79:$79</definedName>
    <definedName name="_xlnm.Print_Area" localSheetId="7">'Pokyny pro vyplnění'!$B$2:$K$71,'Pokyny pro vyplnění'!$B$74:$K$118,'Pokyny pro vyplnění'!$B$121:$K$161,'Pokyny pro vyplnění'!$B$164:$K$219</definedName>
    <definedName name="_xlnm.Print_Area" localSheetId="0">'Rekapitulace stavby'!$D$4:$AO$36,'Rekapitulace stavby'!$C$42:$AQ$61</definedName>
    <definedName name="_xlnm.Print_Area" localSheetId="1">'SO1 - Opěrná zeď, přípojky'!$C$4:$J$39,'SO1 - Opěrná zeď, přípojky'!$C$45:$J$73,'SO1 - Opěrná zeď, přípojky'!$C$79:$K$334</definedName>
    <definedName name="_xlnm.Print_Area" localSheetId="2">'SO2 - Stavební práce'!$C$4:$J$39,'SO2 - Stavební práce'!$C$45:$J$85,'SO2 - Stavební práce'!$C$91:$K$963</definedName>
    <definedName name="_xlnm.Print_Area" localSheetId="3">'SO3 - Silnoproudé instalace'!$C$4:$J$39,'SO3 - Silnoproudé instalace'!$C$45:$J$66,'SO3 - Silnoproudé instalace'!$C$72:$K$134</definedName>
    <definedName name="_xlnm.Print_Area" localSheetId="4">'SO4 - Slaboproudé instalace'!$C$4:$J$39,'SO4 - Slaboproudé instalace'!$C$45:$J$66,'SO4 - Slaboproudé instalace'!$C$72:$K$126</definedName>
    <definedName name="_xlnm.Print_Area" localSheetId="5">'SO5 - Technická zařízení ...'!$C$4:$J$39,'SO5 - Technická zařízení ...'!$C$45:$J$71,'SO5 - Technická zařízení ...'!$C$77:$K$268</definedName>
    <definedName name="_xlnm.Print_Area" localSheetId="6">'VRN - Vedlejší a ostatní ...'!$C$4:$J$39,'VRN - Vedlejší a ostatní ...'!$C$45:$J$61,'VRN - Vedlejší a ostatní ...'!$C$67:$K$96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7" l="1"/>
  <c r="J36" i="7"/>
  <c r="AY60" i="1" s="1"/>
  <c r="J35" i="7"/>
  <c r="AX60" i="1"/>
  <c r="BI96" i="7"/>
  <c r="BH96" i="7"/>
  <c r="BG96" i="7"/>
  <c r="BF96" i="7"/>
  <c r="T96" i="7"/>
  <c r="R96" i="7"/>
  <c r="P96" i="7"/>
  <c r="BI95" i="7"/>
  <c r="BH95" i="7"/>
  <c r="BG95" i="7"/>
  <c r="BF95" i="7"/>
  <c r="T95" i="7"/>
  <c r="R95" i="7"/>
  <c r="P95" i="7"/>
  <c r="BI94" i="7"/>
  <c r="BH94" i="7"/>
  <c r="BG94" i="7"/>
  <c r="BF94" i="7"/>
  <c r="T94" i="7"/>
  <c r="R94" i="7"/>
  <c r="P94" i="7"/>
  <c r="BI93" i="7"/>
  <c r="BH93" i="7"/>
  <c r="BG93" i="7"/>
  <c r="BF93" i="7"/>
  <c r="T93" i="7"/>
  <c r="R93" i="7"/>
  <c r="P93" i="7"/>
  <c r="BI92" i="7"/>
  <c r="BH92" i="7"/>
  <c r="BG92" i="7"/>
  <c r="BF92" i="7"/>
  <c r="T92" i="7"/>
  <c r="R92" i="7"/>
  <c r="P92" i="7"/>
  <c r="BI91" i="7"/>
  <c r="BH91" i="7"/>
  <c r="BG91" i="7"/>
  <c r="BF91" i="7"/>
  <c r="T91" i="7"/>
  <c r="R91" i="7"/>
  <c r="P91" i="7"/>
  <c r="BI90" i="7"/>
  <c r="BH90" i="7"/>
  <c r="BG90" i="7"/>
  <c r="BF90" i="7"/>
  <c r="T90" i="7"/>
  <c r="R90" i="7"/>
  <c r="P90" i="7"/>
  <c r="BI89" i="7"/>
  <c r="BH89" i="7"/>
  <c r="BG89" i="7"/>
  <c r="BF89" i="7"/>
  <c r="T89" i="7"/>
  <c r="R89" i="7"/>
  <c r="P89" i="7"/>
  <c r="BI87" i="7"/>
  <c r="BH87" i="7"/>
  <c r="BG87" i="7"/>
  <c r="BF87" i="7"/>
  <c r="T87" i="7"/>
  <c r="R87" i="7"/>
  <c r="P87" i="7"/>
  <c r="BI86" i="7"/>
  <c r="BH86" i="7"/>
  <c r="BG86" i="7"/>
  <c r="BF86" i="7"/>
  <c r="T86" i="7"/>
  <c r="R86" i="7"/>
  <c r="P86" i="7"/>
  <c r="BI85" i="7"/>
  <c r="BH85" i="7"/>
  <c r="BG85" i="7"/>
  <c r="BF85" i="7"/>
  <c r="T85" i="7"/>
  <c r="R85" i="7"/>
  <c r="P85" i="7"/>
  <c r="BI84" i="7"/>
  <c r="BH84" i="7"/>
  <c r="BG84" i="7"/>
  <c r="BF84" i="7"/>
  <c r="T84" i="7"/>
  <c r="R84" i="7"/>
  <c r="P84" i="7"/>
  <c r="BI83" i="7"/>
  <c r="BH83" i="7"/>
  <c r="BG83" i="7"/>
  <c r="BF83" i="7"/>
  <c r="T83" i="7"/>
  <c r="R83" i="7"/>
  <c r="P83" i="7"/>
  <c r="BI82" i="7"/>
  <c r="BH82" i="7"/>
  <c r="BG82" i="7"/>
  <c r="BF82" i="7"/>
  <c r="T82" i="7"/>
  <c r="R82" i="7"/>
  <c r="P82" i="7"/>
  <c r="J76" i="7"/>
  <c r="F76" i="7"/>
  <c r="F74" i="7"/>
  <c r="E72" i="7"/>
  <c r="J54" i="7"/>
  <c r="F54" i="7"/>
  <c r="F52" i="7"/>
  <c r="E50" i="7"/>
  <c r="J24" i="7"/>
  <c r="E24" i="7"/>
  <c r="J77" i="7"/>
  <c r="J23" i="7"/>
  <c r="J18" i="7"/>
  <c r="E18" i="7"/>
  <c r="F77" i="7"/>
  <c r="J17" i="7"/>
  <c r="J12" i="7"/>
  <c r="J52" i="7" s="1"/>
  <c r="E7" i="7"/>
  <c r="E70" i="7"/>
  <c r="J37" i="6"/>
  <c r="J36" i="6"/>
  <c r="AY59" i="1"/>
  <c r="J35" i="6"/>
  <c r="AX59" i="1" s="1"/>
  <c r="BI268" i="6"/>
  <c r="BH268" i="6"/>
  <c r="BG268" i="6"/>
  <c r="BF268" i="6"/>
  <c r="T268" i="6"/>
  <c r="R268" i="6"/>
  <c r="P268" i="6"/>
  <c r="BI267" i="6"/>
  <c r="BH267" i="6"/>
  <c r="BG267" i="6"/>
  <c r="BF267" i="6"/>
  <c r="T267" i="6"/>
  <c r="R267" i="6"/>
  <c r="P267" i="6"/>
  <c r="BI265" i="6"/>
  <c r="BH265" i="6"/>
  <c r="BG265" i="6"/>
  <c r="BF265" i="6"/>
  <c r="T265" i="6"/>
  <c r="R265" i="6"/>
  <c r="P265" i="6"/>
  <c r="BI264" i="6"/>
  <c r="BH264" i="6"/>
  <c r="BG264" i="6"/>
  <c r="BF264" i="6"/>
  <c r="T264" i="6"/>
  <c r="R264" i="6"/>
  <c r="P264" i="6"/>
  <c r="BI263" i="6"/>
  <c r="BH263" i="6"/>
  <c r="BG263" i="6"/>
  <c r="BF263" i="6"/>
  <c r="T263" i="6"/>
  <c r="R263" i="6"/>
  <c r="P263" i="6"/>
  <c r="BI262" i="6"/>
  <c r="BH262" i="6"/>
  <c r="BG262" i="6"/>
  <c r="BF262" i="6"/>
  <c r="T262" i="6"/>
  <c r="R262" i="6"/>
  <c r="P262" i="6"/>
  <c r="BI261" i="6"/>
  <c r="BH261" i="6"/>
  <c r="BG261" i="6"/>
  <c r="BF261" i="6"/>
  <c r="T261" i="6"/>
  <c r="R261" i="6"/>
  <c r="P261" i="6"/>
  <c r="BI260" i="6"/>
  <c r="BH260" i="6"/>
  <c r="BG260" i="6"/>
  <c r="BF260" i="6"/>
  <c r="T260" i="6"/>
  <c r="R260" i="6"/>
  <c r="P260" i="6"/>
  <c r="BI259" i="6"/>
  <c r="BH259" i="6"/>
  <c r="BG259" i="6"/>
  <c r="BF259" i="6"/>
  <c r="T259" i="6"/>
  <c r="R259" i="6"/>
  <c r="P259" i="6"/>
  <c r="BI257" i="6"/>
  <c r="BH257" i="6"/>
  <c r="BG257" i="6"/>
  <c r="BF257" i="6"/>
  <c r="T257" i="6"/>
  <c r="R257" i="6"/>
  <c r="P257" i="6"/>
  <c r="BI256" i="6"/>
  <c r="BH256" i="6"/>
  <c r="BG256" i="6"/>
  <c r="BF256" i="6"/>
  <c r="T256" i="6"/>
  <c r="R256" i="6"/>
  <c r="P256" i="6"/>
  <c r="BI255" i="6"/>
  <c r="BH255" i="6"/>
  <c r="BG255" i="6"/>
  <c r="BF255" i="6"/>
  <c r="T255" i="6"/>
  <c r="R255" i="6"/>
  <c r="P255"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9" i="6"/>
  <c r="BH249" i="6"/>
  <c r="BG249" i="6"/>
  <c r="BF249" i="6"/>
  <c r="T249" i="6"/>
  <c r="R249" i="6"/>
  <c r="P249" i="6"/>
  <c r="BI248" i="6"/>
  <c r="BH248" i="6"/>
  <c r="BG248" i="6"/>
  <c r="BF248" i="6"/>
  <c r="T248" i="6"/>
  <c r="R248" i="6"/>
  <c r="P248" i="6"/>
  <c r="BI247" i="6"/>
  <c r="BH247" i="6"/>
  <c r="BG247" i="6"/>
  <c r="BF247" i="6"/>
  <c r="T247" i="6"/>
  <c r="R247" i="6"/>
  <c r="P247" i="6"/>
  <c r="BI246" i="6"/>
  <c r="BH246" i="6"/>
  <c r="BG246" i="6"/>
  <c r="BF246" i="6"/>
  <c r="T246" i="6"/>
  <c r="R246" i="6"/>
  <c r="P246" i="6"/>
  <c r="BI244" i="6"/>
  <c r="BH244" i="6"/>
  <c r="BG244" i="6"/>
  <c r="BF244" i="6"/>
  <c r="T244" i="6"/>
  <c r="R244" i="6"/>
  <c r="P244"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7" i="6"/>
  <c r="BH237" i="6"/>
  <c r="BG237" i="6"/>
  <c r="BF237" i="6"/>
  <c r="T237" i="6"/>
  <c r="R237" i="6"/>
  <c r="P237" i="6"/>
  <c r="BI236" i="6"/>
  <c r="BH236" i="6"/>
  <c r="BG236" i="6"/>
  <c r="BF236" i="6"/>
  <c r="T236" i="6"/>
  <c r="R236" i="6"/>
  <c r="P236" i="6"/>
  <c r="BI235" i="6"/>
  <c r="BH235" i="6"/>
  <c r="BG235" i="6"/>
  <c r="BF235" i="6"/>
  <c r="T235" i="6"/>
  <c r="R235" i="6"/>
  <c r="P235" i="6"/>
  <c r="BI234" i="6"/>
  <c r="BH234" i="6"/>
  <c r="BG234" i="6"/>
  <c r="BF234" i="6"/>
  <c r="T234" i="6"/>
  <c r="R234" i="6"/>
  <c r="P234" i="6"/>
  <c r="BI233" i="6"/>
  <c r="BH233" i="6"/>
  <c r="BG233" i="6"/>
  <c r="BF233" i="6"/>
  <c r="T233" i="6"/>
  <c r="R233" i="6"/>
  <c r="P233" i="6"/>
  <c r="BI232" i="6"/>
  <c r="BH232" i="6"/>
  <c r="BG232" i="6"/>
  <c r="BF232" i="6"/>
  <c r="T232" i="6"/>
  <c r="R232" i="6"/>
  <c r="P232" i="6"/>
  <c r="BI231" i="6"/>
  <c r="BH231" i="6"/>
  <c r="BG231" i="6"/>
  <c r="BF231" i="6"/>
  <c r="T231" i="6"/>
  <c r="R231" i="6"/>
  <c r="P231" i="6"/>
  <c r="BI229" i="6"/>
  <c r="BH229" i="6"/>
  <c r="BG229" i="6"/>
  <c r="BF229" i="6"/>
  <c r="T229" i="6"/>
  <c r="R229" i="6"/>
  <c r="P229" i="6"/>
  <c r="BI228" i="6"/>
  <c r="BH228" i="6"/>
  <c r="BG228" i="6"/>
  <c r="BF228" i="6"/>
  <c r="T228" i="6"/>
  <c r="R228" i="6"/>
  <c r="P228" i="6"/>
  <c r="BI227" i="6"/>
  <c r="BH227" i="6"/>
  <c r="BG227" i="6"/>
  <c r="BF227" i="6"/>
  <c r="T227" i="6"/>
  <c r="R227" i="6"/>
  <c r="P227"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1" i="6"/>
  <c r="BH211" i="6"/>
  <c r="BG211" i="6"/>
  <c r="BF211" i="6"/>
  <c r="T211" i="6"/>
  <c r="R211" i="6"/>
  <c r="P211"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8" i="6"/>
  <c r="BH198" i="6"/>
  <c r="BG198" i="6"/>
  <c r="BF198" i="6"/>
  <c r="T198" i="6"/>
  <c r="R198" i="6"/>
  <c r="P198"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2" i="6"/>
  <c r="BH172" i="6"/>
  <c r="BG172" i="6"/>
  <c r="BF172" i="6"/>
  <c r="T172" i="6"/>
  <c r="R172" i="6"/>
  <c r="P172"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5" i="6"/>
  <c r="BH165" i="6"/>
  <c r="BG165" i="6"/>
  <c r="BF165" i="6"/>
  <c r="T165" i="6"/>
  <c r="R165" i="6"/>
  <c r="P165"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8" i="6"/>
  <c r="BH158" i="6"/>
  <c r="BG158" i="6"/>
  <c r="BF158" i="6"/>
  <c r="T158" i="6"/>
  <c r="R158" i="6"/>
  <c r="P158" i="6"/>
  <c r="BI156" i="6"/>
  <c r="BH156" i="6"/>
  <c r="BG156" i="6"/>
  <c r="BF156" i="6"/>
  <c r="T156" i="6"/>
  <c r="R156" i="6"/>
  <c r="P156" i="6"/>
  <c r="BI154" i="6"/>
  <c r="BH154" i="6"/>
  <c r="BG154" i="6"/>
  <c r="BF154" i="6"/>
  <c r="T154" i="6"/>
  <c r="R154" i="6"/>
  <c r="P154" i="6"/>
  <c r="BI152" i="6"/>
  <c r="BH152" i="6"/>
  <c r="BG152" i="6"/>
  <c r="BF152" i="6"/>
  <c r="T152" i="6"/>
  <c r="R152" i="6"/>
  <c r="P152" i="6"/>
  <c r="BI150" i="6"/>
  <c r="BH150" i="6"/>
  <c r="BG150" i="6"/>
  <c r="BF150" i="6"/>
  <c r="T150" i="6"/>
  <c r="R150" i="6"/>
  <c r="P150" i="6"/>
  <c r="BI148" i="6"/>
  <c r="BH148" i="6"/>
  <c r="BG148" i="6"/>
  <c r="BF148" i="6"/>
  <c r="T148" i="6"/>
  <c r="R148" i="6"/>
  <c r="P148" i="6"/>
  <c r="BI147" i="6"/>
  <c r="BH147" i="6"/>
  <c r="BG147" i="6"/>
  <c r="BF147" i="6"/>
  <c r="T147" i="6"/>
  <c r="R147" i="6"/>
  <c r="P147" i="6"/>
  <c r="BI145" i="6"/>
  <c r="BH145" i="6"/>
  <c r="BG145" i="6"/>
  <c r="BF145" i="6"/>
  <c r="T145" i="6"/>
  <c r="R145" i="6"/>
  <c r="P145"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5" i="6"/>
  <c r="BH135" i="6"/>
  <c r="BG135" i="6"/>
  <c r="BF135" i="6"/>
  <c r="T135" i="6"/>
  <c r="R135" i="6"/>
  <c r="P135"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BI96" i="6"/>
  <c r="BH96" i="6"/>
  <c r="BG96" i="6"/>
  <c r="BF96" i="6"/>
  <c r="T96" i="6"/>
  <c r="R96" i="6"/>
  <c r="P96" i="6"/>
  <c r="BI95" i="6"/>
  <c r="BH95" i="6"/>
  <c r="BG95" i="6"/>
  <c r="BF95" i="6"/>
  <c r="T95" i="6"/>
  <c r="R95" i="6"/>
  <c r="P95" i="6"/>
  <c r="BI94" i="6"/>
  <c r="BH94" i="6"/>
  <c r="BG94" i="6"/>
  <c r="BF94" i="6"/>
  <c r="T94" i="6"/>
  <c r="R94" i="6"/>
  <c r="P94" i="6"/>
  <c r="BI93" i="6"/>
  <c r="BH93" i="6"/>
  <c r="BG93" i="6"/>
  <c r="BF93" i="6"/>
  <c r="T93" i="6"/>
  <c r="R93" i="6"/>
  <c r="P93" i="6"/>
  <c r="BI92" i="6"/>
  <c r="BH92" i="6"/>
  <c r="BG92" i="6"/>
  <c r="BF92" i="6"/>
  <c r="T92" i="6"/>
  <c r="R92" i="6"/>
  <c r="P92" i="6"/>
  <c r="J86" i="6"/>
  <c r="F86" i="6"/>
  <c r="F84" i="6"/>
  <c r="E82" i="6"/>
  <c r="J54" i="6"/>
  <c r="F54" i="6"/>
  <c r="F52" i="6"/>
  <c r="E50" i="6"/>
  <c r="J24" i="6"/>
  <c r="E24" i="6"/>
  <c r="J87" i="6" s="1"/>
  <c r="J23" i="6"/>
  <c r="J18" i="6"/>
  <c r="E18" i="6"/>
  <c r="F55" i="6" s="1"/>
  <c r="J17" i="6"/>
  <c r="J12" i="6"/>
  <c r="J84" i="6" s="1"/>
  <c r="E7" i="6"/>
  <c r="E48" i="6"/>
  <c r="J37" i="5"/>
  <c r="J36" i="5"/>
  <c r="AY58" i="1" s="1"/>
  <c r="J35" i="5"/>
  <c r="AX58" i="1"/>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4" i="5"/>
  <c r="BH114" i="5"/>
  <c r="BG114" i="5"/>
  <c r="BF114" i="5"/>
  <c r="T114" i="5"/>
  <c r="R114" i="5"/>
  <c r="P114" i="5"/>
  <c r="BI113" i="5"/>
  <c r="BH113" i="5"/>
  <c r="BG113" i="5"/>
  <c r="BF113" i="5"/>
  <c r="T113" i="5"/>
  <c r="R113" i="5"/>
  <c r="P113"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BI95" i="5"/>
  <c r="BH95" i="5"/>
  <c r="BG95" i="5"/>
  <c r="BF95" i="5"/>
  <c r="T95" i="5"/>
  <c r="R95" i="5"/>
  <c r="P95" i="5"/>
  <c r="BI93" i="5"/>
  <c r="BH93" i="5"/>
  <c r="BG93" i="5"/>
  <c r="BF93" i="5"/>
  <c r="T93" i="5"/>
  <c r="R93" i="5"/>
  <c r="P93" i="5"/>
  <c r="BI92" i="5"/>
  <c r="BH92" i="5"/>
  <c r="BG92" i="5"/>
  <c r="BF92" i="5"/>
  <c r="T92" i="5"/>
  <c r="R92" i="5"/>
  <c r="P92" i="5"/>
  <c r="BI91" i="5"/>
  <c r="BH91" i="5"/>
  <c r="BG91" i="5"/>
  <c r="BF91" i="5"/>
  <c r="T91" i="5"/>
  <c r="R91" i="5"/>
  <c r="P91" i="5"/>
  <c r="BI90" i="5"/>
  <c r="BH90" i="5"/>
  <c r="BG90" i="5"/>
  <c r="BF90" i="5"/>
  <c r="T90" i="5"/>
  <c r="R90" i="5"/>
  <c r="P90" i="5"/>
  <c r="BI89" i="5"/>
  <c r="BH89" i="5"/>
  <c r="BG89" i="5"/>
  <c r="BF89" i="5"/>
  <c r="T89" i="5"/>
  <c r="R89" i="5"/>
  <c r="P89" i="5"/>
  <c r="BI88" i="5"/>
  <c r="BH88" i="5"/>
  <c r="BG88" i="5"/>
  <c r="BF88" i="5"/>
  <c r="T88" i="5"/>
  <c r="R88" i="5"/>
  <c r="P88" i="5"/>
  <c r="BI87" i="5"/>
  <c r="BH87" i="5"/>
  <c r="BG87" i="5"/>
  <c r="BF87" i="5"/>
  <c r="T87" i="5"/>
  <c r="R87" i="5"/>
  <c r="P87" i="5"/>
  <c r="J81" i="5"/>
  <c r="F81" i="5"/>
  <c r="F79" i="5"/>
  <c r="E77" i="5"/>
  <c r="J54" i="5"/>
  <c r="F54" i="5"/>
  <c r="F52" i="5"/>
  <c r="E50" i="5"/>
  <c r="J24" i="5"/>
  <c r="E24" i="5"/>
  <c r="J55" i="5" s="1"/>
  <c r="J23" i="5"/>
  <c r="J18" i="5"/>
  <c r="E18" i="5"/>
  <c r="F82" i="5" s="1"/>
  <c r="J17" i="5"/>
  <c r="J12" i="5"/>
  <c r="J79" i="5"/>
  <c r="E7" i="5"/>
  <c r="E75" i="5" s="1"/>
  <c r="J37" i="4"/>
  <c r="J36" i="4"/>
  <c r="AY57" i="1" s="1"/>
  <c r="J35" i="4"/>
  <c r="AX57" i="1"/>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8" i="4"/>
  <c r="BH128" i="4"/>
  <c r="BG128" i="4"/>
  <c r="BF128" i="4"/>
  <c r="T128" i="4"/>
  <c r="R128" i="4"/>
  <c r="P128" i="4"/>
  <c r="BI127" i="4"/>
  <c r="BH127" i="4"/>
  <c r="BG127" i="4"/>
  <c r="BF127" i="4"/>
  <c r="T127" i="4"/>
  <c r="R127" i="4"/>
  <c r="P127" i="4"/>
  <c r="BI126" i="4"/>
  <c r="BH126" i="4"/>
  <c r="BG126" i="4"/>
  <c r="BF126" i="4"/>
  <c r="T126" i="4"/>
  <c r="R126" i="4"/>
  <c r="P126" i="4"/>
  <c r="BI124" i="4"/>
  <c r="BH124" i="4"/>
  <c r="BG124" i="4"/>
  <c r="BF124" i="4"/>
  <c r="T124" i="4"/>
  <c r="R124" i="4"/>
  <c r="P124" i="4"/>
  <c r="BI123" i="4"/>
  <c r="BH123" i="4"/>
  <c r="BG123" i="4"/>
  <c r="BF123" i="4"/>
  <c r="T123" i="4"/>
  <c r="R123" i="4"/>
  <c r="P123" i="4"/>
  <c r="BI122" i="4"/>
  <c r="BH122" i="4"/>
  <c r="BG122" i="4"/>
  <c r="BF122" i="4"/>
  <c r="T122" i="4"/>
  <c r="R122" i="4"/>
  <c r="P122" i="4"/>
  <c r="BI121" i="4"/>
  <c r="BH121" i="4"/>
  <c r="BG121" i="4"/>
  <c r="BF121" i="4"/>
  <c r="T121" i="4"/>
  <c r="R121" i="4"/>
  <c r="P121" i="4"/>
  <c r="BI120" i="4"/>
  <c r="BH120" i="4"/>
  <c r="BG120" i="4"/>
  <c r="BF120" i="4"/>
  <c r="T120" i="4"/>
  <c r="R120" i="4"/>
  <c r="P120" i="4"/>
  <c r="BI118" i="4"/>
  <c r="BH118" i="4"/>
  <c r="BG118" i="4"/>
  <c r="BF118" i="4"/>
  <c r="T118" i="4"/>
  <c r="R118" i="4"/>
  <c r="P118" i="4"/>
  <c r="BI117" i="4"/>
  <c r="BH117" i="4"/>
  <c r="BG117" i="4"/>
  <c r="BF117" i="4"/>
  <c r="T117" i="4"/>
  <c r="R117" i="4"/>
  <c r="P117" i="4"/>
  <c r="BI116" i="4"/>
  <c r="BH116" i="4"/>
  <c r="BG116" i="4"/>
  <c r="BF116" i="4"/>
  <c r="T116" i="4"/>
  <c r="R116" i="4"/>
  <c r="P116" i="4"/>
  <c r="BI115" i="4"/>
  <c r="BH115" i="4"/>
  <c r="BG115" i="4"/>
  <c r="BF115" i="4"/>
  <c r="T115" i="4"/>
  <c r="R115" i="4"/>
  <c r="P115" i="4"/>
  <c r="BI114" i="4"/>
  <c r="BH114" i="4"/>
  <c r="BG114" i="4"/>
  <c r="BF114" i="4"/>
  <c r="T114" i="4"/>
  <c r="R114" i="4"/>
  <c r="P114" i="4"/>
  <c r="BI113" i="4"/>
  <c r="BH113" i="4"/>
  <c r="BG113" i="4"/>
  <c r="BF113" i="4"/>
  <c r="T113" i="4"/>
  <c r="R113" i="4"/>
  <c r="P113" i="4"/>
  <c r="BI112" i="4"/>
  <c r="BH112" i="4"/>
  <c r="BG112" i="4"/>
  <c r="BF112" i="4"/>
  <c r="T112" i="4"/>
  <c r="R112" i="4"/>
  <c r="P112" i="4"/>
  <c r="BI111" i="4"/>
  <c r="BH111" i="4"/>
  <c r="BG111" i="4"/>
  <c r="BF111" i="4"/>
  <c r="T111" i="4"/>
  <c r="R111" i="4"/>
  <c r="P111" i="4"/>
  <c r="BI110" i="4"/>
  <c r="BH110" i="4"/>
  <c r="BG110" i="4"/>
  <c r="BF110" i="4"/>
  <c r="T110" i="4"/>
  <c r="R110" i="4"/>
  <c r="P110" i="4"/>
  <c r="BI108" i="4"/>
  <c r="BH108" i="4"/>
  <c r="BG108" i="4"/>
  <c r="BF108" i="4"/>
  <c r="T108" i="4"/>
  <c r="R108" i="4"/>
  <c r="P108" i="4"/>
  <c r="BI107" i="4"/>
  <c r="BH107" i="4"/>
  <c r="BG107" i="4"/>
  <c r="BF107" i="4"/>
  <c r="T107" i="4"/>
  <c r="R107" i="4"/>
  <c r="P107" i="4"/>
  <c r="BI106" i="4"/>
  <c r="BH106" i="4"/>
  <c r="BG106" i="4"/>
  <c r="BF106" i="4"/>
  <c r="T106" i="4"/>
  <c r="R106" i="4"/>
  <c r="P106" i="4"/>
  <c r="BI105" i="4"/>
  <c r="BH105" i="4"/>
  <c r="BG105" i="4"/>
  <c r="BF105" i="4"/>
  <c r="T105" i="4"/>
  <c r="R105" i="4"/>
  <c r="P105" i="4"/>
  <c r="BI104" i="4"/>
  <c r="BH104" i="4"/>
  <c r="BG104" i="4"/>
  <c r="BF104" i="4"/>
  <c r="T104" i="4"/>
  <c r="R104" i="4"/>
  <c r="P104" i="4"/>
  <c r="BI103" i="4"/>
  <c r="BH103" i="4"/>
  <c r="BG103" i="4"/>
  <c r="BF103" i="4"/>
  <c r="T103" i="4"/>
  <c r="R103" i="4"/>
  <c r="P103" i="4"/>
  <c r="BI102" i="4"/>
  <c r="BH102" i="4"/>
  <c r="BG102" i="4"/>
  <c r="BF102" i="4"/>
  <c r="T102" i="4"/>
  <c r="R102" i="4"/>
  <c r="P102" i="4"/>
  <c r="BI101" i="4"/>
  <c r="BH101" i="4"/>
  <c r="BG101" i="4"/>
  <c r="BF101" i="4"/>
  <c r="T101" i="4"/>
  <c r="R101" i="4"/>
  <c r="P101" i="4"/>
  <c r="BI100" i="4"/>
  <c r="BH100" i="4"/>
  <c r="BG100" i="4"/>
  <c r="BF100" i="4"/>
  <c r="T100" i="4"/>
  <c r="R100" i="4"/>
  <c r="P100" i="4"/>
  <c r="BI99" i="4"/>
  <c r="BH99" i="4"/>
  <c r="BG99" i="4"/>
  <c r="BF99" i="4"/>
  <c r="T99" i="4"/>
  <c r="R99" i="4"/>
  <c r="P99" i="4"/>
  <c r="BI98" i="4"/>
  <c r="BH98" i="4"/>
  <c r="BG98" i="4"/>
  <c r="BF98" i="4"/>
  <c r="T98" i="4"/>
  <c r="R98" i="4"/>
  <c r="P98" i="4"/>
  <c r="BI96" i="4"/>
  <c r="BH96" i="4"/>
  <c r="BG96" i="4"/>
  <c r="BF96" i="4"/>
  <c r="T96" i="4"/>
  <c r="R96" i="4"/>
  <c r="P96" i="4"/>
  <c r="BI95" i="4"/>
  <c r="BH95" i="4"/>
  <c r="BG95" i="4"/>
  <c r="BF95" i="4"/>
  <c r="T95" i="4"/>
  <c r="R95" i="4"/>
  <c r="P95" i="4"/>
  <c r="BI94" i="4"/>
  <c r="BH94" i="4"/>
  <c r="BG94" i="4"/>
  <c r="BF94" i="4"/>
  <c r="T94" i="4"/>
  <c r="R94" i="4"/>
  <c r="P94" i="4"/>
  <c r="BI93" i="4"/>
  <c r="BH93" i="4"/>
  <c r="BG93" i="4"/>
  <c r="BF93" i="4"/>
  <c r="T93" i="4"/>
  <c r="R93" i="4"/>
  <c r="P93" i="4"/>
  <c r="BI92" i="4"/>
  <c r="BH92" i="4"/>
  <c r="BG92" i="4"/>
  <c r="BF92" i="4"/>
  <c r="T92" i="4"/>
  <c r="R92" i="4"/>
  <c r="P92" i="4"/>
  <c r="BI91" i="4"/>
  <c r="BH91" i="4"/>
  <c r="BG91" i="4"/>
  <c r="BF91" i="4"/>
  <c r="T91" i="4"/>
  <c r="R91" i="4"/>
  <c r="P91" i="4"/>
  <c r="BI90" i="4"/>
  <c r="BH90" i="4"/>
  <c r="BG90" i="4"/>
  <c r="BF90" i="4"/>
  <c r="T90" i="4"/>
  <c r="R90" i="4"/>
  <c r="P90" i="4"/>
  <c r="BI89" i="4"/>
  <c r="BH89" i="4"/>
  <c r="BG89" i="4"/>
  <c r="BF89" i="4"/>
  <c r="T89" i="4"/>
  <c r="R89" i="4"/>
  <c r="P89" i="4"/>
  <c r="BI88" i="4"/>
  <c r="BH88" i="4"/>
  <c r="BG88" i="4"/>
  <c r="BF88" i="4"/>
  <c r="T88" i="4"/>
  <c r="R88" i="4"/>
  <c r="P88" i="4"/>
  <c r="BI87" i="4"/>
  <c r="BH87" i="4"/>
  <c r="BG87" i="4"/>
  <c r="BF87" i="4"/>
  <c r="T87" i="4"/>
  <c r="R87" i="4"/>
  <c r="P87" i="4"/>
  <c r="J81" i="4"/>
  <c r="F81" i="4"/>
  <c r="F79" i="4"/>
  <c r="E77" i="4"/>
  <c r="J54" i="4"/>
  <c r="F54" i="4"/>
  <c r="F52" i="4"/>
  <c r="E50" i="4"/>
  <c r="J24" i="4"/>
  <c r="E24" i="4"/>
  <c r="J55" i="4"/>
  <c r="J23" i="4"/>
  <c r="J18" i="4"/>
  <c r="E18" i="4"/>
  <c r="F82" i="4"/>
  <c r="J17" i="4"/>
  <c r="J12" i="4"/>
  <c r="J52" i="4"/>
  <c r="E7" i="4"/>
  <c r="E48" i="4" s="1"/>
  <c r="R400" i="3"/>
  <c r="P400" i="3"/>
  <c r="J37" i="3"/>
  <c r="J36" i="3"/>
  <c r="AY56" i="1" s="1"/>
  <c r="J35" i="3"/>
  <c r="AX56" i="1"/>
  <c r="BI955" i="3"/>
  <c r="BH955" i="3"/>
  <c r="BG955" i="3"/>
  <c r="BF955" i="3"/>
  <c r="T955" i="3"/>
  <c r="R955" i="3"/>
  <c r="P955" i="3"/>
  <c r="BI951" i="3"/>
  <c r="BH951" i="3"/>
  <c r="BG951" i="3"/>
  <c r="BF951" i="3"/>
  <c r="T951" i="3"/>
  <c r="R951" i="3"/>
  <c r="P951" i="3"/>
  <c r="BI949" i="3"/>
  <c r="BH949" i="3"/>
  <c r="BG949" i="3"/>
  <c r="BF949" i="3"/>
  <c r="T949" i="3"/>
  <c r="R949" i="3"/>
  <c r="P949" i="3"/>
  <c r="BI946" i="3"/>
  <c r="BH946" i="3"/>
  <c r="BG946" i="3"/>
  <c r="BF946" i="3"/>
  <c r="T946" i="3"/>
  <c r="R946" i="3"/>
  <c r="P946" i="3"/>
  <c r="BI943" i="3"/>
  <c r="BH943" i="3"/>
  <c r="BG943" i="3"/>
  <c r="BF943" i="3"/>
  <c r="T943" i="3"/>
  <c r="R943" i="3"/>
  <c r="P943" i="3"/>
  <c r="BI941" i="3"/>
  <c r="BH941" i="3"/>
  <c r="BG941" i="3"/>
  <c r="BF941" i="3"/>
  <c r="T941" i="3"/>
  <c r="R941" i="3"/>
  <c r="P941" i="3"/>
  <c r="BI939" i="3"/>
  <c r="BH939" i="3"/>
  <c r="BG939" i="3"/>
  <c r="BF939" i="3"/>
  <c r="T939" i="3"/>
  <c r="R939" i="3"/>
  <c r="P939" i="3"/>
  <c r="BI937" i="3"/>
  <c r="BH937" i="3"/>
  <c r="BG937" i="3"/>
  <c r="BF937" i="3"/>
  <c r="T937" i="3"/>
  <c r="R937" i="3"/>
  <c r="P937" i="3"/>
  <c r="BI935" i="3"/>
  <c r="BH935" i="3"/>
  <c r="BG935" i="3"/>
  <c r="BF935" i="3"/>
  <c r="T935" i="3"/>
  <c r="R935" i="3"/>
  <c r="P935" i="3"/>
  <c r="BI924" i="3"/>
  <c r="BH924" i="3"/>
  <c r="BG924" i="3"/>
  <c r="BF924" i="3"/>
  <c r="T924" i="3"/>
  <c r="R924" i="3"/>
  <c r="P924" i="3"/>
  <c r="BI922" i="3"/>
  <c r="BH922" i="3"/>
  <c r="BG922" i="3"/>
  <c r="BF922" i="3"/>
  <c r="T922" i="3"/>
  <c r="R922" i="3"/>
  <c r="P922" i="3"/>
  <c r="BI915" i="3"/>
  <c r="BH915" i="3"/>
  <c r="BG915" i="3"/>
  <c r="BF915" i="3"/>
  <c r="T915" i="3"/>
  <c r="R915" i="3"/>
  <c r="P915" i="3"/>
  <c r="BI913" i="3"/>
  <c r="BH913" i="3"/>
  <c r="BG913" i="3"/>
  <c r="BF913" i="3"/>
  <c r="T913" i="3"/>
  <c r="R913" i="3"/>
  <c r="P913" i="3"/>
  <c r="BI911" i="3"/>
  <c r="BH911" i="3"/>
  <c r="BG911" i="3"/>
  <c r="BF911" i="3"/>
  <c r="T911" i="3"/>
  <c r="R911" i="3"/>
  <c r="P911" i="3"/>
  <c r="BI900" i="3"/>
  <c r="BH900" i="3"/>
  <c r="BG900" i="3"/>
  <c r="BF900" i="3"/>
  <c r="T900" i="3"/>
  <c r="R900" i="3"/>
  <c r="P900" i="3"/>
  <c r="BI884" i="3"/>
  <c r="BH884" i="3"/>
  <c r="BG884" i="3"/>
  <c r="BF884" i="3"/>
  <c r="T884" i="3"/>
  <c r="R884" i="3"/>
  <c r="P884" i="3"/>
  <c r="BI881" i="3"/>
  <c r="BH881" i="3"/>
  <c r="BG881" i="3"/>
  <c r="BF881" i="3"/>
  <c r="T881" i="3"/>
  <c r="R881" i="3"/>
  <c r="P881" i="3"/>
  <c r="BI879" i="3"/>
  <c r="BH879" i="3"/>
  <c r="BG879" i="3"/>
  <c r="BF879" i="3"/>
  <c r="T879" i="3"/>
  <c r="R879" i="3"/>
  <c r="P879" i="3"/>
  <c r="BI877" i="3"/>
  <c r="BH877" i="3"/>
  <c r="BG877" i="3"/>
  <c r="BF877" i="3"/>
  <c r="T877" i="3"/>
  <c r="R877" i="3"/>
  <c r="P877" i="3"/>
  <c r="BI874" i="3"/>
  <c r="BH874" i="3"/>
  <c r="BG874" i="3"/>
  <c r="BF874" i="3"/>
  <c r="T874" i="3"/>
  <c r="R874" i="3"/>
  <c r="P874" i="3"/>
  <c r="BI872" i="3"/>
  <c r="BH872" i="3"/>
  <c r="BG872" i="3"/>
  <c r="BF872" i="3"/>
  <c r="T872" i="3"/>
  <c r="R872" i="3"/>
  <c r="P872" i="3"/>
  <c r="BI865" i="3"/>
  <c r="BH865" i="3"/>
  <c r="BG865" i="3"/>
  <c r="BF865" i="3"/>
  <c r="T865" i="3"/>
  <c r="R865" i="3"/>
  <c r="P865" i="3"/>
  <c r="BI863" i="3"/>
  <c r="BH863" i="3"/>
  <c r="BG863" i="3"/>
  <c r="BF863" i="3"/>
  <c r="T863" i="3"/>
  <c r="R863" i="3"/>
  <c r="P863" i="3"/>
  <c r="BI852" i="3"/>
  <c r="BH852" i="3"/>
  <c r="BG852" i="3"/>
  <c r="BF852" i="3"/>
  <c r="T852" i="3"/>
  <c r="R852" i="3"/>
  <c r="P852" i="3"/>
  <c r="BI844" i="3"/>
  <c r="BH844" i="3"/>
  <c r="BG844" i="3"/>
  <c r="BF844" i="3"/>
  <c r="T844" i="3"/>
  <c r="R844" i="3"/>
  <c r="P844" i="3"/>
  <c r="BI842" i="3"/>
  <c r="BH842" i="3"/>
  <c r="BG842" i="3"/>
  <c r="BF842" i="3"/>
  <c r="T842" i="3"/>
  <c r="R842" i="3"/>
  <c r="P842" i="3"/>
  <c r="BI835" i="3"/>
  <c r="BH835" i="3"/>
  <c r="BG835" i="3"/>
  <c r="BF835" i="3"/>
  <c r="T835" i="3"/>
  <c r="R835" i="3"/>
  <c r="P835" i="3"/>
  <c r="BI825" i="3"/>
  <c r="BH825" i="3"/>
  <c r="BG825" i="3"/>
  <c r="BF825" i="3"/>
  <c r="T825" i="3"/>
  <c r="R825" i="3"/>
  <c r="P825" i="3"/>
  <c r="BI823" i="3"/>
  <c r="BH823" i="3"/>
  <c r="BG823" i="3"/>
  <c r="BF823" i="3"/>
  <c r="T823" i="3"/>
  <c r="R823" i="3"/>
  <c r="P823" i="3"/>
  <c r="BI821" i="3"/>
  <c r="BH821" i="3"/>
  <c r="BG821" i="3"/>
  <c r="BF821" i="3"/>
  <c r="T821" i="3"/>
  <c r="R821" i="3"/>
  <c r="P821" i="3"/>
  <c r="BI818" i="3"/>
  <c r="BH818" i="3"/>
  <c r="BG818" i="3"/>
  <c r="BF818" i="3"/>
  <c r="T818" i="3"/>
  <c r="R818" i="3"/>
  <c r="P818" i="3"/>
  <c r="BI815" i="3"/>
  <c r="BH815" i="3"/>
  <c r="BG815" i="3"/>
  <c r="BF815" i="3"/>
  <c r="T815" i="3"/>
  <c r="R815" i="3"/>
  <c r="P815" i="3"/>
  <c r="BI813" i="3"/>
  <c r="BH813" i="3"/>
  <c r="BG813" i="3"/>
  <c r="BF813" i="3"/>
  <c r="T813" i="3"/>
  <c r="R813" i="3"/>
  <c r="P813" i="3"/>
  <c r="BI811" i="3"/>
  <c r="BH811" i="3"/>
  <c r="BG811" i="3"/>
  <c r="BF811" i="3"/>
  <c r="T811" i="3"/>
  <c r="R811" i="3"/>
  <c r="P811" i="3"/>
  <c r="BI806" i="3"/>
  <c r="BH806" i="3"/>
  <c r="BG806" i="3"/>
  <c r="BF806" i="3"/>
  <c r="T806" i="3"/>
  <c r="R806" i="3"/>
  <c r="P806" i="3"/>
  <c r="BI799" i="3"/>
  <c r="BH799" i="3"/>
  <c r="BG799" i="3"/>
  <c r="BF799" i="3"/>
  <c r="T799" i="3"/>
  <c r="R799" i="3"/>
  <c r="P799" i="3"/>
  <c r="BI798" i="3"/>
  <c r="BH798" i="3"/>
  <c r="BG798" i="3"/>
  <c r="BF798" i="3"/>
  <c r="T798" i="3"/>
  <c r="R798" i="3"/>
  <c r="P798" i="3"/>
  <c r="BI793" i="3"/>
  <c r="BH793" i="3"/>
  <c r="BG793" i="3"/>
  <c r="BF793" i="3"/>
  <c r="T793" i="3"/>
  <c r="R793" i="3"/>
  <c r="P793" i="3"/>
  <c r="BI791" i="3"/>
  <c r="BH791" i="3"/>
  <c r="BG791" i="3"/>
  <c r="BF791" i="3"/>
  <c r="T791" i="3"/>
  <c r="R791" i="3"/>
  <c r="P791" i="3"/>
  <c r="BI772" i="3"/>
  <c r="BH772" i="3"/>
  <c r="BG772" i="3"/>
  <c r="BF772" i="3"/>
  <c r="T772" i="3"/>
  <c r="R772" i="3"/>
  <c r="P772" i="3"/>
  <c r="BI770" i="3"/>
  <c r="BH770" i="3"/>
  <c r="BG770" i="3"/>
  <c r="BF770" i="3"/>
  <c r="T770" i="3"/>
  <c r="R770" i="3"/>
  <c r="P770" i="3"/>
  <c r="BI768" i="3"/>
  <c r="BH768" i="3"/>
  <c r="BG768" i="3"/>
  <c r="BF768" i="3"/>
  <c r="T768" i="3"/>
  <c r="R768" i="3"/>
  <c r="P768" i="3"/>
  <c r="BI766" i="3"/>
  <c r="BH766" i="3"/>
  <c r="BG766" i="3"/>
  <c r="BF766" i="3"/>
  <c r="T766" i="3"/>
  <c r="R766" i="3"/>
  <c r="P766" i="3"/>
  <c r="BI763" i="3"/>
  <c r="BH763" i="3"/>
  <c r="BG763" i="3"/>
  <c r="BF763" i="3"/>
  <c r="T763" i="3"/>
  <c r="R763" i="3"/>
  <c r="P763" i="3"/>
  <c r="BI762" i="3"/>
  <c r="BH762" i="3"/>
  <c r="BG762" i="3"/>
  <c r="BF762" i="3"/>
  <c r="T762" i="3"/>
  <c r="R762" i="3"/>
  <c r="P762" i="3"/>
  <c r="BI760" i="3"/>
  <c r="BH760" i="3"/>
  <c r="BG760" i="3"/>
  <c r="BF760" i="3"/>
  <c r="T760" i="3"/>
  <c r="R760" i="3"/>
  <c r="P760" i="3"/>
  <c r="BI757" i="3"/>
  <c r="BH757" i="3"/>
  <c r="BG757" i="3"/>
  <c r="BF757" i="3"/>
  <c r="T757" i="3"/>
  <c r="R757" i="3"/>
  <c r="P757" i="3"/>
  <c r="BI755" i="3"/>
  <c r="BH755" i="3"/>
  <c r="BG755" i="3"/>
  <c r="BF755" i="3"/>
  <c r="T755" i="3"/>
  <c r="R755" i="3"/>
  <c r="P755" i="3"/>
  <c r="BI752" i="3"/>
  <c r="BH752" i="3"/>
  <c r="BG752" i="3"/>
  <c r="BF752" i="3"/>
  <c r="T752" i="3"/>
  <c r="R752" i="3"/>
  <c r="P752" i="3"/>
  <c r="BI749" i="3"/>
  <c r="BH749" i="3"/>
  <c r="BG749" i="3"/>
  <c r="BF749" i="3"/>
  <c r="T749" i="3"/>
  <c r="R749" i="3"/>
  <c r="P749" i="3"/>
  <c r="BI746" i="3"/>
  <c r="BH746" i="3"/>
  <c r="BG746" i="3"/>
  <c r="BF746" i="3"/>
  <c r="T746" i="3"/>
  <c r="R746" i="3"/>
  <c r="P746" i="3"/>
  <c r="BI744" i="3"/>
  <c r="BH744" i="3"/>
  <c r="BG744" i="3"/>
  <c r="BF744" i="3"/>
  <c r="T744" i="3"/>
  <c r="R744" i="3"/>
  <c r="P744" i="3"/>
  <c r="BI741" i="3"/>
  <c r="BH741" i="3"/>
  <c r="BG741" i="3"/>
  <c r="BF741" i="3"/>
  <c r="T741" i="3"/>
  <c r="R741" i="3"/>
  <c r="P741" i="3"/>
  <c r="BI740" i="3"/>
  <c r="BH740" i="3"/>
  <c r="BG740" i="3"/>
  <c r="BF740" i="3"/>
  <c r="T740" i="3"/>
  <c r="R740" i="3"/>
  <c r="P740" i="3"/>
  <c r="BI739" i="3"/>
  <c r="BH739" i="3"/>
  <c r="BG739" i="3"/>
  <c r="BF739" i="3"/>
  <c r="T739" i="3"/>
  <c r="R739" i="3"/>
  <c r="P739" i="3"/>
  <c r="BI738" i="3"/>
  <c r="BH738" i="3"/>
  <c r="BG738" i="3"/>
  <c r="BF738" i="3"/>
  <c r="T738" i="3"/>
  <c r="R738" i="3"/>
  <c r="P738" i="3"/>
  <c r="BI737" i="3"/>
  <c r="BH737" i="3"/>
  <c r="BG737" i="3"/>
  <c r="BF737" i="3"/>
  <c r="T737" i="3"/>
  <c r="R737" i="3"/>
  <c r="P737" i="3"/>
  <c r="BI730" i="3"/>
  <c r="BH730" i="3"/>
  <c r="BG730" i="3"/>
  <c r="BF730" i="3"/>
  <c r="T730" i="3"/>
  <c r="R730" i="3"/>
  <c r="P730" i="3"/>
  <c r="BI729" i="3"/>
  <c r="BH729" i="3"/>
  <c r="BG729" i="3"/>
  <c r="BF729" i="3"/>
  <c r="T729" i="3"/>
  <c r="R729" i="3"/>
  <c r="P729" i="3"/>
  <c r="BI722" i="3"/>
  <c r="BH722" i="3"/>
  <c r="BG722" i="3"/>
  <c r="BF722" i="3"/>
  <c r="T722" i="3"/>
  <c r="R722" i="3"/>
  <c r="P722" i="3"/>
  <c r="BI721" i="3"/>
  <c r="BH721" i="3"/>
  <c r="BG721" i="3"/>
  <c r="BF721" i="3"/>
  <c r="T721" i="3"/>
  <c r="R721" i="3"/>
  <c r="P721" i="3"/>
  <c r="BI720" i="3"/>
  <c r="BH720" i="3"/>
  <c r="BG720" i="3"/>
  <c r="BF720" i="3"/>
  <c r="T720" i="3"/>
  <c r="R720" i="3"/>
  <c r="P720" i="3"/>
  <c r="BI719" i="3"/>
  <c r="BH719" i="3"/>
  <c r="BG719" i="3"/>
  <c r="BF719" i="3"/>
  <c r="T719" i="3"/>
  <c r="R719" i="3"/>
  <c r="P719" i="3"/>
  <c r="BI717" i="3"/>
  <c r="BH717" i="3"/>
  <c r="BG717" i="3"/>
  <c r="BF717" i="3"/>
  <c r="T717" i="3"/>
  <c r="R717" i="3"/>
  <c r="P717" i="3"/>
  <c r="BI716" i="3"/>
  <c r="BH716" i="3"/>
  <c r="BG716" i="3"/>
  <c r="BF716" i="3"/>
  <c r="T716" i="3"/>
  <c r="R716" i="3"/>
  <c r="P716" i="3"/>
  <c r="BI715" i="3"/>
  <c r="BH715" i="3"/>
  <c r="BG715" i="3"/>
  <c r="BF715" i="3"/>
  <c r="T715" i="3"/>
  <c r="R715" i="3"/>
  <c r="P715" i="3"/>
  <c r="BI713" i="3"/>
  <c r="BH713" i="3"/>
  <c r="BG713" i="3"/>
  <c r="BF713" i="3"/>
  <c r="T713" i="3"/>
  <c r="R713" i="3"/>
  <c r="P713" i="3"/>
  <c r="BI711" i="3"/>
  <c r="BH711" i="3"/>
  <c r="BG711" i="3"/>
  <c r="BF711" i="3"/>
  <c r="T711" i="3"/>
  <c r="R711" i="3"/>
  <c r="P711" i="3"/>
  <c r="BI707" i="3"/>
  <c r="BH707" i="3"/>
  <c r="BG707" i="3"/>
  <c r="BF707" i="3"/>
  <c r="T707" i="3"/>
  <c r="R707" i="3"/>
  <c r="P707" i="3"/>
  <c r="BI702" i="3"/>
  <c r="BH702" i="3"/>
  <c r="BG702" i="3"/>
  <c r="BF702" i="3"/>
  <c r="T702" i="3"/>
  <c r="T701" i="3" s="1"/>
  <c r="R702" i="3"/>
  <c r="R701" i="3"/>
  <c r="P702" i="3"/>
  <c r="P701" i="3" s="1"/>
  <c r="BI699" i="3"/>
  <c r="BH699" i="3"/>
  <c r="BG699" i="3"/>
  <c r="BF699" i="3"/>
  <c r="T699" i="3"/>
  <c r="T698" i="3"/>
  <c r="R699" i="3"/>
  <c r="R698" i="3" s="1"/>
  <c r="P699" i="3"/>
  <c r="P698" i="3"/>
  <c r="BI696" i="3"/>
  <c r="BH696" i="3"/>
  <c r="BG696" i="3"/>
  <c r="BF696" i="3"/>
  <c r="T696" i="3"/>
  <c r="R696" i="3"/>
  <c r="P696" i="3"/>
  <c r="BI690" i="3"/>
  <c r="BH690" i="3"/>
  <c r="BG690" i="3"/>
  <c r="BF690" i="3"/>
  <c r="T690" i="3"/>
  <c r="R690" i="3"/>
  <c r="P690" i="3"/>
  <c r="BI684" i="3"/>
  <c r="BH684" i="3"/>
  <c r="BG684" i="3"/>
  <c r="BF684" i="3"/>
  <c r="T684" i="3"/>
  <c r="R684" i="3"/>
  <c r="P684" i="3"/>
  <c r="BI682" i="3"/>
  <c r="BH682" i="3"/>
  <c r="BG682" i="3"/>
  <c r="BF682" i="3"/>
  <c r="T682" i="3"/>
  <c r="R682" i="3"/>
  <c r="P682" i="3"/>
  <c r="BI677" i="3"/>
  <c r="BH677" i="3"/>
  <c r="BG677" i="3"/>
  <c r="BF677" i="3"/>
  <c r="T677" i="3"/>
  <c r="R677" i="3"/>
  <c r="P677" i="3"/>
  <c r="BI676" i="3"/>
  <c r="BH676" i="3"/>
  <c r="BG676" i="3"/>
  <c r="BF676" i="3"/>
  <c r="T676" i="3"/>
  <c r="R676" i="3"/>
  <c r="P676" i="3"/>
  <c r="BI673" i="3"/>
  <c r="BH673" i="3"/>
  <c r="BG673" i="3"/>
  <c r="BF673" i="3"/>
  <c r="T673" i="3"/>
  <c r="R673" i="3"/>
  <c r="P673" i="3"/>
  <c r="BI669" i="3"/>
  <c r="BH669" i="3"/>
  <c r="BG669" i="3"/>
  <c r="BF669" i="3"/>
  <c r="T669" i="3"/>
  <c r="R669" i="3"/>
  <c r="P669" i="3"/>
  <c r="BI665" i="3"/>
  <c r="BH665" i="3"/>
  <c r="BG665" i="3"/>
  <c r="BF665" i="3"/>
  <c r="T665" i="3"/>
  <c r="R665" i="3"/>
  <c r="P665" i="3"/>
  <c r="BI663" i="3"/>
  <c r="BH663" i="3"/>
  <c r="BG663" i="3"/>
  <c r="BF663" i="3"/>
  <c r="T663" i="3"/>
  <c r="R663" i="3"/>
  <c r="P663" i="3"/>
  <c r="BI659" i="3"/>
  <c r="BH659" i="3"/>
  <c r="BG659" i="3"/>
  <c r="BF659" i="3"/>
  <c r="T659" i="3"/>
  <c r="R659" i="3"/>
  <c r="P659" i="3"/>
  <c r="BI655" i="3"/>
  <c r="BH655" i="3"/>
  <c r="BG655" i="3"/>
  <c r="BF655" i="3"/>
  <c r="T655" i="3"/>
  <c r="T654" i="3" s="1"/>
  <c r="R655" i="3"/>
  <c r="R654" i="3"/>
  <c r="P655" i="3"/>
  <c r="P654" i="3" s="1"/>
  <c r="BI652" i="3"/>
  <c r="BH652" i="3"/>
  <c r="BG652" i="3"/>
  <c r="BF652" i="3"/>
  <c r="T652" i="3"/>
  <c r="R652" i="3"/>
  <c r="P652" i="3"/>
  <c r="BI650" i="3"/>
  <c r="BH650" i="3"/>
  <c r="BG650" i="3"/>
  <c r="BF650" i="3"/>
  <c r="T650" i="3"/>
  <c r="R650" i="3"/>
  <c r="P650" i="3"/>
  <c r="BI647" i="3"/>
  <c r="BH647" i="3"/>
  <c r="BG647" i="3"/>
  <c r="BF647" i="3"/>
  <c r="T647" i="3"/>
  <c r="R647" i="3"/>
  <c r="P647" i="3"/>
  <c r="BI645" i="3"/>
  <c r="BH645" i="3"/>
  <c r="BG645" i="3"/>
  <c r="BF645" i="3"/>
  <c r="T645" i="3"/>
  <c r="R645" i="3"/>
  <c r="P645" i="3"/>
  <c r="BI643" i="3"/>
  <c r="BH643" i="3"/>
  <c r="BG643" i="3"/>
  <c r="BF643" i="3"/>
  <c r="T643" i="3"/>
  <c r="R643" i="3"/>
  <c r="P643" i="3"/>
  <c r="BI641" i="3"/>
  <c r="BH641" i="3"/>
  <c r="BG641" i="3"/>
  <c r="BF641" i="3"/>
  <c r="T641" i="3"/>
  <c r="R641" i="3"/>
  <c r="P641" i="3"/>
  <c r="BI634" i="3"/>
  <c r="BH634" i="3"/>
  <c r="BG634" i="3"/>
  <c r="BF634" i="3"/>
  <c r="T634" i="3"/>
  <c r="R634" i="3"/>
  <c r="P634" i="3"/>
  <c r="BI631" i="3"/>
  <c r="BH631" i="3"/>
  <c r="BG631" i="3"/>
  <c r="BF631" i="3"/>
  <c r="T631" i="3"/>
  <c r="R631" i="3"/>
  <c r="P631" i="3"/>
  <c r="BI622" i="3"/>
  <c r="BH622" i="3"/>
  <c r="BG622" i="3"/>
  <c r="BF622" i="3"/>
  <c r="T622" i="3"/>
  <c r="R622" i="3"/>
  <c r="P622" i="3"/>
  <c r="BI619" i="3"/>
  <c r="BH619" i="3"/>
  <c r="BG619" i="3"/>
  <c r="BF619" i="3"/>
  <c r="T619" i="3"/>
  <c r="R619" i="3"/>
  <c r="P619" i="3"/>
  <c r="BI616" i="3"/>
  <c r="BH616" i="3"/>
  <c r="BG616" i="3"/>
  <c r="BF616" i="3"/>
  <c r="T616" i="3"/>
  <c r="R616" i="3"/>
  <c r="P616" i="3"/>
  <c r="BI614" i="3"/>
  <c r="BH614" i="3"/>
  <c r="BG614" i="3"/>
  <c r="BF614" i="3"/>
  <c r="T614" i="3"/>
  <c r="R614" i="3"/>
  <c r="P614" i="3"/>
  <c r="BI611" i="3"/>
  <c r="BH611" i="3"/>
  <c r="BG611" i="3"/>
  <c r="BF611" i="3"/>
  <c r="T611" i="3"/>
  <c r="R611" i="3"/>
  <c r="P611" i="3"/>
  <c r="BI609" i="3"/>
  <c r="BH609" i="3"/>
  <c r="BG609" i="3"/>
  <c r="BF609" i="3"/>
  <c r="T609" i="3"/>
  <c r="R609" i="3"/>
  <c r="P609" i="3"/>
  <c r="BI605" i="3"/>
  <c r="BH605" i="3"/>
  <c r="BG605" i="3"/>
  <c r="BF605" i="3"/>
  <c r="T605" i="3"/>
  <c r="T604" i="3" s="1"/>
  <c r="R605" i="3"/>
  <c r="R604" i="3"/>
  <c r="P605" i="3"/>
  <c r="P604" i="3" s="1"/>
  <c r="BI601" i="3"/>
  <c r="BH601" i="3"/>
  <c r="BG601" i="3"/>
  <c r="BF601" i="3"/>
  <c r="T601" i="3"/>
  <c r="R601" i="3"/>
  <c r="P601" i="3"/>
  <c r="BI598" i="3"/>
  <c r="BH598" i="3"/>
  <c r="BG598" i="3"/>
  <c r="BF598" i="3"/>
  <c r="T598" i="3"/>
  <c r="R598" i="3"/>
  <c r="P598" i="3"/>
  <c r="BI595" i="3"/>
  <c r="BH595" i="3"/>
  <c r="BG595" i="3"/>
  <c r="BF595" i="3"/>
  <c r="T595" i="3"/>
  <c r="R595" i="3"/>
  <c r="P595" i="3"/>
  <c r="BI592" i="3"/>
  <c r="BH592" i="3"/>
  <c r="BG592" i="3"/>
  <c r="BF592" i="3"/>
  <c r="T592" i="3"/>
  <c r="R592" i="3"/>
  <c r="P592" i="3"/>
  <c r="BI589" i="3"/>
  <c r="BH589" i="3"/>
  <c r="BG589" i="3"/>
  <c r="BF589" i="3"/>
  <c r="T589" i="3"/>
  <c r="R589" i="3"/>
  <c r="P589" i="3"/>
  <c r="BI587" i="3"/>
  <c r="BH587" i="3"/>
  <c r="BG587" i="3"/>
  <c r="BF587" i="3"/>
  <c r="T587" i="3"/>
  <c r="R587" i="3"/>
  <c r="P587" i="3"/>
  <c r="BI584" i="3"/>
  <c r="BH584" i="3"/>
  <c r="BG584" i="3"/>
  <c r="BF584" i="3"/>
  <c r="T584" i="3"/>
  <c r="R584" i="3"/>
  <c r="P584" i="3"/>
  <c r="BI582" i="3"/>
  <c r="BH582" i="3"/>
  <c r="BG582" i="3"/>
  <c r="BF582" i="3"/>
  <c r="T582" i="3"/>
  <c r="R582" i="3"/>
  <c r="P582" i="3"/>
  <c r="BI581" i="3"/>
  <c r="BH581" i="3"/>
  <c r="BG581" i="3"/>
  <c r="BF581" i="3"/>
  <c r="T581" i="3"/>
  <c r="R581" i="3"/>
  <c r="P581" i="3"/>
  <c r="BI490" i="3"/>
  <c r="BH490" i="3"/>
  <c r="BG490" i="3"/>
  <c r="BF490" i="3"/>
  <c r="T490" i="3"/>
  <c r="R490" i="3"/>
  <c r="P490" i="3"/>
  <c r="BI485" i="3"/>
  <c r="BH485" i="3"/>
  <c r="BG485" i="3"/>
  <c r="BF485" i="3"/>
  <c r="T485" i="3"/>
  <c r="R485" i="3"/>
  <c r="P485" i="3"/>
  <c r="BI472" i="3"/>
  <c r="BH472" i="3"/>
  <c r="BG472" i="3"/>
  <c r="BF472" i="3"/>
  <c r="T472" i="3"/>
  <c r="R472" i="3"/>
  <c r="P472" i="3"/>
  <c r="BI451" i="3"/>
  <c r="BH451" i="3"/>
  <c r="BG451" i="3"/>
  <c r="BF451" i="3"/>
  <c r="T451" i="3"/>
  <c r="R451" i="3"/>
  <c r="P451" i="3"/>
  <c r="BI443" i="3"/>
  <c r="BH443" i="3"/>
  <c r="BG443" i="3"/>
  <c r="BF443" i="3"/>
  <c r="T443" i="3"/>
  <c r="R443" i="3"/>
  <c r="P443" i="3"/>
  <c r="BI439" i="3"/>
  <c r="BH439" i="3"/>
  <c r="BG439" i="3"/>
  <c r="BF439" i="3"/>
  <c r="T439" i="3"/>
  <c r="R439" i="3"/>
  <c r="P439" i="3"/>
  <c r="BI419" i="3"/>
  <c r="BH419" i="3"/>
  <c r="BG419" i="3"/>
  <c r="BF419" i="3"/>
  <c r="T419" i="3"/>
  <c r="R419" i="3"/>
  <c r="P419" i="3"/>
  <c r="BI416" i="3"/>
  <c r="BH416" i="3"/>
  <c r="BG416" i="3"/>
  <c r="BF416" i="3"/>
  <c r="T416" i="3"/>
  <c r="R416" i="3"/>
  <c r="P416" i="3"/>
  <c r="BI414" i="3"/>
  <c r="BH414" i="3"/>
  <c r="BG414" i="3"/>
  <c r="BF414" i="3"/>
  <c r="T414" i="3"/>
  <c r="R414" i="3"/>
  <c r="P414" i="3"/>
  <c r="BI410" i="3"/>
  <c r="BH410" i="3"/>
  <c r="BG410" i="3"/>
  <c r="BF410" i="3"/>
  <c r="T410" i="3"/>
  <c r="R410" i="3"/>
  <c r="P410" i="3"/>
  <c r="BI401" i="3"/>
  <c r="BH401" i="3"/>
  <c r="BG401" i="3"/>
  <c r="BF401" i="3"/>
  <c r="T401" i="3"/>
  <c r="T400" i="3" s="1"/>
  <c r="R401" i="3"/>
  <c r="P401" i="3"/>
  <c r="BI397" i="3"/>
  <c r="BH397" i="3"/>
  <c r="BG397" i="3"/>
  <c r="BF397" i="3"/>
  <c r="T397" i="3"/>
  <c r="R397" i="3"/>
  <c r="P397" i="3"/>
  <c r="BI391" i="3"/>
  <c r="BH391" i="3"/>
  <c r="BG391" i="3"/>
  <c r="BF391" i="3"/>
  <c r="T391" i="3"/>
  <c r="R391" i="3"/>
  <c r="P391" i="3"/>
  <c r="BI384" i="3"/>
  <c r="BH384" i="3"/>
  <c r="BG384" i="3"/>
  <c r="BF384" i="3"/>
  <c r="T384" i="3"/>
  <c r="R384" i="3"/>
  <c r="P384" i="3"/>
  <c r="BI381" i="3"/>
  <c r="BH381" i="3"/>
  <c r="BG381" i="3"/>
  <c r="BF381" i="3"/>
  <c r="T381" i="3"/>
  <c r="R381" i="3"/>
  <c r="P381" i="3"/>
  <c r="BI375" i="3"/>
  <c r="BH375" i="3"/>
  <c r="BG375" i="3"/>
  <c r="BF375" i="3"/>
  <c r="T375" i="3"/>
  <c r="R375" i="3"/>
  <c r="P375" i="3"/>
  <c r="BI369" i="3"/>
  <c r="BH369" i="3"/>
  <c r="BG369" i="3"/>
  <c r="BF369" i="3"/>
  <c r="T369" i="3"/>
  <c r="R369" i="3"/>
  <c r="P369" i="3"/>
  <c r="BI362" i="3"/>
  <c r="BH362" i="3"/>
  <c r="BG362" i="3"/>
  <c r="BF362" i="3"/>
  <c r="T362" i="3"/>
  <c r="R362" i="3"/>
  <c r="P362" i="3"/>
  <c r="BI356" i="3"/>
  <c r="BH356" i="3"/>
  <c r="BG356" i="3"/>
  <c r="BF356" i="3"/>
  <c r="T356" i="3"/>
  <c r="R356" i="3"/>
  <c r="P356" i="3"/>
  <c r="BI351" i="3"/>
  <c r="BH351" i="3"/>
  <c r="BG351" i="3"/>
  <c r="BF351" i="3"/>
  <c r="T351" i="3"/>
  <c r="R351" i="3"/>
  <c r="P351" i="3"/>
  <c r="BI349" i="3"/>
  <c r="BH349" i="3"/>
  <c r="BG349" i="3"/>
  <c r="BF349" i="3"/>
  <c r="T349" i="3"/>
  <c r="R349" i="3"/>
  <c r="P349" i="3"/>
  <c r="BI345" i="3"/>
  <c r="BH345" i="3"/>
  <c r="BG345" i="3"/>
  <c r="BF345" i="3"/>
  <c r="T345" i="3"/>
  <c r="R345" i="3"/>
  <c r="P345" i="3"/>
  <c r="BI342" i="3"/>
  <c r="BH342" i="3"/>
  <c r="BG342" i="3"/>
  <c r="BF342" i="3"/>
  <c r="T342" i="3"/>
  <c r="R342" i="3"/>
  <c r="P342" i="3"/>
  <c r="BI339" i="3"/>
  <c r="BH339" i="3"/>
  <c r="BG339" i="3"/>
  <c r="BF339" i="3"/>
  <c r="T339" i="3"/>
  <c r="R339" i="3"/>
  <c r="P339" i="3"/>
  <c r="BI336" i="3"/>
  <c r="BH336" i="3"/>
  <c r="BG336" i="3"/>
  <c r="BF336" i="3"/>
  <c r="T336" i="3"/>
  <c r="R336" i="3"/>
  <c r="P336" i="3"/>
  <c r="BI334" i="3"/>
  <c r="BH334" i="3"/>
  <c r="BG334" i="3"/>
  <c r="BF334" i="3"/>
  <c r="T334" i="3"/>
  <c r="R334" i="3"/>
  <c r="P334" i="3"/>
  <c r="BI331" i="3"/>
  <c r="BH331" i="3"/>
  <c r="BG331" i="3"/>
  <c r="BF331" i="3"/>
  <c r="T331" i="3"/>
  <c r="R331" i="3"/>
  <c r="P331" i="3"/>
  <c r="BI312" i="3"/>
  <c r="BH312" i="3"/>
  <c r="BG312" i="3"/>
  <c r="BF312" i="3"/>
  <c r="T312" i="3"/>
  <c r="R312" i="3"/>
  <c r="P312" i="3"/>
  <c r="BI301" i="3"/>
  <c r="BH301" i="3"/>
  <c r="BG301" i="3"/>
  <c r="BF301" i="3"/>
  <c r="T301" i="3"/>
  <c r="R301" i="3"/>
  <c r="P301" i="3"/>
  <c r="BI299" i="3"/>
  <c r="BH299" i="3"/>
  <c r="BG299" i="3"/>
  <c r="BF299" i="3"/>
  <c r="T299" i="3"/>
  <c r="R299" i="3"/>
  <c r="P299" i="3"/>
  <c r="BI284" i="3"/>
  <c r="BH284" i="3"/>
  <c r="BG284" i="3"/>
  <c r="BF284" i="3"/>
  <c r="T284" i="3"/>
  <c r="R284" i="3"/>
  <c r="P284" i="3"/>
  <c r="BI282" i="3"/>
  <c r="BH282" i="3"/>
  <c r="BG282" i="3"/>
  <c r="BF282" i="3"/>
  <c r="T282" i="3"/>
  <c r="R282" i="3"/>
  <c r="P282" i="3"/>
  <c r="BI263" i="3"/>
  <c r="BH263" i="3"/>
  <c r="BG263" i="3"/>
  <c r="BF263" i="3"/>
  <c r="T263" i="3"/>
  <c r="R263" i="3"/>
  <c r="P263" i="3"/>
  <c r="BI260" i="3"/>
  <c r="BH260" i="3"/>
  <c r="BG260" i="3"/>
  <c r="BF260" i="3"/>
  <c r="T260" i="3"/>
  <c r="R260" i="3"/>
  <c r="P260" i="3"/>
  <c r="BI195" i="3"/>
  <c r="BH195" i="3"/>
  <c r="BG195" i="3"/>
  <c r="BF195" i="3"/>
  <c r="T195" i="3"/>
  <c r="R195" i="3"/>
  <c r="P195" i="3"/>
  <c r="BI191" i="3"/>
  <c r="BH191" i="3"/>
  <c r="BG191" i="3"/>
  <c r="BF191" i="3"/>
  <c r="T191" i="3"/>
  <c r="R191" i="3"/>
  <c r="P191" i="3"/>
  <c r="BI188" i="3"/>
  <c r="BH188" i="3"/>
  <c r="BG188" i="3"/>
  <c r="BF188" i="3"/>
  <c r="T188" i="3"/>
  <c r="R188" i="3"/>
  <c r="P188" i="3"/>
  <c r="BI181" i="3"/>
  <c r="BH181" i="3"/>
  <c r="BG181" i="3"/>
  <c r="BF181" i="3"/>
  <c r="T181" i="3"/>
  <c r="R181" i="3"/>
  <c r="P181" i="3"/>
  <c r="BI170" i="3"/>
  <c r="BH170" i="3"/>
  <c r="BG170" i="3"/>
  <c r="BF170" i="3"/>
  <c r="T170" i="3"/>
  <c r="R170" i="3"/>
  <c r="P170" i="3"/>
  <c r="BI168" i="3"/>
  <c r="BH168" i="3"/>
  <c r="BG168" i="3"/>
  <c r="BF168" i="3"/>
  <c r="T168" i="3"/>
  <c r="R168" i="3"/>
  <c r="P168" i="3"/>
  <c r="BI162" i="3"/>
  <c r="BH162" i="3"/>
  <c r="BG162" i="3"/>
  <c r="BF162" i="3"/>
  <c r="T162" i="3"/>
  <c r="R162" i="3"/>
  <c r="P162" i="3"/>
  <c r="BI156" i="3"/>
  <c r="BH156" i="3"/>
  <c r="BG156" i="3"/>
  <c r="BF156" i="3"/>
  <c r="T156" i="3"/>
  <c r="R156" i="3"/>
  <c r="P156" i="3"/>
  <c r="BI150" i="3"/>
  <c r="BH150" i="3"/>
  <c r="BG150" i="3"/>
  <c r="BF150" i="3"/>
  <c r="T150" i="3"/>
  <c r="R150" i="3"/>
  <c r="P150" i="3"/>
  <c r="BI144" i="3"/>
  <c r="BH144" i="3"/>
  <c r="BG144" i="3"/>
  <c r="BF144" i="3"/>
  <c r="T144" i="3"/>
  <c r="R144" i="3"/>
  <c r="P144" i="3"/>
  <c r="BI134" i="3"/>
  <c r="BH134" i="3"/>
  <c r="BG134" i="3"/>
  <c r="BF134" i="3"/>
  <c r="T134" i="3"/>
  <c r="R134" i="3"/>
  <c r="P134" i="3"/>
  <c r="BI129" i="3"/>
  <c r="BH129" i="3"/>
  <c r="BG129" i="3"/>
  <c r="BF129" i="3"/>
  <c r="T129" i="3"/>
  <c r="R129" i="3"/>
  <c r="P129" i="3"/>
  <c r="BI120" i="3"/>
  <c r="BH120" i="3"/>
  <c r="BG120" i="3"/>
  <c r="BF120" i="3"/>
  <c r="T120" i="3"/>
  <c r="R120" i="3"/>
  <c r="P120" i="3"/>
  <c r="BI116" i="3"/>
  <c r="BH116" i="3"/>
  <c r="BG116" i="3"/>
  <c r="BF116" i="3"/>
  <c r="T116" i="3"/>
  <c r="R116" i="3"/>
  <c r="P116" i="3"/>
  <c r="BI107" i="3"/>
  <c r="BH107" i="3"/>
  <c r="BG107" i="3"/>
  <c r="BF107" i="3"/>
  <c r="T107" i="3"/>
  <c r="R107" i="3"/>
  <c r="P107" i="3"/>
  <c r="J100" i="3"/>
  <c r="F100" i="3"/>
  <c r="F98" i="3"/>
  <c r="E96" i="3"/>
  <c r="J54" i="3"/>
  <c r="F54" i="3"/>
  <c r="F52" i="3"/>
  <c r="E50" i="3"/>
  <c r="J24" i="3"/>
  <c r="E24" i="3"/>
  <c r="J101" i="3"/>
  <c r="J23" i="3"/>
  <c r="J18" i="3"/>
  <c r="E18" i="3"/>
  <c r="F101" i="3"/>
  <c r="J17" i="3"/>
  <c r="J12" i="3"/>
  <c r="J52" i="3" s="1"/>
  <c r="E7" i="3"/>
  <c r="E94" i="3"/>
  <c r="J37" i="2"/>
  <c r="J36" i="2"/>
  <c r="AY55" i="1"/>
  <c r="J35" i="2"/>
  <c r="AX55" i="1" s="1"/>
  <c r="BI333" i="2"/>
  <c r="BH333" i="2"/>
  <c r="BG333" i="2"/>
  <c r="BF333" i="2"/>
  <c r="T333" i="2"/>
  <c r="R333" i="2"/>
  <c r="P333" i="2"/>
  <c r="BI332" i="2"/>
  <c r="BH332" i="2"/>
  <c r="BG332" i="2"/>
  <c r="BF332" i="2"/>
  <c r="T332" i="2"/>
  <c r="R332" i="2"/>
  <c r="P332" i="2"/>
  <c r="BI331" i="2"/>
  <c r="BH331" i="2"/>
  <c r="BG331" i="2"/>
  <c r="BF331" i="2"/>
  <c r="T331" i="2"/>
  <c r="R331" i="2"/>
  <c r="P331" i="2"/>
  <c r="BI328" i="2"/>
  <c r="BH328" i="2"/>
  <c r="BG328" i="2"/>
  <c r="BF328" i="2"/>
  <c r="T328" i="2"/>
  <c r="R328" i="2"/>
  <c r="P328" i="2"/>
  <c r="BI326" i="2"/>
  <c r="BH326" i="2"/>
  <c r="BG326" i="2"/>
  <c r="BF326" i="2"/>
  <c r="T326" i="2"/>
  <c r="R326" i="2"/>
  <c r="P326" i="2"/>
  <c r="BI323" i="2"/>
  <c r="BH323" i="2"/>
  <c r="BG323" i="2"/>
  <c r="BF323" i="2"/>
  <c r="T323" i="2"/>
  <c r="R323" i="2"/>
  <c r="P323" i="2"/>
  <c r="BI319" i="2"/>
  <c r="BH319" i="2"/>
  <c r="BG319" i="2"/>
  <c r="BF319" i="2"/>
  <c r="T319" i="2"/>
  <c r="T318" i="2" s="1"/>
  <c r="R319" i="2"/>
  <c r="R318" i="2"/>
  <c r="P319" i="2"/>
  <c r="P318" i="2" s="1"/>
  <c r="BI316" i="2"/>
  <c r="BH316" i="2"/>
  <c r="BG316" i="2"/>
  <c r="BF316" i="2"/>
  <c r="T316" i="2"/>
  <c r="R316" i="2"/>
  <c r="P316" i="2"/>
  <c r="BI313" i="2"/>
  <c r="BH313" i="2"/>
  <c r="BG313" i="2"/>
  <c r="BF313" i="2"/>
  <c r="T313" i="2"/>
  <c r="R313" i="2"/>
  <c r="P313" i="2"/>
  <c r="BI311" i="2"/>
  <c r="BH311" i="2"/>
  <c r="BG311" i="2"/>
  <c r="BF311" i="2"/>
  <c r="T311" i="2"/>
  <c r="R311" i="2"/>
  <c r="P311" i="2"/>
  <c r="BI309" i="2"/>
  <c r="BH309" i="2"/>
  <c r="BG309" i="2"/>
  <c r="BF309" i="2"/>
  <c r="T309" i="2"/>
  <c r="R309" i="2"/>
  <c r="P309" i="2"/>
  <c r="BI304" i="2"/>
  <c r="BH304" i="2"/>
  <c r="BG304" i="2"/>
  <c r="BF304" i="2"/>
  <c r="T304" i="2"/>
  <c r="R304" i="2"/>
  <c r="P304" i="2"/>
  <c r="BI301" i="2"/>
  <c r="BH301" i="2"/>
  <c r="BG301" i="2"/>
  <c r="BF301" i="2"/>
  <c r="T301" i="2"/>
  <c r="R301" i="2"/>
  <c r="P301" i="2"/>
  <c r="BI298" i="2"/>
  <c r="BH298" i="2"/>
  <c r="BG298" i="2"/>
  <c r="BF298" i="2"/>
  <c r="T298" i="2"/>
  <c r="R298" i="2"/>
  <c r="P298" i="2"/>
  <c r="BI293" i="2"/>
  <c r="BH293" i="2"/>
  <c r="BG293" i="2"/>
  <c r="BF293" i="2"/>
  <c r="T293" i="2"/>
  <c r="R293" i="2"/>
  <c r="P293" i="2"/>
  <c r="BI291" i="2"/>
  <c r="BH291" i="2"/>
  <c r="BG291" i="2"/>
  <c r="BF291" i="2"/>
  <c r="T291" i="2"/>
  <c r="R291" i="2"/>
  <c r="P291" i="2"/>
  <c r="BI284" i="2"/>
  <c r="BH284" i="2"/>
  <c r="BG284" i="2"/>
  <c r="BF284" i="2"/>
  <c r="T284" i="2"/>
  <c r="R284" i="2"/>
  <c r="P284" i="2"/>
  <c r="BI281" i="2"/>
  <c r="BH281" i="2"/>
  <c r="BG281" i="2"/>
  <c r="BF281" i="2"/>
  <c r="T281" i="2"/>
  <c r="R281" i="2"/>
  <c r="P281" i="2"/>
  <c r="BI279" i="2"/>
  <c r="BH279" i="2"/>
  <c r="BG279" i="2"/>
  <c r="BF279" i="2"/>
  <c r="T279" i="2"/>
  <c r="R279" i="2"/>
  <c r="P279" i="2"/>
  <c r="BI271" i="2"/>
  <c r="BH271" i="2"/>
  <c r="BG271" i="2"/>
  <c r="BF271" i="2"/>
  <c r="T271" i="2"/>
  <c r="R271" i="2"/>
  <c r="P271" i="2"/>
  <c r="BI269" i="2"/>
  <c r="BH269" i="2"/>
  <c r="BG269" i="2"/>
  <c r="BF269" i="2"/>
  <c r="T269" i="2"/>
  <c r="R269" i="2"/>
  <c r="P269" i="2"/>
  <c r="BI267" i="2"/>
  <c r="BH267" i="2"/>
  <c r="BG267" i="2"/>
  <c r="BF267" i="2"/>
  <c r="T267" i="2"/>
  <c r="R267" i="2"/>
  <c r="P267" i="2"/>
  <c r="BI265" i="2"/>
  <c r="BH265" i="2"/>
  <c r="BG265" i="2"/>
  <c r="BF265" i="2"/>
  <c r="T265" i="2"/>
  <c r="R265" i="2"/>
  <c r="P265" i="2"/>
  <c r="BI258" i="2"/>
  <c r="BH258" i="2"/>
  <c r="BG258" i="2"/>
  <c r="BF258" i="2"/>
  <c r="T258" i="2"/>
  <c r="R258" i="2"/>
  <c r="P258" i="2"/>
  <c r="BI255" i="2"/>
  <c r="BH255" i="2"/>
  <c r="BG255" i="2"/>
  <c r="BF255" i="2"/>
  <c r="T255" i="2"/>
  <c r="R255" i="2"/>
  <c r="P255" i="2"/>
  <c r="BI252" i="2"/>
  <c r="BH252" i="2"/>
  <c r="BG252" i="2"/>
  <c r="BF252" i="2"/>
  <c r="T252" i="2"/>
  <c r="R252" i="2"/>
  <c r="P252" i="2"/>
  <c r="BI249" i="2"/>
  <c r="BH249" i="2"/>
  <c r="BG249" i="2"/>
  <c r="BF249" i="2"/>
  <c r="T249" i="2"/>
  <c r="R249" i="2"/>
  <c r="P249" i="2"/>
  <c r="BI245" i="2"/>
  <c r="BH245" i="2"/>
  <c r="BG245" i="2"/>
  <c r="BF245" i="2"/>
  <c r="T245" i="2"/>
  <c r="R245" i="2"/>
  <c r="P245" i="2"/>
  <c r="BI231" i="2"/>
  <c r="BH231" i="2"/>
  <c r="BG231" i="2"/>
  <c r="BF231" i="2"/>
  <c r="T231" i="2"/>
  <c r="R231" i="2"/>
  <c r="P231" i="2"/>
  <c r="BI228" i="2"/>
  <c r="BH228" i="2"/>
  <c r="BG228" i="2"/>
  <c r="BF228" i="2"/>
  <c r="T228" i="2"/>
  <c r="R228" i="2"/>
  <c r="P228" i="2"/>
  <c r="BI223" i="2"/>
  <c r="BH223" i="2"/>
  <c r="BG223" i="2"/>
  <c r="BF223" i="2"/>
  <c r="T223" i="2"/>
  <c r="R223" i="2"/>
  <c r="P223" i="2"/>
  <c r="BI221" i="2"/>
  <c r="BH221" i="2"/>
  <c r="BG221" i="2"/>
  <c r="BF221" i="2"/>
  <c r="T221" i="2"/>
  <c r="R221" i="2"/>
  <c r="P221" i="2"/>
  <c r="BI218" i="2"/>
  <c r="BH218" i="2"/>
  <c r="BG218" i="2"/>
  <c r="BF218" i="2"/>
  <c r="T218" i="2"/>
  <c r="R218" i="2"/>
  <c r="P218" i="2"/>
  <c r="BI215" i="2"/>
  <c r="BH215" i="2"/>
  <c r="BG215" i="2"/>
  <c r="BF215" i="2"/>
  <c r="T215" i="2"/>
  <c r="R215" i="2"/>
  <c r="P215" i="2"/>
  <c r="BI210" i="2"/>
  <c r="BH210" i="2"/>
  <c r="BG210" i="2"/>
  <c r="BF210" i="2"/>
  <c r="T210" i="2"/>
  <c r="R210" i="2"/>
  <c r="P210" i="2"/>
  <c r="BI207" i="2"/>
  <c r="BH207" i="2"/>
  <c r="BG207" i="2"/>
  <c r="BF207" i="2"/>
  <c r="T207" i="2"/>
  <c r="R207" i="2"/>
  <c r="P207" i="2"/>
  <c r="BI195" i="2"/>
  <c r="BH195" i="2"/>
  <c r="BG195" i="2"/>
  <c r="BF195" i="2"/>
  <c r="T195" i="2"/>
  <c r="R195" i="2"/>
  <c r="P195" i="2"/>
  <c r="BI193" i="2"/>
  <c r="BH193" i="2"/>
  <c r="BG193" i="2"/>
  <c r="BF193" i="2"/>
  <c r="T193" i="2"/>
  <c r="R193" i="2"/>
  <c r="P193" i="2"/>
  <c r="BI191" i="2"/>
  <c r="BH191" i="2"/>
  <c r="BG191" i="2"/>
  <c r="BF191" i="2"/>
  <c r="T191" i="2"/>
  <c r="R191" i="2"/>
  <c r="P191" i="2"/>
  <c r="BI178" i="2"/>
  <c r="BH178" i="2"/>
  <c r="BG178" i="2"/>
  <c r="BF178" i="2"/>
  <c r="T178" i="2"/>
  <c r="R178" i="2"/>
  <c r="P178" i="2"/>
  <c r="BI176" i="2"/>
  <c r="BH176" i="2"/>
  <c r="BG176" i="2"/>
  <c r="BF176" i="2"/>
  <c r="T176" i="2"/>
  <c r="R176" i="2"/>
  <c r="P176" i="2"/>
  <c r="BI169" i="2"/>
  <c r="BH169" i="2"/>
  <c r="BG169" i="2"/>
  <c r="BF169" i="2"/>
  <c r="T169" i="2"/>
  <c r="R169" i="2"/>
  <c r="P169" i="2"/>
  <c r="BI152" i="2"/>
  <c r="BH152" i="2"/>
  <c r="BG152" i="2"/>
  <c r="BF152" i="2"/>
  <c r="T152" i="2"/>
  <c r="R152" i="2"/>
  <c r="P152" i="2"/>
  <c r="BI150" i="2"/>
  <c r="BH150" i="2"/>
  <c r="BG150" i="2"/>
  <c r="BF150" i="2"/>
  <c r="T150" i="2"/>
  <c r="R150" i="2"/>
  <c r="P150" i="2"/>
  <c r="BI147" i="2"/>
  <c r="BH147" i="2"/>
  <c r="BG147" i="2"/>
  <c r="BF147" i="2"/>
  <c r="T147" i="2"/>
  <c r="R147" i="2"/>
  <c r="P147" i="2"/>
  <c r="BI145" i="2"/>
  <c r="BH145" i="2"/>
  <c r="BG145" i="2"/>
  <c r="BF145" i="2"/>
  <c r="T145" i="2"/>
  <c r="R145" i="2"/>
  <c r="P145" i="2"/>
  <c r="BI142" i="2"/>
  <c r="BH142" i="2"/>
  <c r="BG142" i="2"/>
  <c r="BF142" i="2"/>
  <c r="T142" i="2"/>
  <c r="R142" i="2"/>
  <c r="P142" i="2"/>
  <c r="BI140" i="2"/>
  <c r="BH140" i="2"/>
  <c r="BG140" i="2"/>
  <c r="BF140" i="2"/>
  <c r="T140" i="2"/>
  <c r="R140" i="2"/>
  <c r="P140" i="2"/>
  <c r="BI138" i="2"/>
  <c r="BH138" i="2"/>
  <c r="BG138" i="2"/>
  <c r="BF138" i="2"/>
  <c r="T138" i="2"/>
  <c r="R138" i="2"/>
  <c r="P138" i="2"/>
  <c r="BI125" i="2"/>
  <c r="BH125" i="2"/>
  <c r="BG125" i="2"/>
  <c r="BF125" i="2"/>
  <c r="T125" i="2"/>
  <c r="R125" i="2"/>
  <c r="P125" i="2"/>
  <c r="BI118" i="2"/>
  <c r="BH118" i="2"/>
  <c r="BG118" i="2"/>
  <c r="BF118" i="2"/>
  <c r="T118" i="2"/>
  <c r="R118" i="2"/>
  <c r="P118" i="2"/>
  <c r="BI116" i="2"/>
  <c r="BH116" i="2"/>
  <c r="BG116" i="2"/>
  <c r="BF116" i="2"/>
  <c r="T116" i="2"/>
  <c r="R116" i="2"/>
  <c r="P116" i="2"/>
  <c r="BI109" i="2"/>
  <c r="BH109" i="2"/>
  <c r="BG109" i="2"/>
  <c r="BF109" i="2"/>
  <c r="T109" i="2"/>
  <c r="R109" i="2"/>
  <c r="P109" i="2"/>
  <c r="BI102" i="2"/>
  <c r="BH102" i="2"/>
  <c r="BG102" i="2"/>
  <c r="BF102" i="2"/>
  <c r="T102" i="2"/>
  <c r="R102" i="2"/>
  <c r="P102" i="2"/>
  <c r="BI99" i="2"/>
  <c r="BH99" i="2"/>
  <c r="BG99" i="2"/>
  <c r="BF99" i="2"/>
  <c r="T99" i="2"/>
  <c r="R99" i="2"/>
  <c r="P99" i="2"/>
  <c r="BI95" i="2"/>
  <c r="BH95" i="2"/>
  <c r="BG95" i="2"/>
  <c r="BF95" i="2"/>
  <c r="T95" i="2"/>
  <c r="R95" i="2"/>
  <c r="P95" i="2"/>
  <c r="J88" i="2"/>
  <c r="F88" i="2"/>
  <c r="F86" i="2"/>
  <c r="E84" i="2"/>
  <c r="J54" i="2"/>
  <c r="F54" i="2"/>
  <c r="F52" i="2"/>
  <c r="E50" i="2"/>
  <c r="J24" i="2"/>
  <c r="E24" i="2"/>
  <c r="J89" i="2"/>
  <c r="J23" i="2"/>
  <c r="J18" i="2"/>
  <c r="E18" i="2"/>
  <c r="F89" i="2"/>
  <c r="J17" i="2"/>
  <c r="J12" i="2"/>
  <c r="J86" i="2" s="1"/>
  <c r="E7" i="2"/>
  <c r="E48" i="2"/>
  <c r="L50" i="1"/>
  <c r="AM50" i="1"/>
  <c r="AM49" i="1"/>
  <c r="L49" i="1"/>
  <c r="AM47" i="1"/>
  <c r="L47" i="1"/>
  <c r="L45" i="1"/>
  <c r="L44" i="1"/>
  <c r="BK319" i="2"/>
  <c r="BK943" i="3"/>
  <c r="BK746" i="3"/>
  <c r="BK911" i="3"/>
  <c r="J605" i="3"/>
  <c r="J263" i="3"/>
  <c r="BK98" i="5"/>
  <c r="J180" i="6"/>
  <c r="J150" i="6"/>
  <c r="J242" i="6"/>
  <c r="J161" i="6"/>
  <c r="J203" i="6"/>
  <c r="BK84" i="7"/>
  <c r="J169" i="2"/>
  <c r="J744" i="3"/>
  <c r="J401" i="3"/>
  <c r="BK757" i="3"/>
  <c r="BK760" i="3"/>
  <c r="BK614" i="3"/>
  <c r="J116" i="4"/>
  <c r="BK119" i="5"/>
  <c r="BK109" i="5"/>
  <c r="J96" i="5"/>
  <c r="J186" i="6"/>
  <c r="J225" i="6"/>
  <c r="J165" i="6"/>
  <c r="BK205" i="6"/>
  <c r="J96" i="6"/>
  <c r="J223" i="2"/>
  <c r="BK937" i="3"/>
  <c r="J339" i="3"/>
  <c r="BK865" i="3"/>
  <c r="BK645" i="3"/>
  <c r="BK168" i="3"/>
  <c r="J111" i="4"/>
  <c r="BK110" i="4"/>
  <c r="BK250" i="6"/>
  <c r="BK160" i="6"/>
  <c r="BK252" i="6"/>
  <c r="BK203" i="6"/>
  <c r="BK214" i="6"/>
  <c r="J94" i="6"/>
  <c r="J195" i="2"/>
  <c r="BK218" i="2"/>
  <c r="BK755" i="3"/>
  <c r="BK342" i="3"/>
  <c r="BK410" i="3"/>
  <c r="J879" i="3"/>
  <c r="J631" i="3"/>
  <c r="BK191" i="3"/>
  <c r="BK103" i="4"/>
  <c r="BK104" i="4"/>
  <c r="J90" i="5"/>
  <c r="BK93" i="5"/>
  <c r="J182" i="6"/>
  <c r="BK95" i="6"/>
  <c r="BK202" i="6"/>
  <c r="J240" i="6"/>
  <c r="BK116" i="6"/>
  <c r="BK281" i="2"/>
  <c r="BK265" i="2"/>
  <c r="BK955" i="3"/>
  <c r="J762" i="3"/>
  <c r="BK331" i="3"/>
  <c r="BK763" i="3"/>
  <c r="BK711" i="3"/>
  <c r="BK301" i="3"/>
  <c r="J381" i="3"/>
  <c r="BK123" i="4"/>
  <c r="BK92" i="4"/>
  <c r="J117" i="5"/>
  <c r="J124" i="5"/>
  <c r="J259" i="6"/>
  <c r="J219" i="6"/>
  <c r="J115" i="6"/>
  <c r="J227" i="6"/>
  <c r="J190" i="6"/>
  <c r="BK117" i="6"/>
  <c r="J92" i="6"/>
  <c r="J207" i="2"/>
  <c r="J298" i="2"/>
  <c r="BK147" i="2"/>
  <c r="J125" i="2"/>
  <c r="BK823" i="3"/>
  <c r="J711" i="3"/>
  <c r="J356" i="3"/>
  <c r="J741" i="3"/>
  <c r="BK900" i="3"/>
  <c r="BK762" i="3"/>
  <c r="BK634" i="3"/>
  <c r="BK195" i="3"/>
  <c r="BK170" i="3"/>
  <c r="J124" i="4"/>
  <c r="BK124" i="4"/>
  <c r="BK122" i="5"/>
  <c r="BK191" i="6"/>
  <c r="J140" i="6"/>
  <c r="J239" i="6"/>
  <c r="BK198" i="6"/>
  <c r="J143" i="6"/>
  <c r="BK98" i="6"/>
  <c r="J145" i="6"/>
  <c r="BK209" i="6"/>
  <c r="BK92" i="7"/>
  <c r="BK326" i="2"/>
  <c r="BK333" i="2"/>
  <c r="J228" i="2"/>
  <c r="BK210" i="2"/>
  <c r="BK815" i="3"/>
  <c r="BK655" i="3"/>
  <c r="BK922" i="3"/>
  <c r="BK722" i="3"/>
  <c r="BK356" i="3"/>
  <c r="J397" i="3"/>
  <c r="J110" i="4"/>
  <c r="J94" i="4"/>
  <c r="BK106" i="5"/>
  <c r="J197" i="6"/>
  <c r="J260" i="6"/>
  <c r="J215" i="2"/>
  <c r="J609" i="3"/>
  <c r="J719" i="3"/>
  <c r="BK401" i="3"/>
  <c r="BK400" i="3" s="1"/>
  <c r="J400" i="3" s="1"/>
  <c r="J67" i="3" s="1"/>
  <c r="J301" i="3"/>
  <c r="BK100" i="4"/>
  <c r="J99" i="5"/>
  <c r="BK237" i="6"/>
  <c r="J126" i="6"/>
  <c r="BK224" i="6"/>
  <c r="BK105" i="6"/>
  <c r="BK181" i="6"/>
  <c r="BK323" i="2"/>
  <c r="J279" i="2"/>
  <c r="J245" i="2"/>
  <c r="J737" i="3"/>
  <c r="J416" i="3"/>
  <c r="J178" i="2"/>
  <c r="BK252" i="2"/>
  <c r="J301" i="2"/>
  <c r="J913" i="3"/>
  <c r="BK713" i="3"/>
  <c r="J439" i="3"/>
  <c r="J702" i="3"/>
  <c r="J951" i="3"/>
  <c r="BK134" i="3"/>
  <c r="J345" i="3"/>
  <c r="J127" i="4"/>
  <c r="BK87" i="4"/>
  <c r="BK93" i="4"/>
  <c r="J103" i="5"/>
  <c r="J110" i="5"/>
  <c r="J256" i="6"/>
  <c r="BK185" i="6"/>
  <c r="BK110" i="6"/>
  <c r="J251" i="6"/>
  <c r="BK206" i="6"/>
  <c r="J124" i="6"/>
  <c r="BK216" i="6"/>
  <c r="BK168" i="6"/>
  <c r="BK190" i="6"/>
  <c r="J103" i="6"/>
  <c r="BK125" i="2"/>
  <c r="BK650" i="3"/>
  <c r="BK740" i="3"/>
  <c r="BK924" i="3"/>
  <c r="J127" i="6"/>
  <c r="BK226" i="6"/>
  <c r="BK223" i="6"/>
  <c r="BK311" i="2"/>
  <c r="BK345" i="3"/>
  <c r="BK737" i="3"/>
  <c r="J120" i="3"/>
  <c r="J87" i="4"/>
  <c r="BK261" i="6"/>
  <c r="J244" i="6"/>
  <c r="BK236" i="6"/>
  <c r="J328" i="2"/>
  <c r="J587" i="3"/>
  <c r="BK721" i="3"/>
  <c r="BK94" i="4"/>
  <c r="J238" i="6"/>
  <c r="J265" i="6"/>
  <c r="BK96" i="6"/>
  <c r="J112" i="6"/>
  <c r="J102" i="2"/>
  <c r="J168" i="3"/>
  <c r="J937" i="3"/>
  <c r="J351" i="3"/>
  <c r="J102" i="4"/>
  <c r="J87" i="5"/>
  <c r="BK161" i="6"/>
  <c r="BK219" i="6"/>
  <c r="BK123" i="6"/>
  <c r="BK111" i="6"/>
  <c r="J118" i="2"/>
  <c r="J116" i="2"/>
  <c r="BK946" i="3"/>
  <c r="BK439" i="3"/>
  <c r="BK101" i="4"/>
  <c r="BK125" i="5"/>
  <c r="BK110" i="5"/>
  <c r="J206" i="6"/>
  <c r="BK101" i="6"/>
  <c r="J131" i="6"/>
  <c r="BK336" i="3"/>
  <c r="J818" i="3"/>
  <c r="J443" i="3"/>
  <c r="J107" i="3"/>
  <c r="BK117" i="4"/>
  <c r="J123" i="5"/>
  <c r="BK103" i="6"/>
  <c r="J158" i="6"/>
  <c r="J249" i="6"/>
  <c r="J229" i="6"/>
  <c r="BK82" i="7"/>
  <c r="J293" i="2"/>
  <c r="BK741" i="3"/>
  <c r="J451" i="3"/>
  <c r="BK589" i="3"/>
  <c r="BK121" i="4"/>
  <c r="J118" i="5"/>
  <c r="J213" i="6"/>
  <c r="J220" i="6"/>
  <c r="BK293" i="2"/>
  <c r="BK752" i="3"/>
  <c r="J738" i="3"/>
  <c r="BK130" i="4"/>
  <c r="BK101" i="5"/>
  <c r="BK251" i="6"/>
  <c r="J209" i="6"/>
  <c r="BK240" i="6"/>
  <c r="J221" i="2"/>
  <c r="J872" i="3"/>
  <c r="J271" i="2"/>
  <c r="BK140" i="2"/>
  <c r="J821" i="3"/>
  <c r="BK592" i="3"/>
  <c r="BK601" i="3"/>
  <c r="BK799" i="3"/>
  <c r="BK122" i="4"/>
  <c r="BK89" i="5"/>
  <c r="BK232" i="6"/>
  <c r="BK148" i="6"/>
  <c r="J160" i="6"/>
  <c r="BK180" i="6"/>
  <c r="J83" i="7"/>
  <c r="J900" i="3"/>
  <c r="J391" i="3"/>
  <c r="BK472" i="3"/>
  <c r="BK90" i="4"/>
  <c r="J154" i="6"/>
  <c r="J121" i="6"/>
  <c r="BK257" i="6"/>
  <c r="J311" i="2"/>
  <c r="J598" i="3"/>
  <c r="BK844" i="3"/>
  <c r="J312" i="3"/>
  <c r="J114" i="4"/>
  <c r="J93" i="5"/>
  <c r="J174" i="6"/>
  <c r="BK184" i="6"/>
  <c r="J130" i="6"/>
  <c r="J313" i="2"/>
  <c r="J490" i="3"/>
  <c r="BK684" i="3"/>
  <c r="BK113" i="5"/>
  <c r="J207" i="6"/>
  <c r="J135" i="6"/>
  <c r="BK91" i="7"/>
  <c r="BK118" i="2"/>
  <c r="J865" i="3"/>
  <c r="BK744" i="3"/>
  <c r="BK941" i="3"/>
  <c r="BK96" i="4"/>
  <c r="J228" i="6"/>
  <c r="BK238" i="6"/>
  <c r="BK92" i="6"/>
  <c r="J96" i="7"/>
  <c r="J138" i="2"/>
  <c r="J806" i="3"/>
  <c r="BK793" i="3"/>
  <c r="J191" i="3"/>
  <c r="BK118" i="4"/>
  <c r="BK108" i="5"/>
  <c r="BK234" i="6"/>
  <c r="J141" i="6"/>
  <c r="J234" i="6"/>
  <c r="BK169" i="6"/>
  <c r="J107" i="6"/>
  <c r="BK271" i="2"/>
  <c r="J911" i="3"/>
  <c r="J722" i="3"/>
  <c r="BK263" i="3"/>
  <c r="J949" i="3"/>
  <c r="BK663" i="3"/>
  <c r="J730" i="3"/>
  <c r="J90" i="4"/>
  <c r="BK91" i="5"/>
  <c r="J181" i="6"/>
  <c r="BK228" i="6"/>
  <c r="BK126" i="6"/>
  <c r="J129" i="6"/>
  <c r="BK135" i="6"/>
  <c r="BK291" i="2"/>
  <c r="BK316" i="2"/>
  <c r="J772" i="3"/>
  <c r="J746" i="3"/>
  <c r="J752" i="3"/>
  <c r="J144" i="3"/>
  <c r="J101" i="4"/>
  <c r="BK99" i="5"/>
  <c r="J147" i="6"/>
  <c r="J194" i="6"/>
  <c r="J249" i="2"/>
  <c r="J729" i="3"/>
  <c r="BK766" i="3"/>
  <c r="BK622" i="3"/>
  <c r="BK114" i="5"/>
  <c r="J208" i="6"/>
  <c r="J255" i="6"/>
  <c r="J252" i="6"/>
  <c r="BK95" i="7"/>
  <c r="J939" i="3"/>
  <c r="J188" i="3"/>
  <c r="J191" i="2"/>
  <c r="BK138" i="2"/>
  <c r="J739" i="3"/>
  <c r="BK334" i="3"/>
  <c r="J263" i="6"/>
  <c r="J196" i="6"/>
  <c r="BK241" i="6"/>
  <c r="BK140" i="6"/>
  <c r="J264" i="6"/>
  <c r="J109" i="6"/>
  <c r="BK304" i="2"/>
  <c r="J717" i="3"/>
  <c r="BK791" i="3"/>
  <c r="J336" i="3"/>
  <c r="BK111" i="5"/>
  <c r="BK138" i="6"/>
  <c r="BK176" i="6"/>
  <c r="BK96" i="7"/>
  <c r="J881" i="3"/>
  <c r="J485" i="3"/>
  <c r="BK707" i="3"/>
  <c r="BK609" i="3"/>
  <c r="J102" i="5"/>
  <c r="J216" i="6"/>
  <c r="BK213" i="6"/>
  <c r="J111" i="6"/>
  <c r="BK86" i="7"/>
  <c r="BK381" i="3"/>
  <c r="J582" i="3"/>
  <c r="J132" i="4"/>
  <c r="BK113" i="4"/>
  <c r="J195" i="6"/>
  <c r="J119" i="6"/>
  <c r="J200" i="6"/>
  <c r="J309" i="2"/>
  <c r="J619" i="3"/>
  <c r="J581" i="3"/>
  <c r="J112" i="4"/>
  <c r="J120" i="5"/>
  <c r="BK246" i="6"/>
  <c r="BK231" i="6"/>
  <c r="J110" i="6"/>
  <c r="J95" i="7"/>
  <c r="BK221" i="2"/>
  <c r="J770" i="3"/>
  <c r="BK749" i="3"/>
  <c r="J645" i="3"/>
  <c r="BK98" i="4"/>
  <c r="BK102" i="5"/>
  <c r="BK267" i="6"/>
  <c r="BK200" i="6"/>
  <c r="J267" i="6"/>
  <c r="J177" i="6"/>
  <c r="J120" i="6"/>
  <c r="BK301" i="2"/>
  <c r="J109" i="2"/>
  <c r="BK798" i="3"/>
  <c r="BK595" i="3"/>
  <c r="J375" i="3"/>
  <c r="BK739" i="3"/>
  <c r="J156" i="3"/>
  <c r="BK111" i="4"/>
  <c r="BK90" i="5"/>
  <c r="J262" i="6"/>
  <c r="J178" i="6"/>
  <c r="J211" i="6"/>
  <c r="BK115" i="6"/>
  <c r="J91" i="7"/>
  <c r="BK195" i="2"/>
  <c r="J915" i="3"/>
  <c r="BK116" i="3"/>
  <c r="J673" i="3"/>
  <c r="J93" i="4"/>
  <c r="J241" i="6"/>
  <c r="J246" i="6"/>
  <c r="J148" i="6"/>
  <c r="J152" i="2"/>
  <c r="J863" i="3"/>
  <c r="BK587" i="3"/>
  <c r="BK114" i="4"/>
  <c r="BK95" i="5"/>
  <c r="BK114" i="6"/>
  <c r="J168" i="6"/>
  <c r="J89" i="7"/>
  <c r="J193" i="2"/>
  <c r="J622" i="3"/>
  <c r="BK116" i="2"/>
  <c r="BK152" i="2"/>
  <c r="J793" i="3"/>
  <c r="BK260" i="3"/>
  <c r="J195" i="3"/>
  <c r="J284" i="3"/>
  <c r="BK106" i="4"/>
  <c r="J114" i="5"/>
  <c r="BK239" i="6"/>
  <c r="J99" i="6"/>
  <c r="BK175" i="6"/>
  <c r="BK99" i="6"/>
  <c r="J138" i="6"/>
  <c r="BK90" i="7"/>
  <c r="BK215" i="2"/>
  <c r="BK821" i="3"/>
  <c r="J677" i="3"/>
  <c r="BK112" i="4"/>
  <c r="BK189" i="6"/>
  <c r="BK113" i="6"/>
  <c r="J105" i="6"/>
  <c r="J140" i="2"/>
  <c r="BK641" i="3"/>
  <c r="J798" i="3"/>
  <c r="J707" i="3"/>
  <c r="J106" i="5"/>
  <c r="BK874" i="3"/>
  <c r="BK939" i="3"/>
  <c r="BK339" i="3"/>
  <c r="BK133" i="4"/>
  <c r="J88" i="5"/>
  <c r="J106" i="6"/>
  <c r="BK147" i="6"/>
  <c r="J169" i="6"/>
  <c r="J95" i="2"/>
  <c r="J715" i="3"/>
  <c r="BK730" i="3"/>
  <c r="BK720" i="3"/>
  <c r="J334" i="3"/>
  <c r="J108" i="5"/>
  <c r="BK260" i="6"/>
  <c r="BK121" i="6"/>
  <c r="BK182" i="6"/>
  <c r="J192" i="6"/>
  <c r="BK89" i="7"/>
  <c r="BK178" i="2"/>
  <c r="J134" i="3"/>
  <c r="BK863" i="3"/>
  <c r="BK598" i="3"/>
  <c r="BK132" i="4"/>
  <c r="J133" i="4"/>
  <c r="BK87" i="5"/>
  <c r="BK244" i="6"/>
  <c r="J152" i="6"/>
  <c r="BK208" i="6"/>
  <c r="BK125" i="6"/>
  <c r="J87" i="7"/>
  <c r="J331" i="2"/>
  <c r="BK176" i="2"/>
  <c r="J955" i="3"/>
  <c r="J362" i="3"/>
  <c r="BK124" i="5"/>
  <c r="BK142" i="6"/>
  <c r="BK139" i="6"/>
  <c r="J95" i="6"/>
  <c r="BK818" i="3"/>
  <c r="J634" i="3"/>
  <c r="BK451" i="3"/>
  <c r="J100" i="4"/>
  <c r="BK233" i="6"/>
  <c r="J236" i="6"/>
  <c r="BK179" i="6"/>
  <c r="BK267" i="2"/>
  <c r="J835" i="3"/>
  <c r="BK676" i="3"/>
  <c r="BK682" i="3"/>
  <c r="J874" i="3"/>
  <c r="J716" i="3"/>
  <c r="J419" i="3"/>
  <c r="BK669" i="3"/>
  <c r="J111" i="5"/>
  <c r="J167" i="6"/>
  <c r="BK112" i="6"/>
  <c r="BK127" i="6"/>
  <c r="J101" i="6"/>
  <c r="J198" i="6"/>
  <c r="BK120" i="6"/>
  <c r="J184" i="6"/>
  <c r="BK85" i="7"/>
  <c r="BK169" i="2"/>
  <c r="BK935" i="3"/>
  <c r="BK696" i="3"/>
  <c r="BK107" i="3"/>
  <c r="BK881" i="3"/>
  <c r="BK142" i="2"/>
  <c r="J231" i="2"/>
  <c r="J749" i="3"/>
  <c r="J260" i="3"/>
  <c r="J755" i="3"/>
  <c r="J616" i="3"/>
  <c r="BK391" i="3"/>
  <c r="BK120" i="3"/>
  <c r="BK120" i="4"/>
  <c r="J113" i="5"/>
  <c r="BK103" i="5"/>
  <c r="BK229" i="6"/>
  <c r="J122" i="6"/>
  <c r="J237" i="6"/>
  <c r="J193" i="6"/>
  <c r="BK106" i="6"/>
  <c r="BK158" i="6"/>
  <c r="BK225" i="6"/>
  <c r="BK298" i="2"/>
  <c r="J267" i="2"/>
  <c r="BK951" i="3"/>
  <c r="J663" i="3"/>
  <c r="BK397" i="3"/>
  <c r="J611" i="3"/>
  <c r="J129" i="3"/>
  <c r="J699" i="3"/>
  <c r="BK414" i="3"/>
  <c r="J414" i="3"/>
  <c r="J123" i="4"/>
  <c r="J89" i="4"/>
  <c r="BK91" i="4"/>
  <c r="J101" i="5"/>
  <c r="J268" i="6"/>
  <c r="BK217" i="6"/>
  <c r="J137" i="6"/>
  <c r="BK248" i="6"/>
  <c r="BK192" i="6"/>
  <c r="J133" i="6"/>
  <c r="BK154" i="6"/>
  <c r="BK255" i="6"/>
  <c r="BK93" i="6"/>
  <c r="J265" i="2"/>
  <c r="J291" i="2"/>
  <c r="J210" i="2"/>
  <c r="J922" i="3"/>
  <c r="J842" i="3"/>
  <c r="BK616" i="3"/>
  <c r="BK884" i="3"/>
  <c r="BK729" i="3"/>
  <c r="J684" i="3"/>
  <c r="J349" i="3"/>
  <c r="J170" i="3"/>
  <c r="J117" i="4"/>
  <c r="BK115" i="4"/>
  <c r="J118" i="4"/>
  <c r="BK108" i="4"/>
  <c r="J109" i="5"/>
  <c r="J98" i="5"/>
  <c r="J97" i="5"/>
  <c r="J248" i="6"/>
  <c r="J226" i="6"/>
  <c r="BK162" i="6"/>
  <c r="BK130" i="6"/>
  <c r="J253" i="6"/>
  <c r="J217" i="6"/>
  <c r="BK197" i="6"/>
  <c r="BK141" i="6"/>
  <c r="BK256" i="6"/>
  <c r="BK87" i="7"/>
  <c r="BK279" i="2"/>
  <c r="J316" i="2"/>
  <c r="BK207" i="2"/>
  <c r="J304" i="2"/>
  <c r="BK191" i="2"/>
  <c r="J852" i="3"/>
  <c r="J740" i="3"/>
  <c r="BK647" i="3"/>
  <c r="BK581" i="3"/>
  <c r="BK144" i="3"/>
  <c r="BK584" i="3"/>
  <c r="BK872" i="3"/>
  <c r="BK702" i="3"/>
  <c r="J595" i="3"/>
  <c r="J331" i="3"/>
  <c r="BK605" i="3"/>
  <c r="J130" i="4"/>
  <c r="J108" i="4"/>
  <c r="J122" i="4"/>
  <c r="BK107" i="5"/>
  <c r="J201" i="6"/>
  <c r="BK156" i="6"/>
  <c r="J250" i="6"/>
  <c r="BK211" i="6"/>
  <c r="J170" i="6"/>
  <c r="J116" i="6"/>
  <c r="J231" i="6"/>
  <c r="BK170" i="6"/>
  <c r="BK259" i="6"/>
  <c r="BK183" i="6"/>
  <c r="BK102" i="6"/>
  <c r="J82" i="7"/>
  <c r="BK269" i="2"/>
  <c r="BK102" i="2"/>
  <c r="BK255" i="2"/>
  <c r="BK284" i="2"/>
  <c r="BK949" i="3"/>
  <c r="BK690" i="3"/>
  <c r="J299" i="3"/>
  <c r="BK156" i="3"/>
  <c r="BK811" i="3"/>
  <c r="BK419" i="3"/>
  <c r="BK299" i="3"/>
  <c r="BK102" i="4"/>
  <c r="J120" i="4"/>
  <c r="BK120" i="5"/>
  <c r="BK92" i="5"/>
  <c r="BK227" i="6"/>
  <c r="BK108" i="6"/>
  <c r="BK235" i="6"/>
  <c r="J179" i="6"/>
  <c r="BK150" i="2"/>
  <c r="J284" i="2"/>
  <c r="BK95" i="2"/>
  <c r="BK677" i="3"/>
  <c r="BK162" i="3"/>
  <c r="BK835" i="3"/>
  <c r="BK643" i="3"/>
  <c r="J116" i="3"/>
  <c r="J115" i="4"/>
  <c r="J91" i="4"/>
  <c r="BK96" i="5"/>
  <c r="BK262" i="6"/>
  <c r="J222" i="6"/>
  <c r="BK143" i="6"/>
  <c r="J98" i="6"/>
  <c r="J188" i="6"/>
  <c r="BK122" i="6"/>
  <c r="J100" i="6"/>
  <c r="BK94" i="6"/>
  <c r="J85" i="7"/>
  <c r="BK245" i="2"/>
  <c r="J145" i="2"/>
  <c r="BK699" i="3"/>
  <c r="J584" i="3"/>
  <c r="BK351" i="3"/>
  <c r="BK309" i="2"/>
  <c r="AS54" i="1"/>
  <c r="BK877" i="3"/>
  <c r="J720" i="3"/>
  <c r="J643" i="3"/>
  <c r="BK490" i="3"/>
  <c r="BK879" i="3"/>
  <c r="BK485" i="3"/>
  <c r="J815" i="3"/>
  <c r="J935" i="3"/>
  <c r="J652" i="3"/>
  <c r="BK128" i="4"/>
  <c r="J103" i="4"/>
  <c r="J105" i="4"/>
  <c r="BK131" i="4"/>
  <c r="BK123" i="5"/>
  <c r="BK105" i="5"/>
  <c r="J89" i="5"/>
  <c r="BK249" i="6"/>
  <c r="J224" i="6"/>
  <c r="J172" i="6"/>
  <c r="BK131" i="6"/>
  <c r="J261" i="6"/>
  <c r="BK222" i="6"/>
  <c r="J185" i="6"/>
  <c r="J114" i="6"/>
  <c r="BK195" i="6"/>
  <c r="J235" i="6"/>
  <c r="BK177" i="6"/>
  <c r="J93" i="6"/>
  <c r="J258" i="2"/>
  <c r="J150" i="3"/>
  <c r="J757" i="3"/>
  <c r="J410" i="3"/>
  <c r="J100" i="5"/>
  <c r="J766" i="3"/>
  <c r="J943" i="3"/>
  <c r="J384" i="3"/>
  <c r="BK127" i="4"/>
  <c r="BK247" i="6"/>
  <c r="J257" i="6"/>
  <c r="BK268" i="6"/>
  <c r="BK93" i="7"/>
  <c r="J811" i="3"/>
  <c r="BK806" i="3"/>
  <c r="BK825" i="3"/>
  <c r="J125" i="5"/>
  <c r="BK220" i="6"/>
  <c r="BK167" i="6"/>
  <c r="J132" i="6"/>
  <c r="J90" i="7"/>
  <c r="BK258" i="2"/>
  <c r="J589" i="3"/>
  <c r="BK770" i="3"/>
  <c r="J162" i="6"/>
  <c r="BK165" i="6"/>
  <c r="BK313" i="2"/>
  <c r="J884" i="3"/>
  <c r="BK582" i="3"/>
  <c r="J650" i="3"/>
  <c r="BK715" i="3"/>
  <c r="BK105" i="4"/>
  <c r="BK89" i="4"/>
  <c r="BK100" i="5"/>
  <c r="BK178" i="6"/>
  <c r="J247" i="6"/>
  <c r="J156" i="6"/>
  <c r="J94" i="7"/>
  <c r="J99" i="2"/>
  <c r="J946" i="3"/>
  <c r="J669" i="3"/>
  <c r="BK915" i="3"/>
  <c r="BK717" i="3"/>
  <c r="J369" i="3"/>
  <c r="J121" i="4"/>
  <c r="J98" i="4"/>
  <c r="J128" i="6"/>
  <c r="J215" i="6"/>
  <c r="J319" i="2"/>
  <c r="J844" i="3"/>
  <c r="J647" i="3"/>
  <c r="J713" i="3"/>
  <c r="BK813" i="3"/>
  <c r="J106" i="4"/>
  <c r="BK265" i="6"/>
  <c r="J125" i="6"/>
  <c r="BK132" i="6"/>
  <c r="J147" i="2"/>
  <c r="J655" i="3"/>
  <c r="J342" i="3"/>
  <c r="BK99" i="4"/>
  <c r="BK97" i="5"/>
  <c r="J175" i="6"/>
  <c r="BK145" i="6"/>
  <c r="BK207" i="6"/>
  <c r="J326" i="2"/>
  <c r="J768" i="3"/>
  <c r="J333" i="2"/>
  <c r="J281" i="2"/>
  <c r="BK223" i="2"/>
  <c r="J601" i="3"/>
  <c r="BK129" i="3"/>
  <c r="J877" i="3"/>
  <c r="J162" i="3"/>
  <c r="J96" i="4"/>
  <c r="J116" i="5"/>
  <c r="J122" i="5"/>
  <c r="J205" i="6"/>
  <c r="J214" i="6"/>
  <c r="J108" i="6"/>
  <c r="BK204" i="6"/>
  <c r="J84" i="7"/>
  <c r="BK332" i="2"/>
  <c r="J791" i="3"/>
  <c r="J592" i="3"/>
  <c r="J825" i="3"/>
  <c r="J641" i="3"/>
  <c r="BK150" i="3"/>
  <c r="J92" i="4"/>
  <c r="BK116" i="5"/>
  <c r="BK172" i="6"/>
  <c r="J97" i="6"/>
  <c r="J191" i="6"/>
  <c r="J176" i="6"/>
  <c r="J92" i="7"/>
  <c r="BK719" i="3"/>
  <c r="BK284" i="3"/>
  <c r="BK384" i="3"/>
  <c r="J665" i="3"/>
  <c r="BK188" i="3"/>
  <c r="J95" i="4"/>
  <c r="BK88" i="5"/>
  <c r="J105" i="5"/>
  <c r="J223" i="6"/>
  <c r="BK150" i="6"/>
  <c r="BK201" i="6"/>
  <c r="BK152" i="6"/>
  <c r="BK215" i="6"/>
  <c r="BK94" i="7"/>
  <c r="BK228" i="2"/>
  <c r="J614" i="3"/>
  <c r="BK181" i="3"/>
  <c r="J696" i="3"/>
  <c r="BK369" i="3"/>
  <c r="BK107" i="4"/>
  <c r="BK95" i="4"/>
  <c r="BK264" i="6"/>
  <c r="J139" i="6"/>
  <c r="BK218" i="6"/>
  <c r="J183" i="6"/>
  <c r="BK188" i="6"/>
  <c r="BK97" i="6"/>
  <c r="BK83" i="7"/>
  <c r="J150" i="2"/>
  <c r="BK738" i="3"/>
  <c r="J282" i="3"/>
  <c r="BK842" i="3"/>
  <c r="J676" i="3"/>
  <c r="BK673" i="3"/>
  <c r="BK126" i="4"/>
  <c r="J104" i="4"/>
  <c r="J119" i="5"/>
  <c r="BK118" i="5"/>
  <c r="J202" i="6"/>
  <c r="BK107" i="6"/>
  <c r="J142" i="6"/>
  <c r="BK174" i="6"/>
  <c r="BK193" i="6"/>
  <c r="BK331" i="2"/>
  <c r="BK328" i="2"/>
  <c r="J269" i="2"/>
  <c r="J721" i="3"/>
  <c r="J823" i="3"/>
  <c r="BK375" i="3"/>
  <c r="BK100" i="6"/>
  <c r="J332" i="2"/>
  <c r="J176" i="2"/>
  <c r="BK231" i="2"/>
  <c r="J252" i="2"/>
  <c r="J924" i="3"/>
  <c r="J760" i="3"/>
  <c r="BK611" i="3"/>
  <c r="BK443" i="3"/>
  <c r="J659" i="3"/>
  <c r="J799" i="3"/>
  <c r="J682" i="3"/>
  <c r="BK416" i="3"/>
  <c r="BK349" i="3"/>
  <c r="J107" i="4"/>
  <c r="J99" i="4"/>
  <c r="BK88" i="4"/>
  <c r="J107" i="5"/>
  <c r="BK119" i="6"/>
  <c r="J233" i="6"/>
  <c r="J189" i="6"/>
  <c r="BK137" i="6"/>
  <c r="BK109" i="6"/>
  <c r="BK186" i="6"/>
  <c r="J117" i="6"/>
  <c r="J102" i="6"/>
  <c r="J86" i="7"/>
  <c r="BK193" i="2"/>
  <c r="BK145" i="2"/>
  <c r="BK249" i="2"/>
  <c r="BK716" i="3"/>
  <c r="BK631" i="3"/>
  <c r="BK852" i="3"/>
  <c r="BK619" i="3"/>
  <c r="BK282" i="3"/>
  <c r="J126" i="4"/>
  <c r="BK116" i="4"/>
  <c r="J95" i="5"/>
  <c r="BK253" i="6"/>
  <c r="J163" i="6"/>
  <c r="J204" i="6"/>
  <c r="BK163" i="6"/>
  <c r="J323" i="2"/>
  <c r="J142" i="2"/>
  <c r="BK652" i="3"/>
  <c r="J690" i="3"/>
  <c r="J181" i="3"/>
  <c r="J128" i="4"/>
  <c r="BK117" i="5"/>
  <c r="BK194" i="6"/>
  <c r="BK242" i="6"/>
  <c r="BK129" i="6"/>
  <c r="J113" i="6"/>
  <c r="BK109" i="2"/>
  <c r="J813" i="3"/>
  <c r="BK659" i="3"/>
  <c r="BK312" i="3"/>
  <c r="J255" i="2"/>
  <c r="J218" i="2"/>
  <c r="BK99" i="2"/>
  <c r="J941" i="3"/>
  <c r="J763" i="3"/>
  <c r="BK665" i="3"/>
  <c r="BK362" i="3"/>
  <c r="BK772" i="3"/>
  <c r="BK913" i="3"/>
  <c r="BK768" i="3"/>
  <c r="J472" i="3"/>
  <c r="J113" i="4"/>
  <c r="J131" i="4"/>
  <c r="J88" i="4"/>
  <c r="J92" i="5"/>
  <c r="J91" i="5"/>
  <c r="J218" i="6"/>
  <c r="J123" i="6"/>
  <c r="J232" i="6"/>
  <c r="BK196" i="6"/>
  <c r="BK128" i="6"/>
  <c r="BK263" i="6"/>
  <c r="BK124" i="6"/>
  <c r="BK133" i="6"/>
  <c r="J93" i="7"/>
  <c r="P945" i="3" l="1"/>
  <c r="R945" i="3"/>
  <c r="T945" i="3"/>
  <c r="R94" i="2"/>
  <c r="BK227" i="2"/>
  <c r="J227" i="2" s="1"/>
  <c r="J63" i="2" s="1"/>
  <c r="T257" i="2"/>
  <c r="R278" i="2"/>
  <c r="BK308" i="2"/>
  <c r="J308" i="2"/>
  <c r="J68" i="2"/>
  <c r="T330" i="2"/>
  <c r="BK167" i="3"/>
  <c r="R330" i="3"/>
  <c r="R409" i="3"/>
  <c r="P608" i="3"/>
  <c r="T706" i="3"/>
  <c r="T817" i="3"/>
  <c r="P109" i="4"/>
  <c r="T125" i="4"/>
  <c r="T227" i="2"/>
  <c r="BK278" i="2"/>
  <c r="J278" i="2"/>
  <c r="J66" i="2" s="1"/>
  <c r="BK322" i="2"/>
  <c r="J322" i="2"/>
  <c r="J71" i="2"/>
  <c r="R167" i="3"/>
  <c r="R355" i="3"/>
  <c r="P409" i="3"/>
  <c r="R608" i="3"/>
  <c r="P876" i="3"/>
  <c r="R97" i="4"/>
  <c r="BK129" i="4"/>
  <c r="J129" i="4"/>
  <c r="J65" i="4" s="1"/>
  <c r="BK248" i="2"/>
  <c r="J248" i="2"/>
  <c r="J64" i="2"/>
  <c r="P278" i="2"/>
  <c r="P322" i="2"/>
  <c r="BK106" i="3"/>
  <c r="J106" i="3"/>
  <c r="J61" i="3" s="1"/>
  <c r="P330" i="3"/>
  <c r="R583" i="3"/>
  <c r="R633" i="3"/>
  <c r="R706" i="3"/>
  <c r="BK876" i="3"/>
  <c r="J876" i="3"/>
  <c r="J83" i="3"/>
  <c r="P86" i="4"/>
  <c r="P206" i="2"/>
  <c r="P227" i="2"/>
  <c r="P93" i="2" s="1"/>
  <c r="T248" i="2"/>
  <c r="P283" i="2"/>
  <c r="P308" i="2"/>
  <c r="BK330" i="2"/>
  <c r="J330" i="2"/>
  <c r="J72" i="2" s="1"/>
  <c r="BK415" i="3"/>
  <c r="J415" i="3"/>
  <c r="J69" i="3"/>
  <c r="T608" i="3"/>
  <c r="BK706" i="3"/>
  <c r="J706" i="3"/>
  <c r="J79" i="3"/>
  <c r="P765" i="3"/>
  <c r="T97" i="4"/>
  <c r="P125" i="4"/>
  <c r="T86" i="5"/>
  <c r="P115" i="5"/>
  <c r="BK206" i="2"/>
  <c r="J206" i="2"/>
  <c r="J62" i="2"/>
  <c r="P257" i="2"/>
  <c r="P415" i="3"/>
  <c r="T658" i="3"/>
  <c r="T876" i="3"/>
  <c r="P97" i="4"/>
  <c r="BK125" i="4"/>
  <c r="J125" i="4"/>
  <c r="J64" i="4"/>
  <c r="P94" i="5"/>
  <c r="T115" i="5"/>
  <c r="BK94" i="2"/>
  <c r="J94" i="2" s="1"/>
  <c r="J61" i="2" s="1"/>
  <c r="T206" i="2"/>
  <c r="T93" i="2" s="1"/>
  <c r="P248" i="2"/>
  <c r="R283" i="2"/>
  <c r="T308" i="2"/>
  <c r="R330" i="2"/>
  <c r="R321" i="2" s="1"/>
  <c r="P106" i="3"/>
  <c r="R415" i="3"/>
  <c r="P658" i="3"/>
  <c r="BK743" i="3"/>
  <c r="J743" i="3" s="1"/>
  <c r="J80" i="3" s="1"/>
  <c r="P817" i="3"/>
  <c r="BK94" i="5"/>
  <c r="J94" i="5" s="1"/>
  <c r="J61" i="5" s="1"/>
  <c r="BK112" i="5"/>
  <c r="J112" i="5"/>
  <c r="J63" i="5" s="1"/>
  <c r="P121" i="5"/>
  <c r="R227" i="2"/>
  <c r="T283" i="2"/>
  <c r="P330" i="2"/>
  <c r="T106" i="3"/>
  <c r="T415" i="3"/>
  <c r="BK633" i="3"/>
  <c r="J633" i="3" s="1"/>
  <c r="J74" i="3" s="1"/>
  <c r="R743" i="3"/>
  <c r="BK817" i="3"/>
  <c r="J817" i="3" s="1"/>
  <c r="J82" i="3" s="1"/>
  <c r="T86" i="4"/>
  <c r="P119" i="4"/>
  <c r="BK86" i="5"/>
  <c r="J86" i="5"/>
  <c r="J60" i="5"/>
  <c r="P104" i="5"/>
  <c r="T112" i="5"/>
  <c r="R121" i="5"/>
  <c r="BK91" i="6"/>
  <c r="J91" i="6"/>
  <c r="J60" i="6" s="1"/>
  <c r="R104" i="6"/>
  <c r="R134" i="6"/>
  <c r="P187" i="6"/>
  <c r="BK210" i="6"/>
  <c r="J210" i="6"/>
  <c r="J67" i="6"/>
  <c r="T243" i="6"/>
  <c r="T94" i="2"/>
  <c r="R257" i="2"/>
  <c r="T167" i="3"/>
  <c r="T330" i="3"/>
  <c r="T583" i="3"/>
  <c r="T633" i="3"/>
  <c r="P706" i="3"/>
  <c r="R876" i="3"/>
  <c r="BK86" i="4"/>
  <c r="J86" i="4"/>
  <c r="J60" i="4"/>
  <c r="BK119" i="4"/>
  <c r="J119" i="4"/>
  <c r="J63" i="4"/>
  <c r="P91" i="6"/>
  <c r="T104" i="6"/>
  <c r="P134" i="6"/>
  <c r="BK187" i="6"/>
  <c r="J187" i="6"/>
  <c r="J65" i="6" s="1"/>
  <c r="T199" i="6"/>
  <c r="R230" i="6"/>
  <c r="BK258" i="6"/>
  <c r="J258" i="6" s="1"/>
  <c r="J70" i="6" s="1"/>
  <c r="R248" i="2"/>
  <c r="T278" i="2"/>
  <c r="R322" i="2"/>
  <c r="P167" i="3"/>
  <c r="BK355" i="3"/>
  <c r="J355" i="3" s="1"/>
  <c r="J65" i="3" s="1"/>
  <c r="BK583" i="3"/>
  <c r="J583" i="3"/>
  <c r="J70" i="3" s="1"/>
  <c r="P633" i="3"/>
  <c r="P743" i="3"/>
  <c r="R817" i="3"/>
  <c r="BK97" i="4"/>
  <c r="J97" i="4"/>
  <c r="J61" i="4"/>
  <c r="T109" i="4"/>
  <c r="R125" i="4"/>
  <c r="R129" i="4"/>
  <c r="P86" i="5"/>
  <c r="R94" i="5"/>
  <c r="T104" i="5"/>
  <c r="R112" i="5"/>
  <c r="R115" i="5"/>
  <c r="T121" i="5"/>
  <c r="R91" i="6"/>
  <c r="P104" i="6"/>
  <c r="P118" i="6"/>
  <c r="R118" i="6"/>
  <c r="T118" i="6"/>
  <c r="BK171" i="6"/>
  <c r="J171" i="6"/>
  <c r="J64" i="6"/>
  <c r="R171" i="6"/>
  <c r="R187" i="6"/>
  <c r="P199" i="6"/>
  <c r="P210" i="6"/>
  <c r="BK230" i="6"/>
  <c r="J230" i="6"/>
  <c r="J68" i="6"/>
  <c r="P243" i="6"/>
  <c r="R258" i="6"/>
  <c r="R206" i="2"/>
  <c r="BK283" i="2"/>
  <c r="J283" i="2"/>
  <c r="J67" i="2" s="1"/>
  <c r="T322" i="2"/>
  <c r="T321" i="2"/>
  <c r="BK330" i="3"/>
  <c r="J330" i="3" s="1"/>
  <c r="J64" i="3" s="1"/>
  <c r="T355" i="3"/>
  <c r="BK409" i="3"/>
  <c r="J409" i="3" s="1"/>
  <c r="J68" i="3" s="1"/>
  <c r="T409" i="3"/>
  <c r="T396" i="3"/>
  <c r="BK608" i="3"/>
  <c r="R658" i="3"/>
  <c r="BK765" i="3"/>
  <c r="J765" i="3"/>
  <c r="J81" i="3" s="1"/>
  <c r="T765" i="3"/>
  <c r="R86" i="4"/>
  <c r="R109" i="4"/>
  <c r="T119" i="4"/>
  <c r="P129" i="4"/>
  <c r="R86" i="5"/>
  <c r="R85" i="5" s="1"/>
  <c r="T94" i="5"/>
  <c r="R104" i="5"/>
  <c r="P112" i="5"/>
  <c r="BK121" i="5"/>
  <c r="J121" i="5" s="1"/>
  <c r="J65" i="5" s="1"/>
  <c r="T91" i="6"/>
  <c r="BK118" i="6"/>
  <c r="J118" i="6" s="1"/>
  <c r="J62" i="6" s="1"/>
  <c r="T134" i="6"/>
  <c r="T171" i="6"/>
  <c r="T187" i="6"/>
  <c r="R199" i="6"/>
  <c r="R210" i="6"/>
  <c r="P230" i="6"/>
  <c r="T230" i="6"/>
  <c r="R243" i="6"/>
  <c r="T258" i="6"/>
  <c r="P81" i="7"/>
  <c r="P80" i="7" s="1"/>
  <c r="AU60" i="1" s="1"/>
  <c r="R81" i="7"/>
  <c r="R80" i="7"/>
  <c r="P94" i="2"/>
  <c r="BK257" i="2"/>
  <c r="J257" i="2"/>
  <c r="J65" i="2" s="1"/>
  <c r="R308" i="2"/>
  <c r="R106" i="3"/>
  <c r="P355" i="3"/>
  <c r="P583" i="3"/>
  <c r="BK658" i="3"/>
  <c r="J658" i="3"/>
  <c r="J76" i="3"/>
  <c r="T743" i="3"/>
  <c r="R765" i="3"/>
  <c r="BK109" i="4"/>
  <c r="J109" i="4"/>
  <c r="J62" i="4" s="1"/>
  <c r="R119" i="4"/>
  <c r="T129" i="4"/>
  <c r="BK104" i="5"/>
  <c r="J104" i="5" s="1"/>
  <c r="J62" i="5" s="1"/>
  <c r="BK115" i="5"/>
  <c r="J115" i="5"/>
  <c r="J64" i="5" s="1"/>
  <c r="BK104" i="6"/>
  <c r="J104" i="6"/>
  <c r="J61" i="6"/>
  <c r="BK134" i="6"/>
  <c r="J134" i="6"/>
  <c r="J63" i="6"/>
  <c r="P171" i="6"/>
  <c r="BK199" i="6"/>
  <c r="J199" i="6"/>
  <c r="J66" i="6"/>
  <c r="T210" i="6"/>
  <c r="BK243" i="6"/>
  <c r="J243" i="6"/>
  <c r="J69" i="6"/>
  <c r="P258" i="6"/>
  <c r="BK81" i="7"/>
  <c r="J81" i="7"/>
  <c r="J60" i="7"/>
  <c r="T81" i="7"/>
  <c r="T80" i="7" s="1"/>
  <c r="BK654" i="3"/>
  <c r="J654" i="3"/>
  <c r="J75" i="3"/>
  <c r="BK318" i="2"/>
  <c r="J318" i="2"/>
  <c r="J69" i="2"/>
  <c r="BK701" i="3"/>
  <c r="J701" i="3" s="1"/>
  <c r="J78" i="3" s="1"/>
  <c r="BK604" i="3"/>
  <c r="J604" i="3"/>
  <c r="J71" i="3" s="1"/>
  <c r="BK698" i="3"/>
  <c r="J698" i="3"/>
  <c r="J77" i="3"/>
  <c r="BK945" i="3"/>
  <c r="J945" i="3"/>
  <c r="J84" i="3"/>
  <c r="BK396" i="3"/>
  <c r="J396" i="3" s="1"/>
  <c r="J66" i="3" s="1"/>
  <c r="F55" i="7"/>
  <c r="J74" i="7"/>
  <c r="BE84" i="7"/>
  <c r="BE86" i="7"/>
  <c r="J55" i="7"/>
  <c r="BE87" i="7"/>
  <c r="BE89" i="7"/>
  <c r="BE90" i="7"/>
  <c r="BE91" i="7"/>
  <c r="BE92" i="7"/>
  <c r="BE95" i="7"/>
  <c r="E48" i="7"/>
  <c r="BE82" i="7"/>
  <c r="BE83" i="7"/>
  <c r="BE85" i="7"/>
  <c r="BE93" i="7"/>
  <c r="BE94" i="7"/>
  <c r="BE96" i="7"/>
  <c r="BK85" i="5"/>
  <c r="J85" i="5" s="1"/>
  <c r="J59" i="5" s="1"/>
  <c r="F87" i="6"/>
  <c r="J55" i="6"/>
  <c r="BE100" i="6"/>
  <c r="E80" i="6"/>
  <c r="BE96" i="6"/>
  <c r="BE110" i="6"/>
  <c r="BE112" i="6"/>
  <c r="BE114" i="6"/>
  <c r="BE99" i="6"/>
  <c r="BE170" i="6"/>
  <c r="BE175" i="6"/>
  <c r="BE198" i="6"/>
  <c r="BE201" i="6"/>
  <c r="BE214" i="6"/>
  <c r="BE217" i="6"/>
  <c r="BE222" i="6"/>
  <c r="BE234" i="6"/>
  <c r="BE238" i="6"/>
  <c r="BE251" i="6"/>
  <c r="BE94" i="6"/>
  <c r="BE101" i="6"/>
  <c r="BE103" i="6"/>
  <c r="BE106" i="6"/>
  <c r="BE115" i="6"/>
  <c r="BE122" i="6"/>
  <c r="BE123" i="6"/>
  <c r="BE126" i="6"/>
  <c r="BE127" i="6"/>
  <c r="BE128" i="6"/>
  <c r="BE133" i="6"/>
  <c r="BE135" i="6"/>
  <c r="BE137" i="6"/>
  <c r="BE185" i="6"/>
  <c r="BE209" i="6"/>
  <c r="BE239" i="6"/>
  <c r="J52" i="6"/>
  <c r="BE97" i="6"/>
  <c r="BE98" i="6"/>
  <c r="BE102" i="6"/>
  <c r="BE105" i="6"/>
  <c r="BE107" i="6"/>
  <c r="BE108" i="6"/>
  <c r="BE116" i="6"/>
  <c r="BE117" i="6"/>
  <c r="BE119" i="6"/>
  <c r="BE121" i="6"/>
  <c r="BE124" i="6"/>
  <c r="BE131" i="6"/>
  <c r="BE132" i="6"/>
  <c r="BE138" i="6"/>
  <c r="BE140" i="6"/>
  <c r="BE141" i="6"/>
  <c r="BE142" i="6"/>
  <c r="BE147" i="6"/>
  <c r="BE148" i="6"/>
  <c r="BE154" i="6"/>
  <c r="BE158" i="6"/>
  <c r="BE161" i="6"/>
  <c r="BE163" i="6"/>
  <c r="BE167" i="6"/>
  <c r="BE169" i="6"/>
  <c r="BE172" i="6"/>
  <c r="BE174" i="6"/>
  <c r="BE178" i="6"/>
  <c r="BE181" i="6"/>
  <c r="BE183" i="6"/>
  <c r="BE189" i="6"/>
  <c r="BE190" i="6"/>
  <c r="BE192" i="6"/>
  <c r="BE195" i="6"/>
  <c r="BE196" i="6"/>
  <c r="BE197" i="6"/>
  <c r="BE202" i="6"/>
  <c r="BE203" i="6"/>
  <c r="BE205" i="6"/>
  <c r="BE207" i="6"/>
  <c r="BE208" i="6"/>
  <c r="BE213" i="6"/>
  <c r="BE215" i="6"/>
  <c r="BE218" i="6"/>
  <c r="BE219" i="6"/>
  <c r="BE223" i="6"/>
  <c r="BE224" i="6"/>
  <c r="BE226" i="6"/>
  <c r="BE229" i="6"/>
  <c r="BE231" i="6"/>
  <c r="BE232" i="6"/>
  <c r="BE233" i="6"/>
  <c r="BE235" i="6"/>
  <c r="BE237" i="6"/>
  <c r="BE240" i="6"/>
  <c r="BE241" i="6"/>
  <c r="BE242" i="6"/>
  <c r="BE246" i="6"/>
  <c r="BE247" i="6"/>
  <c r="BE249" i="6"/>
  <c r="BE250" i="6"/>
  <c r="BE253" i="6"/>
  <c r="BE259" i="6"/>
  <c r="BE260" i="6"/>
  <c r="BE263" i="6"/>
  <c r="BE264" i="6"/>
  <c r="BE92" i="6"/>
  <c r="BE93" i="6"/>
  <c r="BE95" i="6"/>
  <c r="BE109" i="6"/>
  <c r="BE111" i="6"/>
  <c r="BE113" i="6"/>
  <c r="BE120" i="6"/>
  <c r="BE125" i="6"/>
  <c r="BE129" i="6"/>
  <c r="BE130" i="6"/>
  <c r="BE139" i="6"/>
  <c r="BE143" i="6"/>
  <c r="BE145" i="6"/>
  <c r="BE150" i="6"/>
  <c r="BE152" i="6"/>
  <c r="BE156" i="6"/>
  <c r="BE160" i="6"/>
  <c r="BE162" i="6"/>
  <c r="BE165" i="6"/>
  <c r="BE168" i="6"/>
  <c r="BE176" i="6"/>
  <c r="BE177" i="6"/>
  <c r="BE179" i="6"/>
  <c r="BE180" i="6"/>
  <c r="BE182" i="6"/>
  <c r="BE184" i="6"/>
  <c r="BE186" i="6"/>
  <c r="BE188" i="6"/>
  <c r="BE191" i="6"/>
  <c r="BE193" i="6"/>
  <c r="BE194" i="6"/>
  <c r="BE200" i="6"/>
  <c r="BE204" i="6"/>
  <c r="BE206" i="6"/>
  <c r="BE211" i="6"/>
  <c r="BE216" i="6"/>
  <c r="BE220" i="6"/>
  <c r="BE225" i="6"/>
  <c r="BE227" i="6"/>
  <c r="BE228" i="6"/>
  <c r="BE236" i="6"/>
  <c r="BE244" i="6"/>
  <c r="BE248" i="6"/>
  <c r="BE252" i="6"/>
  <c r="BE255" i="6"/>
  <c r="BE256" i="6"/>
  <c r="BE257" i="6"/>
  <c r="BE261" i="6"/>
  <c r="BE262" i="6"/>
  <c r="BE265" i="6"/>
  <c r="BE267" i="6"/>
  <c r="BE268" i="6"/>
  <c r="BE111" i="5"/>
  <c r="BE116" i="5"/>
  <c r="E48" i="5"/>
  <c r="J82" i="5"/>
  <c r="BE91" i="5"/>
  <c r="BE102" i="5"/>
  <c r="BE107" i="5"/>
  <c r="BE117" i="5"/>
  <c r="BE88" i="5"/>
  <c r="BE89" i="5"/>
  <c r="BE90" i="5"/>
  <c r="BE92" i="5"/>
  <c r="BE118" i="5"/>
  <c r="BE119" i="5"/>
  <c r="J52" i="5"/>
  <c r="BE96" i="5"/>
  <c r="BE97" i="5"/>
  <c r="BE100" i="5"/>
  <c r="BE103" i="5"/>
  <c r="BE105" i="5"/>
  <c r="BE108" i="5"/>
  <c r="BE109" i="5"/>
  <c r="BE110" i="5"/>
  <c r="BE114" i="5"/>
  <c r="BE123" i="5"/>
  <c r="BE124" i="5"/>
  <c r="BE125" i="5"/>
  <c r="F55" i="5"/>
  <c r="BE87" i="5"/>
  <c r="BE93" i="5"/>
  <c r="BE95" i="5"/>
  <c r="BE98" i="5"/>
  <c r="BE99" i="5"/>
  <c r="BE101" i="5"/>
  <c r="BE106" i="5"/>
  <c r="BE113" i="5"/>
  <c r="BE120" i="5"/>
  <c r="BE122" i="5"/>
  <c r="J608" i="3"/>
  <c r="J73" i="3"/>
  <c r="F55" i="4"/>
  <c r="BE92" i="4"/>
  <c r="J167" i="3"/>
  <c r="J63" i="3"/>
  <c r="J79" i="4"/>
  <c r="J82" i="4"/>
  <c r="BE88" i="4"/>
  <c r="E75" i="4"/>
  <c r="BE89" i="4"/>
  <c r="BE87" i="4"/>
  <c r="BE90" i="4"/>
  <c r="BE91" i="4"/>
  <c r="BE95" i="4"/>
  <c r="BE107" i="4"/>
  <c r="BE110" i="4"/>
  <c r="BE111" i="4"/>
  <c r="BE114" i="4"/>
  <c r="BE115" i="4"/>
  <c r="BE124" i="4"/>
  <c r="BE126" i="4"/>
  <c r="BE127" i="4"/>
  <c r="BE120" i="4"/>
  <c r="BE128" i="4"/>
  <c r="BE132" i="4"/>
  <c r="BE113" i="4"/>
  <c r="BE122" i="4"/>
  <c r="BE93" i="4"/>
  <c r="BE94" i="4"/>
  <c r="BE96" i="4"/>
  <c r="BE98" i="4"/>
  <c r="BE99" i="4"/>
  <c r="BE100" i="4"/>
  <c r="BE102" i="4"/>
  <c r="BE112" i="4"/>
  <c r="BE133" i="4"/>
  <c r="BE101" i="4"/>
  <c r="BE103" i="4"/>
  <c r="BE104" i="4"/>
  <c r="BE105" i="4"/>
  <c r="BE106" i="4"/>
  <c r="BE108" i="4"/>
  <c r="BE116" i="4"/>
  <c r="BE117" i="4"/>
  <c r="BE118" i="4"/>
  <c r="BE121" i="4"/>
  <c r="BE123" i="4"/>
  <c r="BE130" i="4"/>
  <c r="BE131" i="4"/>
  <c r="F55" i="3"/>
  <c r="J98" i="3"/>
  <c r="BE156" i="3"/>
  <c r="BE168" i="3"/>
  <c r="BE284" i="3"/>
  <c r="BE331" i="3"/>
  <c r="BE362" i="3"/>
  <c r="BE375" i="3"/>
  <c r="BE384" i="3"/>
  <c r="BE391" i="3"/>
  <c r="BE401" i="3"/>
  <c r="BE616" i="3"/>
  <c r="BE619" i="3"/>
  <c r="BE634" i="3"/>
  <c r="BE663" i="3"/>
  <c r="BE665" i="3"/>
  <c r="BE713" i="3"/>
  <c r="BE741" i="3"/>
  <c r="BE752" i="3"/>
  <c r="BE772" i="3"/>
  <c r="BE791" i="3"/>
  <c r="BE811" i="3"/>
  <c r="BE879" i="3"/>
  <c r="BE881" i="3"/>
  <c r="BE884" i="3"/>
  <c r="BE913" i="3"/>
  <c r="BE915" i="3"/>
  <c r="BE922" i="3"/>
  <c r="BE955" i="3"/>
  <c r="E48" i="3"/>
  <c r="J55" i="3"/>
  <c r="BE107" i="3"/>
  <c r="BE116" i="3"/>
  <c r="BE129" i="3"/>
  <c r="BE144" i="3"/>
  <c r="BE170" i="3"/>
  <c r="BE181" i="3"/>
  <c r="BE188" i="3"/>
  <c r="BE191" i="3"/>
  <c r="BE260" i="3"/>
  <c r="BE263" i="3"/>
  <c r="BE299" i="3"/>
  <c r="BE334" i="3"/>
  <c r="BE336" i="3"/>
  <c r="BE342" i="3"/>
  <c r="BE345" i="3"/>
  <c r="BE381" i="3"/>
  <c r="BE397" i="3"/>
  <c r="BE410" i="3"/>
  <c r="BE416" i="3"/>
  <c r="BE451" i="3"/>
  <c r="BE472" i="3"/>
  <c r="BE490" i="3"/>
  <c r="BE582" i="3"/>
  <c r="BE587" i="3"/>
  <c r="BE592" i="3"/>
  <c r="BE595" i="3"/>
  <c r="BE609" i="3"/>
  <c r="BE611" i="3"/>
  <c r="BE631" i="3"/>
  <c r="BE641" i="3"/>
  <c r="BE650" i="3"/>
  <c r="BE669" i="3"/>
  <c r="BE676" i="3"/>
  <c r="BE682" i="3"/>
  <c r="BE684" i="3"/>
  <c r="BE702" i="3"/>
  <c r="BE707" i="3"/>
  <c r="BE711" i="3"/>
  <c r="BE716" i="3"/>
  <c r="BE719" i="3"/>
  <c r="BE720" i="3"/>
  <c r="BE722" i="3"/>
  <c r="BE730" i="3"/>
  <c r="BE737" i="3"/>
  <c r="BE746" i="3"/>
  <c r="BE755" i="3"/>
  <c r="BE757" i="3"/>
  <c r="BE760" i="3"/>
  <c r="BE762" i="3"/>
  <c r="BE763" i="3"/>
  <c r="BE766" i="3"/>
  <c r="BE768" i="3"/>
  <c r="BE799" i="3"/>
  <c r="BE823" i="3"/>
  <c r="BE835" i="3"/>
  <c r="BE842" i="3"/>
  <c r="BE844" i="3"/>
  <c r="BE852" i="3"/>
  <c r="BE863" i="3"/>
  <c r="BE900" i="3"/>
  <c r="BE935" i="3"/>
  <c r="BE937" i="3"/>
  <c r="BE941" i="3"/>
  <c r="BE946" i="3"/>
  <c r="BE949" i="3"/>
  <c r="BE369" i="3"/>
  <c r="BE419" i="3"/>
  <c r="BE443" i="3"/>
  <c r="BE581" i="3"/>
  <c r="BE614" i="3"/>
  <c r="BE677" i="3"/>
  <c r="BE696" i="3"/>
  <c r="BE699" i="3"/>
  <c r="BE715" i="3"/>
  <c r="BE738" i="3"/>
  <c r="BE739" i="3"/>
  <c r="BE740" i="3"/>
  <c r="BE793" i="3"/>
  <c r="BE798" i="3"/>
  <c r="BE872" i="3"/>
  <c r="BE874" i="3"/>
  <c r="BE877" i="3"/>
  <c r="BE120" i="3"/>
  <c r="BE134" i="3"/>
  <c r="BE150" i="3"/>
  <c r="BE162" i="3"/>
  <c r="BE195" i="3"/>
  <c r="BE282" i="3"/>
  <c r="BE301" i="3"/>
  <c r="BE312" i="3"/>
  <c r="BE339" i="3"/>
  <c r="BE349" i="3"/>
  <c r="BE351" i="3"/>
  <c r="BE356" i="3"/>
  <c r="BE414" i="3"/>
  <c r="BE439" i="3"/>
  <c r="BE485" i="3"/>
  <c r="BE584" i="3"/>
  <c r="BE589" i="3"/>
  <c r="BE598" i="3"/>
  <c r="BE601" i="3"/>
  <c r="BE605" i="3"/>
  <c r="BE622" i="3"/>
  <c r="BE643" i="3"/>
  <c r="BE645" i="3"/>
  <c r="BE647" i="3"/>
  <c r="BE652" i="3"/>
  <c r="BE655" i="3"/>
  <c r="BE659" i="3"/>
  <c r="BE673" i="3"/>
  <c r="BE690" i="3"/>
  <c r="BE717" i="3"/>
  <c r="BE721" i="3"/>
  <c r="BE729" i="3"/>
  <c r="BE744" i="3"/>
  <c r="BE749" i="3"/>
  <c r="BE770" i="3"/>
  <c r="BE806" i="3"/>
  <c r="BE813" i="3"/>
  <c r="BE815" i="3"/>
  <c r="BE818" i="3"/>
  <c r="BE821" i="3"/>
  <c r="BE825" i="3"/>
  <c r="BE865" i="3"/>
  <c r="BE911" i="3"/>
  <c r="BE924" i="3"/>
  <c r="BE939" i="3"/>
  <c r="BE943" i="3"/>
  <c r="BE951" i="3"/>
  <c r="BE138" i="2"/>
  <c r="BE152" i="2"/>
  <c r="BE210" i="2"/>
  <c r="BE221" i="2"/>
  <c r="BE228" i="2"/>
  <c r="BE258" i="2"/>
  <c r="BE142" i="2"/>
  <c r="BE191" i="2"/>
  <c r="E82" i="2"/>
  <c r="BE150" i="2"/>
  <c r="F55" i="2"/>
  <c r="BE99" i="2"/>
  <c r="BE109" i="2"/>
  <c r="BE195" i="2"/>
  <c r="BE95" i="2"/>
  <c r="BE102" i="2"/>
  <c r="BE118" i="2"/>
  <c r="BE140" i="2"/>
  <c r="BE169" i="2"/>
  <c r="BE245" i="2"/>
  <c r="BE255" i="2"/>
  <c r="BE271" i="2"/>
  <c r="BE279" i="2"/>
  <c r="BE281" i="2"/>
  <c r="BE298" i="2"/>
  <c r="J52" i="2"/>
  <c r="J55" i="2"/>
  <c r="BE116" i="2"/>
  <c r="BE125" i="2"/>
  <c r="BE147" i="2"/>
  <c r="BE178" i="2"/>
  <c r="BE223" i="2"/>
  <c r="BE231" i="2"/>
  <c r="BE249" i="2"/>
  <c r="BE265" i="2"/>
  <c r="BE267" i="2"/>
  <c r="BE284" i="2"/>
  <c r="BE291" i="2"/>
  <c r="BE301" i="2"/>
  <c r="BE316" i="2"/>
  <c r="BE319" i="2"/>
  <c r="BE328" i="2"/>
  <c r="BE331" i="2"/>
  <c r="BE145" i="2"/>
  <c r="BE176" i="2"/>
  <c r="BE193" i="2"/>
  <c r="BE207" i="2"/>
  <c r="BE215" i="2"/>
  <c r="BE218" i="2"/>
  <c r="BE252" i="2"/>
  <c r="BE269" i="2"/>
  <c r="BE293" i="2"/>
  <c r="BE304" i="2"/>
  <c r="BE309" i="2"/>
  <c r="BE311" i="2"/>
  <c r="BE313" i="2"/>
  <c r="BE323" i="2"/>
  <c r="BE326" i="2"/>
  <c r="BE332" i="2"/>
  <c r="BE333" i="2"/>
  <c r="F35" i="5"/>
  <c r="BB58" i="1"/>
  <c r="F36" i="5"/>
  <c r="BC58" i="1"/>
  <c r="J34" i="5"/>
  <c r="AW58" i="1"/>
  <c r="F37" i="4"/>
  <c r="BD57" i="1"/>
  <c r="F37" i="2"/>
  <c r="BD55" i="1"/>
  <c r="F34" i="3"/>
  <c r="BA56" i="1"/>
  <c r="F35" i="7"/>
  <c r="BB60" i="1"/>
  <c r="F37" i="3"/>
  <c r="BD56" i="1"/>
  <c r="F36" i="6"/>
  <c r="BC59" i="1"/>
  <c r="F37" i="5"/>
  <c r="BD58" i="1"/>
  <c r="F35" i="3"/>
  <c r="BB56" i="1"/>
  <c r="J34" i="3"/>
  <c r="AW56" i="1"/>
  <c r="F34" i="2"/>
  <c r="BA55" i="1"/>
  <c r="F34" i="4"/>
  <c r="BA57" i="1"/>
  <c r="F34" i="7"/>
  <c r="BA60" i="1"/>
  <c r="J34" i="6"/>
  <c r="AW59" i="1"/>
  <c r="F36" i="3"/>
  <c r="BC56" i="1"/>
  <c r="F35" i="4"/>
  <c r="BB57" i="1"/>
  <c r="F36" i="4"/>
  <c r="BC57" i="1"/>
  <c r="F37" i="6"/>
  <c r="BD59" i="1"/>
  <c r="F34" i="5"/>
  <c r="BA58" i="1"/>
  <c r="F34" i="6"/>
  <c r="BA59" i="1"/>
  <c r="J34" i="7"/>
  <c r="AW60" i="1"/>
  <c r="J34" i="2"/>
  <c r="AW55" i="1"/>
  <c r="J34" i="4"/>
  <c r="AW57" i="1"/>
  <c r="F37" i="7"/>
  <c r="BD60" i="1"/>
  <c r="F35" i="6"/>
  <c r="BB59" i="1"/>
  <c r="F36" i="7"/>
  <c r="BC60" i="1"/>
  <c r="F35" i="2"/>
  <c r="BB55" i="1"/>
  <c r="F36" i="2"/>
  <c r="BC55" i="1"/>
  <c r="BK90" i="6" l="1"/>
  <c r="J90" i="6" s="1"/>
  <c r="J59" i="6" s="1"/>
  <c r="P396" i="3"/>
  <c r="R396" i="3"/>
  <c r="BK607" i="3"/>
  <c r="J607" i="3" s="1"/>
  <c r="J72" i="3" s="1"/>
  <c r="T92" i="2"/>
  <c r="T90" i="6"/>
  <c r="T166" i="3"/>
  <c r="T105" i="3" s="1"/>
  <c r="P85" i="4"/>
  <c r="AU57" i="1"/>
  <c r="T85" i="4"/>
  <c r="R85" i="4"/>
  <c r="R90" i="6"/>
  <c r="T607" i="3"/>
  <c r="P166" i="3"/>
  <c r="P105" i="3" s="1"/>
  <c r="BK93" i="2"/>
  <c r="J93" i="2"/>
  <c r="J60" i="2" s="1"/>
  <c r="T85" i="5"/>
  <c r="R607" i="3"/>
  <c r="P85" i="5"/>
  <c r="AU58" i="1" s="1"/>
  <c r="P321" i="2"/>
  <c r="P92" i="2"/>
  <c r="AU55" i="1"/>
  <c r="BK166" i="3"/>
  <c r="J166" i="3" s="1"/>
  <c r="J62" i="3" s="1"/>
  <c r="P90" i="6"/>
  <c r="AU59" i="1" s="1"/>
  <c r="R166" i="3"/>
  <c r="R105" i="3"/>
  <c r="R104" i="3"/>
  <c r="P607" i="3"/>
  <c r="R93" i="2"/>
  <c r="R92" i="2"/>
  <c r="BK85" i="4"/>
  <c r="J85" i="4" s="1"/>
  <c r="J59" i="4" s="1"/>
  <c r="BK80" i="7"/>
  <c r="J80" i="7"/>
  <c r="J59" i="7" s="1"/>
  <c r="BK321" i="2"/>
  <c r="J321" i="2"/>
  <c r="J70" i="2"/>
  <c r="J33" i="2"/>
  <c r="AV55" i="1" s="1"/>
  <c r="AT55" i="1" s="1"/>
  <c r="F33" i="3"/>
  <c r="AZ56" i="1" s="1"/>
  <c r="J33" i="3"/>
  <c r="AV56" i="1" s="1"/>
  <c r="AT56" i="1" s="1"/>
  <c r="BA54" i="1"/>
  <c r="AW54" i="1"/>
  <c r="AK30" i="1"/>
  <c r="F33" i="4"/>
  <c r="AZ57" i="1" s="1"/>
  <c r="J30" i="5"/>
  <c r="AG58" i="1"/>
  <c r="BC54" i="1"/>
  <c r="W32" i="1" s="1"/>
  <c r="F33" i="7"/>
  <c r="AZ60" i="1"/>
  <c r="BD54" i="1"/>
  <c r="W33" i="1" s="1"/>
  <c r="BB54" i="1"/>
  <c r="W31" i="1"/>
  <c r="J30" i="6"/>
  <c r="AG59" i="1" s="1"/>
  <c r="J33" i="4"/>
  <c r="AV57" i="1" s="1"/>
  <c r="AT57" i="1" s="1"/>
  <c r="J33" i="7"/>
  <c r="AV60" i="1"/>
  <c r="AT60" i="1"/>
  <c r="F33" i="2"/>
  <c r="AZ55" i="1" s="1"/>
  <c r="J33" i="6"/>
  <c r="AV59" i="1" s="1"/>
  <c r="AT59" i="1" s="1"/>
  <c r="F33" i="5"/>
  <c r="AZ58" i="1"/>
  <c r="F33" i="6"/>
  <c r="AZ59" i="1"/>
  <c r="J33" i="5"/>
  <c r="AV58" i="1"/>
  <c r="AT58" i="1"/>
  <c r="P104" i="3" l="1"/>
  <c r="AU56" i="1"/>
  <c r="T104" i="3"/>
  <c r="BK105" i="3"/>
  <c r="J105" i="3" s="1"/>
  <c r="J60" i="3" s="1"/>
  <c r="BK92" i="2"/>
  <c r="J92" i="2"/>
  <c r="J59" i="2" s="1"/>
  <c r="AN59" i="1"/>
  <c r="AN58" i="1"/>
  <c r="J39" i="6"/>
  <c r="J39" i="5"/>
  <c r="AU54" i="1"/>
  <c r="J30" i="4"/>
  <c r="AG57" i="1"/>
  <c r="W30" i="1"/>
  <c r="AZ54" i="1"/>
  <c r="AV54" i="1"/>
  <c r="AK29" i="1"/>
  <c r="AX54" i="1"/>
  <c r="J30" i="7"/>
  <c r="AG60" i="1"/>
  <c r="AY54" i="1"/>
  <c r="J39" i="4" l="1"/>
  <c r="J39" i="7"/>
  <c r="BK104" i="3"/>
  <c r="J104" i="3"/>
  <c r="J59" i="3" s="1"/>
  <c r="AN57" i="1"/>
  <c r="AN60" i="1"/>
  <c r="AT54" i="1"/>
  <c r="J30" i="2"/>
  <c r="AG55" i="1"/>
  <c r="AN55" i="1" s="1"/>
  <c r="W29" i="1"/>
  <c r="J39" i="2" l="1"/>
  <c r="J30" i="3"/>
  <c r="AG56" i="1" s="1"/>
  <c r="AN56" i="1" s="1"/>
  <c r="J39" i="3" l="1"/>
  <c r="AG54" i="1"/>
  <c r="AK26" i="1" s="1"/>
  <c r="AK35" i="1" s="1"/>
  <c r="AN54" i="1" l="1"/>
</calcChain>
</file>

<file path=xl/sharedStrings.xml><?xml version="1.0" encoding="utf-8"?>
<sst xmlns="http://schemas.openxmlformats.org/spreadsheetml/2006/main" count="15649" uniqueCount="2371">
  <si>
    <t>Export Komplet</t>
  </si>
  <si>
    <t>VZ</t>
  </si>
  <si>
    <t>2.0</t>
  </si>
  <si>
    <t>ZAMOK</t>
  </si>
  <si>
    <t>False</t>
  </si>
  <si>
    <t>{c4e91b2a-23ff-4cb1-b6dd-1848aeeb9cc8}</t>
  </si>
  <si>
    <t>0,01</t>
  </si>
  <si>
    <t>21</t>
  </si>
  <si>
    <t>12</t>
  </si>
  <si>
    <t>REKAPITULACE STAVBY</t>
  </si>
  <si>
    <t>v ---  níže se nacházejí doplnkové a pomocné údaje k sestavám  --- v</t>
  </si>
  <si>
    <t>Návod na vyplnění</t>
  </si>
  <si>
    <t>0,001</t>
  </si>
  <si>
    <t>Kód:</t>
  </si>
  <si>
    <t>2015-015</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</si>
  <si>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</si>
  <si>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</si>
  <si>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Školní zařízení Příbram</t>
  </si>
  <si>
    <t>KSO:</t>
  </si>
  <si>
    <t>801 37 12</t>
  </si>
  <si>
    <t>CC-CZ:</t>
  </si>
  <si>
    <t>12631</t>
  </si>
  <si>
    <t>Místo:</t>
  </si>
  <si>
    <t>Pod Šachtami 336, Příbram</t>
  </si>
  <si>
    <t>Datum:</t>
  </si>
  <si>
    <t>10. 2. 2025</t>
  </si>
  <si>
    <t>CZ-CPV:</t>
  </si>
  <si>
    <t>45000000-7</t>
  </si>
  <si>
    <t>CZ-CPA:</t>
  </si>
  <si>
    <t>41.00</t>
  </si>
  <si>
    <t>Zadavatel:</t>
  </si>
  <si>
    <t>IČ:</t>
  </si>
  <si>
    <t/>
  </si>
  <si>
    <t>OU, PŠ, ZŠ a MŠ, Pod Šachtami 335, Příbram</t>
  </si>
  <si>
    <t>DIČ:</t>
  </si>
  <si>
    <t>Účastník:</t>
  </si>
  <si>
    <t>Vyplň údaj</t>
  </si>
  <si>
    <t>Projektant:</t>
  </si>
  <si>
    <t>28500385</t>
  </si>
  <si>
    <t>RAFPRO s.r.o.</t>
  </si>
  <si>
    <t>CZ28500385</t>
  </si>
  <si>
    <t>True</t>
  </si>
  <si>
    <t>Zpracovatel:</t>
  </si>
  <si>
    <t xml:space="preserve"> </t>
  </si>
  <si>
    <t>Poznámka:</t>
  </si>
  <si>
    <t>Přesto, že tento výkaz výměr byl vypracován s nejvyšší péčí,  je na výhradní odpovědnosti nabízejícího zkontrolovat položky a výměry zde uvedené s výkresovou a textovou částí dokumentace ! Projektová dokumentace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</si>
  <si>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</si>
  <si>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</si>
  <si>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</si>
  <si>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</si>
  <si>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</si>
  <si>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</si>
  <si>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</si>
  <si>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</si>
  <si>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</si>
  <si>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</si>
  <si>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</si>
  <si>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</si>
  <si>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</si>
  <si>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</si>
  <si>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</si>
  <si>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</si>
  <si>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</si>
  <si>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</si>
  <si>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</si>
  <si>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</si>
  <si>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</si>
  <si>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</si>
  <si>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</si>
  <si>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</si>
  <si>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</si>
  <si>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</si>
  <si>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</si>
  <si>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</si>
  <si>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</si>
  <si>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</si>
  <si>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</si>
  <si>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</si>
  <si>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</si>
  <si>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</si>
  <si>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</si>
  <si>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</si>
  <si>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</si>
  <si>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</si>
  <si>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</si>
  <si>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SO1</t>
  </si>
  <si>
    <t>Opěrná zeď, přípojky</t>
  </si>
  <si>
    <t>STA</t>
  </si>
  <si>
    <t>1</t>
  </si>
  <si>
    <t>{4f3b99c7-3aa0-4e96-9937-4a30241c9726}</t>
  </si>
  <si>
    <t>2</t>
  </si>
  <si>
    <t>SO2</t>
  </si>
  <si>
    <t>Stavební práce</t>
  </si>
  <si>
    <t>{05a0da8b-79b2-4247-9b44-888592b7f4b5}</t>
  </si>
  <si>
    <t>SO3</t>
  </si>
  <si>
    <t>Silnoproudé instalace</t>
  </si>
  <si>
    <t>{71c28732-4be5-472e-a296-bd855d252893}</t>
  </si>
  <si>
    <t>SO4</t>
  </si>
  <si>
    <t>Slaboproudé instalace</t>
  </si>
  <si>
    <t>{6312e814-6e6a-42f2-b79b-72b6c49a0e27}</t>
  </si>
  <si>
    <t>SO5</t>
  </si>
  <si>
    <t>Technická zařízení budovy</t>
  </si>
  <si>
    <t>{f1385c3b-0747-486a-b884-241917e0f825}</t>
  </si>
  <si>
    <t>VRN</t>
  </si>
  <si>
    <t>Vedlejší a ostatní náklady</t>
  </si>
  <si>
    <t>{82c2eef3-fcbf-408f-8a6f-7a98750be8ce}</t>
  </si>
  <si>
    <t>KRYCÍ LIST SOUPISU PRACÍ</t>
  </si>
  <si>
    <t>Objekt:</t>
  </si>
  <si>
    <t>SO1 - Opěrná zeď, přípojky</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</si>
  <si>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</si>
  <si>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</si>
  <si>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</si>
  <si>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</si>
  <si>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</si>
  <si>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</si>
  <si>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</si>
  <si>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</si>
  <si>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</si>
  <si>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</si>
  <si>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</si>
  <si>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</si>
  <si>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</si>
  <si>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</si>
  <si>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</si>
  <si>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</si>
  <si>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</si>
  <si>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</si>
  <si>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</si>
  <si>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</si>
  <si>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</si>
  <si>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</si>
  <si>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</si>
  <si>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</si>
  <si>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</si>
  <si>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</si>
  <si>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</si>
  <si>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</si>
  <si>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</si>
  <si>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</si>
  <si>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</si>
  <si>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</si>
  <si>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</si>
  <si>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</si>
  <si>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</si>
  <si>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</si>
  <si>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komunikací pro pěší s přemístěním hmot na skládku na vzdálenost do 3 m nebo s naložením na dopravní prostředek s ložem z kameniva nebo živice a s jakoukoliv výplní spár ručně ze zámkové dlažby</t>
  </si>
  <si>
    <t>m2</t>
  </si>
  <si>
    <t>CS ÚRS 2025 01</t>
  </si>
  <si>
    <t>4</t>
  </si>
  <si>
    <t>-1606489387</t>
  </si>
  <si>
    <t>Online PSC</t>
  </si>
  <si>
    <t>https://podminky.urs.cz/item/CS_URS_2025_01/113106123</t>
  </si>
  <si>
    <t>VV</t>
  </si>
  <si>
    <t>chodník</t>
  </si>
  <si>
    <t>50,0</t>
  </si>
  <si>
    <t>113202111</t>
  </si>
  <si>
    <t>Vytrhání obrub s vybouráním lože, s přemístěním hmot na skládku na vzdálenost do 3 m nebo s naložením na dopravní prostředek z krajníků nebo obrubníků stojatých</t>
  </si>
  <si>
    <t>m</t>
  </si>
  <si>
    <t>-207488704</t>
  </si>
  <si>
    <t>https://podminky.urs.cz/item/CS_URS_2025_01/113202111</t>
  </si>
  <si>
    <t>59,3-3,2</t>
  </si>
  <si>
    <t>62</t>
  </si>
  <si>
    <t>122251102</t>
  </si>
  <si>
    <t>Odkopávky a prokopávky nezapažené strojně v hornině třídy těžitelnosti I skupiny 3 přes 20 do 50 m3</t>
  </si>
  <si>
    <t>m3</t>
  </si>
  <si>
    <t>-67318450</t>
  </si>
  <si>
    <t>https://podminky.urs.cz/item/CS_URS_2025_01/122251102</t>
  </si>
  <si>
    <t>terasa</t>
  </si>
  <si>
    <t>47,0*(0,06+0,04+0,15)</t>
  </si>
  <si>
    <t>(58+40,1)*(0,06+0,04+0,15)</t>
  </si>
  <si>
    <t>Součet</t>
  </si>
  <si>
    <t>69</t>
  </si>
  <si>
    <t>131251203</t>
  </si>
  <si>
    <t>Hloubení zapažených jam a zářezů strojně s urovnáním dna do předepsaného profilu a spádu v hornině třídy těžitelnosti I skupiny 3 přes 50 do 100 m3</t>
  </si>
  <si>
    <t>-1860587901</t>
  </si>
  <si>
    <t>https://podminky.urs.cz/item/CS_URS_2025_01/131251203</t>
  </si>
  <si>
    <t>odkopávka za opěrnou stěnou</t>
  </si>
  <si>
    <t>3,3*(4,1+11,6+4,1)</t>
  </si>
  <si>
    <t>vsak</t>
  </si>
  <si>
    <t>1,0*2,0*(10+3)</t>
  </si>
  <si>
    <t>71</t>
  </si>
  <si>
    <t>132251101</t>
  </si>
  <si>
    <t>Hloubení nezapažených rýh šířky do 800 mm strojně s urovnáním dna do předepsaného profilu a spádu v hornině třídy těžitelnosti I skupiny 3 do 20 m3</t>
  </si>
  <si>
    <t>-1244511724</t>
  </si>
  <si>
    <t>https://podminky.urs.cz/item/CS_URS_2025_01/132251101</t>
  </si>
  <si>
    <t>70</t>
  </si>
  <si>
    <t>132251102</t>
  </si>
  <si>
    <t>Hloubení nezapažených rýh šířky do 800 mm strojně s urovnáním dna do předepsaného profilu a spádu v hornině třídy těžitelnosti I skupiny 3 přes 20 do 50 m3</t>
  </si>
  <si>
    <t>-1454737994</t>
  </si>
  <si>
    <t>https://podminky.urs.cz/item/CS_URS_2025_01/132251102</t>
  </si>
  <si>
    <t>voda</t>
  </si>
  <si>
    <t>17,0*0,6*2,0</t>
  </si>
  <si>
    <t>kanalizace</t>
  </si>
  <si>
    <t>32,0*0,6*2,0</t>
  </si>
  <si>
    <t>72</t>
  </si>
  <si>
    <t>151101101</t>
  </si>
  <si>
    <t>Zřízení pažení a rozepření stěn rýh pro podzemní vedení příložné pro jakoukoliv mezerovitost, hloubky do 2 m</t>
  </si>
  <si>
    <t>-1678067211</t>
  </si>
  <si>
    <t>https://podminky.urs.cz/item/CS_URS_2025_01/151101101</t>
  </si>
  <si>
    <t>drenáž</t>
  </si>
  <si>
    <t>6,5*1,5*2</t>
  </si>
  <si>
    <t>plyn</t>
  </si>
  <si>
    <t>21,5*1,5*2</t>
  </si>
  <si>
    <t>elektrika</t>
  </si>
  <si>
    <t>21,0*1,2*2</t>
  </si>
  <si>
    <t>17,0*2,0*2</t>
  </si>
  <si>
    <t>32,0*2,0*2</t>
  </si>
  <si>
    <t>151101111</t>
  </si>
  <si>
    <t>Odstranění pažení a rozepření stěn rýh pro podzemní vedení s uložením materiálu na vzdálenost do 3 m od kraje výkopu příložné, hloubky do 2 m</t>
  </si>
  <si>
    <t>419546491</t>
  </si>
  <si>
    <t>https://podminky.urs.cz/item/CS_URS_2025_01/151101111</t>
  </si>
  <si>
    <t>63</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</si>
  <si>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</si>
  <si>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</si>
  <si>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-1656321604</t>
  </si>
  <si>
    <t>https://podminky.urs.cz/item/CS_URS_2025_01/162751117</t>
  </si>
  <si>
    <t>64</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</si>
  <si>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</si>
  <si>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</si>
  <si>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299719423</t>
  </si>
  <si>
    <t>https://podminky.urs.cz/item/CS_URS_2025_01/162751119</t>
  </si>
  <si>
    <t>155,951796755433*10 'Přepočtené koeficientem množství</t>
  </si>
  <si>
    <t>68</t>
  </si>
  <si>
    <t>167151101</t>
  </si>
  <si>
    <t>Nakládání, skládání a překládání neulehlého výkopku nebo sypaniny strojně nakládání, množství do 100 m3, z horniny třídy těžitelnosti I, skupiny 1 až 3</t>
  </si>
  <si>
    <t>1872458557</t>
  </si>
  <si>
    <t>https://podminky.urs.cz/item/CS_URS_2025_01/167151101</t>
  </si>
  <si>
    <t>65</t>
  </si>
  <si>
    <t>171201231</t>
  </si>
  <si>
    <t>Poplatek za uložení stavebního odpadu na recyklační skládce (skládkovné) zeminy a kamení zatříděného do Katalogu odpadů pod kódem 17 05 04</t>
  </si>
  <si>
    <t>t</t>
  </si>
  <si>
    <t>-1922216617</t>
  </si>
  <si>
    <t>https://podminky.urs.cz/item/CS_URS_2025_01/171201231</t>
  </si>
  <si>
    <t>155,7*1,62 'Přepočtené koeficientem množství</t>
  </si>
  <si>
    <t>66</t>
  </si>
  <si>
    <t>171251201</t>
  </si>
  <si>
    <t>Uložení sypaniny na skládky nebo meziskládky bez hutnění s upravením uložené sypaniny do předepsaného tvaru</t>
  </si>
  <si>
    <t>-2107984939</t>
  </si>
  <si>
    <t>https://podminky.urs.cz/item/CS_URS_2025_01/171251201</t>
  </si>
  <si>
    <t>73</t>
  </si>
  <si>
    <t>174152101</t>
  </si>
  <si>
    <t>Zásyp sypaninou z jakékoliv horniny při překopech inženýrských sítí strojně objemu do 30 m3 s uložením výkopku ve vrstvách se zhutněním jam, šachet, rýh nebo kolem objektů v těchto vykopávkách</t>
  </si>
  <si>
    <t>-383669657</t>
  </si>
  <si>
    <t>https://podminky.urs.cz/item/CS_URS_2025_01/174152101</t>
  </si>
  <si>
    <t>za opěrnou zdí</t>
  </si>
  <si>
    <t>2,5*(4,1+11,6+4,1)</t>
  </si>
  <si>
    <t>6,5*0,6*(1,5-0,5)</t>
  </si>
  <si>
    <t>21,5*0,6*(1,5-0,4)</t>
  </si>
  <si>
    <t>21,0*0,6*(1,2-0,4)</t>
  </si>
  <si>
    <t>17,0*0,6*(2,0-0,4)</t>
  </si>
  <si>
    <t>32,0*0,6*(2,0-0,4)</t>
  </si>
  <si>
    <t xml:space="preserve">vsakovač </t>
  </si>
  <si>
    <t>1,0*2,0*0,2</t>
  </si>
  <si>
    <t>74</t>
  </si>
  <si>
    <t>-1362098775</t>
  </si>
  <si>
    <t>za zdí</t>
  </si>
  <si>
    <t>0,6*(4,1+11,6+4,1)</t>
  </si>
  <si>
    <t>drenáž na pozemku</t>
  </si>
  <si>
    <t>6,5*0,6*0,5+(10+3)*1,0*0,8</t>
  </si>
  <si>
    <t>75</t>
  </si>
  <si>
    <t>M</t>
  </si>
  <si>
    <t>58343930</t>
  </si>
  <si>
    <t>kamenivo drcené hrubé frakce 16/32</t>
  </si>
  <si>
    <t>8</t>
  </si>
  <si>
    <t>267068657</t>
  </si>
  <si>
    <t>24,23*1,6 'Přepočtené koeficientem množství</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</si>
  <si>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</si>
  <si>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</si>
  <si>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-807208154</t>
  </si>
  <si>
    <t>https://podminky.urs.cz/item/CS_URS_2025_01/175111101</t>
  </si>
  <si>
    <t>21,5*0,6*0,2</t>
  </si>
  <si>
    <t>21,0*0,6*0,2</t>
  </si>
  <si>
    <t>17,0*0,6*0,2</t>
  </si>
  <si>
    <t>32,0*0,6*0,2</t>
  </si>
  <si>
    <t>(5*1+8*1)*1,2</t>
  </si>
  <si>
    <t>76</t>
  </si>
  <si>
    <t>58331200</t>
  </si>
  <si>
    <t>štěrkopísek netříděný</t>
  </si>
  <si>
    <t>-650999052</t>
  </si>
  <si>
    <t>26,58*2 'Přepočtené koeficientem množství</t>
  </si>
  <si>
    <t>77</t>
  </si>
  <si>
    <t>181951112</t>
  </si>
  <si>
    <t>Úprava pláně vyrovnáním výškových rozdílů strojně v hornině třídy těžitelnosti I, skupiny 1 až 3 se zhutněním</t>
  </si>
  <si>
    <t>-395621951</t>
  </si>
  <si>
    <t>https://podminky.urs.cz/item/CS_URS_2025_01/181951112</t>
  </si>
  <si>
    <t>24</t>
  </si>
  <si>
    <t>451573111</t>
  </si>
  <si>
    <t>Lože pod potrubí, stoky a drobné objekty v otevřeném výkopu z písku a štěrkopísku do 63 mm</t>
  </si>
  <si>
    <t>333103040</t>
  </si>
  <si>
    <t>https://podminky.urs.cz/item/CS_URS_2025_01/451573111</t>
  </si>
  <si>
    <t>Zakládání</t>
  </si>
  <si>
    <t>26</t>
  </si>
  <si>
    <t>212755214</t>
  </si>
  <si>
    <t>Trativody bez lože a obsypu z drenážních trubek plastových flexibilních DN 100 mm</t>
  </si>
  <si>
    <t>-495311529</t>
  </si>
  <si>
    <t>https://podminky.urs.cz/item/CS_URS_2025_01/212755214</t>
  </si>
  <si>
    <t>10,2+10,2+5,5+1,0</t>
  </si>
  <si>
    <t>27</t>
  </si>
  <si>
    <t>213311113</t>
  </si>
  <si>
    <t>Polštáře zhutněné pod základy z kameniva hrubého drceného, frakce 16 - 63 mm</t>
  </si>
  <si>
    <t>263969489</t>
  </si>
  <si>
    <t>https://podminky.urs.cz/item/CS_URS_2025_01/213311113</t>
  </si>
  <si>
    <t xml:space="preserve">0,65*(4,1+11,6+4,1)*0,1 </t>
  </si>
  <si>
    <t>0,02*(4,1+11,6+4,1)</t>
  </si>
  <si>
    <t>78</t>
  </si>
  <si>
    <t>273322511</t>
  </si>
  <si>
    <t>Základy z betonu železového (bez výztuže) desky z betonu se zvýšenými nároky na prostředí tř. C 25/30</t>
  </si>
  <si>
    <t>1468014486</t>
  </si>
  <si>
    <t>https://podminky.urs.cz/item/CS_URS_2025_01/273322511</t>
  </si>
  <si>
    <t>(4,0+4,0+11,6+1,0+1,0)*1,0*0,25</t>
  </si>
  <si>
    <t>29</t>
  </si>
  <si>
    <t>273351121</t>
  </si>
  <si>
    <t>Bednění základů desek zřízení</t>
  </si>
  <si>
    <t>1811023039</t>
  </si>
  <si>
    <t>https://podminky.urs.cz/item/CS_URS_2025_01/273351121</t>
  </si>
  <si>
    <t>(4,0+4,0+11,6+1,0+1,0)*0,25</t>
  </si>
  <si>
    <t>30</t>
  </si>
  <si>
    <t>273351122</t>
  </si>
  <si>
    <t>Bednění základů desek odstranění</t>
  </si>
  <si>
    <t>-1298486311</t>
  </si>
  <si>
    <t>https://podminky.urs.cz/item/CS_URS_2025_01/273351122</t>
  </si>
  <si>
    <t>31</t>
  </si>
  <si>
    <t>273362021</t>
  </si>
  <si>
    <t>Výztuž základů desek ze svařovaných sítí z drátů typu KARI</t>
  </si>
  <si>
    <t>-1368778935</t>
  </si>
  <si>
    <t>https://podminky.urs.cz/item/CS_URS_2025_01/273362021</t>
  </si>
  <si>
    <t>kari 8x150x150</t>
  </si>
  <si>
    <t>0,005398*(4,0+4,0+11,6+1,0+1,0)*1,0*1,15*2</t>
  </si>
  <si>
    <t>3</t>
  </si>
  <si>
    <t>Svislé a kompletní konstrukce</t>
  </si>
  <si>
    <t>32</t>
  </si>
  <si>
    <t>311113212</t>
  </si>
  <si>
    <t>Nadzákladové zdi z betonových tvárnic ztraceného bednění štípaných včetně výplně z betonu třídy C 16/20 přírodních, tloušťky zdiva 200 mm</t>
  </si>
  <si>
    <t>-2138094102</t>
  </si>
  <si>
    <t>https://podminky.urs.cz/item/CS_URS_2025_01/311113212</t>
  </si>
  <si>
    <t>(3,8+3,8+11,6)*2,5</t>
  </si>
  <si>
    <t>33</t>
  </si>
  <si>
    <t>311361821</t>
  </si>
  <si>
    <t>Výztuž nadzákladových zdí nosných svislých nebo odkloněných od svislice, rovných nebo oblých z betonářské oceli 10 505 (R) nebo BSt 500</t>
  </si>
  <si>
    <t>76912958</t>
  </si>
  <si>
    <t>https://podminky.urs.cz/item/CS_URS_2025_01/311361821</t>
  </si>
  <si>
    <t>startovací pruty</t>
  </si>
  <si>
    <t>(0,2+0,75)*(3,8+3,8+11,6)*5*0,00062</t>
  </si>
  <si>
    <t>vnitřní svislé</t>
  </si>
  <si>
    <t>(2,6)*(3,8+3,8+11,6)*5*0,0006</t>
  </si>
  <si>
    <t>U pruty</t>
  </si>
  <si>
    <t>(0,47+0,12+0,47)*(3,8+3,8+11,6)*5*0,0004</t>
  </si>
  <si>
    <t>rozdělovací výztuž</t>
  </si>
  <si>
    <t>19,6*11*2*0,0004</t>
  </si>
  <si>
    <t>0,627*1,08 "Přepočtené koeficientem množství</t>
  </si>
  <si>
    <t>34</t>
  </si>
  <si>
    <t>348262401</t>
  </si>
  <si>
    <t>Ploty z betonových bloků - systém suchého zdění ukončení plotové zdi krycí deskou lepenou mrazuvzdorným lepidlem štípanou přírodní (šedou)</t>
  </si>
  <si>
    <t>1386836624</t>
  </si>
  <si>
    <t>https://podminky.urs.cz/item/CS_URS_2025_01/348262401</t>
  </si>
  <si>
    <t>(3,8+3,8+11,6)</t>
  </si>
  <si>
    <t>Vodorovné konstrukce</t>
  </si>
  <si>
    <t>35</t>
  </si>
  <si>
    <t>417321x</t>
  </si>
  <si>
    <t>Ztužující pásy a věnce z betonu železového (bez výztuže) tř. C 20/25</t>
  </si>
  <si>
    <t>-234896009</t>
  </si>
  <si>
    <t>https://podminky.urs.cz/item/CS_URS_2025_01/417321x</t>
  </si>
  <si>
    <t>(4,0+4,0+11,2)*0,25*0,2</t>
  </si>
  <si>
    <t>36</t>
  </si>
  <si>
    <t>417351115</t>
  </si>
  <si>
    <t>Bednění bočnic ztužujících pásů a věnců včetně vzpěr zřízení</t>
  </si>
  <si>
    <t>548723372</t>
  </si>
  <si>
    <t>https://podminky.urs.cz/item/CS_URS_2025_01/417351115</t>
  </si>
  <si>
    <t>(19,6+18,8+0,2+0,2)*0,35</t>
  </si>
  <si>
    <t>37</t>
  </si>
  <si>
    <t>417351116</t>
  </si>
  <si>
    <t>Bednění bočnic ztužujících pásů a věnců včetně vzpěr odstranění</t>
  </si>
  <si>
    <t>753941718</t>
  </si>
  <si>
    <t>https://podminky.urs.cz/item/CS_URS_2025_01/417351116</t>
  </si>
  <si>
    <t>5</t>
  </si>
  <si>
    <t>Komunikace pozemní</t>
  </si>
  <si>
    <t>38</t>
  </si>
  <si>
    <t>564851111</t>
  </si>
  <si>
    <t>Podklad ze štěrkodrti ŠD s rozprostřením a zhutněním plochy přes 100 m2, po zhutnění tl. 150 mm</t>
  </si>
  <si>
    <t>-398256267</t>
  </si>
  <si>
    <t>https://podminky.urs.cz/item/CS_URS_2025_01/564851111</t>
  </si>
  <si>
    <t>47,0</t>
  </si>
  <si>
    <t>(58+40,1)</t>
  </si>
  <si>
    <t>79</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</si>
  <si>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</si>
  <si>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</si>
  <si>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1265838500</t>
  </si>
  <si>
    <t>https://podminky.urs.cz/item/CS_URS_2025_01/596211110</t>
  </si>
  <si>
    <t>80</t>
  </si>
  <si>
    <t>59245018</t>
  </si>
  <si>
    <t>dlažba skladebná betonová 200x100mm tl 60mm přírodní</t>
  </si>
  <si>
    <t>-1753232625</t>
  </si>
  <si>
    <t>145,1*0,815 'Přepočtené koeficientem množství</t>
  </si>
  <si>
    <t>81</t>
  </si>
  <si>
    <t>59245006</t>
  </si>
  <si>
    <t>dlažba pro nevidomé betonová 200x100mm tl 60mm barevná</t>
  </si>
  <si>
    <t>773259155</t>
  </si>
  <si>
    <t>145,1*0,215 'Přepočtené koeficientem množství</t>
  </si>
  <si>
    <t>89</t>
  </si>
  <si>
    <t>935932113</t>
  </si>
  <si>
    <t>Odvodňovací plastový žlab pro třídu zatížení A 15 vnitřní šířky 100 mm s krycím roštem můstkovým z pozinkované oceli</t>
  </si>
  <si>
    <t>-1568845745</t>
  </si>
  <si>
    <t>https://podminky.urs.cz/item/CS_URS_2025_01/935932113</t>
  </si>
  <si>
    <t>Terasa</t>
  </si>
  <si>
    <t>11,2</t>
  </si>
  <si>
    <t>Chodník</t>
  </si>
  <si>
    <t>Trubní vedení</t>
  </si>
  <si>
    <t>90</t>
  </si>
  <si>
    <t>871228111</t>
  </si>
  <si>
    <t>Kladení drenážního potrubí z plastických hmot do připravené rýhy z tvrdého PVC, průměru přes 90 do 150 mm</t>
  </si>
  <si>
    <t>124360371</t>
  </si>
  <si>
    <t>https://podminky.urs.cz/item/CS_URS_2025_01/871228111</t>
  </si>
  <si>
    <t>91</t>
  </si>
  <si>
    <t>28610400</t>
  </si>
  <si>
    <t>trubka drenážní systému budov celoperforovaná flexibilní tyčová PVC-U DN 100 SN4 2,5m šířka štěrbin 1,2mm</t>
  </si>
  <si>
    <t>-1424541347</t>
  </si>
  <si>
    <t>20*1,01 'Přepočtené koeficientem množství</t>
  </si>
  <si>
    <t>9</t>
  </si>
  <si>
    <t>Ostatní konstrukce a práce, bourání</t>
  </si>
  <si>
    <t>83</t>
  </si>
  <si>
    <t>916231113</t>
  </si>
  <si>
    <t>Osazení chodníkového obrubníku betonového se zřízením lože, s vyplněním a zatřením spár cementovou maltou ležatého s boční opěrou z betonu prostého, do lože z betonu prostého</t>
  </si>
  <si>
    <t>-669861825</t>
  </si>
  <si>
    <t>https://podminky.urs.cz/item/CS_URS_2025_01/916231113</t>
  </si>
  <si>
    <t>1,5+1,5</t>
  </si>
  <si>
    <t>2,7+23+20+1,5+21*2+9+5+5+10,5</t>
  </si>
  <si>
    <t>84</t>
  </si>
  <si>
    <t>59217001</t>
  </si>
  <si>
    <t>obrubník zahradní betonový 1000x50x250mm</t>
  </si>
  <si>
    <t>843656348</t>
  </si>
  <si>
    <t>121,7*1,02 'Přepočtené koeficientem množství</t>
  </si>
  <si>
    <t>50</t>
  </si>
  <si>
    <t>919726123</t>
  </si>
  <si>
    <t>Geotextilie netkaná pro ochranu, separaci nebo filtraci měrná hmotnost přes 300 do 500 g/m2</t>
  </si>
  <si>
    <t>1048293084</t>
  </si>
  <si>
    <t>https://podminky.urs.cz/item/CS_URS_2025_01/919726123</t>
  </si>
  <si>
    <t>ochrana drenáže</t>
  </si>
  <si>
    <t>26,9*1,5</t>
  </si>
  <si>
    <t>51</t>
  </si>
  <si>
    <t>949101111</t>
  </si>
  <si>
    <t>Lešení pomocné pracovní pro objekty pozemních staveb pro zatížení do 150 kg/m2, o výšce lešeňové podlahy do 1,9 m</t>
  </si>
  <si>
    <t>946642831</t>
  </si>
  <si>
    <t>https://podminky.urs.cz/item/CS_URS_2025_01/949101111</t>
  </si>
  <si>
    <t>(3,8+3,8+11,6)*1,0</t>
  </si>
  <si>
    <t>52</t>
  </si>
  <si>
    <t>961044111</t>
  </si>
  <si>
    <t>Bourání základů z betonu prostého</t>
  </si>
  <si>
    <t>1321234537</t>
  </si>
  <si>
    <t>https://podminky.urs.cz/item/CS_URS_2025_01/961044111</t>
  </si>
  <si>
    <t>(2,85+4,7+2,85)*0,7*0,45</t>
  </si>
  <si>
    <t>53</t>
  </si>
  <si>
    <t>962022391</t>
  </si>
  <si>
    <t>Bourání zdiva nadzákladového kamenného na maltu vápennou nebo vápenocementovou, objemu přes 1 m3</t>
  </si>
  <si>
    <t>789400335</t>
  </si>
  <si>
    <t>https://podminky.urs.cz/item/CS_URS_2025_01/962022391</t>
  </si>
  <si>
    <t>stávající opěrná zeď</t>
  </si>
  <si>
    <t>(2,85+4,7+2,85)*1,6*0,15</t>
  </si>
  <si>
    <t>997</t>
  </si>
  <si>
    <t>Přesun sutě</t>
  </si>
  <si>
    <t>54</t>
  </si>
  <si>
    <t>997013111</t>
  </si>
  <si>
    <t>Vnitrostaveništní doprava suti a vybouraných hmot vodorovně do 50 m s naložením základní pro budovy a haly výšky do 6 m</t>
  </si>
  <si>
    <t>-1570767468</t>
  </si>
  <si>
    <t>https://podminky.urs.cz/item/CS_URS_2025_01/997013111</t>
  </si>
  <si>
    <t>55</t>
  </si>
  <si>
    <t>997013501</t>
  </si>
  <si>
    <t>Odvoz suti a vybouraných hmot na skládku nebo meziskládku se složením, na vzdálenost do 1 km</t>
  </si>
  <si>
    <t>1626195834</t>
  </si>
  <si>
    <t>https://podminky.urs.cz/item/CS_URS_2025_01/997013501</t>
  </si>
  <si>
    <t>56</t>
  </si>
  <si>
    <t>997013509</t>
  </si>
  <si>
    <t>Odvoz suti a vybouraných hmot na skládku nebo meziskládku se složením, na vzdálenost Příplatek k ceně za každý další započatý 1 km přes 1 km</t>
  </si>
  <si>
    <t>-819383965</t>
  </si>
  <si>
    <t>https://podminky.urs.cz/item/CS_URS_2025_01/997013509</t>
  </si>
  <si>
    <t>37,293*15 'Přepočtené koeficientem množství</t>
  </si>
  <si>
    <t>94</t>
  </si>
  <si>
    <t>997013631</t>
  </si>
  <si>
    <t>Poplatek za uložení stavebního odpadu na skládce (skládkovné) směsného stavebního a demoličního zatříděného do Katalogu odpadů pod kódem 17 09 04</t>
  </si>
  <si>
    <t>1606373421</t>
  </si>
  <si>
    <t>https://podminky.urs.cz/item/CS_URS_2025_01/997013631</t>
  </si>
  <si>
    <t>998</t>
  </si>
  <si>
    <t>Přesun hmot</t>
  </si>
  <si>
    <t>58</t>
  </si>
  <si>
    <t>998011001</t>
  </si>
  <si>
    <t>Přesun hmot pro budovy občanské výstavby, bydlení, výrobu a služby s nosnou svislou konstrukcí zděnou z cihel, tvárnic nebo kamene vodorovná dopravní vzdálenost do 100 m základní pro budovy výšky do 6 m</t>
  </si>
  <si>
    <t>2086469663</t>
  </si>
  <si>
    <t>https://podminky.urs.cz/item/CS_URS_2025_01/998011001</t>
  </si>
  <si>
    <t>PSV</t>
  </si>
  <si>
    <t>Práce a dodávky PSV</t>
  </si>
  <si>
    <t>711</t>
  </si>
  <si>
    <t>Izolace proti vodě, vlhkosti a plynům</t>
  </si>
  <si>
    <t>82</t>
  </si>
  <si>
    <t>711161215</t>
  </si>
  <si>
    <t>Izolace proti zemní vlhkosti a beztlakové vodě nopovými fóliemi na ploše svislé S vrstva ochranná, odvětrávací a drenážní výška nopu 20,0 mm, tl. fólie do 1,0 mm</t>
  </si>
  <si>
    <t>16</t>
  </si>
  <si>
    <t>1169634185</t>
  </si>
  <si>
    <t>https://podminky.urs.cz/item/CS_URS_2025_01/711161215</t>
  </si>
  <si>
    <t>19,6*2,4</t>
  </si>
  <si>
    <t>60</t>
  </si>
  <si>
    <t>711161383</t>
  </si>
  <si>
    <t>Izolace proti zemní vlhkosti a beztlakové vodě nopovými fóliemi ostatní ukončení izolace lištou</t>
  </si>
  <si>
    <t>-1501273764</t>
  </si>
  <si>
    <t>https://podminky.urs.cz/item/CS_URS_2025_01/711161383</t>
  </si>
  <si>
    <t>61</t>
  </si>
  <si>
    <t>998711101</t>
  </si>
  <si>
    <t>Přesun hmot pro izolace proti vodě, vlhkosti a plynům stanovený z hmotnosti přesunovaného materiálu vodorovná dopravní vzdálenost do 50 m základní v objektech výšky do 6 m</t>
  </si>
  <si>
    <t>590249226</t>
  </si>
  <si>
    <t>https://podminky.urs.cz/item/CS_URS_2025_01/998711101</t>
  </si>
  <si>
    <t>767</t>
  </si>
  <si>
    <t>Konstrukce zámečnické</t>
  </si>
  <si>
    <t>87</t>
  </si>
  <si>
    <t>767161129-1</t>
  </si>
  <si>
    <t>Montáž zábradlí rovného z trubek nebo tenkostěnných profilů na ocelovou konstrukci, hmotnosti 1 m zábradlí přes 30 do 45 kg</t>
  </si>
  <si>
    <t>1649834887</t>
  </si>
  <si>
    <t>86</t>
  </si>
  <si>
    <t>553K01</t>
  </si>
  <si>
    <t>zábradlí Pz, sloupky 40x40mm, výplň svislé pruty a80mm, 2x madlo kruhové pr. 42,4mm (v.madla 900 a 630mm), + vodící lišta INV. 150mm</t>
  </si>
  <si>
    <t>55161431</t>
  </si>
  <si>
    <t>88</t>
  </si>
  <si>
    <t>998767101</t>
  </si>
  <si>
    <t>Přesun hmot pro zámečnické konstrukce stanovený z hmotnosti přesunovaného materiálu vodorovná dopravní vzdálenost do 50 m základní v objektech výšky do 6 m</t>
  </si>
  <si>
    <t>1961567693</t>
  </si>
  <si>
    <t>https://podminky.urs.cz/item/CS_URS_2025_01/998767101</t>
  </si>
  <si>
    <t>SO2 - Stavební práce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</si>
  <si>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</si>
  <si>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</si>
  <si>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</si>
  <si>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</si>
  <si>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94 - Lešení a stavební výtahy</t>
  </si>
  <si>
    <t xml:space="preserve">      95 - Různé dokončovací konstrukce a práce pozemních staveb</t>
  </si>
  <si>
    <t xml:space="preserve">      96 - Bourání konstrukcí</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</si>
  <si>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</si>
  <si>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</si>
  <si>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</si>
  <si>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</si>
  <si>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</si>
  <si>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</si>
  <si>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771 - Podlahy z dlaždic</t>
  </si>
  <si>
    <t xml:space="preserve">    776 - Podlahy povlakové</t>
  </si>
  <si>
    <t xml:space="preserve">    781 - Dokončovací práce - obklady</t>
  </si>
  <si>
    <t xml:space="preserve">    784 - Dokončovací práce - malby a tapety</t>
  </si>
  <si>
    <t>310239211</t>
  </si>
  <si>
    <t>Zazdívka otvorů ve zdivu nadzákladovém cihlami pálenými plochy přes 1 m2 do 4 m2 na maltu vápenocementovou</t>
  </si>
  <si>
    <t>-940680919</t>
  </si>
  <si>
    <t>https://podminky.urs.cz/item/CS_URS_2025_01/310239211</t>
  </si>
  <si>
    <t>"zazdívka otvoru mezi m109 a m107</t>
  </si>
  <si>
    <t>1,7*2,02*0,1*2</t>
  </si>
  <si>
    <t>"zazdívka otvoru mezi m107 a m108</t>
  </si>
  <si>
    <t>1,2*2,02*0,1</t>
  </si>
  <si>
    <t>"zazdívka mezi m203 a m202</t>
  </si>
  <si>
    <t>0,9*2,02*0,1</t>
  </si>
  <si>
    <t>165</t>
  </si>
  <si>
    <t>317944321</t>
  </si>
  <si>
    <t>Válcované nosníky dodatečně osazované do připravených otvorů bez zazdění hlav do č. 12</t>
  </si>
  <si>
    <t>896612963</t>
  </si>
  <si>
    <t>https://podminky.urs.cz/item/CS_URS_2025_01/317944321</t>
  </si>
  <si>
    <t>"L profily 50 při vybourání ocelových zárubní v příčkách</t>
  </si>
  <si>
    <t>10*2*1,1*0,00311</t>
  </si>
  <si>
    <t>164</t>
  </si>
  <si>
    <t>317944323</t>
  </si>
  <si>
    <t>Válcované nosníky dodatečně osazované do připravených otvorů bez zazdění hlav č. 14 až 22</t>
  </si>
  <si>
    <t>-811152012</t>
  </si>
  <si>
    <t>https://podminky.urs.cz/item/CS_URS_2025_01/317944323</t>
  </si>
  <si>
    <t>"IPE200</t>
  </si>
  <si>
    <t>(2*3,02)*0,0224</t>
  </si>
  <si>
    <t>"IPE180</t>
  </si>
  <si>
    <t>(2*2,63+2*3,25+2*2,035)*0,0188</t>
  </si>
  <si>
    <t>"IPE140</t>
  </si>
  <si>
    <t>(2*1,3+2*1,75)*0,0129</t>
  </si>
  <si>
    <t>342291121</t>
  </si>
  <si>
    <t>Ukotvení příček plochými kotvami, do konstrukce cihelné</t>
  </si>
  <si>
    <t>-575286596</t>
  </si>
  <si>
    <t>https://podminky.urs.cz/item/CS_URS_2025_01/342291121</t>
  </si>
  <si>
    <t>2,7*4</t>
  </si>
  <si>
    <t>3,5*4</t>
  </si>
  <si>
    <t>346244382</t>
  </si>
  <si>
    <t>Plentování ocelových válcovaných nosníků jednostranné cihlami na maltu, výška stojiny přes 200 do 300 mm</t>
  </si>
  <si>
    <t>184018703</t>
  </si>
  <si>
    <t>https://podminky.urs.cz/item/CS_URS_2025_01/346244382</t>
  </si>
  <si>
    <t>"1NP</t>
  </si>
  <si>
    <t>(1,3)*0,14*3</t>
  </si>
  <si>
    <t>(1,75)*0,14*3</t>
  </si>
  <si>
    <t>(2,65)*0,18*3</t>
  </si>
  <si>
    <t>"2np</t>
  </si>
  <si>
    <t>(3,05)*0,2*3</t>
  </si>
  <si>
    <t>(2,35+3,3)*0,18*3</t>
  </si>
  <si>
    <t>6</t>
  </si>
  <si>
    <t>346272113</t>
  </si>
  <si>
    <t>Přizdívky izolační a ochranné z pórobetonových tvárnic o objemové hmotnosti 500 kg/m3, na tenké maltové lože tloušťky přizdívky 100 mm</t>
  </si>
  <si>
    <t>734195904</t>
  </si>
  <si>
    <t>"m108</t>
  </si>
  <si>
    <t>(2+3,25+1)*2,75</t>
  </si>
  <si>
    <t>"m106 105</t>
  </si>
  <si>
    <t>(3,3)*2,75</t>
  </si>
  <si>
    <t>7</t>
  </si>
  <si>
    <t>346272115</t>
  </si>
  <si>
    <t>Přizdívky izolační a ochranné z pórobetonových tvárnic o objemové hmotnosti 500 kg/m3, na tenké maltové lože tloušťky přizdívky 150 mm</t>
  </si>
  <si>
    <t>750592827</t>
  </si>
  <si>
    <t>(2,8)*2,75</t>
  </si>
  <si>
    <t>x1</t>
  </si>
  <si>
    <t>Příčky tl 100 mm z keramických tvárnic</t>
  </si>
  <si>
    <t>-462239341</t>
  </si>
  <si>
    <t>"2NP*</t>
  </si>
  <si>
    <t>(0,325+3,35+0,9+0,35+0,325-0,1-0,1)*3,8</t>
  </si>
  <si>
    <t>-0,9*2,02</t>
  </si>
  <si>
    <t>(2,0)*3,3</t>
  </si>
  <si>
    <t>x10</t>
  </si>
  <si>
    <t>Překlad keramický plochý dl 125 cm</t>
  </si>
  <si>
    <t>kus</t>
  </si>
  <si>
    <t>993047675</t>
  </si>
  <si>
    <t>"překlady nad otvory v nových příčkách</t>
  </si>
  <si>
    <t>Úpravy povrchů, podlahy a osazování výplní</t>
  </si>
  <si>
    <t>Úprava povrchů vnitřních</t>
  </si>
  <si>
    <t>11</t>
  </si>
  <si>
    <t>611131121</t>
  </si>
  <si>
    <t>Podkladní a spojovací vrstva vnitřních omítaných ploch penetrace disperzní nanášená ručně stropů</t>
  </si>
  <si>
    <t>-1689140301</t>
  </si>
  <si>
    <t>https://podminky.urs.cz/item/CS_URS_2025_01/611131121</t>
  </si>
  <si>
    <t>146</t>
  </si>
  <si>
    <t>612325101</t>
  </si>
  <si>
    <t>Vápenocementová omítka rýh hrubá, ve stěnách, šířky rýhy do 150 mm</t>
  </si>
  <si>
    <t>585713597</t>
  </si>
  <si>
    <t>https://podminky.urs.cz/item/CS_URS_2025_01/612325101</t>
  </si>
  <si>
    <t>Elektro</t>
  </si>
  <si>
    <t>15*2*2*0,06</t>
  </si>
  <si>
    <t>15*0,3*4*0,06</t>
  </si>
  <si>
    <t>ZTI</t>
  </si>
  <si>
    <t>3,4*4*0,15</t>
  </si>
  <si>
    <t>8*1*0,3</t>
  </si>
  <si>
    <t>UT</t>
  </si>
  <si>
    <t>15*0,2*2</t>
  </si>
  <si>
    <t>611321141</t>
  </si>
  <si>
    <t>Omítka vápenocementová vnitřních ploch nanášená ručně dvouvrstvá, tloušťky jádrové omítky do 10 mm a tloušťky štuku do 3 mm štuková vodorovných konstrukcí stropů rovných</t>
  </si>
  <si>
    <t>-1942553100</t>
  </si>
  <si>
    <t>https://podminky.urs.cz/item/CS_URS_2025_01/611321141</t>
  </si>
  <si>
    <t>"viz. 1NP</t>
  </si>
  <si>
    <t>98,57</t>
  </si>
  <si>
    <t>"- schodiště</t>
  </si>
  <si>
    <t>-2,0*2,0*2</t>
  </si>
  <si>
    <t>13</t>
  </si>
  <si>
    <t>612131121</t>
  </si>
  <si>
    <t>Podkladní a spojovací vrstva vnitřních omítaných ploch penetrace disperzní nanášená ručně stěn</t>
  </si>
  <si>
    <t>762282687</t>
  </si>
  <si>
    <t>https://podminky.urs.cz/item/CS_URS_2025_01/612131121</t>
  </si>
  <si>
    <t>62,030+464,580</t>
  </si>
  <si>
    <t>14</t>
  </si>
  <si>
    <t>612321111</t>
  </si>
  <si>
    <t>Omítka vápenocementová vnitřních ploch nanášená ručně jednovrstvá, tloušťky do 10 mm hrubá zatřená svislých konstrukcí stěn</t>
  </si>
  <si>
    <t>1194512281</t>
  </si>
  <si>
    <t>https://podminky.urs.cz/item/CS_URS_2025_01/612321111</t>
  </si>
  <si>
    <t>"pod obklady</t>
  </si>
  <si>
    <t>62,030</t>
  </si>
  <si>
    <t>15</t>
  </si>
  <si>
    <t>612321141</t>
  </si>
  <si>
    <t>Omítka vápenocementová vnitřních ploch nanášená ručně dvouvrstvá, tloušťky jádrové omítky do 10 mm a tloušťky štuku do 3 mm štuková svislých konstrukcí stěn</t>
  </si>
  <si>
    <t>-1021180583</t>
  </si>
  <si>
    <t>https://podminky.urs.cz/item/CS_URS_2025_01/612321141</t>
  </si>
  <si>
    <t>"obvod místnosti* výška</t>
  </si>
  <si>
    <t>"-otvory</t>
  </si>
  <si>
    <t>"+špalety</t>
  </si>
  <si>
    <t>"m101</t>
  </si>
  <si>
    <t>11,62*2,1</t>
  </si>
  <si>
    <t>-(2,0*2,1+0,8*2,0+1,5*2,0)</t>
  </si>
  <si>
    <t>(1,5+2,0+2,0)*0,22</t>
  </si>
  <si>
    <t>"m102</t>
  </si>
  <si>
    <t>12,1*2,1</t>
  </si>
  <si>
    <t>-(0,8*2,0+0,6*0,6)</t>
  </si>
  <si>
    <t>(0,6+0,6+0,6)*0,22</t>
  </si>
  <si>
    <t>"m103</t>
  </si>
  <si>
    <t>11,9*2,7+(1,0+1,0)*0,95</t>
  </si>
  <si>
    <t>-(0,8*2,0+0,6*2,0+1,5*2,0+1,45*2,25+2,0*2,7)</t>
  </si>
  <si>
    <t>"m104</t>
  </si>
  <si>
    <t>5,1*2,7</t>
  </si>
  <si>
    <t>-(0,6*2,0)</t>
  </si>
  <si>
    <t>"m105</t>
  </si>
  <si>
    <t>10,7*2,7</t>
  </si>
  <si>
    <t>-(0,8*2,0+1,15*1,5)</t>
  </si>
  <si>
    <t>(1,15+1,5+1,5)*0,22</t>
  </si>
  <si>
    <t>"m106</t>
  </si>
  <si>
    <t>29,1*2,7</t>
  </si>
  <si>
    <t>-(2,1*2,5+1,5*2,0+2,1*2,5)</t>
  </si>
  <si>
    <t>(2,1+2,5+2,1+2,1+2,5+2,5)*0,22</t>
  </si>
  <si>
    <t>"m107</t>
  </si>
  <si>
    <t>-(0,9*2,0+0,8*2,0+2,0*2,1)</t>
  </si>
  <si>
    <t>(0,9+2,05+2,05)*0,22</t>
  </si>
  <si>
    <t>12,02*2,1</t>
  </si>
  <si>
    <t>-(0,6*0,6+0,8*2,0)</t>
  </si>
  <si>
    <t>"m109</t>
  </si>
  <si>
    <t>11,9*2,7+(1,0+1,0)*0,9</t>
  </si>
  <si>
    <t>-(2,0*2,7+0,8*2,0+1,45*2,25)</t>
  </si>
  <si>
    <t>"m110</t>
  </si>
  <si>
    <t>"m111</t>
  </si>
  <si>
    <t>Mezisoučet</t>
  </si>
  <si>
    <t>"m201</t>
  </si>
  <si>
    <t>31,4*3,8</t>
  </si>
  <si>
    <t>-(4,8*1,5*2+0,8*2,0)</t>
  </si>
  <si>
    <t>(4,8+1,5+1,5)*2*0,22</t>
  </si>
  <si>
    <t>"m202+m203+schodiště</t>
  </si>
  <si>
    <t>22,3*3,2</t>
  </si>
  <si>
    <t>-(1,5*2,0+0,9*2,0+0,8*2,0)</t>
  </si>
  <si>
    <t>"m204</t>
  </si>
  <si>
    <t>24,5*3,0</t>
  </si>
  <si>
    <t>-(1,5*2,0+4,8*1,2+1,15*1,5)</t>
  </si>
  <si>
    <t>(1,15+1,5+1,5+4,8+1,2+1,2)*0,22</t>
  </si>
  <si>
    <t>"m205</t>
  </si>
  <si>
    <t>24,5</t>
  </si>
  <si>
    <t>-(0,9*2,0+4,8*1,2+1,15*1,5)</t>
  </si>
  <si>
    <t>(4,8+1,2+1,2+1,15+1,5+1,5)*0,22</t>
  </si>
  <si>
    <t>"-hrubé omítky</t>
  </si>
  <si>
    <t>-62,03</t>
  </si>
  <si>
    <t>619995001</t>
  </si>
  <si>
    <t>Začištění omítek (s dodáním hmot) kolem oken, dveří, podlah, obkladů apod.</t>
  </si>
  <si>
    <t>-1817270477</t>
  </si>
  <si>
    <t>https://podminky.urs.cz/item/CS_URS_2025_01/619995001</t>
  </si>
  <si>
    <t>128,050</t>
  </si>
  <si>
    <t>17</t>
  </si>
  <si>
    <t>622143003</t>
  </si>
  <si>
    <t>Montáž omítkových profilů plastových, pozinkovaných nebo dřevěných upevněných vtlačením do podkladní vrstvy nebo přibitím rohových s tkaninou</t>
  </si>
  <si>
    <t>-1554353489</t>
  </si>
  <si>
    <t>https://podminky.urs.cz/item/CS_URS_2025_01/622143003</t>
  </si>
  <si>
    <t>"rohy místnosti</t>
  </si>
  <si>
    <t>2,7*10</t>
  </si>
  <si>
    <t>"kolem oken</t>
  </si>
  <si>
    <t>(2,1+2,5+2,1)*2</t>
  </si>
  <si>
    <t>(1,15+1,5+1,5)*2</t>
  </si>
  <si>
    <t>(0,6+0,6+0,6)*2</t>
  </si>
  <si>
    <t>(1,7+2,05+2,05)</t>
  </si>
  <si>
    <t>(0,9+2,05+2,05)</t>
  </si>
  <si>
    <t>"2NP</t>
  </si>
  <si>
    <t>8*3,1</t>
  </si>
  <si>
    <t>(4,8+1,2+1,2)*2</t>
  </si>
  <si>
    <t>(4,8+1,5+1,5)*2</t>
  </si>
  <si>
    <t>18</t>
  </si>
  <si>
    <t>590514800-1</t>
  </si>
  <si>
    <t>lišta rohová Al 10/10 cm s tkaninou bal. 2,5 m</t>
  </si>
  <si>
    <t>-1397638742</t>
  </si>
  <si>
    <t>126,2*1,05 "Přepočtené koeficientem množství</t>
  </si>
  <si>
    <t>19</t>
  </si>
  <si>
    <t>622143004</t>
  </si>
  <si>
    <t>Montáž omítkových profilů plastových, pozinkovaných nebo dřevěných upevněných vtlačením do podkladní vrstvy nebo přibitím začišťovacích samolepících pro vytvoření dilatujícího spoje s okenním rámem</t>
  </si>
  <si>
    <t>727589166</t>
  </si>
  <si>
    <t>https://podminky.urs.cz/item/CS_URS_2025_01/622143004</t>
  </si>
  <si>
    <t>20</t>
  </si>
  <si>
    <t>590514760</t>
  </si>
  <si>
    <t>profil okenní začišťovací se sklovláknitou armovací tkaninou 9 mm/2,4 m (APU lišta)</t>
  </si>
  <si>
    <t>-2065631316</t>
  </si>
  <si>
    <t>74,4*1,05 "Přepočtené koeficientem množství</t>
  </si>
  <si>
    <t>629991011</t>
  </si>
  <si>
    <t>Zakrytí vnějších ploch před znečištěním včetně pozdějšího odkrytí výplní otvorů a svislých ploch fólií přilepenou lepící páskou</t>
  </si>
  <si>
    <t>-1642957973</t>
  </si>
  <si>
    <t>https://podminky.urs.cz/item/CS_URS_2025_01/629991011</t>
  </si>
  <si>
    <t>2,1*2,5*2</t>
  </si>
  <si>
    <t>1,15*1,5*2</t>
  </si>
  <si>
    <t>0,6*0,6</t>
  </si>
  <si>
    <t>0,9*2,05</t>
  </si>
  <si>
    <t>1,7*2,05</t>
  </si>
  <si>
    <t>4,8*1,2*4</t>
  </si>
  <si>
    <t>22</t>
  </si>
  <si>
    <t>612821012</t>
  </si>
  <si>
    <t>Sanační omítka vnitřních ploch stěn pro vlhké a zasolené zdivo, prováděná ve dvou vrstvách, tl. jádrové omítky do 30 mm ručně štuková</t>
  </si>
  <si>
    <t>-726779581</t>
  </si>
  <si>
    <t>21,62*2,1</t>
  </si>
  <si>
    <t>22,1*2,1</t>
  </si>
  <si>
    <t>22,02*2,1</t>
  </si>
  <si>
    <t>Úprava povrchů vnějších</t>
  </si>
  <si>
    <t>172</t>
  </si>
  <si>
    <t>621211031</t>
  </si>
  <si>
    <t>Montáž kontaktního zateplení lepením a mechanickým kotvením z polystyrenových desek (dodávka ve specifikaci) na vnější podhledy, na podklad betonový nebo z lehčeného betonu nebo keramický, tloušťky desek přes 120 do 160 mm</t>
  </si>
  <si>
    <t>-1930965764</t>
  </si>
  <si>
    <t>https://podminky.urs.cz/item/CS_URS_2025_01/621211031</t>
  </si>
  <si>
    <t>0,9*2,3</t>
  </si>
  <si>
    <t>173</t>
  </si>
  <si>
    <t>28375985</t>
  </si>
  <si>
    <t>deska EPS 100 fasádní λ=0,037 tl 160mm</t>
  </si>
  <si>
    <t>1716342190</t>
  </si>
  <si>
    <t>2,07*1,05 'Přepočtené koeficientem množství</t>
  </si>
  <si>
    <t>175</t>
  </si>
  <si>
    <t>622131121</t>
  </si>
  <si>
    <t>Podkladní a spojovací vrstva vnějších omítaných ploch penetrace nanášená ručně stěn</t>
  </si>
  <si>
    <t>-397831140</t>
  </si>
  <si>
    <t>https://podminky.urs.cz/item/CS_URS_2025_01/622131121</t>
  </si>
  <si>
    <t>0,9*2,5</t>
  </si>
  <si>
    <t>176</t>
  </si>
  <si>
    <t>622151021</t>
  </si>
  <si>
    <t>Penetrační nátěr vnějších pastovitých tenkovrstvých omítek mozaikových akrylátový stěn</t>
  </si>
  <si>
    <t>-748787795</t>
  </si>
  <si>
    <t>https://podminky.urs.cz/item/CS_URS_2025_01/622151021</t>
  </si>
  <si>
    <t>0,9*0,3</t>
  </si>
  <si>
    <t>178</t>
  </si>
  <si>
    <t>622151031</t>
  </si>
  <si>
    <t>Penetrační nátěr vnějších pastovitých tenkovrstvých omítek silikonový stěn</t>
  </si>
  <si>
    <t>-2024963401</t>
  </si>
  <si>
    <t>https://podminky.urs.cz/item/CS_URS_2025_01/622151031</t>
  </si>
  <si>
    <t>0,9*2</t>
  </si>
  <si>
    <t>171</t>
  </si>
  <si>
    <t>622212051</t>
  </si>
  <si>
    <t>Montáž kontaktního zateplení vnějšího ostění, nadpraží nebo parapetu lepením z polystyrenových desek (dodávka ve specifikaci) hloubky špalet přes 200 do 400 mm, tloušťky desek do 40 mm</t>
  </si>
  <si>
    <t>2117644707</t>
  </si>
  <si>
    <t>https://podminky.urs.cz/item/CS_URS_2025_01/622212051</t>
  </si>
  <si>
    <t>0,6*2+0,9</t>
  </si>
  <si>
    <t>2,5*2+2,1</t>
  </si>
  <si>
    <t>177</t>
  </si>
  <si>
    <t>622511112</t>
  </si>
  <si>
    <t>Omítka tenkovrstvá akrylátová vnějších ploch probarvená bez penetrace mozaiková střednězrnná stěn</t>
  </si>
  <si>
    <t>1124452503</t>
  </si>
  <si>
    <t>https://podminky.urs.cz/item/CS_URS_2025_01/622511112</t>
  </si>
  <si>
    <t>174</t>
  </si>
  <si>
    <t>629995101</t>
  </si>
  <si>
    <t>Očištění vnějších ploch tlakovou vodou omytím tlakovou vodou</t>
  </si>
  <si>
    <t>-794211712</t>
  </si>
  <si>
    <t>https://podminky.urs.cz/item/CS_URS_2025_01/629995101</t>
  </si>
  <si>
    <t>stávající fasáda</t>
  </si>
  <si>
    <t>Podlahy a podlahové konstrukce</t>
  </si>
  <si>
    <t>163</t>
  </si>
  <si>
    <t>63131-1</t>
  </si>
  <si>
    <t>Stávající betonová mazanina- případná vysprávka lokálních poruch</t>
  </si>
  <si>
    <t>1045980835</t>
  </si>
  <si>
    <t>"podlaha P1</t>
  </si>
  <si>
    <t>33,07</t>
  </si>
  <si>
    <t>"podlaha P2</t>
  </si>
  <si>
    <t>9,05+9,03+9,95+9,03+6,37+1,49+9,05+9,47</t>
  </si>
  <si>
    <t>631311113</t>
  </si>
  <si>
    <t>Mazanina z betonu prostého bez zvýšených nároků na prostředí tl. přes 50 do 80 mm tř. C 12/15</t>
  </si>
  <si>
    <t>-1964486144</t>
  </si>
  <si>
    <t>https://podminky.urs.cz/item/CS_URS_2025_01/631311113</t>
  </si>
  <si>
    <t>"podlaha P3</t>
  </si>
  <si>
    <t>(10,5+36,99+10,5)*0,04</t>
  </si>
  <si>
    <t>"podlaha P4</t>
  </si>
  <si>
    <t>(28,7+9,9+7,63)*0,04</t>
  </si>
  <si>
    <t>25</t>
  </si>
  <si>
    <t>63131901</t>
  </si>
  <si>
    <t>Příplatek k cenám mazanin za úpravu povrchu mazaniny přehlazením</t>
  </si>
  <si>
    <t>-319602591</t>
  </si>
  <si>
    <t>63131917</t>
  </si>
  <si>
    <t>Příplatek k cenám mazanin za stržení povrchu spodní vrstvy mazaniny latí před vložením výztuže nebo pletiva</t>
  </si>
  <si>
    <t>1560721667</t>
  </si>
  <si>
    <t>631362021</t>
  </si>
  <si>
    <t>Výztuž mazanin ze svařovaných sítí z drátů typu KARI</t>
  </si>
  <si>
    <t>-1355247572</t>
  </si>
  <si>
    <t>https://podminky.urs.cz/item/CS_URS_2025_01/631362021</t>
  </si>
  <si>
    <t>(29,6+5,3+3,5+28,8+32,4)*0,00303*1,2</t>
  </si>
  <si>
    <t>28</t>
  </si>
  <si>
    <t>632481213</t>
  </si>
  <si>
    <t>Separační vrstva k oddělení podlahových vrstev z polyetylénové fólie</t>
  </si>
  <si>
    <t>-130174366</t>
  </si>
  <si>
    <t>https://podminky.urs.cz/item/CS_URS_2025_01/632481213</t>
  </si>
  <si>
    <t>(10,5+36,99+10,5)</t>
  </si>
  <si>
    <t>(28,7+9,9+7,63)</t>
  </si>
  <si>
    <t>634111113</t>
  </si>
  <si>
    <t>Obvodová dilatace mezi stěnou a mazaninou nebo potěrem pružnou těsnicí páskou na bázi syntetického kaučuku výšky 80 mm</t>
  </si>
  <si>
    <t>2010814446</t>
  </si>
  <si>
    <t>https://podminky.urs.cz/item/CS_URS_2025_01/634111113</t>
  </si>
  <si>
    <t>"obvody místností</t>
  </si>
  <si>
    <t>31,79+15,36+12,26+13+29,84+13</t>
  </si>
  <si>
    <t>166</t>
  </si>
  <si>
    <t>968082017</t>
  </si>
  <si>
    <t>Vybourání plastových rámů oken s křídly, dveřních zárubní, vrat rámu oken s křídly, plochy přes 2 do 4 m2</t>
  </si>
  <si>
    <t>-799159990</t>
  </si>
  <si>
    <t>https://podminky.urs.cz/item/CS_URS_2025_01/968082017</t>
  </si>
  <si>
    <t>2*2,1*2,5+1,1*2,2</t>
  </si>
  <si>
    <t>Lešení a stavební výtahy</t>
  </si>
  <si>
    <t>-2057379010</t>
  </si>
  <si>
    <t>"viz. plocha místností</t>
  </si>
  <si>
    <t>29,7+28,7+32,4+3,5+3,8+3,8+5,2</t>
  </si>
  <si>
    <t>95</t>
  </si>
  <si>
    <t>Různé dokončovací konstrukce a práce pozemních staveb</t>
  </si>
  <si>
    <t>952901111</t>
  </si>
  <si>
    <t>Vyčištění budov nebo objektů před předáním do užívání budov bytové nebo občanské výstavby, světlé výšky podlaží do 4 m</t>
  </si>
  <si>
    <t>1525571411</t>
  </si>
  <si>
    <t>https://podminky.urs.cz/item/CS_URS_2025_01/952901111</t>
  </si>
  <si>
    <t>"vnější plocha * počet pater</t>
  </si>
  <si>
    <t>128,0*2</t>
  </si>
  <si>
    <t>x632</t>
  </si>
  <si>
    <t>Stavební přípomoce k TZB (vysekání, prostupy, zahození vč. materiálu atd.)</t>
  </si>
  <si>
    <t>kpl</t>
  </si>
  <si>
    <t>1532076574</t>
  </si>
  <si>
    <t>96</t>
  </si>
  <si>
    <t>Bourání konstrukcí</t>
  </si>
  <si>
    <t>962032314</t>
  </si>
  <si>
    <t>Bourání zdiva nadzákladového z cihel nebo tvárnic pilířů cihelných průřezu do 0,36 m2</t>
  </si>
  <si>
    <t>-1218005746</t>
  </si>
  <si>
    <t>"bourání komínu</t>
  </si>
  <si>
    <t>0,45*0,45*(3,4+3,4)*2</t>
  </si>
  <si>
    <t>962031132</t>
  </si>
  <si>
    <t>Bourání příček nebo přizdívek z cihel pálených plných nebo dutých, tl. do 100 mm</t>
  </si>
  <si>
    <t>1439710531</t>
  </si>
  <si>
    <t>https://podminky.urs.cz/item/CS_URS_2025_01/962031132</t>
  </si>
  <si>
    <t>"rozšíření dveří</t>
  </si>
  <si>
    <t>" do m1.10</t>
  </si>
  <si>
    <t>0,5*2,02</t>
  </si>
  <si>
    <t>"do m1.05</t>
  </si>
  <si>
    <t>0,9*2,02</t>
  </si>
  <si>
    <t>"do m1.04</t>
  </si>
  <si>
    <t>3*3,2+1,2*3,2</t>
  </si>
  <si>
    <t>"m202</t>
  </si>
  <si>
    <t>0,6*4,0</t>
  </si>
  <si>
    <t>2,0*3,83</t>
  </si>
  <si>
    <t>"m207</t>
  </si>
  <si>
    <t xml:space="preserve"> 0,2*2,02</t>
  </si>
  <si>
    <t>965042141</t>
  </si>
  <si>
    <t>Bourání mazanin betonových nebo z litého asfaltu tl. do 100 mm, plochy přes 4 m2</t>
  </si>
  <si>
    <t>-426855039</t>
  </si>
  <si>
    <t>https://podminky.urs.cz/item/CS_URS_2025_01/965042141</t>
  </si>
  <si>
    <t>"viz. tabulka místností - plocha schodiště</t>
  </si>
  <si>
    <t>(15,08+9,0+10,5+17,95+15,08+9,0+10,5+17,95-3,7*2)*0,1*2</t>
  </si>
  <si>
    <t>968072455</t>
  </si>
  <si>
    <t>Vybourání kovových rámů oken s křídly, dveřních zárubní, vrat, stěn, ostění nebo obkladů dveřních zárubní, plochy do 2 m2</t>
  </si>
  <si>
    <t>-1099657795</t>
  </si>
  <si>
    <t>https://podminky.urs.cz/item/CS_URS_2025_01/968072455</t>
  </si>
  <si>
    <t>0,8*1,97*5</t>
  </si>
  <si>
    <t>0,6*1,97*4</t>
  </si>
  <si>
    <t>0,8*1,97*6</t>
  </si>
  <si>
    <t>147</t>
  </si>
  <si>
    <t>971033651</t>
  </si>
  <si>
    <t>Vybourání otvorů ve zdivu základovém nebo nadzákladovém z cihel, tvárnic, příčkovek z cihel pálených na maltu vápennou nebo vápenocementovou plochy do 4 m2, tl. do 600 mm</t>
  </si>
  <si>
    <t>521473624</t>
  </si>
  <si>
    <t>https://podminky.urs.cz/item/CS_URS_2025_01/971033651</t>
  </si>
  <si>
    <t>"otvor mezi 1.01 a 1.06 (vč. otvoru pro překlad)</t>
  </si>
  <si>
    <t>(1,05*2,25)*0,4</t>
  </si>
  <si>
    <t>(1,45+0,15+0,15)*0,16*0,4</t>
  </si>
  <si>
    <t>"otvor mezi 1.03 a 1.08 (vč. otvoru pro překlad)</t>
  </si>
  <si>
    <t>(1,45*2,25)*0,4</t>
  </si>
  <si>
    <t>"otvor mezi 1.04 a 1.11 (vč. otvoru pro překlad)</t>
  </si>
  <si>
    <t>(2,35*2,64)*0,4</t>
  </si>
  <si>
    <t>(2,35+0,15+0,15)*0,2*0,4</t>
  </si>
  <si>
    <t>"otvor mezi 2.05 a 2.10 (vč. otvoru pro překlad)</t>
  </si>
  <si>
    <t>(1,73*2,5)*0,4</t>
  </si>
  <si>
    <t>(1,73+0,15+0,15)*0,16*0,4</t>
  </si>
  <si>
    <t>"otvor mezi 2.02 a 2.07 (vč. otvoru pro překlad)</t>
  </si>
  <si>
    <t>(2,96*2,4)*0,4</t>
  </si>
  <si>
    <t>(2,96+0,15+0,15)*0,2*0,4</t>
  </si>
  <si>
    <t>"otvor mezi 2.04 a 2.09 (vč. otvoru pro překlad)</t>
  </si>
  <si>
    <t>(2,72*2,6)*0,4</t>
  </si>
  <si>
    <t>(2,72+0,15+0,15)*0,2*0,4</t>
  </si>
  <si>
    <t>974031666</t>
  </si>
  <si>
    <t>Vysekání rýh ve zdivu cihelném na maltu vápennou nebo vápenocementovou pro vtahování nosníků do zdí, před vybouráním otvoru do hl. 150 mm, při v. nosníku do 250 mm</t>
  </si>
  <si>
    <t>-19800144</t>
  </si>
  <si>
    <t>https://podminky.urs.cz/item/CS_URS_2025_01/974031666</t>
  </si>
  <si>
    <t>"otvor v nosné stěně</t>
  </si>
  <si>
    <t>"předpoklad IPE240</t>
  </si>
  <si>
    <t>(0,25+2,35+0,25)*2</t>
  </si>
  <si>
    <t>(0,25+1,45+0,25)*2</t>
  </si>
  <si>
    <t>(0,25+1,05+0,25)*2</t>
  </si>
  <si>
    <t>(0,25+2,96+0,25)*2</t>
  </si>
  <si>
    <t>(0,25+1,75+0,25)*2</t>
  </si>
  <si>
    <t>(0,25+2,75+0,25)*2</t>
  </si>
  <si>
    <t>39</t>
  </si>
  <si>
    <t>978011191</t>
  </si>
  <si>
    <t>Otlučení vápenných nebo vápenocementových omítek vnitřních ploch stropů, v rozsahu přes 50 do 100 %</t>
  </si>
  <si>
    <t>-473850612</t>
  </si>
  <si>
    <t>https://podminky.urs.cz/item/CS_URS_2025_01/978011191</t>
  </si>
  <si>
    <t>"strop nad 1NP</t>
  </si>
  <si>
    <t>97,36</t>
  </si>
  <si>
    <t>40</t>
  </si>
  <si>
    <t>978013191</t>
  </si>
  <si>
    <t>Otlučení vápenných nebo vápenocementových omítek vnitřních ploch stěn s vyškrabáním spar, s očištěním zdiva, v rozsahu přes 50 do 100 %</t>
  </si>
  <si>
    <t>1932392135</t>
  </si>
  <si>
    <t>https://podminky.urs.cz/item/CS_URS_2025_01/978013191</t>
  </si>
  <si>
    <t>"viz. tabulka místností</t>
  </si>
  <si>
    <t xml:space="preserve">"obvod* výška </t>
  </si>
  <si>
    <t>"+ špalety</t>
  </si>
  <si>
    <t>11,62*2,07</t>
  </si>
  <si>
    <t>-(1,7*2,05+0,8*2,0+2,675*2,07)</t>
  </si>
  <si>
    <t>(1,7+2,05+2,05)*0,15</t>
  </si>
  <si>
    <t>12,02*2,07</t>
  </si>
  <si>
    <t>(0,6+0,6+0,6)*0,15</t>
  </si>
  <si>
    <t>13,25*2,64</t>
  </si>
  <si>
    <t>-(0,6*2,0+0,2*2,02+0,8*2,0+0,7*2,02+1,45*2,25+2,675*2,64+0,6*2,0)</t>
  </si>
  <si>
    <t>5,4*2,64</t>
  </si>
  <si>
    <t>11,0*2,64</t>
  </si>
  <si>
    <t>-(0,6*2,0+0,2*2,02+1,15*1,5)</t>
  </si>
  <si>
    <t>(1,15+1,5+1,5)*0,15</t>
  </si>
  <si>
    <t>16,5*2,64</t>
  </si>
  <si>
    <t>-(0,8*2,0+0,7*2,02+2,1*2,5+2,35*2,25)</t>
  </si>
  <si>
    <t>(2,1+2,5+2,5)*0,15</t>
  </si>
  <si>
    <t>-(0,8*2,0+0,8*2,0+2,675*2,07)</t>
  </si>
  <si>
    <t>(0,8+2,0+2,0)*0,15</t>
  </si>
  <si>
    <t>-(1,45*2,25+0,8*2,0+0,6*2,0+0,2*2,02+0,6*2,0+2,675*2,64)</t>
  </si>
  <si>
    <t>-(0,6*2,0+1,15*1,5+0,2*2,02)</t>
  </si>
  <si>
    <t>"m112</t>
  </si>
  <si>
    <t>-(0,8*2,0+2,35*2,25+2,1*2,5)</t>
  </si>
  <si>
    <t>18,16*3,3</t>
  </si>
  <si>
    <t>-(4,8*1,5+2,0*3,3+1,3*3,3+2,96*2,25)</t>
  </si>
  <si>
    <t>(4,8+1,5+1,5)*0,15</t>
  </si>
  <si>
    <t>13,22*3,3</t>
  </si>
  <si>
    <t>-(0,8*2,0+1,1*2,25+2,0*3,3+1,6*2,02)</t>
  </si>
  <si>
    <t>"m203</t>
  </si>
  <si>
    <t>13,0*3,3</t>
  </si>
  <si>
    <t>-(3,0*3,3+1,15*1,5+0,8*2,0)</t>
  </si>
  <si>
    <t>17,24*3,3</t>
  </si>
  <si>
    <t>-(1,6*2,02+(1,65+0,45+0,8)*3,3+4,8*1,2)</t>
  </si>
  <si>
    <t>(4,8+1,2+1,2)*0,15</t>
  </si>
  <si>
    <t>-(2,96*2,25+2,0*3,3+1,3*3,3+4,8*1,5)</t>
  </si>
  <si>
    <t>"m206</t>
  </si>
  <si>
    <t>-(2,0*3,3+1,1*2,25+2,0*3,3+1,55*3,3)</t>
  </si>
  <si>
    <t>13,00*3,3</t>
  </si>
  <si>
    <t>-(1,55*3,3+3,0*3,3+1,15*1,5)</t>
  </si>
  <si>
    <t>"m208</t>
  </si>
  <si>
    <t>-((3,0+0,45+1,65)*3,3+4,8*1,2)</t>
  </si>
  <si>
    <t>41</t>
  </si>
  <si>
    <t>x654</t>
  </si>
  <si>
    <t>Statické zajištění konstrukcí při bourání</t>
  </si>
  <si>
    <t>346599854</t>
  </si>
  <si>
    <t>42</t>
  </si>
  <si>
    <t>x675</t>
  </si>
  <si>
    <t>Vyklizení objektu před zahájením prací</t>
  </si>
  <si>
    <t>hod</t>
  </si>
  <si>
    <t>-400072827</t>
  </si>
  <si>
    <t>43</t>
  </si>
  <si>
    <t>997013212</t>
  </si>
  <si>
    <t>Vnitrostaveništní doprava suti a vybouraných hmot vodorovně do 50 m s naložením ručně pro budovy a haly výšky přes 6 do 9 m</t>
  </si>
  <si>
    <t>241073081</t>
  </si>
  <si>
    <t>https://podminky.urs.cz/item/CS_URS_2025_01/997013212</t>
  </si>
  <si>
    <t>113+11,37</t>
  </si>
  <si>
    <t>44</t>
  </si>
  <si>
    <t>-534455062</t>
  </si>
  <si>
    <t>45</t>
  </si>
  <si>
    <t>-1053050238</t>
  </si>
  <si>
    <t>124,37*15 'Přepočtené koeficientem množství</t>
  </si>
  <si>
    <t>142</t>
  </si>
  <si>
    <t>-896536538</t>
  </si>
  <si>
    <t>124,37*0,4 'Přepočtené koeficientem množství</t>
  </si>
  <si>
    <t>141</t>
  </si>
  <si>
    <t>997013635</t>
  </si>
  <si>
    <t>Poplatek za uložení stavebního odpadu na skládce (skládkovné) komunálního zatříděného do Katalogu odpadů pod kódem 20 03 01</t>
  </si>
  <si>
    <t>1572201347</t>
  </si>
  <si>
    <t>https://podminky.urs.cz/item/CS_URS_2025_01/997013635</t>
  </si>
  <si>
    <t>144</t>
  </si>
  <si>
    <t>997013811</t>
  </si>
  <si>
    <t>Poplatek za uložení stavebního odpadu na skládce (skládkovné) dřevěného zatříděného do Katalogu odpadů pod kódem 17 02 01</t>
  </si>
  <si>
    <t>-1904654533</t>
  </si>
  <si>
    <t>https://podminky.urs.cz/item/CS_URS_2025_01/997013811</t>
  </si>
  <si>
    <t>124,37*0,19 'Přepočtené koeficientem množství</t>
  </si>
  <si>
    <t>145</t>
  </si>
  <si>
    <t>997013847</t>
  </si>
  <si>
    <t>Poplatek za uložení stavebního odpadu na skládce (skládkovné) asfaltového s obsahem dehtu zatříděného do Katalogu odpadů pod kódem 17 03 01</t>
  </si>
  <si>
    <t>-1433283757</t>
  </si>
  <si>
    <t>https://podminky.urs.cz/item/CS_URS_2025_01/997013847</t>
  </si>
  <si>
    <t>124,37*0,01 'Přepočtené koeficientem množství</t>
  </si>
  <si>
    <t>47</t>
  </si>
  <si>
    <t>998018002</t>
  </si>
  <si>
    <t>Přesun hmot pro budovy občanské výstavby, bydlení, výrobu a služby ruční (bez užití mechanizace) vodorovná dopravní vzdálenost do 100 m pro budovy s jakoukoliv nosnou konstrukcí výšky přes 6 do 12 m</t>
  </si>
  <si>
    <t>154113976</t>
  </si>
  <si>
    <t>https://podminky.urs.cz/item/CS_URS_2025_01/998018002</t>
  </si>
  <si>
    <t>157</t>
  </si>
  <si>
    <t>711111052</t>
  </si>
  <si>
    <t>Provedení izolace proti zemní vlhkosti natěradly a tmely za studena na ploše vodorovné V dvojnásobným nátěrem tekutou lepenkou</t>
  </si>
  <si>
    <t>1308438682</t>
  </si>
  <si>
    <t>https://podminky.urs.cz/item/CS_URS_2025_01/711111052</t>
  </si>
  <si>
    <t>158</t>
  </si>
  <si>
    <t>24551030</t>
  </si>
  <si>
    <t>stěrka hydroizolační dvousložková cemento-polymerová vlákny vyztužená proti zemní vlhkosti</t>
  </si>
  <si>
    <t>kg</t>
  </si>
  <si>
    <t>-1781284365</t>
  </si>
  <si>
    <t>P</t>
  </si>
  <si>
    <t>Poznámka k položce:_x000D_
Spotřeba: 1 vrstva 1,5 kg/m2</t>
  </si>
  <si>
    <t>97*3 'Přepočtené koeficientem množství</t>
  </si>
  <si>
    <t>160</t>
  </si>
  <si>
    <t>711112052</t>
  </si>
  <si>
    <t>Provedení izolace proti zemní vlhkosti natěradly a tmely za studena na ploše svislé S dvojnásobným nátěrem tekutou lepenkou</t>
  </si>
  <si>
    <t>1793375010</t>
  </si>
  <si>
    <t>https://podminky.urs.cz/item/CS_URS_2025_01/711112052</t>
  </si>
  <si>
    <t>161</t>
  </si>
  <si>
    <t>491819058</t>
  </si>
  <si>
    <t>12,5*3 'Přepočtené koeficientem množství</t>
  </si>
  <si>
    <t>159</t>
  </si>
  <si>
    <t>711199095</t>
  </si>
  <si>
    <t>Příplatek k cenám provedení izolace proti zemní vlhkosti za plochu do 10 m2 natěradly za studena nebo za horka</t>
  </si>
  <si>
    <t>1406015420</t>
  </si>
  <si>
    <t>https://podminky.urs.cz/item/CS_URS_2025_01/711199095</t>
  </si>
  <si>
    <t>97+12,5</t>
  </si>
  <si>
    <t>x36</t>
  </si>
  <si>
    <t>D+M systémové koutové pásky k tekuté hydroizolaci</t>
  </si>
  <si>
    <t>-1756812460</t>
  </si>
  <si>
    <t>"vytžení 300mm na zdivo</t>
  </si>
  <si>
    <t>10,7-0,8+0,3*4</t>
  </si>
  <si>
    <t>5,1-0,6+0,3*4</t>
  </si>
  <si>
    <t>998711102</t>
  </si>
  <si>
    <t>Přesun hmot pro izolace proti vodě, vlhkosti a plynům stanovený z hmotnosti přesunovaného materiálu vodorovná dopravní vzdálenost do 50 m základní v objektech výšky přes 6 do 12 m</t>
  </si>
  <si>
    <t>1143848717</t>
  </si>
  <si>
    <t>https://podminky.urs.cz/item/CS_URS_2025_01/998711102</t>
  </si>
  <si>
    <t>713</t>
  </si>
  <si>
    <t>Izolace tepelné</t>
  </si>
  <si>
    <t>713121111</t>
  </si>
  <si>
    <t>Montáž tepelné izolace podlah rohožemi, pásy, deskami, dílci, bloky (izolační materiál ve specifikaci) kladenými volně jednovrstvá</t>
  </si>
  <si>
    <t>2035272184</t>
  </si>
  <si>
    <t>https://podminky.urs.cz/item/CS_URS_2025_01/713121111</t>
  </si>
  <si>
    <t>283756730</t>
  </si>
  <si>
    <t>deska pro kročejový útlum 1000x500x30 mm</t>
  </si>
  <si>
    <t>-1048511928</t>
  </si>
  <si>
    <t>104,220*1,02 "Přepočtené koeficientem množství</t>
  </si>
  <si>
    <t>136</t>
  </si>
  <si>
    <t>713151111</t>
  </si>
  <si>
    <t>Montáž tepelné izolace střech šikmých rohožemi, pásy, deskami (izolační materiál ve specifikaci) kladenými volně mezi krokve</t>
  </si>
  <si>
    <t>1472767997</t>
  </si>
  <si>
    <t>https://podminky.urs.cz/item/CS_URS_2025_01/713151111</t>
  </si>
  <si>
    <t>139</t>
  </si>
  <si>
    <t>713151121</t>
  </si>
  <si>
    <t>Montáž tepelné izolace střech šikmých rohožemi, pásy, deskami (izolační materiál ve specifikaci) kladenými volně pod krokve</t>
  </si>
  <si>
    <t>1960591967</t>
  </si>
  <si>
    <t>https://podminky.urs.cz/item/CS_URS_2025_01/713151121</t>
  </si>
  <si>
    <t>137</t>
  </si>
  <si>
    <t>713191411</t>
  </si>
  <si>
    <t>Montáž tepelné izolace stavebních konstrukcí - doplňky a konstrukční součásti střech šikmých provedení podkladového roštu pod krokve</t>
  </si>
  <si>
    <t>-1536696841</t>
  </si>
  <si>
    <t>https://podminky.urs.cz/item/CS_URS_2025_01/713191411</t>
  </si>
  <si>
    <t>112*3,5 'Přepočtené koeficientem množství</t>
  </si>
  <si>
    <t>138</t>
  </si>
  <si>
    <t>60514103</t>
  </si>
  <si>
    <t>řezivo jehličnaté lať 30x50mm</t>
  </si>
  <si>
    <t>1405683786</t>
  </si>
  <si>
    <t>112*0,00531 'Přepočtené koeficientem množství</t>
  </si>
  <si>
    <t>998713102</t>
  </si>
  <si>
    <t>Přesun hmot pro izolace tepelné stanovený z hmotnosti přesunovaného materiálu vodorovná dopravní vzdálenost do 50 m s užitím mechanizace v objektech výšky přes 6 m do 12 m</t>
  </si>
  <si>
    <t>-1727320988</t>
  </si>
  <si>
    <t>https://podminky.urs.cz/item/CS_URS_2025_01/998713102</t>
  </si>
  <si>
    <t>762</t>
  </si>
  <si>
    <t>Konstrukce tesařské</t>
  </si>
  <si>
    <t>7622138x1</t>
  </si>
  <si>
    <t xml:space="preserve">Demontáž dřevěného schodiště se zábradlím </t>
  </si>
  <si>
    <t>-693831294</t>
  </si>
  <si>
    <t>"délka měřena v řezu</t>
  </si>
  <si>
    <t>(1,6+2,3+2,3)*2</t>
  </si>
  <si>
    <t>763</t>
  </si>
  <si>
    <t>Konstrukce suché výstavby</t>
  </si>
  <si>
    <t>57</t>
  </si>
  <si>
    <t>763131751</t>
  </si>
  <si>
    <t>Podhled ze sádrokartonových desek ostatní práce a konstrukce na podhledech ze sádrokartonových desek montáž parotěsné zábrany</t>
  </si>
  <si>
    <t>-1758275042</t>
  </si>
  <si>
    <t>https://podminky.urs.cz/item/CS_URS_2025_01/763131751</t>
  </si>
  <si>
    <t>"podhled v 2NP</t>
  </si>
  <si>
    <t>(4,22+6,8)*10,6</t>
  </si>
  <si>
    <t>283292760</t>
  </si>
  <si>
    <t>folie nehořlavá parotěsná pro interiér (reakce na oheň - třída E) 140 g/m2</t>
  </si>
  <si>
    <t>-765041685</t>
  </si>
  <si>
    <t>116,812*1,1 "Přepočtené koeficientem množství</t>
  </si>
  <si>
    <t>59</t>
  </si>
  <si>
    <t>763161710</t>
  </si>
  <si>
    <t>Podkroví ze sádrokartonových desek dvouvrstvá spodní konstrukce z ocelových profilů CD, UD na krokvových závěsech jednoduše opláštěná deskou standardní A, tl. 12,5 mm, bez TI</t>
  </si>
  <si>
    <t>860832281</t>
  </si>
  <si>
    <t>https://podminky.urs.cz/item/CS_URS_2025_01/763161710</t>
  </si>
  <si>
    <t>153</t>
  </si>
  <si>
    <t>763164631</t>
  </si>
  <si>
    <t>Obklad konstrukcí sádrokartonovými deskami včetně ochranných úhelníků ve tvaru U rozvinuté šíře přes 0,6 do 1,2 m, opláštěný deskou standardní A, tl. 12,5 mm</t>
  </si>
  <si>
    <t>-1314144441</t>
  </si>
  <si>
    <t>https://podminky.urs.cz/item/CS_URS_2025_01/763164631</t>
  </si>
  <si>
    <t>2,5 "TM</t>
  </si>
  <si>
    <t>2,5*3 "Jekl</t>
  </si>
  <si>
    <t>763172311</t>
  </si>
  <si>
    <t>Instalační technika pro konstrukce ze sádrokartonových desek montáž revizních dvířek velikost 200 x 200 mm</t>
  </si>
  <si>
    <t>-1588664234</t>
  </si>
  <si>
    <t>"předpokládané množství</t>
  </si>
  <si>
    <t>590307100</t>
  </si>
  <si>
    <t>dvířka revizní s automatickým zámkem 200 x 200 mm</t>
  </si>
  <si>
    <t>1004054664</t>
  </si>
  <si>
    <t>763411116</t>
  </si>
  <si>
    <t>Sanitární příčky vhodné do mokrého prostředí dělící z kompaktních desek tl. 13 mm</t>
  </si>
  <si>
    <t>-284645143</t>
  </si>
  <si>
    <t>https://podminky.urs.cz/item/CS_URS_2025_01/763411116</t>
  </si>
  <si>
    <t>(2,0+1,2)*2,1</t>
  </si>
  <si>
    <t>-0,6*2,0*4</t>
  </si>
  <si>
    <t>763411126</t>
  </si>
  <si>
    <t>Sanitární příčky vhodné do mokrého prostředí dveře vnitřní do sanitárních příček šířky do 800 mm, výšky do 2 000 mm z kompaktních desek včetně nerezového kování tl. 13 mm</t>
  </si>
  <si>
    <t>-2064843366</t>
  </si>
  <si>
    <t>https://podminky.urs.cz/item/CS_URS_2025_01/763411126</t>
  </si>
  <si>
    <t>K004</t>
  </si>
  <si>
    <t>D+M akusticky pohltivých desek lepených na stěnu</t>
  </si>
  <si>
    <t>-675689464</t>
  </si>
  <si>
    <t>m109</t>
  </si>
  <si>
    <t>4,3</t>
  </si>
  <si>
    <t>m205</t>
  </si>
  <si>
    <t>7,2</t>
  </si>
  <si>
    <t>K005</t>
  </si>
  <si>
    <t>D+M akusticky pohltivých desek lepených na strop</t>
  </si>
  <si>
    <t>-1705966562</t>
  </si>
  <si>
    <t>36,99*1,1</t>
  </si>
  <si>
    <t>998763302</t>
  </si>
  <si>
    <t>Přesun hmot pro konstrukce montované z desek sádrokartonových, sádrovláknitých, cementovláknitých nebo cementových stanovený z hmotnosti přesunovaného materiálu vodorovná dopravní vzdálenost do 50 m základní v objektech výšky přes 6 do 12 m</t>
  </si>
  <si>
    <t>45311713</t>
  </si>
  <si>
    <t>https://podminky.urs.cz/item/CS_URS_2025_01/998763302</t>
  </si>
  <si>
    <t>764</t>
  </si>
  <si>
    <t>Konstrukce klempířské</t>
  </si>
  <si>
    <t>167</t>
  </si>
  <si>
    <t>K048</t>
  </si>
  <si>
    <t>D+M prvku ozn. KV01- Vnější parapetní deska- podrobný popis viz. PD</t>
  </si>
  <si>
    <t>-675226123</t>
  </si>
  <si>
    <t>1,2</t>
  </si>
  <si>
    <t>765</t>
  </si>
  <si>
    <t>Krytina skládaná</t>
  </si>
  <si>
    <t>67</t>
  </si>
  <si>
    <t>765191901</t>
  </si>
  <si>
    <t>Demontáž pojistné hydroizolační fólie kladené ve sklonu do 30°</t>
  </si>
  <si>
    <t>-336664084</t>
  </si>
  <si>
    <t>https://podminky.urs.cz/item/CS_URS_2025_01/765191901</t>
  </si>
  <si>
    <t>766</t>
  </si>
  <si>
    <t>Konstrukce truhlářské</t>
  </si>
  <si>
    <t>766421821</t>
  </si>
  <si>
    <t>Demontáž obložení podhledů palubkami</t>
  </si>
  <si>
    <t>1335813330</t>
  </si>
  <si>
    <t>https://podminky.urs.cz/item/CS_URS_2025_01/766421821</t>
  </si>
  <si>
    <t>(4,22+6,8)*(5,1+5,1)</t>
  </si>
  <si>
    <t>766421822</t>
  </si>
  <si>
    <t>Demontáž obložení podhledů podkladových roštů</t>
  </si>
  <si>
    <t>-1853315031</t>
  </si>
  <si>
    <t>https://podminky.urs.cz/item/CS_URS_2025_01/766421822</t>
  </si>
  <si>
    <t>766660171</t>
  </si>
  <si>
    <t>Montáž dveřních křídel dřevěných nebo plastových otevíravých do obložkové zárubně povrchově upravených jednokřídlových, šířky do 800 mm</t>
  </si>
  <si>
    <t>-1556187667</t>
  </si>
  <si>
    <t>https://podminky.urs.cz/item/CS_URS_2025_01/766660171</t>
  </si>
  <si>
    <t>611x5</t>
  </si>
  <si>
    <t>dveře vnitřní 1křídlové 60x197 cm</t>
  </si>
  <si>
    <t>197027076</t>
  </si>
  <si>
    <t>611x6</t>
  </si>
  <si>
    <t>dveře vnitřní 1křídlové 80x197 cm</t>
  </si>
  <si>
    <t>-1597431404</t>
  </si>
  <si>
    <t>766660172</t>
  </si>
  <si>
    <t>Montáž dveřních křídel dřevěných nebo plastových otevíravých do obložkové zárubně povrchově upravených jednokřídlových, šířky přes 800 mm</t>
  </si>
  <si>
    <t>1694335215</t>
  </si>
  <si>
    <t>https://podminky.urs.cz/item/CS_URS_2025_01/766660172</t>
  </si>
  <si>
    <t>611x8</t>
  </si>
  <si>
    <t>dveře vnitřní 1křídlové 90x197 cm</t>
  </si>
  <si>
    <t>-1602031053</t>
  </si>
  <si>
    <t>76666072x</t>
  </si>
  <si>
    <t xml:space="preserve">Montáž dveřních doplňků dveřního kování </t>
  </si>
  <si>
    <t>-1214797437</t>
  </si>
  <si>
    <t>549x9</t>
  </si>
  <si>
    <t>kování</t>
  </si>
  <si>
    <t>504224655</t>
  </si>
  <si>
    <t>766682111</t>
  </si>
  <si>
    <t>Montáž zárubní dřevěných nebo plastových obložkových, pro dveře jednokřídlové, tloušťky stěny do 170 mm</t>
  </si>
  <si>
    <t>-868415187</t>
  </si>
  <si>
    <t>https://podminky.urs.cz/item/CS_URS_2025_01/766682111</t>
  </si>
  <si>
    <t>"1np</t>
  </si>
  <si>
    <t>611x1</t>
  </si>
  <si>
    <t>zárubeň obložková pro dveře 1křídlové 60,70,80,90x197 cm, tl. 6 - 17 cm</t>
  </si>
  <si>
    <t>-637292977</t>
  </si>
  <si>
    <t>766682121</t>
  </si>
  <si>
    <t>Montáž zárubní dřevěných nebo plastových obložkových, pro dveře dvoukřídlové, tloušťky stěny do 170 mm</t>
  </si>
  <si>
    <t>-1528704698</t>
  </si>
  <si>
    <t>https://podminky.urs.cz/item/CS_URS_2025_01/766682121</t>
  </si>
  <si>
    <t>168</t>
  </si>
  <si>
    <t>K001</t>
  </si>
  <si>
    <t>D+M prvku ozn. OK01- sestava pro bezbariérové dveře 2100x2500mm - částečně prosklenné, klika/klika+madlo zámek bezpečnostní vč. parotesných a paropropustných pásek, podrobný popis viz. PD</t>
  </si>
  <si>
    <t>-1974176910</t>
  </si>
  <si>
    <t>169</t>
  </si>
  <si>
    <t>K002</t>
  </si>
  <si>
    <t>D+M prvku ozn. OK02- sestava pro bezbariérové dveře 2100x2500mm - částečně prosklenné, klika/klika+madlo zámek bezpečnostní vč. parotesných a paropropustných pásek, podrobný popis viz. PD</t>
  </si>
  <si>
    <t>-1681549314</t>
  </si>
  <si>
    <t>170</t>
  </si>
  <si>
    <t>K003</t>
  </si>
  <si>
    <t>D+M prvku ozn. OK03- Okenní sestava 900x600mm - 1x - okno dvoukřídlé otevíravé vyklápěcí, se systémem mikroventilace vč. parotesných a paropropustných pásek vč. žaluzie- podrobný popis viz. PD</t>
  </si>
  <si>
    <t>-653592668</t>
  </si>
  <si>
    <t>85</t>
  </si>
  <si>
    <t>x9</t>
  </si>
  <si>
    <t>D+M kuchyňské linky vč. dřezu a spotřebičů délka 3,0m specifikace dle PD</t>
  </si>
  <si>
    <t>-44770649</t>
  </si>
  <si>
    <t>998766102</t>
  </si>
  <si>
    <t>Přesun hmot pro konstrukce truhlářské stanovený z hmotnosti přesunovaného materiálu vodorovná dopravní vzdálenost do 50 m základní v objektech výšky přes 6 do 12 m</t>
  </si>
  <si>
    <t>1336274008</t>
  </si>
  <si>
    <t>https://podminky.urs.cz/item/CS_URS_2025_01/998766102</t>
  </si>
  <si>
    <t>179</t>
  </si>
  <si>
    <t>767995111</t>
  </si>
  <si>
    <t>Montáž ostatních atypických zámečnických konstrukcí hmotnosti přes 3 do 5 kg</t>
  </si>
  <si>
    <t>521572277</t>
  </si>
  <si>
    <t>https://podminky.urs.cz/item/CS_URS_2025_01/767995111</t>
  </si>
  <si>
    <t>180</t>
  </si>
  <si>
    <t>13011044</t>
  </si>
  <si>
    <t>tyč ocelová plochá jakost S235JR (11 375) 70x6mm</t>
  </si>
  <si>
    <t>1797729725</t>
  </si>
  <si>
    <t>7*(0,5*2+0,3*2)*2</t>
  </si>
  <si>
    <t>22,4*0,0033 'Přepočtené koeficientem množství</t>
  </si>
  <si>
    <t>183</t>
  </si>
  <si>
    <t>767995113</t>
  </si>
  <si>
    <t>Montáž ostatních atypických zámečnických konstrukcí hmotnosti přes 10 do 20 kg</t>
  </si>
  <si>
    <t>-1485541450</t>
  </si>
  <si>
    <t>https://podminky.urs.cz/item/CS_URS_2025_01/767995113</t>
  </si>
  <si>
    <t>111</t>
  </si>
  <si>
    <t>184</t>
  </si>
  <si>
    <t>13010430</t>
  </si>
  <si>
    <t>úhelník ocelový rovnostranný jakost S235JR (11 375) 70x70x7mm</t>
  </si>
  <si>
    <t>1558175169</t>
  </si>
  <si>
    <t>2,5*6</t>
  </si>
  <si>
    <t>15*0,00739 'Přepočtené koeficientem množství</t>
  </si>
  <si>
    <t>181</t>
  </si>
  <si>
    <t>767995114</t>
  </si>
  <si>
    <t>Montáž ostatních atypických zámečnických konstrukcí hmotnosti přes 20 do 50 kg</t>
  </si>
  <si>
    <t>-453581561</t>
  </si>
  <si>
    <t>https://podminky.urs.cz/item/CS_URS_2025_01/767995114</t>
  </si>
  <si>
    <t>182</t>
  </si>
  <si>
    <t>14550301</t>
  </si>
  <si>
    <t>profil ocelový svařovaný jakost S235 průřez čtvercový 100x100x5mm</t>
  </si>
  <si>
    <t>745059606</t>
  </si>
  <si>
    <t>2,5*8</t>
  </si>
  <si>
    <t>20*0,01397 'Přepočtené koeficientem množství</t>
  </si>
  <si>
    <t>185</t>
  </si>
  <si>
    <t>789326141</t>
  </si>
  <si>
    <t>Protipožární zpěňující nátěr ocelových konstrukcí třídy II jednosložkový rozpouštědlový, funkční tloušťky přes 800 do 950 µm</t>
  </si>
  <si>
    <t>CS ÚRS 2024 01</t>
  </si>
  <si>
    <t>1181346788</t>
  </si>
  <si>
    <t>https://podminky.urs.cz/item/CS_URS_2024_01/789326141</t>
  </si>
  <si>
    <t>x2</t>
  </si>
  <si>
    <t>D+M ocelového schodiště s dřevěnými stupni vč. zábradlí_x000D__x000D_
tři ramena (6x270/158 + 9x260/172 + 9x260/165mm) opatřeno propožárním nátěrem pro zajištění požární odolnosti R45</t>
  </si>
  <si>
    <t>1095915001</t>
  </si>
  <si>
    <t>132</t>
  </si>
  <si>
    <t>998767102</t>
  </si>
  <si>
    <t>Přesun hmot pro zámečnické konstrukce stanovený z hmotnosti přesunovaného materiálu vodorovná dopravní vzdálenost do 50 m základní v objektech výšky přes 6 do 12 m</t>
  </si>
  <si>
    <t>-183363067</t>
  </si>
  <si>
    <t>https://podminky.urs.cz/item/CS_URS_2025_01/998767102</t>
  </si>
  <si>
    <t>771</t>
  </si>
  <si>
    <t>Podlahy z dlaždic</t>
  </si>
  <si>
    <t>122</t>
  </si>
  <si>
    <t>771111011</t>
  </si>
  <si>
    <t>Příprava podkladu před provedením dlažby vysátí podlah</t>
  </si>
  <si>
    <t>-1553354766</t>
  </si>
  <si>
    <t>https://podminky.urs.cz/item/CS_URS_2025_01/771111011</t>
  </si>
  <si>
    <t>123</t>
  </si>
  <si>
    <t>771121011</t>
  </si>
  <si>
    <t>Příprava podkladu před provedením dlažby nátěr penetrační na podlahu</t>
  </si>
  <si>
    <t>-2069580080</t>
  </si>
  <si>
    <t>https://podminky.urs.cz/item/CS_URS_2025_01/771121011</t>
  </si>
  <si>
    <t>152</t>
  </si>
  <si>
    <t>771151022</t>
  </si>
  <si>
    <t>Příprava podkladu před provedením dlažby samonivelační stěrka min. pevnosti 30 MPa, tloušťky přes 3 do 5 mm</t>
  </si>
  <si>
    <t>-1466091864</t>
  </si>
  <si>
    <t>https://podminky.urs.cz/item/CS_URS_2025_01/771151022</t>
  </si>
  <si>
    <t>771473113</t>
  </si>
  <si>
    <t>Montáž soklů z dlaždic keramických lepených cementovým standardním lepidlem rovných, výšky přes 90 do 120 mm</t>
  </si>
  <si>
    <t>-556313534</t>
  </si>
  <si>
    <t>https://podminky.urs.cz/item/CS_URS_2025_01/771473113</t>
  </si>
  <si>
    <t>14,15</t>
  </si>
  <si>
    <t>12,02</t>
  </si>
  <si>
    <t>14,61</t>
  </si>
  <si>
    <t>31,9</t>
  </si>
  <si>
    <t>15,36</t>
  </si>
  <si>
    <t>12,26</t>
  </si>
  <si>
    <t>597x2</t>
  </si>
  <si>
    <t>sokl keramický (řezaný z dlažby podlahy, horní hrana bez řezu)</t>
  </si>
  <si>
    <t>1658743481</t>
  </si>
  <si>
    <t>126,47*1,1 "Přepočtené koeficientem množství</t>
  </si>
  <si>
    <t>771571810</t>
  </si>
  <si>
    <t>Demontáž podlah z dlaždic keramických kladených do malty</t>
  </si>
  <si>
    <t>1283297931</t>
  </si>
  <si>
    <t>https://podminky.urs.cz/item/CS_URS_2025_01/771571810</t>
  </si>
  <si>
    <t>1,62+7,0+1,62+7,0</t>
  </si>
  <si>
    <t>93</t>
  </si>
  <si>
    <t>597x1</t>
  </si>
  <si>
    <t>dlaždice keramické (500 Kč/m2)</t>
  </si>
  <si>
    <t>370767805</t>
  </si>
  <si>
    <t>151</t>
  </si>
  <si>
    <t>771574416</t>
  </si>
  <si>
    <t>Montáž podlah z dlaždic keramických lepených cementovým flexibilním lepidlem hladkých, tloušťky do 10 mm přes 9 do 12 ks/m2</t>
  </si>
  <si>
    <t>-948390755</t>
  </si>
  <si>
    <t>https://podminky.urs.cz/item/CS_URS_2025_01/771574416</t>
  </si>
  <si>
    <t>1.NP</t>
  </si>
  <si>
    <t>9,95+9,03+9,95+9,03+6,37+1,49+9,05+9,47</t>
  </si>
  <si>
    <t>2.NP</t>
  </si>
  <si>
    <t>31,79+15,36+12,26</t>
  </si>
  <si>
    <t>124</t>
  </si>
  <si>
    <t>771577211</t>
  </si>
  <si>
    <t>Montáž podlah z dlaždic keramických lepených cementovým flexibilním lepidlem Příplatek k cenám za plochu do 5 m2 jednotlivě</t>
  </si>
  <si>
    <t>925566540</t>
  </si>
  <si>
    <t>https://podminky.urs.cz/item/CS_URS_2025_01/771577211</t>
  </si>
  <si>
    <t>1,49</t>
  </si>
  <si>
    <t>154</t>
  </si>
  <si>
    <t>771591112</t>
  </si>
  <si>
    <t>Izolace podlahy pod dlažbu nátěrem nebo stěrkou ve dvou vrstvách</t>
  </si>
  <si>
    <t>-809686519</t>
  </si>
  <si>
    <t>https://podminky.urs.cz/item/CS_URS_2025_01/771591112</t>
  </si>
  <si>
    <t>771591115</t>
  </si>
  <si>
    <t>Podlahy - dokončovací práce spárování silikonem</t>
  </si>
  <si>
    <t>1003785875</t>
  </si>
  <si>
    <t>https://podminky.urs.cz/item/CS_URS_2025_01/771591115</t>
  </si>
  <si>
    <t>98</t>
  </si>
  <si>
    <t>998771102</t>
  </si>
  <si>
    <t>Přesun hmot pro podlahy z dlaždic stanovený z hmotnosti přesunovaného materiálu vodorovná dopravní vzdálenost do 50 m základní v objektech výšky přes 6 do 12 m</t>
  </si>
  <si>
    <t>1255858935</t>
  </si>
  <si>
    <t>https://podminky.urs.cz/item/CS_URS_2025_01/998771102</t>
  </si>
  <si>
    <t>776</t>
  </si>
  <si>
    <t>Podlahy povlakové</t>
  </si>
  <si>
    <t>99</t>
  </si>
  <si>
    <t>776111311</t>
  </si>
  <si>
    <t>Příprava podkladu povlakových podlah a stěn vysátí podlah</t>
  </si>
  <si>
    <t>-298916067</t>
  </si>
  <si>
    <t>https://podminky.urs.cz/item/CS_URS_2025_01/776111311</t>
  </si>
  <si>
    <t>91,06*2 'Přepočtené koeficientem množství</t>
  </si>
  <si>
    <t>133</t>
  </si>
  <si>
    <t>776121112</t>
  </si>
  <si>
    <t>Příprava podkladu povlakových podlah a stěn penetrace vodou ředitelná podlah</t>
  </si>
  <si>
    <t>-1806928296</t>
  </si>
  <si>
    <t>https://podminky.urs.cz/item/CS_URS_2025_01/776121112</t>
  </si>
  <si>
    <t>101</t>
  </si>
  <si>
    <t>776141122</t>
  </si>
  <si>
    <t>Příprava podkladu povlakových podlah a stěn vyrovnání samonivelační stěrkou podlah min.pevnosti 30 MPa, tloušťky přes 3 do 5 mm</t>
  </si>
  <si>
    <t>1179308802</t>
  </si>
  <si>
    <t>https://podminky.urs.cz/item/CS_URS_2025_01/776141122</t>
  </si>
  <si>
    <t>102</t>
  </si>
  <si>
    <t>776201811</t>
  </si>
  <si>
    <t>Demontáž povlakových podlahovin lepených ručně bez podložky</t>
  </si>
  <si>
    <t>1221558702</t>
  </si>
  <si>
    <t>https://podminky.urs.cz/item/CS_URS_2025_01/776201811</t>
  </si>
  <si>
    <t>6,79+8,17+16,06+6,79+8,17+16,06</t>
  </si>
  <si>
    <t>15,08+9,0+10,5+17,95+15,08+9,0+10,5+17,95</t>
  </si>
  <si>
    <t>-(3,7*2)</t>
  </si>
  <si>
    <t>103</t>
  </si>
  <si>
    <t>776221111</t>
  </si>
  <si>
    <t>Montáž podlahovin z PVC lepením standardním lepidlem z pásů</t>
  </si>
  <si>
    <t>78611305</t>
  </si>
  <si>
    <t>https://podminky.urs.cz/item/CS_URS_2025_01/776221111</t>
  </si>
  <si>
    <t>10,5+36,99+10,5</t>
  </si>
  <si>
    <t>104</t>
  </si>
  <si>
    <t>284x3</t>
  </si>
  <si>
    <t>PVC zátěžové- (předpokládaná cena 400 Kč/m2)</t>
  </si>
  <si>
    <t>682511169</t>
  </si>
  <si>
    <t>91,06*1,1 'Přepočtené koeficientem množství</t>
  </si>
  <si>
    <t>105</t>
  </si>
  <si>
    <t>776410811</t>
  </si>
  <si>
    <t>Demontáž soklíků nebo lišt pryžových nebo plastových</t>
  </si>
  <si>
    <t>1657088333</t>
  </si>
  <si>
    <t>https://podminky.urs.cz/item/CS_URS_2025_01/776410811</t>
  </si>
  <si>
    <t>11,62+13,25+16,5+11,62+13,25+16,5</t>
  </si>
  <si>
    <t>18,16+13,22+13,0+17,24+18,16+13,22+13,0+17,24</t>
  </si>
  <si>
    <t>106</t>
  </si>
  <si>
    <t>776411112</t>
  </si>
  <si>
    <t>Montáž soklíků lepením obvodových, výšky přes 80 do 100 mm</t>
  </si>
  <si>
    <t>-2118615819</t>
  </si>
  <si>
    <t>https://podminky.urs.cz/item/CS_URS_2025_01/776411112</t>
  </si>
  <si>
    <t>29,1</t>
  </si>
  <si>
    <t>29,84</t>
  </si>
  <si>
    <t>107</t>
  </si>
  <si>
    <t>284x1</t>
  </si>
  <si>
    <t>systémová soklová lišta k PVC (design dle PVC podlahoviny)</t>
  </si>
  <si>
    <t>-2044512072</t>
  </si>
  <si>
    <t>84,94*1,05 "Přepočtené koeficientem množství</t>
  </si>
  <si>
    <t>108</t>
  </si>
  <si>
    <t>776421312</t>
  </si>
  <si>
    <t>Montáž lišt přechodových šroubovaných</t>
  </si>
  <si>
    <t>536666215</t>
  </si>
  <si>
    <t>https://podminky.urs.cz/item/CS_URS_2025_01/776421312</t>
  </si>
  <si>
    <t>1,5*2</t>
  </si>
  <si>
    <t>0,8*5</t>
  </si>
  <si>
    <t>0,9*1</t>
  </si>
  <si>
    <t>0,6*2</t>
  </si>
  <si>
    <t>109</t>
  </si>
  <si>
    <t>553431x</t>
  </si>
  <si>
    <t>hliníkový přechodový profil š. 35mm</t>
  </si>
  <si>
    <t>1505004552</t>
  </si>
  <si>
    <t>9,1*1,1 "Přepočtené koeficientem množství</t>
  </si>
  <si>
    <t>110</t>
  </si>
  <si>
    <t>998776102</t>
  </si>
  <si>
    <t>Přesun hmot pro podlahy povlakové stanovený z hmotnosti přesunovaného materiálu vodorovná dopravní vzdálenost do 50 m základní v objektech výšky přes 6 do 12 m</t>
  </si>
  <si>
    <t>527209257</t>
  </si>
  <si>
    <t>https://podminky.urs.cz/item/CS_URS_2025_01/998776102</t>
  </si>
  <si>
    <t>781</t>
  </si>
  <si>
    <t>Dokončovací práce - obklady</t>
  </si>
  <si>
    <t>125</t>
  </si>
  <si>
    <t>781111011</t>
  </si>
  <si>
    <t>Příprava podkladu před provedením obkladu oprášení (ometení) stěny</t>
  </si>
  <si>
    <t>1995254370</t>
  </si>
  <si>
    <t>https://podminky.urs.cz/item/CS_URS_2025_01/781111011</t>
  </si>
  <si>
    <t>126</t>
  </si>
  <si>
    <t>781121011</t>
  </si>
  <si>
    <t>Příprava podkladu před provedením obkladu nátěr penetrační na stěnu</t>
  </si>
  <si>
    <t>-773143070</t>
  </si>
  <si>
    <t>https://podminky.urs.cz/item/CS_URS_2025_01/781121011</t>
  </si>
  <si>
    <t>162</t>
  </si>
  <si>
    <t>781131112</t>
  </si>
  <si>
    <t>Izolace stěny pod obklad izolace nátěrem nebo stěrkou ve dvou vrstvách</t>
  </si>
  <si>
    <t>52390383</t>
  </si>
  <si>
    <t>https://podminky.urs.cz/item/CS_URS_2025_01/781131112</t>
  </si>
  <si>
    <t>4*2</t>
  </si>
  <si>
    <t>781471810</t>
  </si>
  <si>
    <t>Demontáž obkladů z dlaždic keramických kladených do malty</t>
  </si>
  <si>
    <t>1435766402</t>
  </si>
  <si>
    <t>https://podminky.urs.cz/item/CS_URS_2025_01/781471810</t>
  </si>
  <si>
    <t>11,0*2,0</t>
  </si>
  <si>
    <t>-(0,6*1,97+1,15*1,15)</t>
  </si>
  <si>
    <t xml:space="preserve"> 5,4*2,0</t>
  </si>
  <si>
    <t>-(0,6*1,97)</t>
  </si>
  <si>
    <t>5,4*2,0</t>
  </si>
  <si>
    <t>148</t>
  </si>
  <si>
    <t>781472214</t>
  </si>
  <si>
    <t>Montáž keramických obkladů stěn lepených cementovým flexibilním lepidlem hladkých přes 4 do 6 ks/m2</t>
  </si>
  <si>
    <t>-465301706</t>
  </si>
  <si>
    <t>https://podminky.urs.cz/item/CS_URS_2025_01/781472214</t>
  </si>
  <si>
    <t>m1,05</t>
  </si>
  <si>
    <t>10,5*2,3-0,8*2</t>
  </si>
  <si>
    <t>m1,06</t>
  </si>
  <si>
    <t>5,1*2,3-0,6*2</t>
  </si>
  <si>
    <t>m1,08</t>
  </si>
  <si>
    <t>12,5*2,3-0,8*2</t>
  </si>
  <si>
    <t>m2,01</t>
  </si>
  <si>
    <t>3*0,6</t>
  </si>
  <si>
    <t>127</t>
  </si>
  <si>
    <t>781472291</t>
  </si>
  <si>
    <t>Montáž keramických obkladů stěn lepených cementovým flexibilním lepidlem Příplatek k cenám za plochu do 10 m2 jednotlivě</t>
  </si>
  <si>
    <t>2116637330</t>
  </si>
  <si>
    <t>https://podminky.urs.cz/item/CS_URS_2025_01/781472291</t>
  </si>
  <si>
    <t>113</t>
  </si>
  <si>
    <t>59761x</t>
  </si>
  <si>
    <t>obkládačky keramické-(předpokládaná cena 400 Kč/m2)</t>
  </si>
  <si>
    <t>-1083635264</t>
  </si>
  <si>
    <t>62,03*1,1 "Přepočtené koeficientem množství</t>
  </si>
  <si>
    <t>149</t>
  </si>
  <si>
    <t>781492111</t>
  </si>
  <si>
    <t>Obklad - dokončující práce montáž profilu kladeného do malty rohového</t>
  </si>
  <si>
    <t>-690413819</t>
  </si>
  <si>
    <t>https://podminky.urs.cz/item/CS_URS_2025_01/781492111</t>
  </si>
  <si>
    <t>1,2*4</t>
  </si>
  <si>
    <t>1,5*2*2</t>
  </si>
  <si>
    <t>150</t>
  </si>
  <si>
    <t>19416007</t>
  </si>
  <si>
    <t>lišta ukončovací z eloxovaného hliníku 8mm</t>
  </si>
  <si>
    <t>1255182992</t>
  </si>
  <si>
    <t>14*1,05 'Přepočtené koeficientem množství</t>
  </si>
  <si>
    <t>115</t>
  </si>
  <si>
    <t>781495115</t>
  </si>
  <si>
    <t>Obklad - dokončující práce ostatní práce spárování silikonem</t>
  </si>
  <si>
    <t>1982351436</t>
  </si>
  <si>
    <t>https://podminky.urs.cz/item/CS_URS_2025_01/781495115</t>
  </si>
  <si>
    <t>10,5+6*2,3</t>
  </si>
  <si>
    <t>5,1+4*2,3</t>
  </si>
  <si>
    <t>12,5+6*2,3</t>
  </si>
  <si>
    <t>3*2+0,6*2</t>
  </si>
  <si>
    <t>128</t>
  </si>
  <si>
    <t>781495141</t>
  </si>
  <si>
    <t>Obklad - dokončující práce průnik obkladem kruhový, bez izolace do DN 30</t>
  </si>
  <si>
    <t>91171538</t>
  </si>
  <si>
    <t>https://podminky.urs.cz/item/CS_URS_2025_01/781495141</t>
  </si>
  <si>
    <t>129</t>
  </si>
  <si>
    <t>781495142</t>
  </si>
  <si>
    <t>Obklad - dokončující práce průnik obkladem kruhový, bez izolace přes DN 30 do DN 90</t>
  </si>
  <si>
    <t>1923209486</t>
  </si>
  <si>
    <t>https://podminky.urs.cz/item/CS_URS_2025_01/781495142</t>
  </si>
  <si>
    <t>130</t>
  </si>
  <si>
    <t>781495143</t>
  </si>
  <si>
    <t>Obklad - dokončující práce průnik obkladem kruhový, bez izolace přes DN 90</t>
  </si>
  <si>
    <t>6697308</t>
  </si>
  <si>
    <t>https://podminky.urs.cz/item/CS_URS_2025_01/781495143</t>
  </si>
  <si>
    <t>131</t>
  </si>
  <si>
    <t>781495211</t>
  </si>
  <si>
    <t>Čištění vnitřních ploch po provedení obkladu stěn chemickými prostředky</t>
  </si>
  <si>
    <t>980063379</t>
  </si>
  <si>
    <t>https://podminky.urs.cz/item/CS_URS_2025_01/781495211</t>
  </si>
  <si>
    <t>116</t>
  </si>
  <si>
    <t>998781102</t>
  </si>
  <si>
    <t>Přesun hmot pro obklady keramické stanovený z hmotnosti přesunovaného materiálu vodorovná dopravní vzdálenost do 50 m základní v objektech výšky přes 6 do 12 m</t>
  </si>
  <si>
    <t>-255852011</t>
  </si>
  <si>
    <t>https://podminky.urs.cz/item/CS_URS_2025_01/998781102</t>
  </si>
  <si>
    <t>784</t>
  </si>
  <si>
    <t>Dokončovací práce - malby a tapety</t>
  </si>
  <si>
    <t>117</t>
  </si>
  <si>
    <t>784171101</t>
  </si>
  <si>
    <t>Zakrytí nemalovaných ploch (materiál ve specifikaci) včetně pozdějšího odkrytí podlah</t>
  </si>
  <si>
    <t>1462662437</t>
  </si>
  <si>
    <t>https://podminky.urs.cz/item/CS_URS_2025_01/784171101</t>
  </si>
  <si>
    <t>94,17+102,93</t>
  </si>
  <si>
    <t>118</t>
  </si>
  <si>
    <t>581248420</t>
  </si>
  <si>
    <t>fólie pro malířské potřeby zakrývací,  7µ,  4 x 5 m</t>
  </si>
  <si>
    <t>516967276</t>
  </si>
  <si>
    <t>197,1*1,05 "Přepočtené koeficientem množství</t>
  </si>
  <si>
    <t>119</t>
  </si>
  <si>
    <t>784181101</t>
  </si>
  <si>
    <t>Penetrace podkladu jednonásobná základní akrylátová bezbarvá v místnostech výšky do 3,80 m</t>
  </si>
  <si>
    <t>1715590987</t>
  </si>
  <si>
    <t>https://podminky.urs.cz/item/CS_URS_2025_01/784181101</t>
  </si>
  <si>
    <t>"viz. malba</t>
  </si>
  <si>
    <t>668,558</t>
  </si>
  <si>
    <t>120</t>
  </si>
  <si>
    <t>784211101</t>
  </si>
  <si>
    <t>Malby z malířských směsí oděruvzdorných za mokra dvojnásobné, bílé za mokra oděruvzdorné výborně v místnostech výšky do 3,80 m</t>
  </si>
  <si>
    <t>-1048032548</t>
  </si>
  <si>
    <t>https://podminky.urs.cz/item/CS_URS_2025_01/784211101</t>
  </si>
  <si>
    <t>"štuková omítka zdiva</t>
  </si>
  <si>
    <t>461,176</t>
  </si>
  <si>
    <t>"štuková omítka stropu</t>
  </si>
  <si>
    <t>90,57</t>
  </si>
  <si>
    <t>"SDK podhled</t>
  </si>
  <si>
    <t>116,812</t>
  </si>
  <si>
    <t>SO3 - Silnoproudé instalace</t>
  </si>
  <si>
    <t>D1 - Svítidla</t>
  </si>
  <si>
    <t>D2 - Koncové prvky silnoproudé elektroinstalace</t>
  </si>
  <si>
    <t>D3 - Kabely</t>
  </si>
  <si>
    <t>D4 - Elektroinstalační nosný a úložný materiál</t>
  </si>
  <si>
    <t>D5 - Rozváděče</t>
  </si>
  <si>
    <t>D6 - Ostatní náklady</t>
  </si>
  <si>
    <t>D1</t>
  </si>
  <si>
    <t>Svítidla</t>
  </si>
  <si>
    <t>A</t>
  </si>
  <si>
    <t>Nástěnné exteriérové svítidlo s LED zdrojem</t>
  </si>
  <si>
    <t>ks</t>
  </si>
  <si>
    <t>E</t>
  </si>
  <si>
    <t>Stropní přisazené svítidlo s LED zdrojem</t>
  </si>
  <si>
    <t>F</t>
  </si>
  <si>
    <t>Lineární stropní přisazené svítidlo s LED zdrojem</t>
  </si>
  <si>
    <t>O</t>
  </si>
  <si>
    <t>Stropní závěsný lustr</t>
  </si>
  <si>
    <t>Nástěnné svítidlo vhodné pro montáž do kuch.linky</t>
  </si>
  <si>
    <t>10</t>
  </si>
  <si>
    <t>N1</t>
  </si>
  <si>
    <t>Stropní přisazené autonomní nouzové LED svítidlo s vyměnitelnou optickou čočkou 4x1W, doba autonomie 1/3 hod</t>
  </si>
  <si>
    <t>NE</t>
  </si>
  <si>
    <t>Univerzální autonomní nouzové piktogramové LED svítidlo s pozorovací vzdáleností 27m, IP44</t>
  </si>
  <si>
    <t>NV1</t>
  </si>
  <si>
    <t>Nástěnné nouzové venkovní LED svítidlo 2W, IP65</t>
  </si>
  <si>
    <t>Pol1</t>
  </si>
  <si>
    <t>Drobný a montážní materiál, kotevní materiál pro světelná tělesa, světelné zdroje, recyklační poplatek, revize a měření</t>
  </si>
  <si>
    <t>Pol2</t>
  </si>
  <si>
    <t>Montáž svítidel komplet</t>
  </si>
  <si>
    <t>D2</t>
  </si>
  <si>
    <t>Koncové prvky silnoproudé elektroinstalace</t>
  </si>
  <si>
    <t>Pol3</t>
  </si>
  <si>
    <t>Zásuvka jednonásobná zapuštěná montáž, 230V/16A, 50Hz,IP20, barva bílá - komplet</t>
  </si>
  <si>
    <t>Pol4</t>
  </si>
  <si>
    <t>Zásuvka dvojnásobná zapuštěná montáž, 230V/16A, 50Hz,IP20, barva bílá - komplet</t>
  </si>
  <si>
    <t>Pol5</t>
  </si>
  <si>
    <t>Jednopólový vypínač, zapuštěná montáž, 230V, 50Hz, 10A IP20, řaz1, barva bílá - komplet</t>
  </si>
  <si>
    <t>Pol6</t>
  </si>
  <si>
    <t>Jednopólový vypínač, přisazená montáž, 230V, 50Hz, 10A IP44, řaz1, barva bílá - komplet</t>
  </si>
  <si>
    <t>Pol7</t>
  </si>
  <si>
    <t>Sériový přepínač, zapuštěná montáž, 230V, 50Hz, 10A IP20, řaz5, barva bílá - komplet</t>
  </si>
  <si>
    <t>Pol8</t>
  </si>
  <si>
    <t>Střídavý přepínač, zapuštěná montáž, 230V, 50Hz, 10A IP20, řaz6, barva bílá - komplet</t>
  </si>
  <si>
    <t>Pol9</t>
  </si>
  <si>
    <t>Křížový přepínač, zapuštěná montáž, 230V, 50Hz, 10A IP20, řaz7, barva bílá - komplet</t>
  </si>
  <si>
    <t>Pol10</t>
  </si>
  <si>
    <t>Čidlo pohybu pro ovládání osvětlení, nástěnná montáž, 230V, 50Hz, 10A IP44, barva bílá - komplet</t>
  </si>
  <si>
    <t>TS</t>
  </si>
  <si>
    <t>Tlačítko TOTAL STOP - Ovládač nouzového zastavení s aretací 1V</t>
  </si>
  <si>
    <t>Pol11</t>
  </si>
  <si>
    <t>Drobný a montážní materiál, kotevní materiál, revize a měření</t>
  </si>
  <si>
    <t>Pol12</t>
  </si>
  <si>
    <t>Montáž komplet</t>
  </si>
  <si>
    <t>D3</t>
  </si>
  <si>
    <t>Kabely</t>
  </si>
  <si>
    <t>Pol13</t>
  </si>
  <si>
    <t>Kabel CXKH-V(O) 2x1,5 B2ca S1D0 včetně ukončení</t>
  </si>
  <si>
    <t>23</t>
  </si>
  <si>
    <t>Pol14</t>
  </si>
  <si>
    <t>Kabel CYKY(O) 3x1,5 včetně ukončení</t>
  </si>
  <si>
    <t>46</t>
  </si>
  <si>
    <t>Pol15</t>
  </si>
  <si>
    <t>Kabel CYKY(J) 3x1,5 včetně ukončení</t>
  </si>
  <si>
    <t>48</t>
  </si>
  <si>
    <t>Pol16</t>
  </si>
  <si>
    <t>Kabel CYKY(J) 3x2,5 včetně ukončení</t>
  </si>
  <si>
    <t>Pol17</t>
  </si>
  <si>
    <t>Kabel CYKY(J) 4x10 včetně ukončení</t>
  </si>
  <si>
    <t>Pol18</t>
  </si>
  <si>
    <t>Vodič CYA 6</t>
  </si>
  <si>
    <t>Pol19</t>
  </si>
  <si>
    <t>Vodič CYA16</t>
  </si>
  <si>
    <t>Pol20</t>
  </si>
  <si>
    <t>Drobný a montážní materiál, kotevní materiál, ukončení kabelů, revize a měření</t>
  </si>
  <si>
    <t>Pol21</t>
  </si>
  <si>
    <t>D4</t>
  </si>
  <si>
    <t>Elektroinstalační nosný a úložný materiál</t>
  </si>
  <si>
    <t>Pol22</t>
  </si>
  <si>
    <t>Chránička plastová ohebná pr. 23</t>
  </si>
  <si>
    <t>Pol23</t>
  </si>
  <si>
    <t>Instalační krabice se svorkovnicí a víkem KU68-1902</t>
  </si>
  <si>
    <t>Pol24</t>
  </si>
  <si>
    <t>Instalační krabice přístrojové KP68/2</t>
  </si>
  <si>
    <t>Pol25</t>
  </si>
  <si>
    <t>Pol26</t>
  </si>
  <si>
    <t>D5</t>
  </si>
  <si>
    <t>Rozváděče</t>
  </si>
  <si>
    <t>RD1</t>
  </si>
  <si>
    <t>Oceloplechová rozvodnice určená pro nástěnnou montáž s dveřmi s výklopným zámkem o rozměrech 543x600x140 (šxvxh), kapacita max. 72M, barva RAL 9016, krytí: IP30, přívod horem, vývody horem, včetně prodrátování, označení, průvodní dokumentace, přístrojové náplně a kompletního zapojení, provedení dle výkresové dokumentace v.č. 03</t>
  </si>
  <si>
    <t>Pol27</t>
  </si>
  <si>
    <t>Drobný a montážní materiál, revize a měření</t>
  </si>
  <si>
    <t>Pol28</t>
  </si>
  <si>
    <t>Montáž rozváděče komplet</t>
  </si>
  <si>
    <t>D6</t>
  </si>
  <si>
    <t>Ostatní náklady</t>
  </si>
  <si>
    <t>Pol29</t>
  </si>
  <si>
    <t>Přenosné lešení</t>
  </si>
  <si>
    <t>Pol30</t>
  </si>
  <si>
    <t>Stavební přípomoce</t>
  </si>
  <si>
    <t>Pol31</t>
  </si>
  <si>
    <t>Výchozí revize</t>
  </si>
  <si>
    <t>Pol32</t>
  </si>
  <si>
    <t>Zařízení staveniště</t>
  </si>
  <si>
    <t>https://podminky.urs.cz/item/CS_URS_2025_01/Pol32</t>
  </si>
  <si>
    <t>SO4 - Slaboproudé instalace</t>
  </si>
  <si>
    <t>D1 - Vstupní videosystém-interkom</t>
  </si>
  <si>
    <t>D2 - Datové rozvody</t>
  </si>
  <si>
    <t>D3 - Systém STA</t>
  </si>
  <si>
    <t>D4 - Požární hlásiče</t>
  </si>
  <si>
    <t>D5 - Asistenční systém pro seniory a invalidy</t>
  </si>
  <si>
    <t>Vstupní videosystém-interkom</t>
  </si>
  <si>
    <t>Pol34</t>
  </si>
  <si>
    <t>Sestava interkomu pro 4 účastníky, s videopanelem Sada interkomu až pro 4 účastníky. Obsahuje dveřní panel s kamerovou jednotkou,</t>
  </si>
  <si>
    <t>Pol35</t>
  </si>
  <si>
    <t>handsfree telefon</t>
  </si>
  <si>
    <t>Pol36</t>
  </si>
  <si>
    <t>Elektrický otvírač 12V,standard stav.střelka, deblokace</t>
  </si>
  <si>
    <t>Pol37</t>
  </si>
  <si>
    <t>Kabel JYTY 2x1</t>
  </si>
  <si>
    <t>Pol38</t>
  </si>
  <si>
    <t>Plastová chránička MONOFLEX 1416/1</t>
  </si>
  <si>
    <t>Pol39</t>
  </si>
  <si>
    <t>Drobný montážní materiál</t>
  </si>
  <si>
    <t>Pol40</t>
  </si>
  <si>
    <t>Montáž a oživení systému DDS komplet</t>
  </si>
  <si>
    <t>Datové rozvody</t>
  </si>
  <si>
    <t>RACK RSLB</t>
  </si>
  <si>
    <t>19" NÁSTĚNNÝ DATOVÝ ROZVADĚČ 9Ux600x600 - povrchová úprava je provedena práškovou technologií dle vzorníku barev RAL - barevné provedení tmavě šedá (RAL 7035), horní, spodní a zadní průchody pro kabeláž, přední skleněné dveře s pákovým jednobodovým zámkem, výměnnnou DIN vložkou, univerzální klíč 333, zadní plechový panel s kabelovým vstupem pro vstup kabelů, univerzální klíč</t>
  </si>
  <si>
    <t>Pol41</t>
  </si>
  <si>
    <t>Výzbroj STA část rozváděče RSLB: - 4x přepěťová ochrana TV/FM - 4x LTE filtr - 1x programovatelný zesilovač - 1x rozbočovač 8mi násobný 5-1000MHz, F-konektor Výzbroj datová část rozváděčeRSLB: - 1x 16-Port Switch, Gigabit - 1x WIFI router Upřesnění výzbrojebude provedeno ze strany investora</t>
  </si>
  <si>
    <t>Pol42</t>
  </si>
  <si>
    <t>Datová dvouportová zásuvka zapuštěná Cat. 6, 2xRJ 45 - komplet, barva bílá</t>
  </si>
  <si>
    <t>Pol43</t>
  </si>
  <si>
    <t>Kabel kroucený nestínený čtyřpár UTP cat.6 LSOH</t>
  </si>
  <si>
    <t>Pol44</t>
  </si>
  <si>
    <t>Měření a kontrola zapojení data zásuvek (portů)</t>
  </si>
  <si>
    <t>Pol45</t>
  </si>
  <si>
    <t>Ostatní instalační materiál - stahovací pásky, příchytky…</t>
  </si>
  <si>
    <t>Pol46</t>
  </si>
  <si>
    <t>Montáž a oživení systému komplet</t>
  </si>
  <si>
    <t>Systém STA</t>
  </si>
  <si>
    <t>Pol47</t>
  </si>
  <si>
    <t>Anténní zásuvka průběžná s vyvažovacím odporem</t>
  </si>
  <si>
    <t>Pol48</t>
  </si>
  <si>
    <t>Koaxiální kabel vnitřní, 75 ohm</t>
  </si>
  <si>
    <t>Pol49</t>
  </si>
  <si>
    <t>Požární hlásiče</t>
  </si>
  <si>
    <t>Pol50</t>
  </si>
  <si>
    <t>Autonomní opticko-kouřový hlásič bateriový, akustická signalizace stavu baterie</t>
  </si>
  <si>
    <t>Pol51</t>
  </si>
  <si>
    <t>Asistenční systém pro seniory a invalidy</t>
  </si>
  <si>
    <t>Pol52</t>
  </si>
  <si>
    <t>sada pro nouzovou signalizaci, alpská bílá 3280B-C10001B - komplet</t>
  </si>
  <si>
    <t>Pol53</t>
  </si>
  <si>
    <t>Systémová kabeláž - 2- žilový kabel</t>
  </si>
  <si>
    <t>Pol54</t>
  </si>
  <si>
    <t>Pol55</t>
  </si>
  <si>
    <t>Drobný a montážní materiál</t>
  </si>
  <si>
    <t>Pol56</t>
  </si>
  <si>
    <t>Pol57</t>
  </si>
  <si>
    <t>Pol58</t>
  </si>
  <si>
    <t>Pol59</t>
  </si>
  <si>
    <t>Zkoušky technologických zařízení</t>
  </si>
  <si>
    <t>SO5 - Technická zařízení budovy</t>
  </si>
  <si>
    <t>721 - Vnitřní kanalizace</t>
  </si>
  <si>
    <t>722 - Vnitřní vodovod</t>
  </si>
  <si>
    <t>723 - Vnitřní a venkovní  plynovod</t>
  </si>
  <si>
    <t>725 - Zařizovací předměty</t>
  </si>
  <si>
    <t>731 - Ústřední vytápění, kotel</t>
  </si>
  <si>
    <t>733 - Rozvod potrubí, izolace pro ÚT potrubí</t>
  </si>
  <si>
    <t>735 - Otopná tělesa, armatury</t>
  </si>
  <si>
    <t>800 - Vzduchotechnika</t>
  </si>
  <si>
    <t>827 - Venkovní vodovod</t>
  </si>
  <si>
    <t>828 - Venkovní kanalizace</t>
  </si>
  <si>
    <t>900 - Vedlejší a ostatní náklady</t>
  </si>
  <si>
    <t>721</t>
  </si>
  <si>
    <t>Vnitřní kanalizace</t>
  </si>
  <si>
    <t>721 17-6103.R00</t>
  </si>
  <si>
    <t>Potrubí HT připojovací DN50, vč. tvarovek</t>
  </si>
  <si>
    <t>721 17-6105.R00</t>
  </si>
  <si>
    <t>Potrubí HT připojovací DN110, vč. tvarovek</t>
  </si>
  <si>
    <t>721 17-6115.R00</t>
  </si>
  <si>
    <t>Potrubí HT odpadní svislé DN110, vč. tvarovek</t>
  </si>
  <si>
    <t>VK_01</t>
  </si>
  <si>
    <t>Čistící kus PP HT DN110</t>
  </si>
  <si>
    <t>55162420.AR</t>
  </si>
  <si>
    <t>HL400 zápachová uzávěrka DN 40/50</t>
  </si>
  <si>
    <t>721176223R00</t>
  </si>
  <si>
    <t>Potrubí KG svodné (ležaté) DN 125, splašková kanalizace</t>
  </si>
  <si>
    <t>721 19-4105.R00</t>
  </si>
  <si>
    <t>Vyvedení odpadních výpustek DN50</t>
  </si>
  <si>
    <t>721 19-4109.R00</t>
  </si>
  <si>
    <t>Vyvedení odpadních výpustek DN110</t>
  </si>
  <si>
    <t>721273145RM1</t>
  </si>
  <si>
    <t>Hlavice ventilační z PVC DN 110/930, hlavice HL 810</t>
  </si>
  <si>
    <t>725334301R00</t>
  </si>
  <si>
    <t>Nálevka se sifonem PP HL21, DN 32</t>
  </si>
  <si>
    <t>montáž KAN</t>
  </si>
  <si>
    <t>Montáž/práce kanalizace</t>
  </si>
  <si>
    <t>soubor</t>
  </si>
  <si>
    <t>722</t>
  </si>
  <si>
    <t>Vnitřní vodovod</t>
  </si>
  <si>
    <t>VV_05</t>
  </si>
  <si>
    <t>Potrubí PPR S2,5 (PN20) d20x2,8, včetně kolen, redukcí, T-kusů</t>
  </si>
  <si>
    <t>VV_06</t>
  </si>
  <si>
    <t>Potrubí PPR S2,5 (PN20) d25x3,5, včetně kolen, redukcí, T-kusů</t>
  </si>
  <si>
    <t>VV_03</t>
  </si>
  <si>
    <t>Potrubí PPR S2,5 (PN20) d32x5,4, včetně kolen, redukcí, T-kusů</t>
  </si>
  <si>
    <t>VV_07</t>
  </si>
  <si>
    <t>Potrubní izolační pouzdro z pěnového polyetylenu, o vnitřním průměru 20 mm a tloušťce 13 mm</t>
  </si>
  <si>
    <t>VV_08</t>
  </si>
  <si>
    <t>Potrubní izolační pouzdro z pěnového polyetylenu, o vnitřním průměru 25 mm a tloušťce 13 mm</t>
  </si>
  <si>
    <t>VV_09</t>
  </si>
  <si>
    <t>Potrubní izolační pouzdro z pěnového polyetylenu, o vnitřním průměru 32 mm a tloušťce 13 mm</t>
  </si>
  <si>
    <t>5511361551R</t>
  </si>
  <si>
    <t>Filtr s vnitřními závity 1"</t>
  </si>
  <si>
    <t>KK-DN25</t>
  </si>
  <si>
    <t>Kohout kulový,2xvnitřní záv. DN 25</t>
  </si>
  <si>
    <t>722280106R00</t>
  </si>
  <si>
    <t>Tlaková zkouška vodovodního potrubí DN 32</t>
  </si>
  <si>
    <t>722290234R00</t>
  </si>
  <si>
    <t>Proplach a dezinfekce vodovod.potrubí DN 80</t>
  </si>
  <si>
    <t>montáž VOD</t>
  </si>
  <si>
    <t>Montáž/práce vnitřního vodovodu</t>
  </si>
  <si>
    <t>Drobný materiál</t>
  </si>
  <si>
    <t>Drobný instalační materiál</t>
  </si>
  <si>
    <t>723</t>
  </si>
  <si>
    <t>Vnitřní a venkovní  plynovod</t>
  </si>
  <si>
    <t>722171213R00</t>
  </si>
  <si>
    <t>Potrubí z PE100 SDR11.0 D 32/3,0 mm, opláštěnné</t>
  </si>
  <si>
    <t>723 10-0002.RA0</t>
  </si>
  <si>
    <t>Plynovod vnitřní, potrubí ocelové černé DN 25</t>
  </si>
  <si>
    <t>14310501.AR</t>
  </si>
  <si>
    <t>Trubka ocel. izolovaná bralenem DN25 - 1"chránička</t>
  </si>
  <si>
    <t>tezap</t>
  </si>
  <si>
    <t>Redukce DN25/32, Zemní přechodka TEZAP, DN32/d32x3,0</t>
  </si>
  <si>
    <t>723235433R00</t>
  </si>
  <si>
    <t>Hlavní uzávěr plynu, DN 25</t>
  </si>
  <si>
    <t>Francell</t>
  </si>
  <si>
    <t>Regulátor tlaku Francell B6</t>
  </si>
  <si>
    <t>723 16-0334.R00</t>
  </si>
  <si>
    <t>Rozpěrka přípojky plynoměru G 1</t>
  </si>
  <si>
    <t>723 16-0204.R00</t>
  </si>
  <si>
    <t>Přípojka k plynoměru, závitová bez ochozu G 1</t>
  </si>
  <si>
    <t>38822269R</t>
  </si>
  <si>
    <t>Plynoměr membránový BK G 4 se šroubením</t>
  </si>
  <si>
    <t>210150707R00</t>
  </si>
  <si>
    <t>Odzkoušení a cejchování plynoměru</t>
  </si>
  <si>
    <t>722237424R00</t>
  </si>
  <si>
    <t>Revize</t>
  </si>
  <si>
    <t>Revize plynovodu vč. tlakové zkoušky</t>
  </si>
  <si>
    <t>Ostatní_02</t>
  </si>
  <si>
    <t>Ostatní_03</t>
  </si>
  <si>
    <t>plyn_01</t>
  </si>
  <si>
    <t>Montáž vnitřního a venkovního plynovodu</t>
  </si>
  <si>
    <t>725</t>
  </si>
  <si>
    <t>Zařizovací předměty</t>
  </si>
  <si>
    <t>ZP_01</t>
  </si>
  <si>
    <t>Umyvadlo; závěsné bezbariérové provedení</t>
  </si>
  <si>
    <t>KS</t>
  </si>
  <si>
    <t>Poznámka k položce:_x000D_
Umyvadlo; závěsné bezbariérové provedení, barva bílá; sanitární keramika; včetně výškově natavitelného podomítkového modulu pro bezbariérová umavadla; otvor pro výpust umyvadlová s přepadem_x000D_
 click/clack celokovová; se skrytým sifonem; délka 650 mm x šířka 570 mm x výška 190 mm;otvor pro baterii středový s keramickou kartuší_x000D_
 a perlátorem; umyvadlová  vpusť s přepadem z kartáčované nerezové oceli click/clack</t>
  </si>
  <si>
    <t>55231350</t>
  </si>
  <si>
    <t>Dřez nerez</t>
  </si>
  <si>
    <t>725319101R00</t>
  </si>
  <si>
    <t>Montáž dřezů jednoduchých</t>
  </si>
  <si>
    <t>725823134RT1</t>
  </si>
  <si>
    <t>Baterie dřezová stojánková ruční s výsuv. sprchou, standardní</t>
  </si>
  <si>
    <t>725860202R00</t>
  </si>
  <si>
    <t>Sifon dřezový HL100G, DN 40, 50, 6/4''</t>
  </si>
  <si>
    <t>725019101R00</t>
  </si>
  <si>
    <t>Výlevka stojící/závěsná s plastovou mřížkou</t>
  </si>
  <si>
    <t>92</t>
  </si>
  <si>
    <t>725 01-6105.R00</t>
  </si>
  <si>
    <t>Pisoár, ovládání automatické, bílý</t>
  </si>
  <si>
    <t>ZP_02</t>
  </si>
  <si>
    <t>Umyvadlo závěsné; sanitární keramika;barva bílá</t>
  </si>
  <si>
    <t>Poznámka k položce:_x000D_
Umyvadlo závěsné; sanitární keramika;barva bílá; včetně chromového sifonu;- délka 490 mm x šířka 600 mm x výška 125 mm;umyvadlová  vpusť s přepadem z kartáčované nerezové oceli click/clack</t>
  </si>
  <si>
    <t>49</t>
  </si>
  <si>
    <t>ZP_03</t>
  </si>
  <si>
    <t>Umyvadlová baterie; výška 244 mm, šířka 100 mm;</t>
  </si>
  <si>
    <t>Poznámka k položce:_x000D_
Umyvadlová baterie; výška 244 mm, šířka 100 mm; kartáčovaná nerez;keramická kartuše 28 mm; integrovaný omezovač teploty; kovová rukojeť; excentrická páka; otočná výtoková trubice s perlátorem a dorazemvčetně příslušenství</t>
  </si>
  <si>
    <t>ZP_04</t>
  </si>
  <si>
    <t>Umyvadlový sifon; kartáčovaná nerez ocel DN40</t>
  </si>
  <si>
    <t>100</t>
  </si>
  <si>
    <t>ZP_05</t>
  </si>
  <si>
    <t>Závěsný klozet; včetně sedátka; barva bílá</t>
  </si>
  <si>
    <t>Poznámka k položce:_x000D_
Závěsný klozet; včetně sedátka; barva bílá; sedátko bílé s poklopem se zpomalovacím sklápěcím systémem; umožňuje napojení na nástěnné ovládací tlačítko_x000D_
 kovové – povrchová úprava – nerez leštěná</t>
  </si>
  <si>
    <t>ZP_06</t>
  </si>
  <si>
    <t>Závěsný klozet pro tělesně postižené, včetně sedátka; barva bílá</t>
  </si>
  <si>
    <t>Poznámka k položce:_x000D_
Závěsný klozet pro tělesně postižené ; včetně sedátka; barva bílá; sedátko bílé s poklopem se zpomalovacím sklápěcím systémem včetně; včetně oddáleného pneumatického+ovládání_x000D_
 splachování</t>
  </si>
  <si>
    <t>ZP_07</t>
  </si>
  <si>
    <t>Splachovací modul do předstěny/zdiva</t>
  </si>
  <si>
    <t>Poznámka k položce:_x000D_
Splachovacího modul do předstěny/zdiva; včetně ovládacích prvků v provedení nerez; včetně ovládání tlačítkové splachování bílý plast</t>
  </si>
  <si>
    <t>ZP_08</t>
  </si>
  <si>
    <t>Splachovací modul invalidní provedené do , předstěny/zdiva a vč. nerezových madel</t>
  </si>
  <si>
    <t>Poznámka k položce:_x000D_
Splachovací modulu invalidní provedené do předstěny/zdiva a vč. nerezových madel; včetně montážního rámu; včetně ovládání-tlačítkové splachování bílý plast</t>
  </si>
  <si>
    <t>ZP_09</t>
  </si>
  <si>
    <t>Sprchový podlahový žlab s okrajem pro rošt</t>
  </si>
  <si>
    <t>Poznámka k položce:_x000D_
Sprchový podlahový žlab s okrajem pro rošt včetně liniového roštu provedení kartáčovanánerezová ocel;šířka 700 mm_x000D_
zápachová uzávěrka;odtoková kapacita 49 l/min;bezrámové provedení</t>
  </si>
  <si>
    <t>ZP_10</t>
  </si>
  <si>
    <t>Nástěnná sprchová baterie se sprchovým příslušenst</t>
  </si>
  <si>
    <t>112</t>
  </si>
  <si>
    <t>Poznámka k položce:_x000D_
Nástěnná sprchová baterie se sprchovým příslušenstvím_x000D_
vzdálenost mezi přepínačem a horním držákem 620 mm, hozirontální sprchové rameno 390 mm, průměr horní sprchy 210 mm, průměr hlavice horní sprchy 100 mm, výškově nastavitelné s kluzákem,  délka sprchová hadice 1 500 mm_x000D_
keramická kartuše s možností omezení maximální teploty vody, třída průtoku DC; zabezpečení proti zpětnému nasátí vody, povrchová úprava kartáčovaná nerezová ocel</t>
  </si>
  <si>
    <t>ZP_11</t>
  </si>
  <si>
    <t>Sklopné sedátko do sprchového koutu, 65cm + 2x madlo 45cm</t>
  </si>
  <si>
    <t>114</t>
  </si>
  <si>
    <t>ZP_11-1</t>
  </si>
  <si>
    <t>Sklopné madlo dl 800mm</t>
  </si>
  <si>
    <t>791297352</t>
  </si>
  <si>
    <t>ZP_11-2</t>
  </si>
  <si>
    <t>Pevné madlo 1000mm</t>
  </si>
  <si>
    <t>-2137360816</t>
  </si>
  <si>
    <t>ZP_12</t>
  </si>
  <si>
    <t>Sprchová zástěna</t>
  </si>
  <si>
    <t>Poznámka k položce:_x000D_
Sprchová zástěna;rozměry 2,2x0,9m; kartáčovaná nerez; bezpečnostní mléčné sklo 10mm</t>
  </si>
  <si>
    <t>ZP_13</t>
  </si>
  <si>
    <t>Nástěnná baterie k výlevce s dlouhým ramenem</t>
  </si>
  <si>
    <t>Poznámka k položce:_x000D_
Nástěnná baterie k výlevce s dlouhým ramenem; kartáčovaná nerez; rozteč baterie 100 mm, dálka ramínka 200 mm; keramická kartuš; s perlátorem</t>
  </si>
  <si>
    <t>ZP_14</t>
  </si>
  <si>
    <t>Rohový ventil 1/2"x3/8" (umyvadlo)</t>
  </si>
  <si>
    <t>ZP_15</t>
  </si>
  <si>
    <t>Rohový ventil 1/2"x1/2" (dřez)</t>
  </si>
  <si>
    <t>ZP_16</t>
  </si>
  <si>
    <t>Rohový ventil pračkový/myčkový se zpětnou klapkou</t>
  </si>
  <si>
    <t>Ostatní_01</t>
  </si>
  <si>
    <t>Montáž včetně zařizovacích předmětů a baterií</t>
  </si>
  <si>
    <t>731</t>
  </si>
  <si>
    <t>Ústřední vytápění, kotel</t>
  </si>
  <si>
    <t>PK</t>
  </si>
  <si>
    <t>Set plynového kondenzačního kotle a bojleru</t>
  </si>
  <si>
    <t>Poznámka k položce:_x000D_
Plynový kondenzační kotel o jmenovitém výkonu 1,7-14,2kW (při 80/60°C) v setu s nepřímotopným zásobníkem teplé vody  o objemu 67 litrů ze smaltované oceli a ochrannou hoříkovou anodou, odkouření od kotle fasádním systémem viz. schéma odkouření, čidlo ekvitermní teploty bude osazeno na severní stěně 2,5 m nad terénem</t>
  </si>
  <si>
    <t>Filtrball DN25</t>
  </si>
  <si>
    <t>Kohout kulový FILTR BALL DN 25</t>
  </si>
  <si>
    <t>KK1 plyn</t>
  </si>
  <si>
    <t>Kulový kohout 25 plyn FF 1"</t>
  </si>
  <si>
    <t>Montáž kotle</t>
  </si>
  <si>
    <t>Montáž plynového kondenzačního kotle</t>
  </si>
  <si>
    <t>134</t>
  </si>
  <si>
    <t>Připojení kotle</t>
  </si>
  <si>
    <t>Připojení ÚT, ZTI a plynu, propojení s bojlerem</t>
  </si>
  <si>
    <t>Montáž ohřívače</t>
  </si>
  <si>
    <t>Montáž ohřívače(bojleru)</t>
  </si>
  <si>
    <t>140</t>
  </si>
  <si>
    <t>Napuštění, prop</t>
  </si>
  <si>
    <t>Napuštění, propl. a zkouška těsnosti</t>
  </si>
  <si>
    <t>Odvod kondenzát</t>
  </si>
  <si>
    <t>Odvod kondenzátu od plynového kotle</t>
  </si>
  <si>
    <t>set.odkouření</t>
  </si>
  <si>
    <t>Systém odkouření, do stávajícího nerezového komínu, dle konkrétního typu kotle</t>
  </si>
  <si>
    <t>Revize.1</t>
  </si>
  <si>
    <t>Revize plynu a spalinové cesty</t>
  </si>
  <si>
    <t>Uvdení do provo</t>
  </si>
  <si>
    <t>Uvedení kotle do provozu vč.zaškolení technikem</t>
  </si>
  <si>
    <t>Stav příp.</t>
  </si>
  <si>
    <t>Soubor</t>
  </si>
  <si>
    <t>733</t>
  </si>
  <si>
    <t>Rozvod potrubí, izolace pro ÚT potrubí</t>
  </si>
  <si>
    <t>CU-D15x1,0</t>
  </si>
  <si>
    <t>Potrubí z měděných trubek D 15 x 1,0 mm</t>
  </si>
  <si>
    <t>156</t>
  </si>
  <si>
    <t>CU-D18x1,0</t>
  </si>
  <si>
    <t>Potrubí z měděných trubek D 18 x 1,0 mm</t>
  </si>
  <si>
    <t>CU-D22x1,0</t>
  </si>
  <si>
    <t>Potrubí z měděných trubek D 22 x 1,0 mm</t>
  </si>
  <si>
    <t>CU-D28x1,0</t>
  </si>
  <si>
    <t>Potrubí z měděných trubek D 28 x 1,0 mm</t>
  </si>
  <si>
    <t>722181214RT5</t>
  </si>
  <si>
    <t>Izolace návleková tl. stěny 20 mm, vnitřní průměr 15 mm</t>
  </si>
  <si>
    <t>722181214RT6</t>
  </si>
  <si>
    <t>Izolace návleková tl. stěny 20 mm, vnitřní průměr 18 mm</t>
  </si>
  <si>
    <t>722181214RT7</t>
  </si>
  <si>
    <t>Izolace návleková tl. stěny 20 mm, vnitřní průměr 22 mm</t>
  </si>
  <si>
    <t>722181214RT9</t>
  </si>
  <si>
    <t>Izolace návleková tl. stěny 20 mm, vnitřní průměr 28 mm</t>
  </si>
  <si>
    <t>Tvar, vsuv, obl</t>
  </si>
  <si>
    <t>Šroubení, vsuvky, oblouky, T-kusy, přechodky atp.</t>
  </si>
  <si>
    <t>Drobný materiál.1</t>
  </si>
  <si>
    <t>Drobný instalační materiál, spojovací materiál, těsnící vlákno, pásky</t>
  </si>
  <si>
    <t>735</t>
  </si>
  <si>
    <t>Otopná tělesa, armatury</t>
  </si>
  <si>
    <t>11/600/800</t>
  </si>
  <si>
    <t>Otopná tělesa panel. 11/600/800, vč. uchycení</t>
  </si>
  <si>
    <t>22/600/600</t>
  </si>
  <si>
    <t>Otopná tělesa panel. 22/600/600, vč. uchycení</t>
  </si>
  <si>
    <t>22/600/700</t>
  </si>
  <si>
    <t>Otopná tělesa panel. 22/600/700, vč. uchycení</t>
  </si>
  <si>
    <t>22/600/1100</t>
  </si>
  <si>
    <t>Otopná tělesa panel. 22/600/1100, vč. uchycení</t>
  </si>
  <si>
    <t>22/600/1400</t>
  </si>
  <si>
    <t>Otopná tělesa panel. 22/600/1400, vč. uchycení</t>
  </si>
  <si>
    <t>186</t>
  </si>
  <si>
    <t>734226412R00</t>
  </si>
  <si>
    <t>Ventil radiátorový,přímý, DN 15</t>
  </si>
  <si>
    <t>188</t>
  </si>
  <si>
    <t>T.hlavice</t>
  </si>
  <si>
    <t>Hlavice termostatická, s integrovaným čidlem k radiátorovým ventilům</t>
  </si>
  <si>
    <t>190</t>
  </si>
  <si>
    <t>Šroub. DN15</t>
  </si>
  <si>
    <t>Šroubení uzav.dvoutrub.rohové DN 15</t>
  </si>
  <si>
    <t>192</t>
  </si>
  <si>
    <t>97</t>
  </si>
  <si>
    <t>Montáž OT</t>
  </si>
  <si>
    <t>Montáž otopných těles, vč. armatur</t>
  </si>
  <si>
    <t>194</t>
  </si>
  <si>
    <t>196</t>
  </si>
  <si>
    <t>800</t>
  </si>
  <si>
    <t>Vzduchotechnika</t>
  </si>
  <si>
    <t>diag. vent.</t>
  </si>
  <si>
    <t>Ventilátor do kruhového potrubí, d100mm</t>
  </si>
  <si>
    <t>198</t>
  </si>
  <si>
    <t>Poznámka k položce:_x000D_
Diagonální ventilátor do kruhového potrubí_x000D_
- Ř100mm_x000D_
Qo: -125m3//h, Ex. tlak 80 Pa_x000D_
- (230V, 50Hz, 29W)_x000D_
- umístěno pod stropem, spínání se světlem , ventilátor s doběhem_x000D_
- V případě umístění v podhledu nutno opatřit revizními dvířky</t>
  </si>
  <si>
    <t>Montáž vent</t>
  </si>
  <si>
    <t>Montáž ventilátoru do d 200mm</t>
  </si>
  <si>
    <t>200</t>
  </si>
  <si>
    <t>Spiro.100</t>
  </si>
  <si>
    <t>Ocelové pozinkované potrubí spiro d100 mm, vč. 30% tvarovek</t>
  </si>
  <si>
    <t>202</t>
  </si>
  <si>
    <t>Spiro.125</t>
  </si>
  <si>
    <t>Ocelové pozinkované potrubí spiro d125 mm, vč. 30% tvarovek</t>
  </si>
  <si>
    <t>204</t>
  </si>
  <si>
    <t>SONO 100</t>
  </si>
  <si>
    <t>Sonovac 25, 100 mm</t>
  </si>
  <si>
    <t>206</t>
  </si>
  <si>
    <t>OJB90-100-100</t>
  </si>
  <si>
    <t>odbočka OJB90-100-100</t>
  </si>
  <si>
    <t>208</t>
  </si>
  <si>
    <t>Fas. mřížka</t>
  </si>
  <si>
    <t>Fasádní mřížka, d100mm</t>
  </si>
  <si>
    <t>210</t>
  </si>
  <si>
    <t>Fas. mřížka.1</t>
  </si>
  <si>
    <t>Fasádní mřížka, d125mm</t>
  </si>
  <si>
    <t>212</t>
  </si>
  <si>
    <t>digestoř</t>
  </si>
  <si>
    <t>DIGESTOŘ, PŘESNÝ TYP DLE VÝBĚRU INVESTORA, bez ceny, nutno</t>
  </si>
  <si>
    <t>214</t>
  </si>
  <si>
    <t>Poznámka k položce:_x000D_
DIGESTOŘ, PŘESNÝ TYP DLE VÝBĚRU INVESTORA_x000D_
vč. ZPĚTNÉ KLAPKY_x000D_
Qo=max.300m3//h_x000D_
(dle konkrétního výrobku digestoře, dodávka stavbou)</t>
  </si>
  <si>
    <t>Spoj. mat</t>
  </si>
  <si>
    <t>Spojovací, závěsný a montážní materiál</t>
  </si>
  <si>
    <t>216</t>
  </si>
  <si>
    <t>KK100</t>
  </si>
  <si>
    <t>Talířový ventil kruhový d100mm</t>
  </si>
  <si>
    <t>218</t>
  </si>
  <si>
    <t>OS90/100</t>
  </si>
  <si>
    <t>Oblouk segmentový 90/100mm</t>
  </si>
  <si>
    <t>220</t>
  </si>
  <si>
    <t>Zpětná klapka</t>
  </si>
  <si>
    <t>Zpětná klapka d100mm</t>
  </si>
  <si>
    <t>222</t>
  </si>
  <si>
    <t>Zpětná klap125</t>
  </si>
  <si>
    <t>Zpětná klapka d125mm</t>
  </si>
  <si>
    <t>224</t>
  </si>
  <si>
    <t>montáž VZT</t>
  </si>
  <si>
    <t>Montáž vzduchotechniky, zprovoznění</t>
  </si>
  <si>
    <t>226</t>
  </si>
  <si>
    <t>jádr.vrtání</t>
  </si>
  <si>
    <t>Stavební přípomoce, vrtání jádrové do zdiva, průměr vrtání 100 mm, zakrývání konstrukcí</t>
  </si>
  <si>
    <t>228</t>
  </si>
  <si>
    <t>230</t>
  </si>
  <si>
    <t>827</t>
  </si>
  <si>
    <t>Venkovní vodovod</t>
  </si>
  <si>
    <t>VP_Polož_01</t>
  </si>
  <si>
    <t>Souprava zemní teleskopická pro navrtávací pas</t>
  </si>
  <si>
    <t>232</t>
  </si>
  <si>
    <t>722171213R00.1</t>
  </si>
  <si>
    <t>Potrubí z PE100 SDR11.0 D 32/3,0 mm</t>
  </si>
  <si>
    <t>234</t>
  </si>
  <si>
    <t>722171215R00</t>
  </si>
  <si>
    <t>Chránička z PE80 SDR17.0 D 50/3,0 mm</t>
  </si>
  <si>
    <t>236</t>
  </si>
  <si>
    <t>VP_polož_08</t>
  </si>
  <si>
    <t>Vodoměrná šachta o průměru 1200mm vč. vstupního, komínku, poklopu pro a příslušenství</t>
  </si>
  <si>
    <t>238</t>
  </si>
  <si>
    <t>Hawle</t>
  </si>
  <si>
    <t>Vodoměrná sestava Hawle 101.14 DN25</t>
  </si>
  <si>
    <t>240</t>
  </si>
  <si>
    <t>121</t>
  </si>
  <si>
    <t>893151111R00</t>
  </si>
  <si>
    <t>Montáž šachty vodoměrné a revizní plastové kruhové</t>
  </si>
  <si>
    <t>242</t>
  </si>
  <si>
    <t>722265112R00</t>
  </si>
  <si>
    <t>Vodoměr domovní SV Qn 2,5</t>
  </si>
  <si>
    <t>244</t>
  </si>
  <si>
    <t>VP_polož_04</t>
  </si>
  <si>
    <t>Výstražná fólie</t>
  </si>
  <si>
    <t>246</t>
  </si>
  <si>
    <t>VP_polož_05</t>
  </si>
  <si>
    <t>Identifikační vodič</t>
  </si>
  <si>
    <t>248</t>
  </si>
  <si>
    <t>55118007R</t>
  </si>
  <si>
    <t>Souprava vodoměrná HAWLE 1"-1", se šroubením, kohouty, filtrem a zpětnou klapkou</t>
  </si>
  <si>
    <t>250</t>
  </si>
  <si>
    <t>252</t>
  </si>
  <si>
    <t>VP_polož_09</t>
  </si>
  <si>
    <t>Montáž práce, Napojení přípojky na stávající vodovodní řad</t>
  </si>
  <si>
    <t>254</t>
  </si>
  <si>
    <t>828</t>
  </si>
  <si>
    <t>Venkovní kanalizace</t>
  </si>
  <si>
    <t>KP_01</t>
  </si>
  <si>
    <t>Hlavní kanalizační šachta D1000mm se vstupním, otvorem, betonová samonosná, včetně poklopu</t>
  </si>
  <si>
    <t>256</t>
  </si>
  <si>
    <t>Poznámka k položce:_x000D_
Hlavní kanalizační šachta D1000mm se vstupním otvorem DN600 C250, betonová samonosná, včetně poklopu pro zadláždění a příslušenství</t>
  </si>
  <si>
    <t>28697041.BR</t>
  </si>
  <si>
    <t>Revizní Šachta DN400, DN 160 průtok, splašková kanalizace</t>
  </si>
  <si>
    <t>258</t>
  </si>
  <si>
    <t>721176224R00</t>
  </si>
  <si>
    <t>Potrubí KG svodné (ležaté) v zemi DN 160, splašková kanalizace</t>
  </si>
  <si>
    <t>260</t>
  </si>
  <si>
    <t>KP_03</t>
  </si>
  <si>
    <t>Výstražná fólie KANALIZACE; barva šedá/hnědá</t>
  </si>
  <si>
    <t>262</t>
  </si>
  <si>
    <t>KP_04</t>
  </si>
  <si>
    <t>Prostupové kruhové těsnění</t>
  </si>
  <si>
    <t>264</t>
  </si>
  <si>
    <t>KP_05</t>
  </si>
  <si>
    <t>Signalizační vodič</t>
  </si>
  <si>
    <t>266</t>
  </si>
  <si>
    <t>KP_06</t>
  </si>
  <si>
    <t>Montáž práce</t>
  </si>
  <si>
    <t>268</t>
  </si>
  <si>
    <t>135</t>
  </si>
  <si>
    <t>KP_09</t>
  </si>
  <si>
    <t>Koordinační práce</t>
  </si>
  <si>
    <t>270</t>
  </si>
  <si>
    <t>KP_02</t>
  </si>
  <si>
    <t>Sedlo pro napojení kanalizační přípojky , DN160/DN300 na stávající stoku</t>
  </si>
  <si>
    <t>272</t>
  </si>
  <si>
    <t>Poznámka k položce:_x000D_
nutno ověřit dimenzi stávající stoky vedené v přilehlé komunikaci</t>
  </si>
  <si>
    <t>KP_07</t>
  </si>
  <si>
    <t>Napojení přípojky na stávající kanalizační stoku</t>
  </si>
  <si>
    <t>274</t>
  </si>
  <si>
    <t>276</t>
  </si>
  <si>
    <t>Ostatní_13</t>
  </si>
  <si>
    <t>Zkouška těsnosti kanalizace do DN200</t>
  </si>
  <si>
    <t>278</t>
  </si>
  <si>
    <t>900</t>
  </si>
  <si>
    <t>Ostatní_02.1</t>
  </si>
  <si>
    <t>280</t>
  </si>
  <si>
    <t>Ostatní_04</t>
  </si>
  <si>
    <t>Montážní a těsnící materiál</t>
  </si>
  <si>
    <t>282</t>
  </si>
  <si>
    <t>Ostatní_05</t>
  </si>
  <si>
    <t>Pročištění potrubí vodovodu</t>
  </si>
  <si>
    <t>284</t>
  </si>
  <si>
    <t>143</t>
  </si>
  <si>
    <t>Ostatní_06</t>
  </si>
  <si>
    <t>Tlaková zkouška vodovodu</t>
  </si>
  <si>
    <t>286</t>
  </si>
  <si>
    <t>Ostatní_06.1</t>
  </si>
  <si>
    <t>Topná zkouška</t>
  </si>
  <si>
    <t>288</t>
  </si>
  <si>
    <t>Ostatní_07</t>
  </si>
  <si>
    <t>Stavební přípomoci - vysekání drážek, osazenní potrubí, zahození a začištění drážek</t>
  </si>
  <si>
    <t>290</t>
  </si>
  <si>
    <t>Ostatní_08</t>
  </si>
  <si>
    <t>Koordinační činnost</t>
  </si>
  <si>
    <t>292</t>
  </si>
  <si>
    <t>https://podminky.urs.cz/item/CS_URS_2025_01/Ostatní_08</t>
  </si>
  <si>
    <t>Ostatní_10</t>
  </si>
  <si>
    <t>Hloubení nezapažených a pažených rýh strojově, vč. přemístění výkopu do vzdálenosti 3 m + zásyp v</t>
  </si>
  <si>
    <t>294</t>
  </si>
  <si>
    <t>Ostatní_12</t>
  </si>
  <si>
    <t>Odvoz přebytečné zeminy vč. skládkovného</t>
  </si>
  <si>
    <t>296</t>
  </si>
  <si>
    <t>VRN - Vedlejší a ostatní náklady</t>
  </si>
  <si>
    <t>VRN - Vedlejší rozpočtové náklady</t>
  </si>
  <si>
    <t>Vedlejší rozpočtové náklady</t>
  </si>
  <si>
    <t>2222</t>
  </si>
  <si>
    <t>Statik (posudky, návrhy, přejímky, součínnost se stavbou atd.)</t>
  </si>
  <si>
    <t>-69470176</t>
  </si>
  <si>
    <t>AK01</t>
  </si>
  <si>
    <t>Akustické měření (vzduchová neprůzvučnost, kročejový útlum, Doba dozvuku)</t>
  </si>
  <si>
    <t>-669156208</t>
  </si>
  <si>
    <t>Zpracování realizační a výrobní dokumentace, technologických postupů atd</t>
  </si>
  <si>
    <t>-1713246245</t>
  </si>
  <si>
    <t>K034</t>
  </si>
  <si>
    <t>Revize, zkoušky, měření, testy</t>
  </si>
  <si>
    <t>816739581</t>
  </si>
  <si>
    <t>K035</t>
  </si>
  <si>
    <t>Geolog (posudky, návrhy, přejímky, součínnost se stavbou atd.)</t>
  </si>
  <si>
    <t>1349718740</t>
  </si>
  <si>
    <t>K042</t>
  </si>
  <si>
    <t>-1319480901</t>
  </si>
  <si>
    <t>https://podminky.urs.cz/item/CS_URS_2025_01/K042</t>
  </si>
  <si>
    <t>K045</t>
  </si>
  <si>
    <t>Zajištění podkladů ke kolaudaci stavby</t>
  </si>
  <si>
    <t>-49508327</t>
  </si>
  <si>
    <t>K102</t>
  </si>
  <si>
    <t>Návrh a zpracování plánu organizace výstavby, harmonogram prací</t>
  </si>
  <si>
    <t>-280710159</t>
  </si>
  <si>
    <t>K141</t>
  </si>
  <si>
    <t>Vzorkování</t>
  </si>
  <si>
    <t>-649538309</t>
  </si>
  <si>
    <t>K618</t>
  </si>
  <si>
    <t>Dočasný zábor vč. vyřízení, poplatku, projektu a realizace DIO</t>
  </si>
  <si>
    <t>-1054236226</t>
  </si>
  <si>
    <t>Náklady na veškerá opatření na úseku BOZP v rozsahu NV 591/2006Sb, NV 262/2005 Sb., zák. 309/2006 Sb., zák. 183/2006 Sb., další platné legislativy, Plánu BOZP, zejména: oplocení a likvidace oplocení staveniště, označení staveniště,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obsahuje náklady na koordinátora BOZP</t>
  </si>
  <si>
    <t>-493006004</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</si>
  <si>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</si>
  <si>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</si>
  <si>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-39211004</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</si>
  <si>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</si>
  <si>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</si>
  <si>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1630771643</t>
  </si>
  <si>
    <t>x7</t>
  </si>
  <si>
    <t xml:space="preserve">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_x000D_
</t>
  </si>
  <si>
    <t>-2115557856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</si>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</sst>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32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0"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2" fillId="0" borderId="13" xfId="0" applyNumberFormat="1" applyFont="1" applyBorder="1"/>
    <xf numFmtId="166" fontId="32" fillId="0" borderId="14" xfId="0" applyNumberFormat="1" applyFont="1" applyBorder="1"/>
    <xf numFmtId="4" fontId="33"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37" fillId="0" borderId="23" xfId="0" applyFont="1" applyBorder="1" applyAlignment="1">
      <alignment horizontal="center" vertical="center"/>
    </xf>
    <xf numFmtId="49" fontId="37" fillId="0" borderId="23" xfId="0" applyNumberFormat="1" applyFont="1" applyBorder="1" applyAlignment="1">
      <alignment horizontal="left" vertical="center" wrapText="1"/>
    </xf>
    <xf numFmtId="0" fontId="37" fillId="0" borderId="23" xfId="0" applyFont="1" applyBorder="1" applyAlignment="1">
      <alignment horizontal="left" vertical="center" wrapText="1"/>
    </xf>
    <xf numFmtId="0" fontId="37" fillId="0" borderId="23" xfId="0" applyFont="1" applyBorder="1" applyAlignment="1">
      <alignment horizontal="center" vertical="center" wrapText="1"/>
    </xf>
    <xf numFmtId="167" fontId="37" fillId="0" borderId="23" xfId="0" applyNumberFormat="1" applyFont="1" applyBorder="1" applyAlignment="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9" fillId="0" borderId="0" xfId="0" applyFont="1" applyAlignment="1">
      <alignment vertical="center" wrapText="1"/>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lignment horizontal="left" vertical="center"/>
    </xf>
    <xf numFmtId="0" fontId="50" fillId="0" borderId="1" xfId="0" applyFont="1" applyBorder="1" applyAlignment="1">
      <alignment vertical="top"/>
    </xf>
    <xf numFmtId="0" fontId="50" fillId="0" borderId="1" xfId="0" applyFont="1" applyBorder="1" applyAlignment="1">
      <alignment horizontal="left" vertical="center"/>
    </xf>
    <xf numFmtId="0" fontId="50" fillId="0" borderId="1" xfId="0" applyFont="1" applyBorder="1" applyAlignment="1">
      <alignment horizontal="center" vertical="center"/>
    </xf>
    <xf numFmtId="49" fontId="50" fillId="0" borderId="1" xfId="0" applyNumberFormat="1" applyFont="1" applyBorder="1" applyAlignment="1">
      <alignment horizontal="left" vertical="center"/>
    </xf>
    <xf numFmtId="0" fontId="49" fillId="0" borderId="28" xfId="0"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right" vertical="center"/>
    </xf>
    <xf numFmtId="0" fontId="22" fillId="4" borderId="8" xfId="0" applyFont="1" applyFill="1" applyBorder="1" applyAlignment="1">
      <alignment horizontal="center" vertical="center"/>
    </xf>
    <xf numFmtId="0" fontId="27"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3" fillId="0" borderId="1" xfId="0" applyFont="1" applyBorder="1" applyAlignment="1">
      <alignment horizontal="left" vertical="center" wrapText="1"/>
    </xf>
    <xf numFmtId="0" fontId="42" fillId="0" borderId="29" xfId="0" applyFont="1" applyBorder="1" applyAlignment="1">
      <alignment horizontal="left" wrapText="1"/>
    </xf>
    <xf numFmtId="0" fontId="41" fillId="0" borderId="1" xfId="0" applyFont="1" applyBorder="1" applyAlignment="1">
      <alignment horizontal="center" vertical="center" wrapText="1"/>
    </xf>
    <xf numFmtId="49" fontId="43" fillId="0" borderId="1" xfId="0" applyNumberFormat="1" applyFont="1" applyBorder="1" applyAlignment="1">
      <alignment horizontal="left" vertical="center" wrapText="1"/>
    </xf>
    <xf numFmtId="0" fontId="41" fillId="0" borderId="1" xfId="0" applyFont="1" applyBorder="1" applyAlignment="1">
      <alignment horizontal="center" vertical="center"/>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5_01/171251201" TargetMode="External"/><Relationship Id="rId18" Type="http://schemas.openxmlformats.org/officeDocument/2006/relationships/hyperlink" Target="https://podminky.urs.cz/item/CS_URS_2025_01/451573111" TargetMode="External"/><Relationship Id="rId26" Type="http://schemas.openxmlformats.org/officeDocument/2006/relationships/hyperlink" Target="https://podminky.urs.cz/item/CS_URS_2025_01/311361821" TargetMode="External"/><Relationship Id="rId39" Type="http://schemas.openxmlformats.org/officeDocument/2006/relationships/hyperlink" Target="https://podminky.urs.cz/item/CS_URS_2025_01/962022391" TargetMode="External"/><Relationship Id="rId21" Type="http://schemas.openxmlformats.org/officeDocument/2006/relationships/hyperlink" Target="https://podminky.urs.cz/item/CS_URS_2025_01/273322511" TargetMode="External"/><Relationship Id="rId34" Type="http://schemas.openxmlformats.org/officeDocument/2006/relationships/hyperlink" Target="https://podminky.urs.cz/item/CS_URS_2025_01/871228111" TargetMode="External"/><Relationship Id="rId42" Type="http://schemas.openxmlformats.org/officeDocument/2006/relationships/hyperlink" Target="https://podminky.urs.cz/item/CS_URS_2025_01/997013509" TargetMode="External"/><Relationship Id="rId47" Type="http://schemas.openxmlformats.org/officeDocument/2006/relationships/hyperlink" Target="https://podminky.urs.cz/item/CS_URS_2025_01/998711101" TargetMode="External"/><Relationship Id="rId7" Type="http://schemas.openxmlformats.org/officeDocument/2006/relationships/hyperlink" Target="https://podminky.urs.cz/item/CS_URS_2025_01/151101101" TargetMode="External"/><Relationship Id="rId2" Type="http://schemas.openxmlformats.org/officeDocument/2006/relationships/hyperlink" Target="https://podminky.urs.cz/item/CS_URS_2025_01/113202111" TargetMode="External"/><Relationship Id="rId16" Type="http://schemas.openxmlformats.org/officeDocument/2006/relationships/hyperlink" Target="https://podminky.urs.cz/item/CS_URS_2025_01/175111101" TargetMode="External"/><Relationship Id="rId29" Type="http://schemas.openxmlformats.org/officeDocument/2006/relationships/hyperlink" Target="https://podminky.urs.cz/item/CS_URS_2025_01/417351115" TargetMode="External"/><Relationship Id="rId11" Type="http://schemas.openxmlformats.org/officeDocument/2006/relationships/hyperlink" Target="https://podminky.urs.cz/item/CS_URS_2025_01/167151101" TargetMode="External"/><Relationship Id="rId24" Type="http://schemas.openxmlformats.org/officeDocument/2006/relationships/hyperlink" Target="https://podminky.urs.cz/item/CS_URS_2025_01/273362021" TargetMode="External"/><Relationship Id="rId32" Type="http://schemas.openxmlformats.org/officeDocument/2006/relationships/hyperlink" Target="https://podminky.urs.cz/item/CS_URS_2025_01/596211110" TargetMode="External"/><Relationship Id="rId37" Type="http://schemas.openxmlformats.org/officeDocument/2006/relationships/hyperlink" Target="https://podminky.urs.cz/item/CS_URS_2025_01/949101111" TargetMode="External"/><Relationship Id="rId40" Type="http://schemas.openxmlformats.org/officeDocument/2006/relationships/hyperlink" Target="https://podminky.urs.cz/item/CS_URS_2025_01/997013111" TargetMode="External"/><Relationship Id="rId45" Type="http://schemas.openxmlformats.org/officeDocument/2006/relationships/hyperlink" Target="https://podminky.urs.cz/item/CS_URS_2025_01/711161215" TargetMode="External"/><Relationship Id="rId5" Type="http://schemas.openxmlformats.org/officeDocument/2006/relationships/hyperlink" Target="https://podminky.urs.cz/item/CS_URS_2025_01/132251101" TargetMode="External"/><Relationship Id="rId15" Type="http://schemas.openxmlformats.org/officeDocument/2006/relationships/hyperlink" Target="https://podminky.urs.cz/item/CS_URS_2025_01/174152101" TargetMode="External"/><Relationship Id="rId23" Type="http://schemas.openxmlformats.org/officeDocument/2006/relationships/hyperlink" Target="https://podminky.urs.cz/item/CS_URS_2025_01/273351122" TargetMode="External"/><Relationship Id="rId28" Type="http://schemas.openxmlformats.org/officeDocument/2006/relationships/hyperlink" Target="https://podminky.urs.cz/item/CS_URS_2025_01/417321x" TargetMode="External"/><Relationship Id="rId36" Type="http://schemas.openxmlformats.org/officeDocument/2006/relationships/hyperlink" Target="https://podminky.urs.cz/item/CS_URS_2025_01/919726123" TargetMode="External"/><Relationship Id="rId49" Type="http://schemas.openxmlformats.org/officeDocument/2006/relationships/drawing" Target="../drawings/drawing2.xml"/><Relationship Id="rId10" Type="http://schemas.openxmlformats.org/officeDocument/2006/relationships/hyperlink" Target="https://podminky.urs.cz/item/CS_URS_2025_01/162751119" TargetMode="External"/><Relationship Id="rId19" Type="http://schemas.openxmlformats.org/officeDocument/2006/relationships/hyperlink" Target="https://podminky.urs.cz/item/CS_URS_2025_01/212755214" TargetMode="External"/><Relationship Id="rId31" Type="http://schemas.openxmlformats.org/officeDocument/2006/relationships/hyperlink" Target="https://podminky.urs.cz/item/CS_URS_2025_01/564851111" TargetMode="External"/><Relationship Id="rId44" Type="http://schemas.openxmlformats.org/officeDocument/2006/relationships/hyperlink" Target="https://podminky.urs.cz/item/CS_URS_2025_01/998011001" TargetMode="External"/><Relationship Id="rId4" Type="http://schemas.openxmlformats.org/officeDocument/2006/relationships/hyperlink" Target="https://podminky.urs.cz/item/CS_URS_2025_01/131251203" TargetMode="External"/><Relationship Id="rId9" Type="http://schemas.openxmlformats.org/officeDocument/2006/relationships/hyperlink" Target="https://podminky.urs.cz/item/CS_URS_2025_01/162751117" TargetMode="External"/><Relationship Id="rId14" Type="http://schemas.openxmlformats.org/officeDocument/2006/relationships/hyperlink" Target="https://podminky.urs.cz/item/CS_URS_2025_01/174152101" TargetMode="External"/><Relationship Id="rId22" Type="http://schemas.openxmlformats.org/officeDocument/2006/relationships/hyperlink" Target="https://podminky.urs.cz/item/CS_URS_2025_01/273351121" TargetMode="External"/><Relationship Id="rId27" Type="http://schemas.openxmlformats.org/officeDocument/2006/relationships/hyperlink" Target="https://podminky.urs.cz/item/CS_URS_2025_01/348262401" TargetMode="External"/><Relationship Id="rId30" Type="http://schemas.openxmlformats.org/officeDocument/2006/relationships/hyperlink" Target="https://podminky.urs.cz/item/CS_URS_2025_01/417351116" TargetMode="External"/><Relationship Id="rId35" Type="http://schemas.openxmlformats.org/officeDocument/2006/relationships/hyperlink" Target="https://podminky.urs.cz/item/CS_URS_2025_01/916231113" TargetMode="External"/><Relationship Id="rId43" Type="http://schemas.openxmlformats.org/officeDocument/2006/relationships/hyperlink" Target="https://podminky.urs.cz/item/CS_URS_2025_01/997013631" TargetMode="External"/><Relationship Id="rId48" Type="http://schemas.openxmlformats.org/officeDocument/2006/relationships/hyperlink" Target="https://podminky.urs.cz/item/CS_URS_2025_01/998767101" TargetMode="External"/><Relationship Id="rId8" Type="http://schemas.openxmlformats.org/officeDocument/2006/relationships/hyperlink" Target="https://podminky.urs.cz/item/CS_URS_2025_01/151101111" TargetMode="External"/><Relationship Id="rId3" Type="http://schemas.openxmlformats.org/officeDocument/2006/relationships/hyperlink" Target="https://podminky.urs.cz/item/CS_URS_2025_01/122251102" TargetMode="External"/><Relationship Id="rId12" Type="http://schemas.openxmlformats.org/officeDocument/2006/relationships/hyperlink" Target="https://podminky.urs.cz/item/CS_URS_2025_01/171201231" TargetMode="External"/><Relationship Id="rId17" Type="http://schemas.openxmlformats.org/officeDocument/2006/relationships/hyperlink" Target="https://podminky.urs.cz/item/CS_URS_2025_01/181951112" TargetMode="External"/><Relationship Id="rId25" Type="http://schemas.openxmlformats.org/officeDocument/2006/relationships/hyperlink" Target="https://podminky.urs.cz/item/CS_URS_2025_01/311113212" TargetMode="External"/><Relationship Id="rId33" Type="http://schemas.openxmlformats.org/officeDocument/2006/relationships/hyperlink" Target="https://podminky.urs.cz/item/CS_URS_2025_01/935932113" TargetMode="External"/><Relationship Id="rId38" Type="http://schemas.openxmlformats.org/officeDocument/2006/relationships/hyperlink" Target="https://podminky.urs.cz/item/CS_URS_2025_01/961044111" TargetMode="External"/><Relationship Id="rId46" Type="http://schemas.openxmlformats.org/officeDocument/2006/relationships/hyperlink" Target="https://podminky.urs.cz/item/CS_URS_2025_01/711161383" TargetMode="External"/><Relationship Id="rId20" Type="http://schemas.openxmlformats.org/officeDocument/2006/relationships/hyperlink" Target="https://podminky.urs.cz/item/CS_URS_2025_01/213311113" TargetMode="External"/><Relationship Id="rId41" Type="http://schemas.openxmlformats.org/officeDocument/2006/relationships/hyperlink" Target="https://podminky.urs.cz/item/CS_URS_2025_01/997013501" TargetMode="External"/><Relationship Id="rId1" Type="http://schemas.openxmlformats.org/officeDocument/2006/relationships/hyperlink" Target="https://podminky.urs.cz/item/CS_URS_2025_01/113106123" TargetMode="External"/><Relationship Id="rId6" Type="http://schemas.openxmlformats.org/officeDocument/2006/relationships/hyperlink" Target="https://podminky.urs.cz/item/CS_URS_2025_01/132251102"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5_01/634111113" TargetMode="External"/><Relationship Id="rId21" Type="http://schemas.openxmlformats.org/officeDocument/2006/relationships/hyperlink" Target="https://podminky.urs.cz/item/CS_URS_2025_01/622511112" TargetMode="External"/><Relationship Id="rId42" Type="http://schemas.openxmlformats.org/officeDocument/2006/relationships/hyperlink" Target="https://podminky.urs.cz/item/CS_URS_2025_01/997013811" TargetMode="External"/><Relationship Id="rId47" Type="http://schemas.openxmlformats.org/officeDocument/2006/relationships/hyperlink" Target="https://podminky.urs.cz/item/CS_URS_2025_01/711199095" TargetMode="External"/><Relationship Id="rId63" Type="http://schemas.openxmlformats.org/officeDocument/2006/relationships/hyperlink" Target="https://podminky.urs.cz/item/CS_URS_2025_01/766660171" TargetMode="External"/><Relationship Id="rId68" Type="http://schemas.openxmlformats.org/officeDocument/2006/relationships/hyperlink" Target="https://podminky.urs.cz/item/CS_URS_2025_01/767995111" TargetMode="External"/><Relationship Id="rId84" Type="http://schemas.openxmlformats.org/officeDocument/2006/relationships/hyperlink" Target="https://podminky.urs.cz/item/CS_URS_2025_01/776121112" TargetMode="External"/><Relationship Id="rId89" Type="http://schemas.openxmlformats.org/officeDocument/2006/relationships/hyperlink" Target="https://podminky.urs.cz/item/CS_URS_2025_01/776411112" TargetMode="External"/><Relationship Id="rId16" Type="http://schemas.openxmlformats.org/officeDocument/2006/relationships/hyperlink" Target="https://podminky.urs.cz/item/CS_URS_2025_01/621211031" TargetMode="External"/><Relationship Id="rId107" Type="http://schemas.openxmlformats.org/officeDocument/2006/relationships/hyperlink" Target="https://podminky.urs.cz/item/CS_URS_2025_01/784211101" TargetMode="External"/><Relationship Id="rId11" Type="http://schemas.openxmlformats.org/officeDocument/2006/relationships/hyperlink" Target="https://podminky.urs.cz/item/CS_URS_2025_01/612321141" TargetMode="External"/><Relationship Id="rId32" Type="http://schemas.openxmlformats.org/officeDocument/2006/relationships/hyperlink" Target="https://podminky.urs.cz/item/CS_URS_2025_01/968072455" TargetMode="External"/><Relationship Id="rId37" Type="http://schemas.openxmlformats.org/officeDocument/2006/relationships/hyperlink" Target="https://podminky.urs.cz/item/CS_URS_2025_01/997013212" TargetMode="External"/><Relationship Id="rId53" Type="http://schemas.openxmlformats.org/officeDocument/2006/relationships/hyperlink" Target="https://podminky.urs.cz/item/CS_URS_2025_01/998713102" TargetMode="External"/><Relationship Id="rId58" Type="http://schemas.openxmlformats.org/officeDocument/2006/relationships/hyperlink" Target="https://podminky.urs.cz/item/CS_URS_2025_01/763411126" TargetMode="External"/><Relationship Id="rId74" Type="http://schemas.openxmlformats.org/officeDocument/2006/relationships/hyperlink" Target="https://podminky.urs.cz/item/CS_URS_2025_01/771121011" TargetMode="External"/><Relationship Id="rId79" Type="http://schemas.openxmlformats.org/officeDocument/2006/relationships/hyperlink" Target="https://podminky.urs.cz/item/CS_URS_2025_01/771577211" TargetMode="External"/><Relationship Id="rId102" Type="http://schemas.openxmlformats.org/officeDocument/2006/relationships/hyperlink" Target="https://podminky.urs.cz/item/CS_URS_2025_01/781495143" TargetMode="External"/><Relationship Id="rId5" Type="http://schemas.openxmlformats.org/officeDocument/2006/relationships/hyperlink" Target="https://podminky.urs.cz/item/CS_URS_2025_01/346244382" TargetMode="External"/><Relationship Id="rId90" Type="http://schemas.openxmlformats.org/officeDocument/2006/relationships/hyperlink" Target="https://podminky.urs.cz/item/CS_URS_2025_01/776421312" TargetMode="External"/><Relationship Id="rId95" Type="http://schemas.openxmlformats.org/officeDocument/2006/relationships/hyperlink" Target="https://podminky.urs.cz/item/CS_URS_2025_01/781471810" TargetMode="External"/><Relationship Id="rId22" Type="http://schemas.openxmlformats.org/officeDocument/2006/relationships/hyperlink" Target="https://podminky.urs.cz/item/CS_URS_2025_01/629995101" TargetMode="External"/><Relationship Id="rId27" Type="http://schemas.openxmlformats.org/officeDocument/2006/relationships/hyperlink" Target="https://podminky.urs.cz/item/CS_URS_2025_01/968082017" TargetMode="External"/><Relationship Id="rId43" Type="http://schemas.openxmlformats.org/officeDocument/2006/relationships/hyperlink" Target="https://podminky.urs.cz/item/CS_URS_2025_01/997013847" TargetMode="External"/><Relationship Id="rId48" Type="http://schemas.openxmlformats.org/officeDocument/2006/relationships/hyperlink" Target="https://podminky.urs.cz/item/CS_URS_2025_01/998711102" TargetMode="External"/><Relationship Id="rId64" Type="http://schemas.openxmlformats.org/officeDocument/2006/relationships/hyperlink" Target="https://podminky.urs.cz/item/CS_URS_2025_01/766660172" TargetMode="External"/><Relationship Id="rId69" Type="http://schemas.openxmlformats.org/officeDocument/2006/relationships/hyperlink" Target="https://podminky.urs.cz/item/CS_URS_2025_01/767995113" TargetMode="External"/><Relationship Id="rId80" Type="http://schemas.openxmlformats.org/officeDocument/2006/relationships/hyperlink" Target="https://podminky.urs.cz/item/CS_URS_2025_01/771591112" TargetMode="External"/><Relationship Id="rId85" Type="http://schemas.openxmlformats.org/officeDocument/2006/relationships/hyperlink" Target="https://podminky.urs.cz/item/CS_URS_2025_01/776141122" TargetMode="External"/><Relationship Id="rId12" Type="http://schemas.openxmlformats.org/officeDocument/2006/relationships/hyperlink" Target="https://podminky.urs.cz/item/CS_URS_2025_01/619995001" TargetMode="External"/><Relationship Id="rId17" Type="http://schemas.openxmlformats.org/officeDocument/2006/relationships/hyperlink" Target="https://podminky.urs.cz/item/CS_URS_2025_01/622131121" TargetMode="External"/><Relationship Id="rId33" Type="http://schemas.openxmlformats.org/officeDocument/2006/relationships/hyperlink" Target="https://podminky.urs.cz/item/CS_URS_2025_01/971033651" TargetMode="External"/><Relationship Id="rId38" Type="http://schemas.openxmlformats.org/officeDocument/2006/relationships/hyperlink" Target="https://podminky.urs.cz/item/CS_URS_2025_01/997013501" TargetMode="External"/><Relationship Id="rId59" Type="http://schemas.openxmlformats.org/officeDocument/2006/relationships/hyperlink" Target="https://podminky.urs.cz/item/CS_URS_2025_01/998763302" TargetMode="External"/><Relationship Id="rId103" Type="http://schemas.openxmlformats.org/officeDocument/2006/relationships/hyperlink" Target="https://podminky.urs.cz/item/CS_URS_2025_01/781495211" TargetMode="External"/><Relationship Id="rId108" Type="http://schemas.openxmlformats.org/officeDocument/2006/relationships/drawing" Target="../drawings/drawing3.xml"/><Relationship Id="rId20" Type="http://schemas.openxmlformats.org/officeDocument/2006/relationships/hyperlink" Target="https://podminky.urs.cz/item/CS_URS_2025_01/622212051" TargetMode="External"/><Relationship Id="rId41" Type="http://schemas.openxmlformats.org/officeDocument/2006/relationships/hyperlink" Target="https://podminky.urs.cz/item/CS_URS_2025_01/997013635" TargetMode="External"/><Relationship Id="rId54" Type="http://schemas.openxmlformats.org/officeDocument/2006/relationships/hyperlink" Target="https://podminky.urs.cz/item/CS_URS_2025_01/763131751" TargetMode="External"/><Relationship Id="rId62" Type="http://schemas.openxmlformats.org/officeDocument/2006/relationships/hyperlink" Target="https://podminky.urs.cz/item/CS_URS_2025_01/766421822" TargetMode="External"/><Relationship Id="rId70" Type="http://schemas.openxmlformats.org/officeDocument/2006/relationships/hyperlink" Target="https://podminky.urs.cz/item/CS_URS_2025_01/767995114" TargetMode="External"/><Relationship Id="rId75" Type="http://schemas.openxmlformats.org/officeDocument/2006/relationships/hyperlink" Target="https://podminky.urs.cz/item/CS_URS_2025_01/771151022" TargetMode="External"/><Relationship Id="rId83" Type="http://schemas.openxmlformats.org/officeDocument/2006/relationships/hyperlink" Target="https://podminky.urs.cz/item/CS_URS_2025_01/776111311" TargetMode="External"/><Relationship Id="rId88" Type="http://schemas.openxmlformats.org/officeDocument/2006/relationships/hyperlink" Target="https://podminky.urs.cz/item/CS_URS_2025_01/776410811" TargetMode="External"/><Relationship Id="rId91" Type="http://schemas.openxmlformats.org/officeDocument/2006/relationships/hyperlink" Target="https://podminky.urs.cz/item/CS_URS_2025_01/998776102" TargetMode="External"/><Relationship Id="rId96" Type="http://schemas.openxmlformats.org/officeDocument/2006/relationships/hyperlink" Target="https://podminky.urs.cz/item/CS_URS_2025_01/781472214" TargetMode="External"/><Relationship Id="rId1" Type="http://schemas.openxmlformats.org/officeDocument/2006/relationships/hyperlink" Target="https://podminky.urs.cz/item/CS_URS_2025_01/310239211" TargetMode="External"/><Relationship Id="rId6" Type="http://schemas.openxmlformats.org/officeDocument/2006/relationships/hyperlink" Target="https://podminky.urs.cz/item/CS_URS_2025_01/611131121" TargetMode="External"/><Relationship Id="rId15" Type="http://schemas.openxmlformats.org/officeDocument/2006/relationships/hyperlink" Target="https://podminky.urs.cz/item/CS_URS_2025_01/629991011" TargetMode="External"/><Relationship Id="rId23" Type="http://schemas.openxmlformats.org/officeDocument/2006/relationships/hyperlink" Target="https://podminky.urs.cz/item/CS_URS_2025_01/631311113" TargetMode="External"/><Relationship Id="rId28" Type="http://schemas.openxmlformats.org/officeDocument/2006/relationships/hyperlink" Target="https://podminky.urs.cz/item/CS_URS_2025_01/949101111" TargetMode="External"/><Relationship Id="rId36" Type="http://schemas.openxmlformats.org/officeDocument/2006/relationships/hyperlink" Target="https://podminky.urs.cz/item/CS_URS_2025_01/978013191" TargetMode="External"/><Relationship Id="rId49" Type="http://schemas.openxmlformats.org/officeDocument/2006/relationships/hyperlink" Target="https://podminky.urs.cz/item/CS_URS_2025_01/713121111" TargetMode="External"/><Relationship Id="rId57" Type="http://schemas.openxmlformats.org/officeDocument/2006/relationships/hyperlink" Target="https://podminky.urs.cz/item/CS_URS_2025_01/763411116" TargetMode="External"/><Relationship Id="rId106" Type="http://schemas.openxmlformats.org/officeDocument/2006/relationships/hyperlink" Target="https://podminky.urs.cz/item/CS_URS_2025_01/784181101" TargetMode="External"/><Relationship Id="rId10" Type="http://schemas.openxmlformats.org/officeDocument/2006/relationships/hyperlink" Target="https://podminky.urs.cz/item/CS_URS_2025_01/612321111" TargetMode="External"/><Relationship Id="rId31" Type="http://schemas.openxmlformats.org/officeDocument/2006/relationships/hyperlink" Target="https://podminky.urs.cz/item/CS_URS_2025_01/965042141" TargetMode="External"/><Relationship Id="rId44" Type="http://schemas.openxmlformats.org/officeDocument/2006/relationships/hyperlink" Target="https://podminky.urs.cz/item/CS_URS_2025_01/998018002" TargetMode="External"/><Relationship Id="rId52" Type="http://schemas.openxmlformats.org/officeDocument/2006/relationships/hyperlink" Target="https://podminky.urs.cz/item/CS_URS_2025_01/713191411" TargetMode="External"/><Relationship Id="rId60" Type="http://schemas.openxmlformats.org/officeDocument/2006/relationships/hyperlink" Target="https://podminky.urs.cz/item/CS_URS_2025_01/765191901" TargetMode="External"/><Relationship Id="rId65" Type="http://schemas.openxmlformats.org/officeDocument/2006/relationships/hyperlink" Target="https://podminky.urs.cz/item/CS_URS_2025_01/766682111" TargetMode="External"/><Relationship Id="rId73" Type="http://schemas.openxmlformats.org/officeDocument/2006/relationships/hyperlink" Target="https://podminky.urs.cz/item/CS_URS_2025_01/771111011" TargetMode="External"/><Relationship Id="rId78" Type="http://schemas.openxmlformats.org/officeDocument/2006/relationships/hyperlink" Target="https://podminky.urs.cz/item/CS_URS_2025_01/771574416" TargetMode="External"/><Relationship Id="rId81" Type="http://schemas.openxmlformats.org/officeDocument/2006/relationships/hyperlink" Target="https://podminky.urs.cz/item/CS_URS_2025_01/771591115" TargetMode="External"/><Relationship Id="rId86" Type="http://schemas.openxmlformats.org/officeDocument/2006/relationships/hyperlink" Target="https://podminky.urs.cz/item/CS_URS_2025_01/776201811" TargetMode="External"/><Relationship Id="rId94" Type="http://schemas.openxmlformats.org/officeDocument/2006/relationships/hyperlink" Target="https://podminky.urs.cz/item/CS_URS_2025_01/781131112" TargetMode="External"/><Relationship Id="rId99" Type="http://schemas.openxmlformats.org/officeDocument/2006/relationships/hyperlink" Target="https://podminky.urs.cz/item/CS_URS_2025_01/781495115" TargetMode="External"/><Relationship Id="rId101" Type="http://schemas.openxmlformats.org/officeDocument/2006/relationships/hyperlink" Target="https://podminky.urs.cz/item/CS_URS_2025_01/781495142" TargetMode="External"/><Relationship Id="rId4" Type="http://schemas.openxmlformats.org/officeDocument/2006/relationships/hyperlink" Target="https://podminky.urs.cz/item/CS_URS_2025_01/342291121" TargetMode="External"/><Relationship Id="rId9" Type="http://schemas.openxmlformats.org/officeDocument/2006/relationships/hyperlink" Target="https://podminky.urs.cz/item/CS_URS_2025_01/612131121" TargetMode="External"/><Relationship Id="rId13" Type="http://schemas.openxmlformats.org/officeDocument/2006/relationships/hyperlink" Target="https://podminky.urs.cz/item/CS_URS_2025_01/622143003" TargetMode="External"/><Relationship Id="rId18" Type="http://schemas.openxmlformats.org/officeDocument/2006/relationships/hyperlink" Target="https://podminky.urs.cz/item/CS_URS_2025_01/622151021" TargetMode="External"/><Relationship Id="rId39" Type="http://schemas.openxmlformats.org/officeDocument/2006/relationships/hyperlink" Target="https://podminky.urs.cz/item/CS_URS_2025_01/997013509" TargetMode="External"/><Relationship Id="rId34" Type="http://schemas.openxmlformats.org/officeDocument/2006/relationships/hyperlink" Target="https://podminky.urs.cz/item/CS_URS_2025_01/974031666" TargetMode="External"/><Relationship Id="rId50" Type="http://schemas.openxmlformats.org/officeDocument/2006/relationships/hyperlink" Target="https://podminky.urs.cz/item/CS_URS_2025_01/713151111" TargetMode="External"/><Relationship Id="rId55" Type="http://schemas.openxmlformats.org/officeDocument/2006/relationships/hyperlink" Target="https://podminky.urs.cz/item/CS_URS_2025_01/763161710" TargetMode="External"/><Relationship Id="rId76" Type="http://schemas.openxmlformats.org/officeDocument/2006/relationships/hyperlink" Target="https://podminky.urs.cz/item/CS_URS_2025_01/771473113" TargetMode="External"/><Relationship Id="rId97" Type="http://schemas.openxmlformats.org/officeDocument/2006/relationships/hyperlink" Target="https://podminky.urs.cz/item/CS_URS_2025_01/781472291" TargetMode="External"/><Relationship Id="rId104" Type="http://schemas.openxmlformats.org/officeDocument/2006/relationships/hyperlink" Target="https://podminky.urs.cz/item/CS_URS_2025_01/998781102" TargetMode="External"/><Relationship Id="rId7" Type="http://schemas.openxmlformats.org/officeDocument/2006/relationships/hyperlink" Target="https://podminky.urs.cz/item/CS_URS_2025_01/612325101" TargetMode="External"/><Relationship Id="rId71" Type="http://schemas.openxmlformats.org/officeDocument/2006/relationships/hyperlink" Target="https://podminky.urs.cz/item/CS_URS_2024_01/789326141" TargetMode="External"/><Relationship Id="rId92" Type="http://schemas.openxmlformats.org/officeDocument/2006/relationships/hyperlink" Target="https://podminky.urs.cz/item/CS_URS_2025_01/781111011" TargetMode="External"/><Relationship Id="rId2" Type="http://schemas.openxmlformats.org/officeDocument/2006/relationships/hyperlink" Target="https://podminky.urs.cz/item/CS_URS_2025_01/317944321" TargetMode="External"/><Relationship Id="rId29" Type="http://schemas.openxmlformats.org/officeDocument/2006/relationships/hyperlink" Target="https://podminky.urs.cz/item/CS_URS_2025_01/952901111" TargetMode="External"/><Relationship Id="rId24" Type="http://schemas.openxmlformats.org/officeDocument/2006/relationships/hyperlink" Target="https://podminky.urs.cz/item/CS_URS_2025_01/631362021" TargetMode="External"/><Relationship Id="rId40" Type="http://schemas.openxmlformats.org/officeDocument/2006/relationships/hyperlink" Target="https://podminky.urs.cz/item/CS_URS_2025_01/997013631" TargetMode="External"/><Relationship Id="rId45" Type="http://schemas.openxmlformats.org/officeDocument/2006/relationships/hyperlink" Target="https://podminky.urs.cz/item/CS_URS_2025_01/711111052" TargetMode="External"/><Relationship Id="rId66" Type="http://schemas.openxmlformats.org/officeDocument/2006/relationships/hyperlink" Target="https://podminky.urs.cz/item/CS_URS_2025_01/766682121" TargetMode="External"/><Relationship Id="rId87" Type="http://schemas.openxmlformats.org/officeDocument/2006/relationships/hyperlink" Target="https://podminky.urs.cz/item/CS_URS_2025_01/776221111" TargetMode="External"/><Relationship Id="rId61" Type="http://schemas.openxmlformats.org/officeDocument/2006/relationships/hyperlink" Target="https://podminky.urs.cz/item/CS_URS_2025_01/766421821" TargetMode="External"/><Relationship Id="rId82" Type="http://schemas.openxmlformats.org/officeDocument/2006/relationships/hyperlink" Target="https://podminky.urs.cz/item/CS_URS_2025_01/998771102" TargetMode="External"/><Relationship Id="rId19" Type="http://schemas.openxmlformats.org/officeDocument/2006/relationships/hyperlink" Target="https://podminky.urs.cz/item/CS_URS_2025_01/622151031" TargetMode="External"/><Relationship Id="rId14" Type="http://schemas.openxmlformats.org/officeDocument/2006/relationships/hyperlink" Target="https://podminky.urs.cz/item/CS_URS_2025_01/622143004" TargetMode="External"/><Relationship Id="rId30" Type="http://schemas.openxmlformats.org/officeDocument/2006/relationships/hyperlink" Target="https://podminky.urs.cz/item/CS_URS_2025_01/962031132" TargetMode="External"/><Relationship Id="rId35" Type="http://schemas.openxmlformats.org/officeDocument/2006/relationships/hyperlink" Target="https://podminky.urs.cz/item/CS_URS_2025_01/978011191" TargetMode="External"/><Relationship Id="rId56" Type="http://schemas.openxmlformats.org/officeDocument/2006/relationships/hyperlink" Target="https://podminky.urs.cz/item/CS_URS_2025_01/763164631" TargetMode="External"/><Relationship Id="rId77" Type="http://schemas.openxmlformats.org/officeDocument/2006/relationships/hyperlink" Target="https://podminky.urs.cz/item/CS_URS_2025_01/771571810" TargetMode="External"/><Relationship Id="rId100" Type="http://schemas.openxmlformats.org/officeDocument/2006/relationships/hyperlink" Target="https://podminky.urs.cz/item/CS_URS_2025_01/781495141" TargetMode="External"/><Relationship Id="rId105" Type="http://schemas.openxmlformats.org/officeDocument/2006/relationships/hyperlink" Target="https://podminky.urs.cz/item/CS_URS_2025_01/784171101" TargetMode="External"/><Relationship Id="rId8" Type="http://schemas.openxmlformats.org/officeDocument/2006/relationships/hyperlink" Target="https://podminky.urs.cz/item/CS_URS_2025_01/611321141" TargetMode="External"/><Relationship Id="rId51" Type="http://schemas.openxmlformats.org/officeDocument/2006/relationships/hyperlink" Target="https://podminky.urs.cz/item/CS_URS_2025_01/713151121" TargetMode="External"/><Relationship Id="rId72" Type="http://schemas.openxmlformats.org/officeDocument/2006/relationships/hyperlink" Target="https://podminky.urs.cz/item/CS_URS_2025_01/998767102" TargetMode="External"/><Relationship Id="rId93" Type="http://schemas.openxmlformats.org/officeDocument/2006/relationships/hyperlink" Target="https://podminky.urs.cz/item/CS_URS_2025_01/781121011" TargetMode="External"/><Relationship Id="rId98" Type="http://schemas.openxmlformats.org/officeDocument/2006/relationships/hyperlink" Target="https://podminky.urs.cz/item/CS_URS_2025_01/781492111" TargetMode="External"/><Relationship Id="rId3" Type="http://schemas.openxmlformats.org/officeDocument/2006/relationships/hyperlink" Target="https://podminky.urs.cz/item/CS_URS_2025_01/317944323" TargetMode="External"/><Relationship Id="rId25" Type="http://schemas.openxmlformats.org/officeDocument/2006/relationships/hyperlink" Target="https://podminky.urs.cz/item/CS_URS_2025_01/632481213" TargetMode="External"/><Relationship Id="rId46" Type="http://schemas.openxmlformats.org/officeDocument/2006/relationships/hyperlink" Target="https://podminky.urs.cz/item/CS_URS_2025_01/711112052" TargetMode="External"/><Relationship Id="rId67" Type="http://schemas.openxmlformats.org/officeDocument/2006/relationships/hyperlink" Target="https://podminky.urs.cz/item/CS_URS_2025_01/998766102"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podminky.urs.cz/item/CS_URS_2025_01/Pol32"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podminky.urs.cz/item/CS_URS_2025_01/Pol32"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podminky.urs.cz/item/CS_URS_2025_01/Ostatn&#237;_08"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dminky.urs.cz/item/CS_URS_2025_01/K042"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2"/>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302"/>
      <c r="AS2" s="302"/>
      <c r="AT2" s="302"/>
      <c r="AU2" s="302"/>
      <c r="AV2" s="302"/>
      <c r="AW2" s="302"/>
      <c r="AX2" s="302"/>
      <c r="AY2" s="302"/>
      <c r="AZ2" s="302"/>
      <c r="BA2" s="302"/>
      <c r="BB2" s="302"/>
      <c r="BC2" s="302"/>
      <c r="BD2" s="302"/>
      <c r="BE2" s="302"/>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301" t="s">
        <v>14</v>
      </c>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R5" s="21"/>
      <c r="BE5" s="298" t="s">
        <v>15</v>
      </c>
      <c r="BS5" s="18" t="s">
        <v>6</v>
      </c>
    </row>
    <row r="6" spans="1:74" ht="36.950000000000003" customHeight="1">
      <c r="B6" s="21"/>
      <c r="D6" s="27" t="s">
        <v>16</v>
      </c>
      <c r="K6" s="303" t="s">
        <v>17</v>
      </c>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R6" s="21"/>
      <c r="BE6" s="299"/>
      <c r="BS6" s="18" t="s">
        <v>6</v>
      </c>
    </row>
    <row r="7" spans="1:74" ht="12" customHeight="1">
      <c r="B7" s="21"/>
      <c r="D7" s="28" t="s">
        <v>18</v>
      </c>
      <c r="K7" s="26" t="s">
        <v>19</v>
      </c>
      <c r="AK7" s="28" t="s">
        <v>20</v>
      </c>
      <c r="AN7" s="26" t="s">
        <v>21</v>
      </c>
      <c r="AR7" s="21"/>
      <c r="BE7" s="299"/>
      <c r="BS7" s="18" t="s">
        <v>6</v>
      </c>
    </row>
    <row r="8" spans="1:74" ht="12" customHeight="1">
      <c r="B8" s="21"/>
      <c r="D8" s="28" t="s">
        <v>22</v>
      </c>
      <c r="K8" s="26" t="s">
        <v>23</v>
      </c>
      <c r="AK8" s="28" t="s">
        <v>24</v>
      </c>
      <c r="AN8" s="29" t="s">
        <v>25</v>
      </c>
      <c r="AR8" s="21"/>
      <c r="BE8" s="299"/>
      <c r="BS8" s="18" t="s">
        <v>6</v>
      </c>
    </row>
    <row r="9" spans="1:74" ht="29.25" customHeight="1">
      <c r="B9" s="21"/>
      <c r="D9" s="25" t="s">
        <v>26</v>
      </c>
      <c r="K9" s="30" t="s">
        <v>27</v>
      </c>
      <c r="AK9" s="25" t="s">
        <v>28</v>
      </c>
      <c r="AN9" s="30" t="s">
        <v>29</v>
      </c>
      <c r="AR9" s="21"/>
      <c r="BE9" s="299"/>
      <c r="BS9" s="18" t="s">
        <v>6</v>
      </c>
    </row>
    <row r="10" spans="1:74" ht="12" customHeight="1">
      <c r="B10" s="21"/>
      <c r="D10" s="28" t="s">
        <v>30</v>
      </c>
      <c r="AK10" s="28" t="s">
        <v>31</v>
      </c>
      <c r="AN10" s="26" t="s">
        <v>32</v>
      </c>
      <c r="AR10" s="21"/>
      <c r="BE10" s="299"/>
      <c r="BS10" s="18" t="s">
        <v>6</v>
      </c>
    </row>
    <row r="11" spans="1:74" ht="18.399999999999999" customHeight="1">
      <c r="B11" s="21"/>
      <c r="E11" s="26" t="s">
        <v>33</v>
      </c>
      <c r="AK11" s="28" t="s">
        <v>34</v>
      </c>
      <c r="AN11" s="26" t="s">
        <v>32</v>
      </c>
      <c r="AR11" s="21"/>
      <c r="BE11" s="299"/>
      <c r="BS11" s="18" t="s">
        <v>6</v>
      </c>
    </row>
    <row r="12" spans="1:74" ht="6.95" customHeight="1">
      <c r="B12" s="21"/>
      <c r="AR12" s="21"/>
      <c r="BE12" s="299"/>
      <c r="BS12" s="18" t="s">
        <v>6</v>
      </c>
    </row>
    <row r="13" spans="1:74" ht="12" customHeight="1">
      <c r="B13" s="21"/>
      <c r="D13" s="28" t="s">
        <v>35</v>
      </c>
      <c r="AK13" s="28" t="s">
        <v>31</v>
      </c>
      <c r="AN13" s="31" t="s">
        <v>36</v>
      </c>
      <c r="AR13" s="21"/>
      <c r="BE13" s="299"/>
      <c r="BS13" s="18" t="s">
        <v>6</v>
      </c>
    </row>
    <row r="14" spans="1:74" ht="12.75">
      <c r="B14" s="21"/>
      <c r="E14" s="304" t="s">
        <v>36</v>
      </c>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28" t="s">
        <v>34</v>
      </c>
      <c r="AN14" s="31" t="s">
        <v>36</v>
      </c>
      <c r="AR14" s="21"/>
      <c r="BE14" s="299"/>
      <c r="BS14" s="18" t="s">
        <v>6</v>
      </c>
    </row>
    <row r="15" spans="1:74" ht="6.95" customHeight="1">
      <c r="B15" s="21"/>
      <c r="AR15" s="21"/>
      <c r="BE15" s="299"/>
      <c r="BS15" s="18" t="s">
        <v>4</v>
      </c>
    </row>
    <row r="16" spans="1:74" ht="12" customHeight="1">
      <c r="B16" s="21"/>
      <c r="D16" s="28" t="s">
        <v>37</v>
      </c>
      <c r="AK16" s="28" t="s">
        <v>31</v>
      </c>
      <c r="AN16" s="26" t="s">
        <v>38</v>
      </c>
      <c r="AR16" s="21"/>
      <c r="BE16" s="299"/>
      <c r="BS16" s="18" t="s">
        <v>4</v>
      </c>
    </row>
    <row r="17" spans="2:71" ht="18.399999999999999" customHeight="1">
      <c r="B17" s="21"/>
      <c r="E17" s="26" t="s">
        <v>39</v>
      </c>
      <c r="AK17" s="28" t="s">
        <v>34</v>
      </c>
      <c r="AN17" s="26" t="s">
        <v>40</v>
      </c>
      <c r="AR17" s="21"/>
      <c r="BE17" s="299"/>
      <c r="BS17" s="18" t="s">
        <v>41</v>
      </c>
    </row>
    <row r="18" spans="2:71" ht="6.95" customHeight="1">
      <c r="B18" s="21"/>
      <c r="AR18" s="21"/>
      <c r="BE18" s="299"/>
      <c r="BS18" s="18" t="s">
        <v>6</v>
      </c>
    </row>
    <row r="19" spans="2:71" ht="12" customHeight="1">
      <c r="B19" s="21"/>
      <c r="D19" s="28" t="s">
        <v>42</v>
      </c>
      <c r="AK19" s="28" t="s">
        <v>31</v>
      </c>
      <c r="AN19" s="26" t="s">
        <v>32</v>
      </c>
      <c r="AR19" s="21"/>
      <c r="BE19" s="299"/>
      <c r="BS19" s="18" t="s">
        <v>6</v>
      </c>
    </row>
    <row r="20" spans="2:71" ht="18.399999999999999" customHeight="1">
      <c r="B20" s="21"/>
      <c r="E20" s="26" t="s">
        <v>43</v>
      </c>
      <c r="AK20" s="28" t="s">
        <v>34</v>
      </c>
      <c r="AN20" s="26" t="s">
        <v>32</v>
      </c>
      <c r="AR20" s="21"/>
      <c r="BE20" s="299"/>
      <c r="BS20" s="18" t="s">
        <v>4</v>
      </c>
    </row>
    <row r="21" spans="2:71" ht="6.95" customHeight="1">
      <c r="B21" s="21"/>
      <c r="AR21" s="21"/>
      <c r="BE21" s="299"/>
    </row>
    <row r="22" spans="2:71" ht="12" customHeight="1">
      <c r="B22" s="21"/>
      <c r="D22" s="28" t="s">
        <v>44</v>
      </c>
      <c r="AR22" s="21"/>
      <c r="BE22" s="299"/>
    </row>
    <row r="23" spans="2:71" ht="23.25" customHeight="1">
      <c r="B23" s="21"/>
      <c r="E23" s="306" t="s">
        <v>45</v>
      </c>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R23" s="21"/>
      <c r="BE23" s="299"/>
    </row>
    <row r="24" spans="2:71" ht="6.95" customHeight="1">
      <c r="B24" s="21"/>
      <c r="AR24" s="21"/>
      <c r="BE24" s="299"/>
    </row>
    <row r="25" spans="2:71" ht="6.95" customHeight="1">
      <c r="B25" s="21"/>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1"/>
      <c r="BE25" s="299"/>
    </row>
    <row r="26" spans="2:71" s="1" customFormat="1" ht="25.9" customHeight="1">
      <c r="B26" s="34"/>
      <c r="D26" s="35" t="s">
        <v>46</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07">
        <f>ROUND(AG54,2)</f>
        <v>0</v>
      </c>
      <c r="AL26" s="308"/>
      <c r="AM26" s="308"/>
      <c r="AN26" s="308"/>
      <c r="AO26" s="308"/>
      <c r="AR26" s="34"/>
      <c r="BE26" s="299"/>
    </row>
    <row r="27" spans="2:71" s="1" customFormat="1" ht="6.95" customHeight="1">
      <c r="B27" s="34"/>
      <c r="AR27" s="34"/>
      <c r="BE27" s="299"/>
    </row>
    <row r="28" spans="2:71" s="1" customFormat="1" ht="12.75">
      <c r="B28" s="34"/>
      <c r="L28" s="309" t="s">
        <v>47</v>
      </c>
      <c r="M28" s="309"/>
      <c r="N28" s="309"/>
      <c r="O28" s="309"/>
      <c r="P28" s="309"/>
      <c r="W28" s="309" t="s">
        <v>48</v>
      </c>
      <c r="X28" s="309"/>
      <c r="Y28" s="309"/>
      <c r="Z28" s="309"/>
      <c r="AA28" s="309"/>
      <c r="AB28" s="309"/>
      <c r="AC28" s="309"/>
      <c r="AD28" s="309"/>
      <c r="AE28" s="309"/>
      <c r="AK28" s="309" t="s">
        <v>49</v>
      </c>
      <c r="AL28" s="309"/>
      <c r="AM28" s="309"/>
      <c r="AN28" s="309"/>
      <c r="AO28" s="309"/>
      <c r="AR28" s="34"/>
      <c r="BE28" s="299"/>
    </row>
    <row r="29" spans="2:71" s="2" customFormat="1" ht="14.45" customHeight="1">
      <c r="B29" s="38"/>
      <c r="D29" s="28" t="s">
        <v>50</v>
      </c>
      <c r="F29" s="28" t="s">
        <v>51</v>
      </c>
      <c r="L29" s="312">
        <v>0.21</v>
      </c>
      <c r="M29" s="311"/>
      <c r="N29" s="311"/>
      <c r="O29" s="311"/>
      <c r="P29" s="311"/>
      <c r="W29" s="310">
        <f>ROUND(AZ54, 2)</f>
        <v>0</v>
      </c>
      <c r="X29" s="311"/>
      <c r="Y29" s="311"/>
      <c r="Z29" s="311"/>
      <c r="AA29" s="311"/>
      <c r="AB29" s="311"/>
      <c r="AC29" s="311"/>
      <c r="AD29" s="311"/>
      <c r="AE29" s="311"/>
      <c r="AK29" s="310">
        <f>ROUND(AV54, 2)</f>
        <v>0</v>
      </c>
      <c r="AL29" s="311"/>
      <c r="AM29" s="311"/>
      <c r="AN29" s="311"/>
      <c r="AO29" s="311"/>
      <c r="AR29" s="38"/>
      <c r="BE29" s="300"/>
    </row>
    <row r="30" spans="2:71" s="2" customFormat="1" ht="14.45" customHeight="1">
      <c r="B30" s="38"/>
      <c r="F30" s="28" t="s">
        <v>52</v>
      </c>
      <c r="L30" s="312">
        <v>0.12</v>
      </c>
      <c r="M30" s="311"/>
      <c r="N30" s="311"/>
      <c r="O30" s="311"/>
      <c r="P30" s="311"/>
      <c r="W30" s="310">
        <f>ROUND(BA54, 2)</f>
        <v>0</v>
      </c>
      <c r="X30" s="311"/>
      <c r="Y30" s="311"/>
      <c r="Z30" s="311"/>
      <c r="AA30" s="311"/>
      <c r="AB30" s="311"/>
      <c r="AC30" s="311"/>
      <c r="AD30" s="311"/>
      <c r="AE30" s="311"/>
      <c r="AK30" s="310">
        <f>ROUND(AW54, 2)</f>
        <v>0</v>
      </c>
      <c r="AL30" s="311"/>
      <c r="AM30" s="311"/>
      <c r="AN30" s="311"/>
      <c r="AO30" s="311"/>
      <c r="AR30" s="38"/>
      <c r="BE30" s="300"/>
    </row>
    <row r="31" spans="2:71" s="2" customFormat="1" ht="14.45" hidden="1" customHeight="1">
      <c r="B31" s="38"/>
      <c r="F31" s="28" t="s">
        <v>53</v>
      </c>
      <c r="L31" s="312">
        <v>0.21</v>
      </c>
      <c r="M31" s="311"/>
      <c r="N31" s="311"/>
      <c r="O31" s="311"/>
      <c r="P31" s="311"/>
      <c r="W31" s="310">
        <f>ROUND(BB54, 2)</f>
        <v>0</v>
      </c>
      <c r="X31" s="311"/>
      <c r="Y31" s="311"/>
      <c r="Z31" s="311"/>
      <c r="AA31" s="311"/>
      <c r="AB31" s="311"/>
      <c r="AC31" s="311"/>
      <c r="AD31" s="311"/>
      <c r="AE31" s="311"/>
      <c r="AK31" s="310">
        <v>0</v>
      </c>
      <c r="AL31" s="311"/>
      <c r="AM31" s="311"/>
      <c r="AN31" s="311"/>
      <c r="AO31" s="311"/>
      <c r="AR31" s="38"/>
      <c r="BE31" s="300"/>
    </row>
    <row r="32" spans="2:71" s="2" customFormat="1" ht="14.45" hidden="1" customHeight="1">
      <c r="B32" s="38"/>
      <c r="F32" s="28" t="s">
        <v>54</v>
      </c>
      <c r="L32" s="312">
        <v>0.12</v>
      </c>
      <c r="M32" s="311"/>
      <c r="N32" s="311"/>
      <c r="O32" s="311"/>
      <c r="P32" s="311"/>
      <c r="W32" s="310">
        <f>ROUND(BC54, 2)</f>
        <v>0</v>
      </c>
      <c r="X32" s="311"/>
      <c r="Y32" s="311"/>
      <c r="Z32" s="311"/>
      <c r="AA32" s="311"/>
      <c r="AB32" s="311"/>
      <c r="AC32" s="311"/>
      <c r="AD32" s="311"/>
      <c r="AE32" s="311"/>
      <c r="AK32" s="310">
        <v>0</v>
      </c>
      <c r="AL32" s="311"/>
      <c r="AM32" s="311"/>
      <c r="AN32" s="311"/>
      <c r="AO32" s="311"/>
      <c r="AR32" s="38"/>
      <c r="BE32" s="300"/>
    </row>
    <row r="33" spans="2:44" s="2" customFormat="1" ht="14.45" hidden="1" customHeight="1">
      <c r="B33" s="38"/>
      <c r="F33" s="28" t="s">
        <v>55</v>
      </c>
      <c r="L33" s="312">
        <v>0</v>
      </c>
      <c r="M33" s="311"/>
      <c r="N33" s="311"/>
      <c r="O33" s="311"/>
      <c r="P33" s="311"/>
      <c r="W33" s="310">
        <f>ROUND(BD54, 2)</f>
        <v>0</v>
      </c>
      <c r="X33" s="311"/>
      <c r="Y33" s="311"/>
      <c r="Z33" s="311"/>
      <c r="AA33" s="311"/>
      <c r="AB33" s="311"/>
      <c r="AC33" s="311"/>
      <c r="AD33" s="311"/>
      <c r="AE33" s="311"/>
      <c r="AK33" s="310">
        <v>0</v>
      </c>
      <c r="AL33" s="311"/>
      <c r="AM33" s="311"/>
      <c r="AN33" s="311"/>
      <c r="AO33" s="311"/>
      <c r="AR33" s="38"/>
    </row>
    <row r="34" spans="2:44" s="1" customFormat="1" ht="6.95" customHeight="1">
      <c r="B34" s="34"/>
      <c r="AR34" s="34"/>
    </row>
    <row r="35" spans="2:44" s="1" customFormat="1" ht="25.9" customHeight="1">
      <c r="B35" s="34"/>
      <c r="C35" s="39"/>
      <c r="D35" s="40" t="s">
        <v>56</v>
      </c>
      <c r="E35" s="41"/>
      <c r="F35" s="41"/>
      <c r="G35" s="41"/>
      <c r="H35" s="41"/>
      <c r="I35" s="41"/>
      <c r="J35" s="41"/>
      <c r="K35" s="41"/>
      <c r="L35" s="41"/>
      <c r="M35" s="41"/>
      <c r="N35" s="41"/>
      <c r="O35" s="41"/>
      <c r="P35" s="41"/>
      <c r="Q35" s="41"/>
      <c r="R35" s="41"/>
      <c r="S35" s="41"/>
      <c r="T35" s="42" t="s">
        <v>57</v>
      </c>
      <c r="U35" s="41"/>
      <c r="V35" s="41"/>
      <c r="W35" s="41"/>
      <c r="X35" s="316" t="s">
        <v>58</v>
      </c>
      <c r="Y35" s="314"/>
      <c r="Z35" s="314"/>
      <c r="AA35" s="314"/>
      <c r="AB35" s="314"/>
      <c r="AC35" s="41"/>
      <c r="AD35" s="41"/>
      <c r="AE35" s="41"/>
      <c r="AF35" s="41"/>
      <c r="AG35" s="41"/>
      <c r="AH35" s="41"/>
      <c r="AI35" s="41"/>
      <c r="AJ35" s="41"/>
      <c r="AK35" s="313">
        <f>SUM(AK26:AK33)</f>
        <v>0</v>
      </c>
      <c r="AL35" s="314"/>
      <c r="AM35" s="314"/>
      <c r="AN35" s="314"/>
      <c r="AO35" s="315"/>
      <c r="AP35" s="39"/>
      <c r="AQ35" s="39"/>
      <c r="AR35" s="34"/>
    </row>
    <row r="36" spans="2:44" s="1" customFormat="1" ht="6.95" customHeight="1">
      <c r="B36" s="34"/>
      <c r="AR36" s="34"/>
    </row>
    <row r="37" spans="2:44" s="1" customFormat="1" ht="6.95" customHeight="1">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4"/>
    </row>
    <row r="41" spans="2:44" s="1" customFormat="1" ht="6.95" customHeight="1">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4"/>
    </row>
    <row r="42" spans="2:44" s="1" customFormat="1" ht="24.95" customHeight="1">
      <c r="B42" s="34"/>
      <c r="C42" s="22" t="s">
        <v>59</v>
      </c>
      <c r="AR42" s="34"/>
    </row>
    <row r="43" spans="2:44" s="1" customFormat="1" ht="6.95" customHeight="1">
      <c r="B43" s="34"/>
      <c r="AR43" s="34"/>
    </row>
    <row r="44" spans="2:44" s="3" customFormat="1" ht="12" customHeight="1">
      <c r="B44" s="47"/>
      <c r="C44" s="28" t="s">
        <v>13</v>
      </c>
      <c r="L44" s="3" t="str">
        <f>K5</f>
        <v>2015-015</v>
      </c>
      <c r="AR44" s="47"/>
    </row>
    <row r="45" spans="2:44" s="4" customFormat="1" ht="36.950000000000003" customHeight="1">
      <c r="B45" s="48"/>
      <c r="C45" s="49" t="s">
        <v>16</v>
      </c>
      <c r="L45" s="280" t="str">
        <f>K6</f>
        <v>Školní zařízení Příbram</v>
      </c>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R45" s="48"/>
    </row>
    <row r="46" spans="2:44" s="1" customFormat="1" ht="6.95" customHeight="1">
      <c r="B46" s="34"/>
      <c r="AR46" s="34"/>
    </row>
    <row r="47" spans="2:44" s="1" customFormat="1" ht="12" customHeight="1">
      <c r="B47" s="34"/>
      <c r="C47" s="28" t="s">
        <v>22</v>
      </c>
      <c r="L47" s="50" t="str">
        <f>IF(K8="","",K8)</f>
        <v>Pod Šachtami 336, Příbram</v>
      </c>
      <c r="AI47" s="28" t="s">
        <v>24</v>
      </c>
      <c r="AM47" s="282" t="str">
        <f>IF(AN8= "","",AN8)</f>
        <v>10. 2. 2025</v>
      </c>
      <c r="AN47" s="282"/>
      <c r="AR47" s="34"/>
    </row>
    <row r="48" spans="2:44" s="1" customFormat="1" ht="6.95" customHeight="1">
      <c r="B48" s="34"/>
      <c r="AR48" s="34"/>
    </row>
    <row r="49" spans="1:91" s="1" customFormat="1" ht="15.2" customHeight="1">
      <c r="B49" s="34"/>
      <c r="C49" s="28" t="s">
        <v>30</v>
      </c>
      <c r="L49" s="3" t="str">
        <f>IF(E11= "","",E11)</f>
        <v>OU, PŠ, ZŠ a MŠ, Pod Šachtami 335, Příbram</v>
      </c>
      <c r="AI49" s="28" t="s">
        <v>37</v>
      </c>
      <c r="AM49" s="283" t="str">
        <f>IF(E17="","",E17)</f>
        <v>RAFPRO s.r.o.</v>
      </c>
      <c r="AN49" s="284"/>
      <c r="AO49" s="284"/>
      <c r="AP49" s="284"/>
      <c r="AR49" s="34"/>
      <c r="AS49" s="285" t="s">
        <v>60</v>
      </c>
      <c r="AT49" s="286"/>
      <c r="AU49" s="52"/>
      <c r="AV49" s="52"/>
      <c r="AW49" s="52"/>
      <c r="AX49" s="52"/>
      <c r="AY49" s="52"/>
      <c r="AZ49" s="52"/>
      <c r="BA49" s="52"/>
      <c r="BB49" s="52"/>
      <c r="BC49" s="52"/>
      <c r="BD49" s="53"/>
    </row>
    <row r="50" spans="1:91" s="1" customFormat="1" ht="15.2" customHeight="1">
      <c r="B50" s="34"/>
      <c r="C50" s="28" t="s">
        <v>35</v>
      </c>
      <c r="L50" s="3" t="str">
        <f>IF(E14= "Vyplň údaj","",E14)</f>
        <v/>
      </c>
      <c r="AI50" s="28" t="s">
        <v>42</v>
      </c>
      <c r="AM50" s="283" t="str">
        <f>IF(E20="","",E20)</f>
        <v xml:space="preserve"> </v>
      </c>
      <c r="AN50" s="284"/>
      <c r="AO50" s="284"/>
      <c r="AP50" s="284"/>
      <c r="AR50" s="34"/>
      <c r="AS50" s="287"/>
      <c r="AT50" s="288"/>
      <c r="BD50" s="55"/>
    </row>
    <row r="51" spans="1:91" s="1" customFormat="1" ht="10.9" customHeight="1">
      <c r="B51" s="34"/>
      <c r="AR51" s="34"/>
      <c r="AS51" s="287"/>
      <c r="AT51" s="288"/>
      <c r="BD51" s="55"/>
    </row>
    <row r="52" spans="1:91" s="1" customFormat="1" ht="29.25" customHeight="1">
      <c r="B52" s="34"/>
      <c r="C52" s="289" t="s">
        <v>61</v>
      </c>
      <c r="D52" s="290"/>
      <c r="E52" s="290"/>
      <c r="F52" s="290"/>
      <c r="G52" s="290"/>
      <c r="H52" s="56"/>
      <c r="I52" s="292" t="s">
        <v>62</v>
      </c>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1" t="s">
        <v>63</v>
      </c>
      <c r="AH52" s="290"/>
      <c r="AI52" s="290"/>
      <c r="AJ52" s="290"/>
      <c r="AK52" s="290"/>
      <c r="AL52" s="290"/>
      <c r="AM52" s="290"/>
      <c r="AN52" s="292" t="s">
        <v>64</v>
      </c>
      <c r="AO52" s="290"/>
      <c r="AP52" s="290"/>
      <c r="AQ52" s="57" t="s">
        <v>65</v>
      </c>
      <c r="AR52" s="34"/>
      <c r="AS52" s="58" t="s">
        <v>66</v>
      </c>
      <c r="AT52" s="59" t="s">
        <v>67</v>
      </c>
      <c r="AU52" s="59" t="s">
        <v>68</v>
      </c>
      <c r="AV52" s="59" t="s">
        <v>69</v>
      </c>
      <c r="AW52" s="59" t="s">
        <v>70</v>
      </c>
      <c r="AX52" s="59" t="s">
        <v>71</v>
      </c>
      <c r="AY52" s="59" t="s">
        <v>72</v>
      </c>
      <c r="AZ52" s="59" t="s">
        <v>73</v>
      </c>
      <c r="BA52" s="59" t="s">
        <v>74</v>
      </c>
      <c r="BB52" s="59" t="s">
        <v>75</v>
      </c>
      <c r="BC52" s="59" t="s">
        <v>76</v>
      </c>
      <c r="BD52" s="60" t="s">
        <v>77</v>
      </c>
    </row>
    <row r="53" spans="1:91" s="1" customFormat="1" ht="10.9" customHeight="1">
      <c r="B53" s="34"/>
      <c r="AR53" s="34"/>
      <c r="AS53" s="61"/>
      <c r="AT53" s="52"/>
      <c r="AU53" s="52"/>
      <c r="AV53" s="52"/>
      <c r="AW53" s="52"/>
      <c r="AX53" s="52"/>
      <c r="AY53" s="52"/>
      <c r="AZ53" s="52"/>
      <c r="BA53" s="52"/>
      <c r="BB53" s="52"/>
      <c r="BC53" s="52"/>
      <c r="BD53" s="53"/>
    </row>
    <row r="54" spans="1:91" s="5" customFormat="1" ht="32.450000000000003" customHeight="1">
      <c r="B54" s="62"/>
      <c r="C54" s="63" t="s">
        <v>78</v>
      </c>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296">
        <f>ROUND(SUM(AG55:AG60),2)</f>
        <v>0</v>
      </c>
      <c r="AH54" s="296"/>
      <c r="AI54" s="296"/>
      <c r="AJ54" s="296"/>
      <c r="AK54" s="296"/>
      <c r="AL54" s="296"/>
      <c r="AM54" s="296"/>
      <c r="AN54" s="297">
        <f t="shared" ref="AN54:AN60" si="0">SUM(AG54,AT54)</f>
        <v>0</v>
      </c>
      <c r="AO54" s="297"/>
      <c r="AP54" s="297"/>
      <c r="AQ54" s="66" t="s">
        <v>32</v>
      </c>
      <c r="AR54" s="62"/>
      <c r="AS54" s="67">
        <f>ROUND(SUM(AS55:AS60),2)</f>
        <v>0</v>
      </c>
      <c r="AT54" s="68">
        <f t="shared" ref="AT54:AT60" si="1">ROUND(SUM(AV54:AW54),2)</f>
        <v>0</v>
      </c>
      <c r="AU54" s="69">
        <f>ROUND(SUM(AU55:AU60),5)</f>
        <v>0</v>
      </c>
      <c r="AV54" s="68">
        <f>ROUND(AZ54*L29,2)</f>
        <v>0</v>
      </c>
      <c r="AW54" s="68">
        <f>ROUND(BA54*L30,2)</f>
        <v>0</v>
      </c>
      <c r="AX54" s="68">
        <f>ROUND(BB54*L29,2)</f>
        <v>0</v>
      </c>
      <c r="AY54" s="68">
        <f>ROUND(BC54*L30,2)</f>
        <v>0</v>
      </c>
      <c r="AZ54" s="68">
        <f>ROUND(SUM(AZ55:AZ60),2)</f>
        <v>0</v>
      </c>
      <c r="BA54" s="68">
        <f>ROUND(SUM(BA55:BA60),2)</f>
        <v>0</v>
      </c>
      <c r="BB54" s="68">
        <f>ROUND(SUM(BB55:BB60),2)</f>
        <v>0</v>
      </c>
      <c r="BC54" s="68">
        <f>ROUND(SUM(BC55:BC60),2)</f>
        <v>0</v>
      </c>
      <c r="BD54" s="70">
        <f>ROUND(SUM(BD55:BD60),2)</f>
        <v>0</v>
      </c>
      <c r="BS54" s="71" t="s">
        <v>79</v>
      </c>
      <c r="BT54" s="71" t="s">
        <v>80</v>
      </c>
      <c r="BU54" s="72" t="s">
        <v>81</v>
      </c>
      <c r="BV54" s="71" t="s">
        <v>82</v>
      </c>
      <c r="BW54" s="71" t="s">
        <v>5</v>
      </c>
      <c r="BX54" s="71" t="s">
        <v>83</v>
      </c>
      <c r="CL54" s="71" t="s">
        <v>19</v>
      </c>
    </row>
    <row r="55" spans="1:91" s="6" customFormat="1" ht="16.5" customHeight="1">
      <c r="A55" s="73" t="s">
        <v>84</v>
      </c>
      <c r="B55" s="74"/>
      <c r="C55" s="75"/>
      <c r="D55" s="293" t="s">
        <v>85</v>
      </c>
      <c r="E55" s="293"/>
      <c r="F55" s="293"/>
      <c r="G55" s="293"/>
      <c r="H55" s="293"/>
      <c r="I55" s="76"/>
      <c r="J55" s="293" t="s">
        <v>86</v>
      </c>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4">
        <f>'SO1 - Opěrná zeď, přípojky'!J30</f>
        <v>0</v>
      </c>
      <c r="AH55" s="295"/>
      <c r="AI55" s="295"/>
      <c r="AJ55" s="295"/>
      <c r="AK55" s="295"/>
      <c r="AL55" s="295"/>
      <c r="AM55" s="295"/>
      <c r="AN55" s="294">
        <f t="shared" si="0"/>
        <v>0</v>
      </c>
      <c r="AO55" s="295"/>
      <c r="AP55" s="295"/>
      <c r="AQ55" s="77" t="s">
        <v>87</v>
      </c>
      <c r="AR55" s="74"/>
      <c r="AS55" s="78">
        <v>0</v>
      </c>
      <c r="AT55" s="79">
        <f t="shared" si="1"/>
        <v>0</v>
      </c>
      <c r="AU55" s="80">
        <f>'SO1 - Opěrná zeď, přípojky'!P92</f>
        <v>0</v>
      </c>
      <c r="AV55" s="79">
        <f>'SO1 - Opěrná zeď, přípojky'!J33</f>
        <v>0</v>
      </c>
      <c r="AW55" s="79">
        <f>'SO1 - Opěrná zeď, přípojky'!J34</f>
        <v>0</v>
      </c>
      <c r="AX55" s="79">
        <f>'SO1 - Opěrná zeď, přípojky'!J35</f>
        <v>0</v>
      </c>
      <c r="AY55" s="79">
        <f>'SO1 - Opěrná zeď, přípojky'!J36</f>
        <v>0</v>
      </c>
      <c r="AZ55" s="79">
        <f>'SO1 - Opěrná zeď, přípojky'!F33</f>
        <v>0</v>
      </c>
      <c r="BA55" s="79">
        <f>'SO1 - Opěrná zeď, přípojky'!F34</f>
        <v>0</v>
      </c>
      <c r="BB55" s="79">
        <f>'SO1 - Opěrná zeď, přípojky'!F35</f>
        <v>0</v>
      </c>
      <c r="BC55" s="79">
        <f>'SO1 - Opěrná zeď, přípojky'!F36</f>
        <v>0</v>
      </c>
      <c r="BD55" s="81">
        <f>'SO1 - Opěrná zeď, přípojky'!F37</f>
        <v>0</v>
      </c>
      <c r="BT55" s="82" t="s">
        <v>88</v>
      </c>
      <c r="BV55" s="82" t="s">
        <v>82</v>
      </c>
      <c r="BW55" s="82" t="s">
        <v>89</v>
      </c>
      <c r="BX55" s="82" t="s">
        <v>5</v>
      </c>
      <c r="CL55" s="82" t="s">
        <v>32</v>
      </c>
      <c r="CM55" s="82" t="s">
        <v>90</v>
      </c>
    </row>
    <row r="56" spans="1:91" s="6" customFormat="1" ht="16.5" customHeight="1">
      <c r="A56" s="73" t="s">
        <v>84</v>
      </c>
      <c r="B56" s="74"/>
      <c r="C56" s="75"/>
      <c r="D56" s="293" t="s">
        <v>91</v>
      </c>
      <c r="E56" s="293"/>
      <c r="F56" s="293"/>
      <c r="G56" s="293"/>
      <c r="H56" s="293"/>
      <c r="I56" s="76"/>
      <c r="J56" s="293" t="s">
        <v>92</v>
      </c>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4">
        <f>'SO2 - Stavební práce'!J30</f>
        <v>0</v>
      </c>
      <c r="AH56" s="295"/>
      <c r="AI56" s="295"/>
      <c r="AJ56" s="295"/>
      <c r="AK56" s="295"/>
      <c r="AL56" s="295"/>
      <c r="AM56" s="295"/>
      <c r="AN56" s="294">
        <f t="shared" si="0"/>
        <v>0</v>
      </c>
      <c r="AO56" s="295"/>
      <c r="AP56" s="295"/>
      <c r="AQ56" s="77" t="s">
        <v>87</v>
      </c>
      <c r="AR56" s="74"/>
      <c r="AS56" s="78">
        <v>0</v>
      </c>
      <c r="AT56" s="79">
        <f t="shared" si="1"/>
        <v>0</v>
      </c>
      <c r="AU56" s="80">
        <f>'SO2 - Stavební práce'!P104</f>
        <v>0</v>
      </c>
      <c r="AV56" s="79">
        <f>'SO2 - Stavební práce'!J33</f>
        <v>0</v>
      </c>
      <c r="AW56" s="79">
        <f>'SO2 - Stavební práce'!J34</f>
        <v>0</v>
      </c>
      <c r="AX56" s="79">
        <f>'SO2 - Stavební práce'!J35</f>
        <v>0</v>
      </c>
      <c r="AY56" s="79">
        <f>'SO2 - Stavební práce'!J36</f>
        <v>0</v>
      </c>
      <c r="AZ56" s="79">
        <f>'SO2 - Stavební práce'!F33</f>
        <v>0</v>
      </c>
      <c r="BA56" s="79">
        <f>'SO2 - Stavební práce'!F34</f>
        <v>0</v>
      </c>
      <c r="BB56" s="79">
        <f>'SO2 - Stavební práce'!F35</f>
        <v>0</v>
      </c>
      <c r="BC56" s="79">
        <f>'SO2 - Stavební práce'!F36</f>
        <v>0</v>
      </c>
      <c r="BD56" s="81">
        <f>'SO2 - Stavební práce'!F37</f>
        <v>0</v>
      </c>
      <c r="BT56" s="82" t="s">
        <v>88</v>
      </c>
      <c r="BV56" s="82" t="s">
        <v>82</v>
      </c>
      <c r="BW56" s="82" t="s">
        <v>93</v>
      </c>
      <c r="BX56" s="82" t="s">
        <v>5</v>
      </c>
      <c r="CL56" s="82" t="s">
        <v>32</v>
      </c>
      <c r="CM56" s="82" t="s">
        <v>90</v>
      </c>
    </row>
    <row r="57" spans="1:91" s="6" customFormat="1" ht="16.5" customHeight="1">
      <c r="A57" s="73" t="s">
        <v>84</v>
      </c>
      <c r="B57" s="74"/>
      <c r="C57" s="75"/>
      <c r="D57" s="293" t="s">
        <v>94</v>
      </c>
      <c r="E57" s="293"/>
      <c r="F57" s="293"/>
      <c r="G57" s="293"/>
      <c r="H57" s="293"/>
      <c r="I57" s="76"/>
      <c r="J57" s="293" t="s">
        <v>95</v>
      </c>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4">
        <f>'SO3 - Silnoproudé instalace'!J30</f>
        <v>0</v>
      </c>
      <c r="AH57" s="295"/>
      <c r="AI57" s="295"/>
      <c r="AJ57" s="295"/>
      <c r="AK57" s="295"/>
      <c r="AL57" s="295"/>
      <c r="AM57" s="295"/>
      <c r="AN57" s="294">
        <f t="shared" si="0"/>
        <v>0</v>
      </c>
      <c r="AO57" s="295"/>
      <c r="AP57" s="295"/>
      <c r="AQ57" s="77" t="s">
        <v>87</v>
      </c>
      <c r="AR57" s="74"/>
      <c r="AS57" s="78">
        <v>0</v>
      </c>
      <c r="AT57" s="79">
        <f t="shared" si="1"/>
        <v>0</v>
      </c>
      <c r="AU57" s="80">
        <f>'SO3 - Silnoproudé instalace'!P85</f>
        <v>0</v>
      </c>
      <c r="AV57" s="79">
        <f>'SO3 - Silnoproudé instalace'!J33</f>
        <v>0</v>
      </c>
      <c r="AW57" s="79">
        <f>'SO3 - Silnoproudé instalace'!J34</f>
        <v>0</v>
      </c>
      <c r="AX57" s="79">
        <f>'SO3 - Silnoproudé instalace'!J35</f>
        <v>0</v>
      </c>
      <c r="AY57" s="79">
        <f>'SO3 - Silnoproudé instalace'!J36</f>
        <v>0</v>
      </c>
      <c r="AZ57" s="79">
        <f>'SO3 - Silnoproudé instalace'!F33</f>
        <v>0</v>
      </c>
      <c r="BA57" s="79">
        <f>'SO3 - Silnoproudé instalace'!F34</f>
        <v>0</v>
      </c>
      <c r="BB57" s="79">
        <f>'SO3 - Silnoproudé instalace'!F35</f>
        <v>0</v>
      </c>
      <c r="BC57" s="79">
        <f>'SO3 - Silnoproudé instalace'!F36</f>
        <v>0</v>
      </c>
      <c r="BD57" s="81">
        <f>'SO3 - Silnoproudé instalace'!F37</f>
        <v>0</v>
      </c>
      <c r="BT57" s="82" t="s">
        <v>88</v>
      </c>
      <c r="BV57" s="82" t="s">
        <v>82</v>
      </c>
      <c r="BW57" s="82" t="s">
        <v>96</v>
      </c>
      <c r="BX57" s="82" t="s">
        <v>5</v>
      </c>
      <c r="CL57" s="82" t="s">
        <v>32</v>
      </c>
      <c r="CM57" s="82" t="s">
        <v>90</v>
      </c>
    </row>
    <row r="58" spans="1:91" s="6" customFormat="1" ht="16.5" customHeight="1">
      <c r="A58" s="73" t="s">
        <v>84</v>
      </c>
      <c r="B58" s="74"/>
      <c r="C58" s="75"/>
      <c r="D58" s="293" t="s">
        <v>97</v>
      </c>
      <c r="E58" s="293"/>
      <c r="F58" s="293"/>
      <c r="G58" s="293"/>
      <c r="H58" s="293"/>
      <c r="I58" s="76"/>
      <c r="J58" s="293" t="s">
        <v>98</v>
      </c>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4">
        <f>'SO4 - Slaboproudé instalace'!J30</f>
        <v>0</v>
      </c>
      <c r="AH58" s="295"/>
      <c r="AI58" s="295"/>
      <c r="AJ58" s="295"/>
      <c r="AK58" s="295"/>
      <c r="AL58" s="295"/>
      <c r="AM58" s="295"/>
      <c r="AN58" s="294">
        <f t="shared" si="0"/>
        <v>0</v>
      </c>
      <c r="AO58" s="295"/>
      <c r="AP58" s="295"/>
      <c r="AQ58" s="77" t="s">
        <v>87</v>
      </c>
      <c r="AR58" s="74"/>
      <c r="AS58" s="78">
        <v>0</v>
      </c>
      <c r="AT58" s="79">
        <f t="shared" si="1"/>
        <v>0</v>
      </c>
      <c r="AU58" s="80">
        <f>'SO4 - Slaboproudé instalace'!P85</f>
        <v>0</v>
      </c>
      <c r="AV58" s="79">
        <f>'SO4 - Slaboproudé instalace'!J33</f>
        <v>0</v>
      </c>
      <c r="AW58" s="79">
        <f>'SO4 - Slaboproudé instalace'!J34</f>
        <v>0</v>
      </c>
      <c r="AX58" s="79">
        <f>'SO4 - Slaboproudé instalace'!J35</f>
        <v>0</v>
      </c>
      <c r="AY58" s="79">
        <f>'SO4 - Slaboproudé instalace'!J36</f>
        <v>0</v>
      </c>
      <c r="AZ58" s="79">
        <f>'SO4 - Slaboproudé instalace'!F33</f>
        <v>0</v>
      </c>
      <c r="BA58" s="79">
        <f>'SO4 - Slaboproudé instalace'!F34</f>
        <v>0</v>
      </c>
      <c r="BB58" s="79">
        <f>'SO4 - Slaboproudé instalace'!F35</f>
        <v>0</v>
      </c>
      <c r="BC58" s="79">
        <f>'SO4 - Slaboproudé instalace'!F36</f>
        <v>0</v>
      </c>
      <c r="BD58" s="81">
        <f>'SO4 - Slaboproudé instalace'!F37</f>
        <v>0</v>
      </c>
      <c r="BT58" s="82" t="s">
        <v>88</v>
      </c>
      <c r="BV58" s="82" t="s">
        <v>82</v>
      </c>
      <c r="BW58" s="82" t="s">
        <v>99</v>
      </c>
      <c r="BX58" s="82" t="s">
        <v>5</v>
      </c>
      <c r="CL58" s="82" t="s">
        <v>32</v>
      </c>
      <c r="CM58" s="82" t="s">
        <v>90</v>
      </c>
    </row>
    <row r="59" spans="1:91" s="6" customFormat="1" ht="16.5" customHeight="1">
      <c r="A59" s="73" t="s">
        <v>84</v>
      </c>
      <c r="B59" s="74"/>
      <c r="C59" s="75"/>
      <c r="D59" s="293" t="s">
        <v>100</v>
      </c>
      <c r="E59" s="293"/>
      <c r="F59" s="293"/>
      <c r="G59" s="293"/>
      <c r="H59" s="293"/>
      <c r="I59" s="76"/>
      <c r="J59" s="293" t="s">
        <v>101</v>
      </c>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4">
        <f>'SO5 - Technická zařízení ...'!J30</f>
        <v>0</v>
      </c>
      <c r="AH59" s="295"/>
      <c r="AI59" s="295"/>
      <c r="AJ59" s="295"/>
      <c r="AK59" s="295"/>
      <c r="AL59" s="295"/>
      <c r="AM59" s="295"/>
      <c r="AN59" s="294">
        <f t="shared" si="0"/>
        <v>0</v>
      </c>
      <c r="AO59" s="295"/>
      <c r="AP59" s="295"/>
      <c r="AQ59" s="77" t="s">
        <v>87</v>
      </c>
      <c r="AR59" s="74"/>
      <c r="AS59" s="78">
        <v>0</v>
      </c>
      <c r="AT59" s="79">
        <f t="shared" si="1"/>
        <v>0</v>
      </c>
      <c r="AU59" s="80">
        <f>'SO5 - Technická zařízení ...'!P90</f>
        <v>0</v>
      </c>
      <c r="AV59" s="79">
        <f>'SO5 - Technická zařízení ...'!J33</f>
        <v>0</v>
      </c>
      <c r="AW59" s="79">
        <f>'SO5 - Technická zařízení ...'!J34</f>
        <v>0</v>
      </c>
      <c r="AX59" s="79">
        <f>'SO5 - Technická zařízení ...'!J35</f>
        <v>0</v>
      </c>
      <c r="AY59" s="79">
        <f>'SO5 - Technická zařízení ...'!J36</f>
        <v>0</v>
      </c>
      <c r="AZ59" s="79">
        <f>'SO5 - Technická zařízení ...'!F33</f>
        <v>0</v>
      </c>
      <c r="BA59" s="79">
        <f>'SO5 - Technická zařízení ...'!F34</f>
        <v>0</v>
      </c>
      <c r="BB59" s="79">
        <f>'SO5 - Technická zařízení ...'!F35</f>
        <v>0</v>
      </c>
      <c r="BC59" s="79">
        <f>'SO5 - Technická zařízení ...'!F36</f>
        <v>0</v>
      </c>
      <c r="BD59" s="81">
        <f>'SO5 - Technická zařízení ...'!F37</f>
        <v>0</v>
      </c>
      <c r="BT59" s="82" t="s">
        <v>88</v>
      </c>
      <c r="BV59" s="82" t="s">
        <v>82</v>
      </c>
      <c r="BW59" s="82" t="s">
        <v>102</v>
      </c>
      <c r="BX59" s="82" t="s">
        <v>5</v>
      </c>
      <c r="CL59" s="82" t="s">
        <v>32</v>
      </c>
      <c r="CM59" s="82" t="s">
        <v>90</v>
      </c>
    </row>
    <row r="60" spans="1:91" s="6" customFormat="1" ht="16.5" customHeight="1">
      <c r="A60" s="73" t="s">
        <v>84</v>
      </c>
      <c r="B60" s="74"/>
      <c r="C60" s="75"/>
      <c r="D60" s="293" t="s">
        <v>103</v>
      </c>
      <c r="E60" s="293"/>
      <c r="F60" s="293"/>
      <c r="G60" s="293"/>
      <c r="H60" s="293"/>
      <c r="I60" s="76"/>
      <c r="J60" s="293" t="s">
        <v>104</v>
      </c>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4">
        <f>'VRN - Vedlejší a ostatní ...'!J30</f>
        <v>0</v>
      </c>
      <c r="AH60" s="295"/>
      <c r="AI60" s="295"/>
      <c r="AJ60" s="295"/>
      <c r="AK60" s="295"/>
      <c r="AL60" s="295"/>
      <c r="AM60" s="295"/>
      <c r="AN60" s="294">
        <f t="shared" si="0"/>
        <v>0</v>
      </c>
      <c r="AO60" s="295"/>
      <c r="AP60" s="295"/>
      <c r="AQ60" s="77" t="s">
        <v>87</v>
      </c>
      <c r="AR60" s="74"/>
      <c r="AS60" s="83">
        <v>0</v>
      </c>
      <c r="AT60" s="84">
        <f t="shared" si="1"/>
        <v>0</v>
      </c>
      <c r="AU60" s="85">
        <f>'VRN - Vedlejší a ostatní ...'!P80</f>
        <v>0</v>
      </c>
      <c r="AV60" s="84">
        <f>'VRN - Vedlejší a ostatní ...'!J33</f>
        <v>0</v>
      </c>
      <c r="AW60" s="84">
        <f>'VRN - Vedlejší a ostatní ...'!J34</f>
        <v>0</v>
      </c>
      <c r="AX60" s="84">
        <f>'VRN - Vedlejší a ostatní ...'!J35</f>
        <v>0</v>
      </c>
      <c r="AY60" s="84">
        <f>'VRN - Vedlejší a ostatní ...'!J36</f>
        <v>0</v>
      </c>
      <c r="AZ60" s="84">
        <f>'VRN - Vedlejší a ostatní ...'!F33</f>
        <v>0</v>
      </c>
      <c r="BA60" s="84">
        <f>'VRN - Vedlejší a ostatní ...'!F34</f>
        <v>0</v>
      </c>
      <c r="BB60" s="84">
        <f>'VRN - Vedlejší a ostatní ...'!F35</f>
        <v>0</v>
      </c>
      <c r="BC60" s="84">
        <f>'VRN - Vedlejší a ostatní ...'!F36</f>
        <v>0</v>
      </c>
      <c r="BD60" s="86">
        <f>'VRN - Vedlejší a ostatní ...'!F37</f>
        <v>0</v>
      </c>
      <c r="BT60" s="82" t="s">
        <v>88</v>
      </c>
      <c r="BV60" s="82" t="s">
        <v>82</v>
      </c>
      <c r="BW60" s="82" t="s">
        <v>105</v>
      </c>
      <c r="BX60" s="82" t="s">
        <v>5</v>
      </c>
      <c r="CL60" s="82" t="s">
        <v>32</v>
      </c>
      <c r="CM60" s="82" t="s">
        <v>90</v>
      </c>
    </row>
    <row r="61" spans="1:91" s="1" customFormat="1" ht="30" customHeight="1">
      <c r="B61" s="34"/>
      <c r="AR61" s="34"/>
    </row>
    <row r="62" spans="1:91" s="1" customFormat="1" ht="6.95" customHeight="1">
      <c r="B62" s="43"/>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34"/>
    </row>
  </sheetData>
  <sheetProtection algorithmName="SHA-512" hashValue="7KBV6ZjKngHwf0LNo1XBy5lsWTxnkXZh7gVV1I754XEKOrEBYEYxxHaB3CPY/efDa+lmZbvVF7h6K03qJwwESA==" saltValue="WBS2OMzFGzUL2bmFVJC+9MZoUOApttUrUd2/A5btaumHHLWZbKo4xieTRTwk98HcRAwLp2j5QuetAYoU9lxC7Q==" spinCount="100000" sheet="1" objects="1" scenarios="1" formatColumns="0" formatRows="0"/>
  <mergeCells count="62">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60:AP60"/>
    <mergeCell ref="AG60:AM60"/>
    <mergeCell ref="D60:H60"/>
    <mergeCell ref="J60:AF60"/>
    <mergeCell ref="AG54:AM54"/>
    <mergeCell ref="AN54:AP54"/>
    <mergeCell ref="AN58:AP58"/>
    <mergeCell ref="AG58:AM58"/>
    <mergeCell ref="D58:H58"/>
    <mergeCell ref="J58:AF58"/>
    <mergeCell ref="AN59:AP59"/>
    <mergeCell ref="AG59:AM59"/>
    <mergeCell ref="D59:H59"/>
    <mergeCell ref="J59:AF59"/>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L45:AO45"/>
    <mergeCell ref="AM47:AN47"/>
    <mergeCell ref="AM49:AP49"/>
    <mergeCell ref="AS49:AT51"/>
    <mergeCell ref="AM50:AP50"/>
  </mergeCells>
  <hyperlinks>
    <hyperlink ref="A55" location="'SO1 - Opěrná zeď, přípojky'!C2" display="/" xr:uid="{00000000-0004-0000-0000-000000000000}"/>
    <hyperlink ref="A56" location="'SO2 - Stavební práce'!C2" display="/" xr:uid="{00000000-0004-0000-0000-000001000000}"/>
    <hyperlink ref="A57" location="'SO3 - Silnoproudé instalace'!C2" display="/" xr:uid="{00000000-0004-0000-0000-000002000000}"/>
    <hyperlink ref="A58" location="'SO4 - Slaboproudé instalace'!C2" display="/" xr:uid="{00000000-0004-0000-0000-000003000000}"/>
    <hyperlink ref="A59" location="'SO5 - Technická zařízení ...'!C2" display="/" xr:uid="{00000000-0004-0000-0000-000004000000}"/>
    <hyperlink ref="A60" location="'VRN - Vedlejší a ostatní ...'!C2" display="/" xr:uid="{00000000-0004-0000-0000-00000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3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89</v>
      </c>
    </row>
    <row r="3" spans="2:46" ht="6.95" customHeight="1">
      <c r="B3" s="19"/>
      <c r="C3" s="20"/>
      <c r="D3" s="20"/>
      <c r="E3" s="20"/>
      <c r="F3" s="20"/>
      <c r="G3" s="20"/>
      <c r="H3" s="20"/>
      <c r="I3" s="20"/>
      <c r="J3" s="20"/>
      <c r="K3" s="20"/>
      <c r="L3" s="21"/>
      <c r="AT3" s="18" t="s">
        <v>90</v>
      </c>
    </row>
    <row r="4" spans="2:46" ht="24.95" customHeight="1">
      <c r="B4" s="21"/>
      <c r="D4" s="22" t="s">
        <v>106</v>
      </c>
      <c r="L4" s="21"/>
      <c r="M4" s="87" t="s">
        <v>10</v>
      </c>
      <c r="AT4" s="18" t="s">
        <v>4</v>
      </c>
    </row>
    <row r="5" spans="2:46" ht="6.95" customHeight="1">
      <c r="B5" s="21"/>
      <c r="L5" s="21"/>
    </row>
    <row r="6" spans="2:46" ht="12" customHeight="1">
      <c r="B6" s="21"/>
      <c r="D6" s="28" t="s">
        <v>16</v>
      </c>
      <c r="L6" s="21"/>
    </row>
    <row r="7" spans="2:46" ht="16.5" customHeight="1">
      <c r="B7" s="21"/>
      <c r="E7" s="317" t="str">
        <f>'Rekapitulace stavby'!K6</f>
        <v>Školní zařízení Příbram</v>
      </c>
      <c r="F7" s="318"/>
      <c r="G7" s="318"/>
      <c r="H7" s="318"/>
      <c r="L7" s="21"/>
    </row>
    <row r="8" spans="2:46" s="1" customFormat="1" ht="12" customHeight="1">
      <c r="B8" s="34"/>
      <c r="D8" s="28" t="s">
        <v>107</v>
      </c>
      <c r="L8" s="34"/>
    </row>
    <row r="9" spans="2:46" s="1" customFormat="1" ht="16.5" customHeight="1">
      <c r="B9" s="34"/>
      <c r="E9" s="280" t="s">
        <v>108</v>
      </c>
      <c r="F9" s="319"/>
      <c r="G9" s="319"/>
      <c r="H9" s="319"/>
      <c r="L9" s="34"/>
    </row>
    <row r="10" spans="2:46" s="1" customFormat="1" ht="11.25">
      <c r="B10" s="34"/>
      <c r="L10" s="34"/>
    </row>
    <row r="11" spans="2:46" s="1" customFormat="1" ht="12" customHeight="1">
      <c r="B11" s="34"/>
      <c r="D11" s="28" t="s">
        <v>18</v>
      </c>
      <c r="F11" s="26" t="s">
        <v>32</v>
      </c>
      <c r="I11" s="28" t="s">
        <v>20</v>
      </c>
      <c r="J11" s="26" t="s">
        <v>32</v>
      </c>
      <c r="L11" s="34"/>
    </row>
    <row r="12" spans="2:46" s="1" customFormat="1" ht="12" customHeight="1">
      <c r="B12" s="34"/>
      <c r="D12" s="28" t="s">
        <v>22</v>
      </c>
      <c r="F12" s="26" t="s">
        <v>23</v>
      </c>
      <c r="I12" s="28" t="s">
        <v>24</v>
      </c>
      <c r="J12" s="51" t="str">
        <f>'Rekapitulace stavby'!AN8</f>
        <v>10. 2. 2025</v>
      </c>
      <c r="L12" s="34"/>
    </row>
    <row r="13" spans="2:46" s="1" customFormat="1" ht="10.9"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32</v>
      </c>
      <c r="L15" s="34"/>
    </row>
    <row r="16" spans="2:46" s="1" customFormat="1" ht="6.95" customHeight="1">
      <c r="B16" s="34"/>
      <c r="L16" s="34"/>
    </row>
    <row r="17" spans="2:12" s="1" customFormat="1" ht="12" customHeight="1">
      <c r="B17" s="34"/>
      <c r="D17" s="28" t="s">
        <v>35</v>
      </c>
      <c r="I17" s="28" t="s">
        <v>31</v>
      </c>
      <c r="J17" s="29" t="str">
        <f>'Rekapitulace stavby'!AN13</f>
        <v>Vyplň údaj</v>
      </c>
      <c r="L17" s="34"/>
    </row>
    <row r="18" spans="2:12" s="1" customFormat="1" ht="18" customHeight="1">
      <c r="B18" s="34"/>
      <c r="E18" s="320" t="str">
        <f>'Rekapitulace stavby'!E14</f>
        <v>Vyplň údaj</v>
      </c>
      <c r="F18" s="301"/>
      <c r="G18" s="301"/>
      <c r="H18" s="301"/>
      <c r="I18" s="28" t="s">
        <v>34</v>
      </c>
      <c r="J18" s="29" t="str">
        <f>'Rekapitulace stavby'!AN14</f>
        <v>Vyplň údaj</v>
      </c>
      <c r="L18" s="34"/>
    </row>
    <row r="19" spans="2:12" s="1" customFormat="1" ht="6.95" customHeight="1">
      <c r="B19" s="34"/>
      <c r="L19" s="34"/>
    </row>
    <row r="20" spans="2:12" s="1" customFormat="1" ht="12" customHeight="1">
      <c r="B20" s="34"/>
      <c r="D20" s="28" t="s">
        <v>37</v>
      </c>
      <c r="I20" s="28" t="s">
        <v>31</v>
      </c>
      <c r="J20" s="26" t="s">
        <v>38</v>
      </c>
      <c r="L20" s="34"/>
    </row>
    <row r="21" spans="2:12" s="1" customFormat="1" ht="18" customHeight="1">
      <c r="B21" s="34"/>
      <c r="E21" s="26" t="s">
        <v>39</v>
      </c>
      <c r="I21" s="28" t="s">
        <v>34</v>
      </c>
      <c r="J21" s="26" t="s">
        <v>40</v>
      </c>
      <c r="L21" s="34"/>
    </row>
    <row r="22" spans="2:12" s="1" customFormat="1" ht="6.95" customHeight="1">
      <c r="B22" s="34"/>
      <c r="L22" s="34"/>
    </row>
    <row r="23" spans="2:12" s="1" customFormat="1" ht="12" customHeight="1">
      <c r="B23" s="34"/>
      <c r="D23" s="28" t="s">
        <v>42</v>
      </c>
      <c r="I23" s="28" t="s">
        <v>31</v>
      </c>
      <c r="J23" s="26" t="str">
        <f>IF('Rekapitulace stavby'!AN19="","",'Rekapitulace stavby'!AN19)</f>
        <v/>
      </c>
      <c r="L23" s="34"/>
    </row>
    <row r="24" spans="2:12" s="1" customFormat="1" ht="18" customHeight="1">
      <c r="B24" s="34"/>
      <c r="E24" s="26" t="str">
        <f>IF('Rekapitulace stavby'!E20="","",'Rekapitulace stavby'!E20)</f>
        <v xml:space="preserve"> </v>
      </c>
      <c r="I24" s="28" t="s">
        <v>34</v>
      </c>
      <c r="J24" s="26" t="str">
        <f>IF('Rekapitulace stavby'!AN20="","",'Rekapitulace stavby'!AN20)</f>
        <v/>
      </c>
      <c r="L24" s="34"/>
    </row>
    <row r="25" spans="2:12" s="1" customFormat="1" ht="6.95" customHeight="1">
      <c r="B25" s="34"/>
      <c r="L25" s="34"/>
    </row>
    <row r="26" spans="2:12" s="1" customFormat="1" ht="12" customHeight="1">
      <c r="B26" s="34"/>
      <c r="D26" s="28" t="s">
        <v>44</v>
      </c>
      <c r="L26" s="34"/>
    </row>
    <row r="27" spans="2:12" s="7" customFormat="1" ht="47.25" customHeight="1">
      <c r="B27" s="88"/>
      <c r="E27" s="306" t="s">
        <v>45</v>
      </c>
      <c r="F27" s="306"/>
      <c r="G27" s="306"/>
      <c r="H27" s="306"/>
      <c r="L27" s="88"/>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89" t="s">
        <v>46</v>
      </c>
      <c r="J30" s="65">
        <f>ROUND(J92, 2)</f>
        <v>0</v>
      </c>
      <c r="L30" s="34"/>
    </row>
    <row r="31" spans="2:12" s="1" customFormat="1" ht="6.95" customHeight="1">
      <c r="B31" s="34"/>
      <c r="D31" s="52"/>
      <c r="E31" s="52"/>
      <c r="F31" s="52"/>
      <c r="G31" s="52"/>
      <c r="H31" s="52"/>
      <c r="I31" s="52"/>
      <c r="J31" s="52"/>
      <c r="K31" s="52"/>
      <c r="L31" s="34"/>
    </row>
    <row r="32" spans="2:12" s="1" customFormat="1" ht="14.45" customHeight="1">
      <c r="B32" s="34"/>
      <c r="F32" s="37" t="s">
        <v>48</v>
      </c>
      <c r="I32" s="37" t="s">
        <v>47</v>
      </c>
      <c r="J32" s="37" t="s">
        <v>49</v>
      </c>
      <c r="L32" s="34"/>
    </row>
    <row r="33" spans="2:12" s="1" customFormat="1" ht="14.45" customHeight="1">
      <c r="B33" s="34"/>
      <c r="D33" s="54" t="s">
        <v>50</v>
      </c>
      <c r="E33" s="28" t="s">
        <v>51</v>
      </c>
      <c r="F33" s="90">
        <f>ROUND((SUM(BE92:BE334)),  2)</f>
        <v>0</v>
      </c>
      <c r="I33" s="91">
        <v>0.21</v>
      </c>
      <c r="J33" s="90">
        <f>ROUND(((SUM(BE92:BE334))*I33),  2)</f>
        <v>0</v>
      </c>
      <c r="L33" s="34"/>
    </row>
    <row r="34" spans="2:12" s="1" customFormat="1" ht="14.45" customHeight="1">
      <c r="B34" s="34"/>
      <c r="E34" s="28" t="s">
        <v>52</v>
      </c>
      <c r="F34" s="90">
        <f>ROUND((SUM(BF92:BF334)),  2)</f>
        <v>0</v>
      </c>
      <c r="I34" s="91">
        <v>0.12</v>
      </c>
      <c r="J34" s="90">
        <f>ROUND(((SUM(BF92:BF334))*I34),  2)</f>
        <v>0</v>
      </c>
      <c r="L34" s="34"/>
    </row>
    <row r="35" spans="2:12" s="1" customFormat="1" ht="14.45" hidden="1" customHeight="1">
      <c r="B35" s="34"/>
      <c r="E35" s="28" t="s">
        <v>53</v>
      </c>
      <c r="F35" s="90">
        <f>ROUND((SUM(BG92:BG334)),  2)</f>
        <v>0</v>
      </c>
      <c r="I35" s="91">
        <v>0.21</v>
      </c>
      <c r="J35" s="90">
        <f>0</f>
        <v>0</v>
      </c>
      <c r="L35" s="34"/>
    </row>
    <row r="36" spans="2:12" s="1" customFormat="1" ht="14.45" hidden="1" customHeight="1">
      <c r="B36" s="34"/>
      <c r="E36" s="28" t="s">
        <v>54</v>
      </c>
      <c r="F36" s="90">
        <f>ROUND((SUM(BH92:BH334)),  2)</f>
        <v>0</v>
      </c>
      <c r="I36" s="91">
        <v>0.12</v>
      </c>
      <c r="J36" s="90">
        <f>0</f>
        <v>0</v>
      </c>
      <c r="L36" s="34"/>
    </row>
    <row r="37" spans="2:12" s="1" customFormat="1" ht="14.45" hidden="1" customHeight="1">
      <c r="B37" s="34"/>
      <c r="E37" s="28" t="s">
        <v>55</v>
      </c>
      <c r="F37" s="90">
        <f>ROUND((SUM(BI92:BI334)),  2)</f>
        <v>0</v>
      </c>
      <c r="I37" s="91">
        <v>0</v>
      </c>
      <c r="J37" s="90">
        <f>0</f>
        <v>0</v>
      </c>
      <c r="L37" s="34"/>
    </row>
    <row r="38" spans="2:12" s="1" customFormat="1" ht="6.95" customHeight="1">
      <c r="B38" s="34"/>
      <c r="L38" s="34"/>
    </row>
    <row r="39" spans="2:12" s="1" customFormat="1" ht="25.35" customHeight="1">
      <c r="B39" s="34"/>
      <c r="C39" s="92"/>
      <c r="D39" s="93" t="s">
        <v>56</v>
      </c>
      <c r="E39" s="56"/>
      <c r="F39" s="56"/>
      <c r="G39" s="94" t="s">
        <v>57</v>
      </c>
      <c r="H39" s="95" t="s">
        <v>58</v>
      </c>
      <c r="I39" s="56"/>
      <c r="J39" s="96">
        <f>SUM(J30:J37)</f>
        <v>0</v>
      </c>
      <c r="K39" s="97"/>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109</v>
      </c>
      <c r="L45" s="34"/>
    </row>
    <row r="46" spans="2:12" s="1" customFormat="1" ht="6.95" customHeight="1">
      <c r="B46" s="34"/>
      <c r="L46" s="34"/>
    </row>
    <row r="47" spans="2:12" s="1" customFormat="1" ht="12" customHeight="1">
      <c r="B47" s="34"/>
      <c r="C47" s="28" t="s">
        <v>16</v>
      </c>
      <c r="L47" s="34"/>
    </row>
    <row r="48" spans="2:12" s="1" customFormat="1" ht="16.5" customHeight="1">
      <c r="B48" s="34"/>
      <c r="E48" s="317" t="str">
        <f>E7</f>
        <v>Školní zařízení Příbram</v>
      </c>
      <c r="F48" s="318"/>
      <c r="G48" s="318"/>
      <c r="H48" s="318"/>
      <c r="L48" s="34"/>
    </row>
    <row r="49" spans="2:47" s="1" customFormat="1" ht="12" customHeight="1">
      <c r="B49" s="34"/>
      <c r="C49" s="28" t="s">
        <v>107</v>
      </c>
      <c r="L49" s="34"/>
    </row>
    <row r="50" spans="2:47" s="1" customFormat="1" ht="16.5" customHeight="1">
      <c r="B50" s="34"/>
      <c r="E50" s="280" t="str">
        <f>E9</f>
        <v>SO1 - Opěrná zeď, přípojky</v>
      </c>
      <c r="F50" s="319"/>
      <c r="G50" s="319"/>
      <c r="H50" s="319"/>
      <c r="L50" s="34"/>
    </row>
    <row r="51" spans="2:47" s="1" customFormat="1" ht="6.95" customHeight="1">
      <c r="B51" s="34"/>
      <c r="L51" s="34"/>
    </row>
    <row r="52" spans="2:47" s="1" customFormat="1" ht="12" customHeight="1">
      <c r="B52" s="34"/>
      <c r="C52" s="28" t="s">
        <v>22</v>
      </c>
      <c r="F52" s="26" t="str">
        <f>F12</f>
        <v>Pod Šachtami 336, Příbram</v>
      </c>
      <c r="I52" s="28" t="s">
        <v>24</v>
      </c>
      <c r="J52" s="51" t="str">
        <f>IF(J12="","",J12)</f>
        <v>10. 2. 2025</v>
      </c>
      <c r="L52" s="34"/>
    </row>
    <row r="53" spans="2:47" s="1" customFormat="1" ht="6.95" customHeight="1">
      <c r="B53" s="34"/>
      <c r="L53" s="34"/>
    </row>
    <row r="54" spans="2:47" s="1" customFormat="1" ht="15.2" customHeight="1">
      <c r="B54" s="34"/>
      <c r="C54" s="28" t="s">
        <v>30</v>
      </c>
      <c r="F54" s="26" t="str">
        <f>E15</f>
        <v>OU, PŠ, ZŠ a MŠ, Pod Šachtami 335, Příbram</v>
      </c>
      <c r="I54" s="28" t="s">
        <v>37</v>
      </c>
      <c r="J54" s="32" t="str">
        <f>E21</f>
        <v>RAFPRO s.r.o.</v>
      </c>
      <c r="L54" s="34"/>
    </row>
    <row r="55" spans="2:47" s="1" customFormat="1" ht="15.2" customHeight="1">
      <c r="B55" s="34"/>
      <c r="C55" s="28" t="s">
        <v>35</v>
      </c>
      <c r="F55" s="26" t="str">
        <f>IF(E18="","",E18)</f>
        <v>Vyplň údaj</v>
      </c>
      <c r="I55" s="28" t="s">
        <v>42</v>
      </c>
      <c r="J55" s="32" t="str">
        <f>E24</f>
        <v xml:space="preserve"> </v>
      </c>
      <c r="L55" s="34"/>
    </row>
    <row r="56" spans="2:47" s="1" customFormat="1" ht="10.35" customHeight="1">
      <c r="B56" s="34"/>
      <c r="L56" s="34"/>
    </row>
    <row r="57" spans="2:47" s="1" customFormat="1" ht="29.25" customHeight="1">
      <c r="B57" s="34"/>
      <c r="C57" s="98" t="s">
        <v>110</v>
      </c>
      <c r="D57" s="92"/>
      <c r="E57" s="92"/>
      <c r="F57" s="92"/>
      <c r="G57" s="92"/>
      <c r="H57" s="92"/>
      <c r="I57" s="92"/>
      <c r="J57" s="99" t="s">
        <v>111</v>
      </c>
      <c r="K57" s="92"/>
      <c r="L57" s="34"/>
    </row>
    <row r="58" spans="2:47" s="1" customFormat="1" ht="10.35" customHeight="1">
      <c r="B58" s="34"/>
      <c r="L58" s="34"/>
    </row>
    <row r="59" spans="2:47" s="1" customFormat="1" ht="22.9" customHeight="1">
      <c r="B59" s="34"/>
      <c r="C59" s="100" t="s">
        <v>78</v>
      </c>
      <c r="J59" s="65">
        <f>J92</f>
        <v>0</v>
      </c>
      <c r="L59" s="34"/>
      <c r="AU59" s="18" t="s">
        <v>112</v>
      </c>
    </row>
    <row r="60" spans="2:47" s="8" customFormat="1" ht="24.95" customHeight="1">
      <c r="B60" s="101"/>
      <c r="D60" s="102" t="s">
        <v>113</v>
      </c>
      <c r="E60" s="103"/>
      <c r="F60" s="103"/>
      <c r="G60" s="103"/>
      <c r="H60" s="103"/>
      <c r="I60" s="103"/>
      <c r="J60" s="104">
        <f>J93</f>
        <v>0</v>
      </c>
      <c r="L60" s="101"/>
    </row>
    <row r="61" spans="2:47" s="9" customFormat="1" ht="19.899999999999999" customHeight="1">
      <c r="B61" s="105"/>
      <c r="D61" s="106" t="s">
        <v>114</v>
      </c>
      <c r="E61" s="107"/>
      <c r="F61" s="107"/>
      <c r="G61" s="107"/>
      <c r="H61" s="107"/>
      <c r="I61" s="107"/>
      <c r="J61" s="108">
        <f>J94</f>
        <v>0</v>
      </c>
      <c r="L61" s="105"/>
    </row>
    <row r="62" spans="2:47" s="9" customFormat="1" ht="19.899999999999999" customHeight="1">
      <c r="B62" s="105"/>
      <c r="D62" s="106" t="s">
        <v>115</v>
      </c>
      <c r="E62" s="107"/>
      <c r="F62" s="107"/>
      <c r="G62" s="107"/>
      <c r="H62" s="107"/>
      <c r="I62" s="107"/>
      <c r="J62" s="108">
        <f>J206</f>
        <v>0</v>
      </c>
      <c r="L62" s="105"/>
    </row>
    <row r="63" spans="2:47" s="9" customFormat="1" ht="19.899999999999999" customHeight="1">
      <c r="B63" s="105"/>
      <c r="D63" s="106" t="s">
        <v>116</v>
      </c>
      <c r="E63" s="107"/>
      <c r="F63" s="107"/>
      <c r="G63" s="107"/>
      <c r="H63" s="107"/>
      <c r="I63" s="107"/>
      <c r="J63" s="108">
        <f>J227</f>
        <v>0</v>
      </c>
      <c r="L63" s="105"/>
    </row>
    <row r="64" spans="2:47" s="9" customFormat="1" ht="19.899999999999999" customHeight="1">
      <c r="B64" s="105"/>
      <c r="D64" s="106" t="s">
        <v>117</v>
      </c>
      <c r="E64" s="107"/>
      <c r="F64" s="107"/>
      <c r="G64" s="107"/>
      <c r="H64" s="107"/>
      <c r="I64" s="107"/>
      <c r="J64" s="108">
        <f>J248</f>
        <v>0</v>
      </c>
      <c r="L64" s="105"/>
    </row>
    <row r="65" spans="2:12" s="9" customFormat="1" ht="19.899999999999999" customHeight="1">
      <c r="B65" s="105"/>
      <c r="D65" s="106" t="s">
        <v>118</v>
      </c>
      <c r="E65" s="107"/>
      <c r="F65" s="107"/>
      <c r="G65" s="107"/>
      <c r="H65" s="107"/>
      <c r="I65" s="107"/>
      <c r="J65" s="108">
        <f>J257</f>
        <v>0</v>
      </c>
      <c r="L65" s="105"/>
    </row>
    <row r="66" spans="2:12" s="9" customFormat="1" ht="19.899999999999999" customHeight="1">
      <c r="B66" s="105"/>
      <c r="D66" s="106" t="s">
        <v>119</v>
      </c>
      <c r="E66" s="107"/>
      <c r="F66" s="107"/>
      <c r="G66" s="107"/>
      <c r="H66" s="107"/>
      <c r="I66" s="107"/>
      <c r="J66" s="108">
        <f>J278</f>
        <v>0</v>
      </c>
      <c r="L66" s="105"/>
    </row>
    <row r="67" spans="2:12" s="9" customFormat="1" ht="19.899999999999999" customHeight="1">
      <c r="B67" s="105"/>
      <c r="D67" s="106" t="s">
        <v>120</v>
      </c>
      <c r="E67" s="107"/>
      <c r="F67" s="107"/>
      <c r="G67" s="107"/>
      <c r="H67" s="107"/>
      <c r="I67" s="107"/>
      <c r="J67" s="108">
        <f>J283</f>
        <v>0</v>
      </c>
      <c r="L67" s="105"/>
    </row>
    <row r="68" spans="2:12" s="9" customFormat="1" ht="19.899999999999999" customHeight="1">
      <c r="B68" s="105"/>
      <c r="D68" s="106" t="s">
        <v>121</v>
      </c>
      <c r="E68" s="107"/>
      <c r="F68" s="107"/>
      <c r="G68" s="107"/>
      <c r="H68" s="107"/>
      <c r="I68" s="107"/>
      <c r="J68" s="108">
        <f>J308</f>
        <v>0</v>
      </c>
      <c r="L68" s="105"/>
    </row>
    <row r="69" spans="2:12" s="9" customFormat="1" ht="19.899999999999999" customHeight="1">
      <c r="B69" s="105"/>
      <c r="D69" s="106" t="s">
        <v>122</v>
      </c>
      <c r="E69" s="107"/>
      <c r="F69" s="107"/>
      <c r="G69" s="107"/>
      <c r="H69" s="107"/>
      <c r="I69" s="107"/>
      <c r="J69" s="108">
        <f>J318</f>
        <v>0</v>
      </c>
      <c r="L69" s="105"/>
    </row>
    <row r="70" spans="2:12" s="8" customFormat="1" ht="24.95" customHeight="1">
      <c r="B70" s="101"/>
      <c r="D70" s="102" t="s">
        <v>123</v>
      </c>
      <c r="E70" s="103"/>
      <c r="F70" s="103"/>
      <c r="G70" s="103"/>
      <c r="H70" s="103"/>
      <c r="I70" s="103"/>
      <c r="J70" s="104">
        <f>J321</f>
        <v>0</v>
      </c>
      <c r="L70" s="101"/>
    </row>
    <row r="71" spans="2:12" s="9" customFormat="1" ht="19.899999999999999" customHeight="1">
      <c r="B71" s="105"/>
      <c r="D71" s="106" t="s">
        <v>124</v>
      </c>
      <c r="E71" s="107"/>
      <c r="F71" s="107"/>
      <c r="G71" s="107"/>
      <c r="H71" s="107"/>
      <c r="I71" s="107"/>
      <c r="J71" s="108">
        <f>J322</f>
        <v>0</v>
      </c>
      <c r="L71" s="105"/>
    </row>
    <row r="72" spans="2:12" s="9" customFormat="1" ht="19.899999999999999" customHeight="1">
      <c r="B72" s="105"/>
      <c r="D72" s="106" t="s">
        <v>125</v>
      </c>
      <c r="E72" s="107"/>
      <c r="F72" s="107"/>
      <c r="G72" s="107"/>
      <c r="H72" s="107"/>
      <c r="I72" s="107"/>
      <c r="J72" s="108">
        <f>J330</f>
        <v>0</v>
      </c>
      <c r="L72" s="105"/>
    </row>
    <row r="73" spans="2:12" s="1" customFormat="1" ht="21.75" customHeight="1">
      <c r="B73" s="34"/>
      <c r="L73" s="34"/>
    </row>
    <row r="74" spans="2:12" s="1" customFormat="1" ht="6.95" customHeight="1">
      <c r="B74" s="43"/>
      <c r="C74" s="44"/>
      <c r="D74" s="44"/>
      <c r="E74" s="44"/>
      <c r="F74" s="44"/>
      <c r="G74" s="44"/>
      <c r="H74" s="44"/>
      <c r="I74" s="44"/>
      <c r="J74" s="44"/>
      <c r="K74" s="44"/>
      <c r="L74" s="34"/>
    </row>
    <row r="78" spans="2:12" s="1" customFormat="1" ht="6.95" customHeight="1">
      <c r="B78" s="45"/>
      <c r="C78" s="46"/>
      <c r="D78" s="46"/>
      <c r="E78" s="46"/>
      <c r="F78" s="46"/>
      <c r="G78" s="46"/>
      <c r="H78" s="46"/>
      <c r="I78" s="46"/>
      <c r="J78" s="46"/>
      <c r="K78" s="46"/>
      <c r="L78" s="34"/>
    </row>
    <row r="79" spans="2:12" s="1" customFormat="1" ht="24.95" customHeight="1">
      <c r="B79" s="34"/>
      <c r="C79" s="22" t="s">
        <v>126</v>
      </c>
      <c r="L79" s="34"/>
    </row>
    <row r="80" spans="2:12" s="1" customFormat="1" ht="6.95" customHeight="1">
      <c r="B80" s="34"/>
      <c r="L80" s="34"/>
    </row>
    <row r="81" spans="2:65" s="1" customFormat="1" ht="12" customHeight="1">
      <c r="B81" s="34"/>
      <c r="C81" s="28" t="s">
        <v>16</v>
      </c>
      <c r="L81" s="34"/>
    </row>
    <row r="82" spans="2:65" s="1" customFormat="1" ht="16.5" customHeight="1">
      <c r="B82" s="34"/>
      <c r="E82" s="317" t="str">
        <f>E7</f>
        <v>Školní zařízení Příbram</v>
      </c>
      <c r="F82" s="318"/>
      <c r="G82" s="318"/>
      <c r="H82" s="318"/>
      <c r="L82" s="34"/>
    </row>
    <row r="83" spans="2:65" s="1" customFormat="1" ht="12" customHeight="1">
      <c r="B83" s="34"/>
      <c r="C83" s="28" t="s">
        <v>107</v>
      </c>
      <c r="L83" s="34"/>
    </row>
    <row r="84" spans="2:65" s="1" customFormat="1" ht="16.5" customHeight="1">
      <c r="B84" s="34"/>
      <c r="E84" s="280" t="str">
        <f>E9</f>
        <v>SO1 - Opěrná zeď, přípojky</v>
      </c>
      <c r="F84" s="319"/>
      <c r="G84" s="319"/>
      <c r="H84" s="319"/>
      <c r="L84" s="34"/>
    </row>
    <row r="85" spans="2:65" s="1" customFormat="1" ht="6.95" customHeight="1">
      <c r="B85" s="34"/>
      <c r="L85" s="34"/>
    </row>
    <row r="86" spans="2:65" s="1" customFormat="1" ht="12" customHeight="1">
      <c r="B86" s="34"/>
      <c r="C86" s="28" t="s">
        <v>22</v>
      </c>
      <c r="F86" s="26" t="str">
        <f>F12</f>
        <v>Pod Šachtami 336, Příbram</v>
      </c>
      <c r="I86" s="28" t="s">
        <v>24</v>
      </c>
      <c r="J86" s="51" t="str">
        <f>IF(J12="","",J12)</f>
        <v>10. 2. 2025</v>
      </c>
      <c r="L86" s="34"/>
    </row>
    <row r="87" spans="2:65" s="1" customFormat="1" ht="6.95" customHeight="1">
      <c r="B87" s="34"/>
      <c r="L87" s="34"/>
    </row>
    <row r="88" spans="2:65" s="1" customFormat="1" ht="15.2" customHeight="1">
      <c r="B88" s="34"/>
      <c r="C88" s="28" t="s">
        <v>30</v>
      </c>
      <c r="F88" s="26" t="str">
        <f>E15</f>
        <v>OU, PŠ, ZŠ a MŠ, Pod Šachtami 335, Příbram</v>
      </c>
      <c r="I88" s="28" t="s">
        <v>37</v>
      </c>
      <c r="J88" s="32" t="str">
        <f>E21</f>
        <v>RAFPRO s.r.o.</v>
      </c>
      <c r="L88" s="34"/>
    </row>
    <row r="89" spans="2:65" s="1" customFormat="1" ht="15.2" customHeight="1">
      <c r="B89" s="34"/>
      <c r="C89" s="28" t="s">
        <v>35</v>
      </c>
      <c r="F89" s="26" t="str">
        <f>IF(E18="","",E18)</f>
        <v>Vyplň údaj</v>
      </c>
      <c r="I89" s="28" t="s">
        <v>42</v>
      </c>
      <c r="J89" s="32" t="str">
        <f>E24</f>
        <v xml:space="preserve"> </v>
      </c>
      <c r="L89" s="34"/>
    </row>
    <row r="90" spans="2:65" s="1" customFormat="1" ht="10.35" customHeight="1">
      <c r="B90" s="34"/>
      <c r="L90" s="34"/>
    </row>
    <row r="91" spans="2:65" s="10" customFormat="1" ht="29.25" customHeight="1">
      <c r="B91" s="109"/>
      <c r="C91" s="110" t="s">
        <v>127</v>
      </c>
      <c r="D91" s="111" t="s">
        <v>65</v>
      </c>
      <c r="E91" s="111" t="s">
        <v>61</v>
      </c>
      <c r="F91" s="111" t="s">
        <v>62</v>
      </c>
      <c r="G91" s="111" t="s">
        <v>128</v>
      </c>
      <c r="H91" s="111" t="s">
        <v>129</v>
      </c>
      <c r="I91" s="111" t="s">
        <v>130</v>
      </c>
      <c r="J91" s="111" t="s">
        <v>111</v>
      </c>
      <c r="K91" s="112" t="s">
        <v>131</v>
      </c>
      <c r="L91" s="109"/>
      <c r="M91" s="58" t="s">
        <v>32</v>
      </c>
      <c r="N91" s="59" t="s">
        <v>50</v>
      </c>
      <c r="O91" s="59" t="s">
        <v>132</v>
      </c>
      <c r="P91" s="59" t="s">
        <v>133</v>
      </c>
      <c r="Q91" s="59" t="s">
        <v>134</v>
      </c>
      <c r="R91" s="59" t="s">
        <v>135</v>
      </c>
      <c r="S91" s="59" t="s">
        <v>136</v>
      </c>
      <c r="T91" s="60" t="s">
        <v>137</v>
      </c>
    </row>
    <row r="92" spans="2:65" s="1" customFormat="1" ht="22.9" customHeight="1">
      <c r="B92" s="34"/>
      <c r="C92" s="63" t="s">
        <v>138</v>
      </c>
      <c r="J92" s="113">
        <f>BK92</f>
        <v>0</v>
      </c>
      <c r="L92" s="34"/>
      <c r="M92" s="61"/>
      <c r="N92" s="52"/>
      <c r="O92" s="52"/>
      <c r="P92" s="114">
        <f>P93+P321</f>
        <v>0</v>
      </c>
      <c r="Q92" s="52"/>
      <c r="R92" s="114">
        <f>R93+R321</f>
        <v>265.8949958</v>
      </c>
      <c r="S92" s="52"/>
      <c r="T92" s="115">
        <f>T93+T321</f>
        <v>37.292499999999997</v>
      </c>
      <c r="AT92" s="18" t="s">
        <v>79</v>
      </c>
      <c r="AU92" s="18" t="s">
        <v>112</v>
      </c>
      <c r="BK92" s="116">
        <f>BK93+BK321</f>
        <v>0</v>
      </c>
    </row>
    <row r="93" spans="2:65" s="11" customFormat="1" ht="25.9" customHeight="1">
      <c r="B93" s="117"/>
      <c r="D93" s="118" t="s">
        <v>79</v>
      </c>
      <c r="E93" s="119" t="s">
        <v>139</v>
      </c>
      <c r="F93" s="119" t="s">
        <v>140</v>
      </c>
      <c r="I93" s="120"/>
      <c r="J93" s="121">
        <f>BK93</f>
        <v>0</v>
      </c>
      <c r="L93" s="117"/>
      <c r="M93" s="122"/>
      <c r="P93" s="123">
        <f>P94+P206+P227+P248+P257+P278+P283+P308+P318</f>
        <v>0</v>
      </c>
      <c r="R93" s="123">
        <f>R94+R206+R227+R248+R257+R278+R283+R308+R318</f>
        <v>265.34320780000002</v>
      </c>
      <c r="T93" s="124">
        <f>T94+T206+T227+T248+T257+T278+T283+T308+T318</f>
        <v>37.292499999999997</v>
      </c>
      <c r="AR93" s="118" t="s">
        <v>88</v>
      </c>
      <c r="AT93" s="125" t="s">
        <v>79</v>
      </c>
      <c r="AU93" s="125" t="s">
        <v>80</v>
      </c>
      <c r="AY93" s="118" t="s">
        <v>141</v>
      </c>
      <c r="BK93" s="126">
        <f>BK94+BK206+BK227+BK248+BK257+BK278+BK283+BK308+BK318</f>
        <v>0</v>
      </c>
    </row>
    <row r="94" spans="2:65" s="11" customFormat="1" ht="22.9" customHeight="1">
      <c r="B94" s="117"/>
      <c r="D94" s="118" t="s">
        <v>79</v>
      </c>
      <c r="E94" s="127" t="s">
        <v>88</v>
      </c>
      <c r="F94" s="127" t="s">
        <v>142</v>
      </c>
      <c r="I94" s="120"/>
      <c r="J94" s="128">
        <f>BK94</f>
        <v>0</v>
      </c>
      <c r="L94" s="117"/>
      <c r="M94" s="122"/>
      <c r="P94" s="123">
        <f>SUM(P95:P205)</f>
        <v>0</v>
      </c>
      <c r="R94" s="123">
        <f>SUM(R95:R205)</f>
        <v>112.9661906</v>
      </c>
      <c r="T94" s="124">
        <f>SUM(T95:T205)</f>
        <v>24.500499999999999</v>
      </c>
      <c r="AR94" s="118" t="s">
        <v>88</v>
      </c>
      <c r="AT94" s="125" t="s">
        <v>79</v>
      </c>
      <c r="AU94" s="125" t="s">
        <v>88</v>
      </c>
      <c r="AY94" s="118" t="s">
        <v>141</v>
      </c>
      <c r="BK94" s="126">
        <f>SUM(BK95:BK205)</f>
        <v>0</v>
      </c>
    </row>
    <row r="95" spans="2:65" s="1" customFormat="1" ht="62.65" customHeight="1">
      <c r="B95" s="34"/>
      <c r="C95" s="129" t="s">
        <v>88</v>
      </c>
      <c r="D95" s="129" t="s">
        <v>143</v>
      </c>
      <c r="E95" s="130" t="s">
        <v>144</v>
      </c>
      <c r="F95" s="131" t="s">
        <v>145</v>
      </c>
      <c r="G95" s="132" t="s">
        <v>146</v>
      </c>
      <c r="H95" s="133">
        <v>50</v>
      </c>
      <c r="I95" s="134"/>
      <c r="J95" s="135">
        <f>ROUND(I95*H95,2)</f>
        <v>0</v>
      </c>
      <c r="K95" s="131" t="s">
        <v>147</v>
      </c>
      <c r="L95" s="34"/>
      <c r="M95" s="136" t="s">
        <v>32</v>
      </c>
      <c r="N95" s="137" t="s">
        <v>51</v>
      </c>
      <c r="P95" s="138">
        <f>O95*H95</f>
        <v>0</v>
      </c>
      <c r="Q95" s="138">
        <v>0</v>
      </c>
      <c r="R95" s="138">
        <f>Q95*H95</f>
        <v>0</v>
      </c>
      <c r="S95" s="138">
        <v>0.26</v>
      </c>
      <c r="T95" s="139">
        <f>S95*H95</f>
        <v>13</v>
      </c>
      <c r="AR95" s="140" t="s">
        <v>148</v>
      </c>
      <c r="AT95" s="140" t="s">
        <v>143</v>
      </c>
      <c r="AU95" s="140" t="s">
        <v>90</v>
      </c>
      <c r="AY95" s="18" t="s">
        <v>141</v>
      </c>
      <c r="BE95" s="141">
        <f>IF(N95="základní",J95,0)</f>
        <v>0</v>
      </c>
      <c r="BF95" s="141">
        <f>IF(N95="snížená",J95,0)</f>
        <v>0</v>
      </c>
      <c r="BG95" s="141">
        <f>IF(N95="zákl. přenesená",J95,0)</f>
        <v>0</v>
      </c>
      <c r="BH95" s="141">
        <f>IF(N95="sníž. přenesená",J95,0)</f>
        <v>0</v>
      </c>
      <c r="BI95" s="141">
        <f>IF(N95="nulová",J95,0)</f>
        <v>0</v>
      </c>
      <c r="BJ95" s="18" t="s">
        <v>88</v>
      </c>
      <c r="BK95" s="141">
        <f>ROUND(I95*H95,2)</f>
        <v>0</v>
      </c>
      <c r="BL95" s="18" t="s">
        <v>148</v>
      </c>
      <c r="BM95" s="140" t="s">
        <v>149</v>
      </c>
    </row>
    <row r="96" spans="2:65" s="1" customFormat="1" ht="11.25">
      <c r="B96" s="34"/>
      <c r="D96" s="142" t="s">
        <v>150</v>
      </c>
      <c r="F96" s="143" t="s">
        <v>151</v>
      </c>
      <c r="I96" s="144"/>
      <c r="L96" s="34"/>
      <c r="M96" s="145"/>
      <c r="T96" s="55"/>
      <c r="AT96" s="18" t="s">
        <v>150</v>
      </c>
      <c r="AU96" s="18" t="s">
        <v>90</v>
      </c>
    </row>
    <row r="97" spans="2:65" s="12" customFormat="1" ht="11.25">
      <c r="B97" s="146"/>
      <c r="D97" s="147" t="s">
        <v>152</v>
      </c>
      <c r="E97" s="148" t="s">
        <v>32</v>
      </c>
      <c r="F97" s="149" t="s">
        <v>153</v>
      </c>
      <c r="H97" s="148" t="s">
        <v>32</v>
      </c>
      <c r="I97" s="150"/>
      <c r="L97" s="146"/>
      <c r="M97" s="151"/>
      <c r="T97" s="152"/>
      <c r="AT97" s="148" t="s">
        <v>152</v>
      </c>
      <c r="AU97" s="148" t="s">
        <v>90</v>
      </c>
      <c r="AV97" s="12" t="s">
        <v>88</v>
      </c>
      <c r="AW97" s="12" t="s">
        <v>41</v>
      </c>
      <c r="AX97" s="12" t="s">
        <v>80</v>
      </c>
      <c r="AY97" s="148" t="s">
        <v>141</v>
      </c>
    </row>
    <row r="98" spans="2:65" s="13" customFormat="1" ht="11.25">
      <c r="B98" s="153"/>
      <c r="D98" s="147" t="s">
        <v>152</v>
      </c>
      <c r="E98" s="154" t="s">
        <v>32</v>
      </c>
      <c r="F98" s="155" t="s">
        <v>154</v>
      </c>
      <c r="H98" s="156">
        <v>50</v>
      </c>
      <c r="I98" s="157"/>
      <c r="L98" s="153"/>
      <c r="M98" s="158"/>
      <c r="T98" s="159"/>
      <c r="AT98" s="154" t="s">
        <v>152</v>
      </c>
      <c r="AU98" s="154" t="s">
        <v>90</v>
      </c>
      <c r="AV98" s="13" t="s">
        <v>90</v>
      </c>
      <c r="AW98" s="13" t="s">
        <v>41</v>
      </c>
      <c r="AX98" s="13" t="s">
        <v>88</v>
      </c>
      <c r="AY98" s="154" t="s">
        <v>141</v>
      </c>
    </row>
    <row r="99" spans="2:65" s="1" customFormat="1" ht="49.15" customHeight="1">
      <c r="B99" s="34"/>
      <c r="C99" s="129" t="s">
        <v>90</v>
      </c>
      <c r="D99" s="129" t="s">
        <v>143</v>
      </c>
      <c r="E99" s="130" t="s">
        <v>155</v>
      </c>
      <c r="F99" s="131" t="s">
        <v>156</v>
      </c>
      <c r="G99" s="132" t="s">
        <v>157</v>
      </c>
      <c r="H99" s="133">
        <v>56.1</v>
      </c>
      <c r="I99" s="134"/>
      <c r="J99" s="135">
        <f>ROUND(I99*H99,2)</f>
        <v>0</v>
      </c>
      <c r="K99" s="131" t="s">
        <v>147</v>
      </c>
      <c r="L99" s="34"/>
      <c r="M99" s="136" t="s">
        <v>32</v>
      </c>
      <c r="N99" s="137" t="s">
        <v>51</v>
      </c>
      <c r="P99" s="138">
        <f>O99*H99</f>
        <v>0</v>
      </c>
      <c r="Q99" s="138">
        <v>0</v>
      </c>
      <c r="R99" s="138">
        <f>Q99*H99</f>
        <v>0</v>
      </c>
      <c r="S99" s="138">
        <v>0.20499999999999999</v>
      </c>
      <c r="T99" s="139">
        <f>S99*H99</f>
        <v>11.500499999999999</v>
      </c>
      <c r="AR99" s="140" t="s">
        <v>148</v>
      </c>
      <c r="AT99" s="140" t="s">
        <v>143</v>
      </c>
      <c r="AU99" s="140" t="s">
        <v>90</v>
      </c>
      <c r="AY99" s="18" t="s">
        <v>141</v>
      </c>
      <c r="BE99" s="141">
        <f>IF(N99="základní",J99,0)</f>
        <v>0</v>
      </c>
      <c r="BF99" s="141">
        <f>IF(N99="snížená",J99,0)</f>
        <v>0</v>
      </c>
      <c r="BG99" s="141">
        <f>IF(N99="zákl. přenesená",J99,0)</f>
        <v>0</v>
      </c>
      <c r="BH99" s="141">
        <f>IF(N99="sníž. přenesená",J99,0)</f>
        <v>0</v>
      </c>
      <c r="BI99" s="141">
        <f>IF(N99="nulová",J99,0)</f>
        <v>0</v>
      </c>
      <c r="BJ99" s="18" t="s">
        <v>88</v>
      </c>
      <c r="BK99" s="141">
        <f>ROUND(I99*H99,2)</f>
        <v>0</v>
      </c>
      <c r="BL99" s="18" t="s">
        <v>148</v>
      </c>
      <c r="BM99" s="140" t="s">
        <v>158</v>
      </c>
    </row>
    <row r="100" spans="2:65" s="1" customFormat="1" ht="11.25">
      <c r="B100" s="34"/>
      <c r="D100" s="142" t="s">
        <v>150</v>
      </c>
      <c r="F100" s="143" t="s">
        <v>159</v>
      </c>
      <c r="I100" s="144"/>
      <c r="L100" s="34"/>
      <c r="M100" s="145"/>
      <c r="T100" s="55"/>
      <c r="AT100" s="18" t="s">
        <v>150</v>
      </c>
      <c r="AU100" s="18" t="s">
        <v>90</v>
      </c>
    </row>
    <row r="101" spans="2:65" s="13" customFormat="1" ht="11.25">
      <c r="B101" s="153"/>
      <c r="D101" s="147" t="s">
        <v>152</v>
      </c>
      <c r="E101" s="154" t="s">
        <v>32</v>
      </c>
      <c r="F101" s="155" t="s">
        <v>160</v>
      </c>
      <c r="H101" s="156">
        <v>56.1</v>
      </c>
      <c r="I101" s="157"/>
      <c r="L101" s="153"/>
      <c r="M101" s="158"/>
      <c r="T101" s="159"/>
      <c r="AT101" s="154" t="s">
        <v>152</v>
      </c>
      <c r="AU101" s="154" t="s">
        <v>90</v>
      </c>
      <c r="AV101" s="13" t="s">
        <v>90</v>
      </c>
      <c r="AW101" s="13" t="s">
        <v>41</v>
      </c>
      <c r="AX101" s="13" t="s">
        <v>88</v>
      </c>
      <c r="AY101" s="154" t="s">
        <v>141</v>
      </c>
    </row>
    <row r="102" spans="2:65" s="1" customFormat="1" ht="33" customHeight="1">
      <c r="B102" s="34"/>
      <c r="C102" s="129" t="s">
        <v>161</v>
      </c>
      <c r="D102" s="129" t="s">
        <v>143</v>
      </c>
      <c r="E102" s="130" t="s">
        <v>162</v>
      </c>
      <c r="F102" s="131" t="s">
        <v>163</v>
      </c>
      <c r="G102" s="132" t="s">
        <v>164</v>
      </c>
      <c r="H102" s="133">
        <v>36.274999999999999</v>
      </c>
      <c r="I102" s="134"/>
      <c r="J102" s="135">
        <f>ROUND(I102*H102,2)</f>
        <v>0</v>
      </c>
      <c r="K102" s="131" t="s">
        <v>147</v>
      </c>
      <c r="L102" s="34"/>
      <c r="M102" s="136" t="s">
        <v>32</v>
      </c>
      <c r="N102" s="137" t="s">
        <v>51</v>
      </c>
      <c r="P102" s="138">
        <f>O102*H102</f>
        <v>0</v>
      </c>
      <c r="Q102" s="138">
        <v>0</v>
      </c>
      <c r="R102" s="138">
        <f>Q102*H102</f>
        <v>0</v>
      </c>
      <c r="S102" s="138">
        <v>0</v>
      </c>
      <c r="T102" s="139">
        <f>S102*H102</f>
        <v>0</v>
      </c>
      <c r="AR102" s="140" t="s">
        <v>148</v>
      </c>
      <c r="AT102" s="140" t="s">
        <v>143</v>
      </c>
      <c r="AU102" s="140" t="s">
        <v>90</v>
      </c>
      <c r="AY102" s="18" t="s">
        <v>141</v>
      </c>
      <c r="BE102" s="141">
        <f>IF(N102="základní",J102,0)</f>
        <v>0</v>
      </c>
      <c r="BF102" s="141">
        <f>IF(N102="snížená",J102,0)</f>
        <v>0</v>
      </c>
      <c r="BG102" s="141">
        <f>IF(N102="zákl. přenesená",J102,0)</f>
        <v>0</v>
      </c>
      <c r="BH102" s="141">
        <f>IF(N102="sníž. přenesená",J102,0)</f>
        <v>0</v>
      </c>
      <c r="BI102" s="141">
        <f>IF(N102="nulová",J102,0)</f>
        <v>0</v>
      </c>
      <c r="BJ102" s="18" t="s">
        <v>88</v>
      </c>
      <c r="BK102" s="141">
        <f>ROUND(I102*H102,2)</f>
        <v>0</v>
      </c>
      <c r="BL102" s="18" t="s">
        <v>148</v>
      </c>
      <c r="BM102" s="140" t="s">
        <v>165</v>
      </c>
    </row>
    <row r="103" spans="2:65" s="1" customFormat="1" ht="11.25">
      <c r="B103" s="34"/>
      <c r="D103" s="142" t="s">
        <v>150</v>
      </c>
      <c r="F103" s="143" t="s">
        <v>166</v>
      </c>
      <c r="I103" s="144"/>
      <c r="L103" s="34"/>
      <c r="M103" s="145"/>
      <c r="T103" s="55"/>
      <c r="AT103" s="18" t="s">
        <v>150</v>
      </c>
      <c r="AU103" s="18" t="s">
        <v>90</v>
      </c>
    </row>
    <row r="104" spans="2:65" s="12" customFormat="1" ht="11.25">
      <c r="B104" s="146"/>
      <c r="D104" s="147" t="s">
        <v>152</v>
      </c>
      <c r="E104" s="148" t="s">
        <v>32</v>
      </c>
      <c r="F104" s="149" t="s">
        <v>167</v>
      </c>
      <c r="H104" s="148" t="s">
        <v>32</v>
      </c>
      <c r="I104" s="150"/>
      <c r="L104" s="146"/>
      <c r="M104" s="151"/>
      <c r="T104" s="152"/>
      <c r="AT104" s="148" t="s">
        <v>152</v>
      </c>
      <c r="AU104" s="148" t="s">
        <v>90</v>
      </c>
      <c r="AV104" s="12" t="s">
        <v>88</v>
      </c>
      <c r="AW104" s="12" t="s">
        <v>41</v>
      </c>
      <c r="AX104" s="12" t="s">
        <v>80</v>
      </c>
      <c r="AY104" s="148" t="s">
        <v>141</v>
      </c>
    </row>
    <row r="105" spans="2:65" s="13" customFormat="1" ht="11.25">
      <c r="B105" s="153"/>
      <c r="D105" s="147" t="s">
        <v>152</v>
      </c>
      <c r="E105" s="154" t="s">
        <v>32</v>
      </c>
      <c r="F105" s="155" t="s">
        <v>168</v>
      </c>
      <c r="H105" s="156">
        <v>11.75</v>
      </c>
      <c r="I105" s="157"/>
      <c r="L105" s="153"/>
      <c r="M105" s="158"/>
      <c r="T105" s="159"/>
      <c r="AT105" s="154" t="s">
        <v>152</v>
      </c>
      <c r="AU105" s="154" t="s">
        <v>90</v>
      </c>
      <c r="AV105" s="13" t="s">
        <v>90</v>
      </c>
      <c r="AW105" s="13" t="s">
        <v>41</v>
      </c>
      <c r="AX105" s="13" t="s">
        <v>80</v>
      </c>
      <c r="AY105" s="154" t="s">
        <v>141</v>
      </c>
    </row>
    <row r="106" spans="2:65" s="12" customFormat="1" ht="11.25">
      <c r="B106" s="146"/>
      <c r="D106" s="147" t="s">
        <v>152</v>
      </c>
      <c r="E106" s="148" t="s">
        <v>32</v>
      </c>
      <c r="F106" s="149" t="s">
        <v>153</v>
      </c>
      <c r="H106" s="148" t="s">
        <v>32</v>
      </c>
      <c r="I106" s="150"/>
      <c r="L106" s="146"/>
      <c r="M106" s="151"/>
      <c r="T106" s="152"/>
      <c r="AT106" s="148" t="s">
        <v>152</v>
      </c>
      <c r="AU106" s="148" t="s">
        <v>90</v>
      </c>
      <c r="AV106" s="12" t="s">
        <v>88</v>
      </c>
      <c r="AW106" s="12" t="s">
        <v>41</v>
      </c>
      <c r="AX106" s="12" t="s">
        <v>80</v>
      </c>
      <c r="AY106" s="148" t="s">
        <v>141</v>
      </c>
    </row>
    <row r="107" spans="2:65" s="13" customFormat="1" ht="11.25">
      <c r="B107" s="153"/>
      <c r="D107" s="147" t="s">
        <v>152</v>
      </c>
      <c r="E107" s="154" t="s">
        <v>32</v>
      </c>
      <c r="F107" s="155" t="s">
        <v>169</v>
      </c>
      <c r="H107" s="156">
        <v>24.524999999999999</v>
      </c>
      <c r="I107" s="157"/>
      <c r="L107" s="153"/>
      <c r="M107" s="158"/>
      <c r="T107" s="159"/>
      <c r="AT107" s="154" t="s">
        <v>152</v>
      </c>
      <c r="AU107" s="154" t="s">
        <v>90</v>
      </c>
      <c r="AV107" s="13" t="s">
        <v>90</v>
      </c>
      <c r="AW107" s="13" t="s">
        <v>41</v>
      </c>
      <c r="AX107" s="13" t="s">
        <v>80</v>
      </c>
      <c r="AY107" s="154" t="s">
        <v>141</v>
      </c>
    </row>
    <row r="108" spans="2:65" s="14" customFormat="1" ht="11.25">
      <c r="B108" s="160"/>
      <c r="D108" s="147" t="s">
        <v>152</v>
      </c>
      <c r="E108" s="161" t="s">
        <v>32</v>
      </c>
      <c r="F108" s="162" t="s">
        <v>170</v>
      </c>
      <c r="H108" s="163">
        <v>36.274999999999999</v>
      </c>
      <c r="I108" s="164"/>
      <c r="L108" s="160"/>
      <c r="M108" s="165"/>
      <c r="T108" s="166"/>
      <c r="AT108" s="161" t="s">
        <v>152</v>
      </c>
      <c r="AU108" s="161" t="s">
        <v>90</v>
      </c>
      <c r="AV108" s="14" t="s">
        <v>148</v>
      </c>
      <c r="AW108" s="14" t="s">
        <v>41</v>
      </c>
      <c r="AX108" s="14" t="s">
        <v>88</v>
      </c>
      <c r="AY108" s="161" t="s">
        <v>141</v>
      </c>
    </row>
    <row r="109" spans="2:65" s="1" customFormat="1" ht="44.25" customHeight="1">
      <c r="B109" s="34"/>
      <c r="C109" s="129" t="s">
        <v>171</v>
      </c>
      <c r="D109" s="129" t="s">
        <v>143</v>
      </c>
      <c r="E109" s="130" t="s">
        <v>172</v>
      </c>
      <c r="F109" s="131" t="s">
        <v>173</v>
      </c>
      <c r="G109" s="132" t="s">
        <v>164</v>
      </c>
      <c r="H109" s="133">
        <v>91.34</v>
      </c>
      <c r="I109" s="134"/>
      <c r="J109" s="135">
        <f>ROUND(I109*H109,2)</f>
        <v>0</v>
      </c>
      <c r="K109" s="131" t="s">
        <v>147</v>
      </c>
      <c r="L109" s="34"/>
      <c r="M109" s="136" t="s">
        <v>32</v>
      </c>
      <c r="N109" s="137" t="s">
        <v>51</v>
      </c>
      <c r="P109" s="138">
        <f>O109*H109</f>
        <v>0</v>
      </c>
      <c r="Q109" s="138">
        <v>0</v>
      </c>
      <c r="R109" s="138">
        <f>Q109*H109</f>
        <v>0</v>
      </c>
      <c r="S109" s="138">
        <v>0</v>
      </c>
      <c r="T109" s="139">
        <f>S109*H109</f>
        <v>0</v>
      </c>
      <c r="AR109" s="140" t="s">
        <v>148</v>
      </c>
      <c r="AT109" s="140" t="s">
        <v>143</v>
      </c>
      <c r="AU109" s="140" t="s">
        <v>90</v>
      </c>
      <c r="AY109" s="18" t="s">
        <v>141</v>
      </c>
      <c r="BE109" s="141">
        <f>IF(N109="základní",J109,0)</f>
        <v>0</v>
      </c>
      <c r="BF109" s="141">
        <f>IF(N109="snížená",J109,0)</f>
        <v>0</v>
      </c>
      <c r="BG109" s="141">
        <f>IF(N109="zákl. přenesená",J109,0)</f>
        <v>0</v>
      </c>
      <c r="BH109" s="141">
        <f>IF(N109="sníž. přenesená",J109,0)</f>
        <v>0</v>
      </c>
      <c r="BI109" s="141">
        <f>IF(N109="nulová",J109,0)</f>
        <v>0</v>
      </c>
      <c r="BJ109" s="18" t="s">
        <v>88</v>
      </c>
      <c r="BK109" s="141">
        <f>ROUND(I109*H109,2)</f>
        <v>0</v>
      </c>
      <c r="BL109" s="18" t="s">
        <v>148</v>
      </c>
      <c r="BM109" s="140" t="s">
        <v>174</v>
      </c>
    </row>
    <row r="110" spans="2:65" s="1" customFormat="1" ht="11.25">
      <c r="B110" s="34"/>
      <c r="D110" s="142" t="s">
        <v>150</v>
      </c>
      <c r="F110" s="143" t="s">
        <v>175</v>
      </c>
      <c r="I110" s="144"/>
      <c r="L110" s="34"/>
      <c r="M110" s="145"/>
      <c r="T110" s="55"/>
      <c r="AT110" s="18" t="s">
        <v>150</v>
      </c>
      <c r="AU110" s="18" t="s">
        <v>90</v>
      </c>
    </row>
    <row r="111" spans="2:65" s="12" customFormat="1" ht="11.25">
      <c r="B111" s="146"/>
      <c r="D111" s="147" t="s">
        <v>152</v>
      </c>
      <c r="E111" s="148" t="s">
        <v>32</v>
      </c>
      <c r="F111" s="149" t="s">
        <v>176</v>
      </c>
      <c r="H111" s="148" t="s">
        <v>32</v>
      </c>
      <c r="I111" s="150"/>
      <c r="L111" s="146"/>
      <c r="M111" s="151"/>
      <c r="T111" s="152"/>
      <c r="AT111" s="148" t="s">
        <v>152</v>
      </c>
      <c r="AU111" s="148" t="s">
        <v>90</v>
      </c>
      <c r="AV111" s="12" t="s">
        <v>88</v>
      </c>
      <c r="AW111" s="12" t="s">
        <v>41</v>
      </c>
      <c r="AX111" s="12" t="s">
        <v>80</v>
      </c>
      <c r="AY111" s="148" t="s">
        <v>141</v>
      </c>
    </row>
    <row r="112" spans="2:65" s="13" customFormat="1" ht="11.25">
      <c r="B112" s="153"/>
      <c r="D112" s="147" t="s">
        <v>152</v>
      </c>
      <c r="E112" s="154" t="s">
        <v>32</v>
      </c>
      <c r="F112" s="155" t="s">
        <v>177</v>
      </c>
      <c r="H112" s="156">
        <v>65.34</v>
      </c>
      <c r="I112" s="157"/>
      <c r="L112" s="153"/>
      <c r="M112" s="158"/>
      <c r="T112" s="159"/>
      <c r="AT112" s="154" t="s">
        <v>152</v>
      </c>
      <c r="AU112" s="154" t="s">
        <v>90</v>
      </c>
      <c r="AV112" s="13" t="s">
        <v>90</v>
      </c>
      <c r="AW112" s="13" t="s">
        <v>41</v>
      </c>
      <c r="AX112" s="13" t="s">
        <v>80</v>
      </c>
      <c r="AY112" s="154" t="s">
        <v>141</v>
      </c>
    </row>
    <row r="113" spans="2:65" s="12" customFormat="1" ht="11.25">
      <c r="B113" s="146"/>
      <c r="D113" s="147" t="s">
        <v>152</v>
      </c>
      <c r="E113" s="148" t="s">
        <v>32</v>
      </c>
      <c r="F113" s="149" t="s">
        <v>178</v>
      </c>
      <c r="H113" s="148" t="s">
        <v>32</v>
      </c>
      <c r="I113" s="150"/>
      <c r="L113" s="146"/>
      <c r="M113" s="151"/>
      <c r="T113" s="152"/>
      <c r="AT113" s="148" t="s">
        <v>152</v>
      </c>
      <c r="AU113" s="148" t="s">
        <v>90</v>
      </c>
      <c r="AV113" s="12" t="s">
        <v>88</v>
      </c>
      <c r="AW113" s="12" t="s">
        <v>41</v>
      </c>
      <c r="AX113" s="12" t="s">
        <v>80</v>
      </c>
      <c r="AY113" s="148" t="s">
        <v>141</v>
      </c>
    </row>
    <row r="114" spans="2:65" s="13" customFormat="1" ht="11.25">
      <c r="B114" s="153"/>
      <c r="D114" s="147" t="s">
        <v>152</v>
      </c>
      <c r="E114" s="154" t="s">
        <v>32</v>
      </c>
      <c r="F114" s="155" t="s">
        <v>179</v>
      </c>
      <c r="H114" s="156">
        <v>26</v>
      </c>
      <c r="I114" s="157"/>
      <c r="L114" s="153"/>
      <c r="M114" s="158"/>
      <c r="T114" s="159"/>
      <c r="AT114" s="154" t="s">
        <v>152</v>
      </c>
      <c r="AU114" s="154" t="s">
        <v>90</v>
      </c>
      <c r="AV114" s="13" t="s">
        <v>90</v>
      </c>
      <c r="AW114" s="13" t="s">
        <v>41</v>
      </c>
      <c r="AX114" s="13" t="s">
        <v>80</v>
      </c>
      <c r="AY114" s="154" t="s">
        <v>141</v>
      </c>
    </row>
    <row r="115" spans="2:65" s="14" customFormat="1" ht="11.25">
      <c r="B115" s="160"/>
      <c r="D115" s="147" t="s">
        <v>152</v>
      </c>
      <c r="E115" s="161" t="s">
        <v>32</v>
      </c>
      <c r="F115" s="162" t="s">
        <v>170</v>
      </c>
      <c r="H115" s="163">
        <v>91.34</v>
      </c>
      <c r="I115" s="164"/>
      <c r="L115" s="160"/>
      <c r="M115" s="165"/>
      <c r="T115" s="166"/>
      <c r="AT115" s="161" t="s">
        <v>152</v>
      </c>
      <c r="AU115" s="161" t="s">
        <v>90</v>
      </c>
      <c r="AV115" s="14" t="s">
        <v>148</v>
      </c>
      <c r="AW115" s="14" t="s">
        <v>41</v>
      </c>
      <c r="AX115" s="14" t="s">
        <v>88</v>
      </c>
      <c r="AY115" s="161" t="s">
        <v>141</v>
      </c>
    </row>
    <row r="116" spans="2:65" s="1" customFormat="1" ht="44.25" customHeight="1">
      <c r="B116" s="34"/>
      <c r="C116" s="129" t="s">
        <v>180</v>
      </c>
      <c r="D116" s="129" t="s">
        <v>143</v>
      </c>
      <c r="E116" s="130" t="s">
        <v>181</v>
      </c>
      <c r="F116" s="131" t="s">
        <v>182</v>
      </c>
      <c r="G116" s="132" t="s">
        <v>164</v>
      </c>
      <c r="H116" s="133">
        <v>106.417</v>
      </c>
      <c r="I116" s="134"/>
      <c r="J116" s="135">
        <f>ROUND(I116*H116,2)</f>
        <v>0</v>
      </c>
      <c r="K116" s="131" t="s">
        <v>147</v>
      </c>
      <c r="L116" s="34"/>
      <c r="M116" s="136" t="s">
        <v>32</v>
      </c>
      <c r="N116" s="137" t="s">
        <v>51</v>
      </c>
      <c r="P116" s="138">
        <f>O116*H116</f>
        <v>0</v>
      </c>
      <c r="Q116" s="138">
        <v>0</v>
      </c>
      <c r="R116" s="138">
        <f>Q116*H116</f>
        <v>0</v>
      </c>
      <c r="S116" s="138">
        <v>0</v>
      </c>
      <c r="T116" s="139">
        <f>S116*H116</f>
        <v>0</v>
      </c>
      <c r="AR116" s="140" t="s">
        <v>148</v>
      </c>
      <c r="AT116" s="140" t="s">
        <v>143</v>
      </c>
      <c r="AU116" s="140" t="s">
        <v>90</v>
      </c>
      <c r="AY116" s="18" t="s">
        <v>141</v>
      </c>
      <c r="BE116" s="141">
        <f>IF(N116="základní",J116,0)</f>
        <v>0</v>
      </c>
      <c r="BF116" s="141">
        <f>IF(N116="snížená",J116,0)</f>
        <v>0</v>
      </c>
      <c r="BG116" s="141">
        <f>IF(N116="zákl. přenesená",J116,0)</f>
        <v>0</v>
      </c>
      <c r="BH116" s="141">
        <f>IF(N116="sníž. přenesená",J116,0)</f>
        <v>0</v>
      </c>
      <c r="BI116" s="141">
        <f>IF(N116="nulová",J116,0)</f>
        <v>0</v>
      </c>
      <c r="BJ116" s="18" t="s">
        <v>88</v>
      </c>
      <c r="BK116" s="141">
        <f>ROUND(I116*H116,2)</f>
        <v>0</v>
      </c>
      <c r="BL116" s="18" t="s">
        <v>148</v>
      </c>
      <c r="BM116" s="140" t="s">
        <v>183</v>
      </c>
    </row>
    <row r="117" spans="2:65" s="1" customFormat="1" ht="11.25">
      <c r="B117" s="34"/>
      <c r="D117" s="142" t="s">
        <v>150</v>
      </c>
      <c r="F117" s="143" t="s">
        <v>184</v>
      </c>
      <c r="I117" s="144"/>
      <c r="L117" s="34"/>
      <c r="M117" s="145"/>
      <c r="T117" s="55"/>
      <c r="AT117" s="18" t="s">
        <v>150</v>
      </c>
      <c r="AU117" s="18" t="s">
        <v>90</v>
      </c>
    </row>
    <row r="118" spans="2:65" s="1" customFormat="1" ht="44.25" customHeight="1">
      <c r="B118" s="34"/>
      <c r="C118" s="129" t="s">
        <v>185</v>
      </c>
      <c r="D118" s="129" t="s">
        <v>143</v>
      </c>
      <c r="E118" s="130" t="s">
        <v>186</v>
      </c>
      <c r="F118" s="131" t="s">
        <v>187</v>
      </c>
      <c r="G118" s="132" t="s">
        <v>164</v>
      </c>
      <c r="H118" s="133">
        <v>58.8</v>
      </c>
      <c r="I118" s="134"/>
      <c r="J118" s="135">
        <f>ROUND(I118*H118,2)</f>
        <v>0</v>
      </c>
      <c r="K118" s="131" t="s">
        <v>147</v>
      </c>
      <c r="L118" s="34"/>
      <c r="M118" s="136" t="s">
        <v>32</v>
      </c>
      <c r="N118" s="137" t="s">
        <v>51</v>
      </c>
      <c r="P118" s="138">
        <f>O118*H118</f>
        <v>0</v>
      </c>
      <c r="Q118" s="138">
        <v>0</v>
      </c>
      <c r="R118" s="138">
        <f>Q118*H118</f>
        <v>0</v>
      </c>
      <c r="S118" s="138">
        <v>0</v>
      </c>
      <c r="T118" s="139">
        <f>S118*H118</f>
        <v>0</v>
      </c>
      <c r="AR118" s="140" t="s">
        <v>148</v>
      </c>
      <c r="AT118" s="140" t="s">
        <v>143</v>
      </c>
      <c r="AU118" s="140" t="s">
        <v>90</v>
      </c>
      <c r="AY118" s="18" t="s">
        <v>141</v>
      </c>
      <c r="BE118" s="141">
        <f>IF(N118="základní",J118,0)</f>
        <v>0</v>
      </c>
      <c r="BF118" s="141">
        <f>IF(N118="snížená",J118,0)</f>
        <v>0</v>
      </c>
      <c r="BG118" s="141">
        <f>IF(N118="zákl. přenesená",J118,0)</f>
        <v>0</v>
      </c>
      <c r="BH118" s="141">
        <f>IF(N118="sníž. přenesená",J118,0)</f>
        <v>0</v>
      </c>
      <c r="BI118" s="141">
        <f>IF(N118="nulová",J118,0)</f>
        <v>0</v>
      </c>
      <c r="BJ118" s="18" t="s">
        <v>88</v>
      </c>
      <c r="BK118" s="141">
        <f>ROUND(I118*H118,2)</f>
        <v>0</v>
      </c>
      <c r="BL118" s="18" t="s">
        <v>148</v>
      </c>
      <c r="BM118" s="140" t="s">
        <v>188</v>
      </c>
    </row>
    <row r="119" spans="2:65" s="1" customFormat="1" ht="11.25">
      <c r="B119" s="34"/>
      <c r="D119" s="142" t="s">
        <v>150</v>
      </c>
      <c r="F119" s="143" t="s">
        <v>189</v>
      </c>
      <c r="I119" s="144"/>
      <c r="L119" s="34"/>
      <c r="M119" s="145"/>
      <c r="T119" s="55"/>
      <c r="AT119" s="18" t="s">
        <v>150</v>
      </c>
      <c r="AU119" s="18" t="s">
        <v>90</v>
      </c>
    </row>
    <row r="120" spans="2:65" s="12" customFormat="1" ht="11.25">
      <c r="B120" s="146"/>
      <c r="D120" s="147" t="s">
        <v>152</v>
      </c>
      <c r="E120" s="148" t="s">
        <v>32</v>
      </c>
      <c r="F120" s="149" t="s">
        <v>190</v>
      </c>
      <c r="H120" s="148" t="s">
        <v>32</v>
      </c>
      <c r="I120" s="150"/>
      <c r="L120" s="146"/>
      <c r="M120" s="151"/>
      <c r="T120" s="152"/>
      <c r="AT120" s="148" t="s">
        <v>152</v>
      </c>
      <c r="AU120" s="148" t="s">
        <v>90</v>
      </c>
      <c r="AV120" s="12" t="s">
        <v>88</v>
      </c>
      <c r="AW120" s="12" t="s">
        <v>41</v>
      </c>
      <c r="AX120" s="12" t="s">
        <v>80</v>
      </c>
      <c r="AY120" s="148" t="s">
        <v>141</v>
      </c>
    </row>
    <row r="121" spans="2:65" s="13" customFormat="1" ht="11.25">
      <c r="B121" s="153"/>
      <c r="D121" s="147" t="s">
        <v>152</v>
      </c>
      <c r="E121" s="154" t="s">
        <v>32</v>
      </c>
      <c r="F121" s="155" t="s">
        <v>191</v>
      </c>
      <c r="H121" s="156">
        <v>20.399999999999999</v>
      </c>
      <c r="I121" s="157"/>
      <c r="L121" s="153"/>
      <c r="M121" s="158"/>
      <c r="T121" s="159"/>
      <c r="AT121" s="154" t="s">
        <v>152</v>
      </c>
      <c r="AU121" s="154" t="s">
        <v>90</v>
      </c>
      <c r="AV121" s="13" t="s">
        <v>90</v>
      </c>
      <c r="AW121" s="13" t="s">
        <v>41</v>
      </c>
      <c r="AX121" s="13" t="s">
        <v>80</v>
      </c>
      <c r="AY121" s="154" t="s">
        <v>141</v>
      </c>
    </row>
    <row r="122" spans="2:65" s="12" customFormat="1" ht="11.25">
      <c r="B122" s="146"/>
      <c r="D122" s="147" t="s">
        <v>152</v>
      </c>
      <c r="E122" s="148" t="s">
        <v>32</v>
      </c>
      <c r="F122" s="149" t="s">
        <v>192</v>
      </c>
      <c r="H122" s="148" t="s">
        <v>32</v>
      </c>
      <c r="I122" s="150"/>
      <c r="L122" s="146"/>
      <c r="M122" s="151"/>
      <c r="T122" s="152"/>
      <c r="AT122" s="148" t="s">
        <v>152</v>
      </c>
      <c r="AU122" s="148" t="s">
        <v>90</v>
      </c>
      <c r="AV122" s="12" t="s">
        <v>88</v>
      </c>
      <c r="AW122" s="12" t="s">
        <v>41</v>
      </c>
      <c r="AX122" s="12" t="s">
        <v>80</v>
      </c>
      <c r="AY122" s="148" t="s">
        <v>141</v>
      </c>
    </row>
    <row r="123" spans="2:65" s="13" customFormat="1" ht="11.25">
      <c r="B123" s="153"/>
      <c r="D123" s="147" t="s">
        <v>152</v>
      </c>
      <c r="E123" s="154" t="s">
        <v>32</v>
      </c>
      <c r="F123" s="155" t="s">
        <v>193</v>
      </c>
      <c r="H123" s="156">
        <v>38.4</v>
      </c>
      <c r="I123" s="157"/>
      <c r="L123" s="153"/>
      <c r="M123" s="158"/>
      <c r="T123" s="159"/>
      <c r="AT123" s="154" t="s">
        <v>152</v>
      </c>
      <c r="AU123" s="154" t="s">
        <v>90</v>
      </c>
      <c r="AV123" s="13" t="s">
        <v>90</v>
      </c>
      <c r="AW123" s="13" t="s">
        <v>41</v>
      </c>
      <c r="AX123" s="13" t="s">
        <v>80</v>
      </c>
      <c r="AY123" s="154" t="s">
        <v>141</v>
      </c>
    </row>
    <row r="124" spans="2:65" s="14" customFormat="1" ht="11.25">
      <c r="B124" s="160"/>
      <c r="D124" s="147" t="s">
        <v>152</v>
      </c>
      <c r="E124" s="161" t="s">
        <v>32</v>
      </c>
      <c r="F124" s="162" t="s">
        <v>170</v>
      </c>
      <c r="H124" s="163">
        <v>58.8</v>
      </c>
      <c r="I124" s="164"/>
      <c r="L124" s="160"/>
      <c r="M124" s="165"/>
      <c r="T124" s="166"/>
      <c r="AT124" s="161" t="s">
        <v>152</v>
      </c>
      <c r="AU124" s="161" t="s">
        <v>90</v>
      </c>
      <c r="AV124" s="14" t="s">
        <v>148</v>
      </c>
      <c r="AW124" s="14" t="s">
        <v>41</v>
      </c>
      <c r="AX124" s="14" t="s">
        <v>88</v>
      </c>
      <c r="AY124" s="161" t="s">
        <v>141</v>
      </c>
    </row>
    <row r="125" spans="2:65" s="1" customFormat="1" ht="37.9" customHeight="1">
      <c r="B125" s="34"/>
      <c r="C125" s="129" t="s">
        <v>194</v>
      </c>
      <c r="D125" s="129" t="s">
        <v>143</v>
      </c>
      <c r="E125" s="130" t="s">
        <v>195</v>
      </c>
      <c r="F125" s="131" t="s">
        <v>196</v>
      </c>
      <c r="G125" s="132" t="s">
        <v>146</v>
      </c>
      <c r="H125" s="133">
        <v>330.4</v>
      </c>
      <c r="I125" s="134"/>
      <c r="J125" s="135">
        <f>ROUND(I125*H125,2)</f>
        <v>0</v>
      </c>
      <c r="K125" s="131" t="s">
        <v>147</v>
      </c>
      <c r="L125" s="34"/>
      <c r="M125" s="136" t="s">
        <v>32</v>
      </c>
      <c r="N125" s="137" t="s">
        <v>51</v>
      </c>
      <c r="P125" s="138">
        <f>O125*H125</f>
        <v>0</v>
      </c>
      <c r="Q125" s="138">
        <v>8.4000000000000003E-4</v>
      </c>
      <c r="R125" s="138">
        <f>Q125*H125</f>
        <v>0.277536</v>
      </c>
      <c r="S125" s="138">
        <v>0</v>
      </c>
      <c r="T125" s="139">
        <f>S125*H125</f>
        <v>0</v>
      </c>
      <c r="AR125" s="140" t="s">
        <v>148</v>
      </c>
      <c r="AT125" s="140" t="s">
        <v>143</v>
      </c>
      <c r="AU125" s="140" t="s">
        <v>90</v>
      </c>
      <c r="AY125" s="18" t="s">
        <v>141</v>
      </c>
      <c r="BE125" s="141">
        <f>IF(N125="základní",J125,0)</f>
        <v>0</v>
      </c>
      <c r="BF125" s="141">
        <f>IF(N125="snížená",J125,0)</f>
        <v>0</v>
      </c>
      <c r="BG125" s="141">
        <f>IF(N125="zákl. přenesená",J125,0)</f>
        <v>0</v>
      </c>
      <c r="BH125" s="141">
        <f>IF(N125="sníž. přenesená",J125,0)</f>
        <v>0</v>
      </c>
      <c r="BI125" s="141">
        <f>IF(N125="nulová",J125,0)</f>
        <v>0</v>
      </c>
      <c r="BJ125" s="18" t="s">
        <v>88</v>
      </c>
      <c r="BK125" s="141">
        <f>ROUND(I125*H125,2)</f>
        <v>0</v>
      </c>
      <c r="BL125" s="18" t="s">
        <v>148</v>
      </c>
      <c r="BM125" s="140" t="s">
        <v>197</v>
      </c>
    </row>
    <row r="126" spans="2:65" s="1" customFormat="1" ht="11.25">
      <c r="B126" s="34"/>
      <c r="D126" s="142" t="s">
        <v>150</v>
      </c>
      <c r="F126" s="143" t="s">
        <v>198</v>
      </c>
      <c r="I126" s="144"/>
      <c r="L126" s="34"/>
      <c r="M126" s="145"/>
      <c r="T126" s="55"/>
      <c r="AT126" s="18" t="s">
        <v>150</v>
      </c>
      <c r="AU126" s="18" t="s">
        <v>90</v>
      </c>
    </row>
    <row r="127" spans="2:65" s="12" customFormat="1" ht="11.25">
      <c r="B127" s="146"/>
      <c r="D127" s="147" t="s">
        <v>152</v>
      </c>
      <c r="E127" s="148" t="s">
        <v>32</v>
      </c>
      <c r="F127" s="149" t="s">
        <v>199</v>
      </c>
      <c r="H127" s="148" t="s">
        <v>32</v>
      </c>
      <c r="I127" s="150"/>
      <c r="L127" s="146"/>
      <c r="M127" s="151"/>
      <c r="T127" s="152"/>
      <c r="AT127" s="148" t="s">
        <v>152</v>
      </c>
      <c r="AU127" s="148" t="s">
        <v>90</v>
      </c>
      <c r="AV127" s="12" t="s">
        <v>88</v>
      </c>
      <c r="AW127" s="12" t="s">
        <v>41</v>
      </c>
      <c r="AX127" s="12" t="s">
        <v>80</v>
      </c>
      <c r="AY127" s="148" t="s">
        <v>141</v>
      </c>
    </row>
    <row r="128" spans="2:65" s="13" customFormat="1" ht="11.25">
      <c r="B128" s="153"/>
      <c r="D128" s="147" t="s">
        <v>152</v>
      </c>
      <c r="E128" s="154" t="s">
        <v>32</v>
      </c>
      <c r="F128" s="155" t="s">
        <v>200</v>
      </c>
      <c r="H128" s="156">
        <v>19.5</v>
      </c>
      <c r="I128" s="157"/>
      <c r="L128" s="153"/>
      <c r="M128" s="158"/>
      <c r="T128" s="159"/>
      <c r="AT128" s="154" t="s">
        <v>152</v>
      </c>
      <c r="AU128" s="154" t="s">
        <v>90</v>
      </c>
      <c r="AV128" s="13" t="s">
        <v>90</v>
      </c>
      <c r="AW128" s="13" t="s">
        <v>41</v>
      </c>
      <c r="AX128" s="13" t="s">
        <v>80</v>
      </c>
      <c r="AY128" s="154" t="s">
        <v>141</v>
      </c>
    </row>
    <row r="129" spans="2:65" s="12" customFormat="1" ht="11.25">
      <c r="B129" s="146"/>
      <c r="D129" s="147" t="s">
        <v>152</v>
      </c>
      <c r="E129" s="148" t="s">
        <v>32</v>
      </c>
      <c r="F129" s="149" t="s">
        <v>201</v>
      </c>
      <c r="H129" s="148" t="s">
        <v>32</v>
      </c>
      <c r="I129" s="150"/>
      <c r="L129" s="146"/>
      <c r="M129" s="151"/>
      <c r="T129" s="152"/>
      <c r="AT129" s="148" t="s">
        <v>152</v>
      </c>
      <c r="AU129" s="148" t="s">
        <v>90</v>
      </c>
      <c r="AV129" s="12" t="s">
        <v>88</v>
      </c>
      <c r="AW129" s="12" t="s">
        <v>41</v>
      </c>
      <c r="AX129" s="12" t="s">
        <v>80</v>
      </c>
      <c r="AY129" s="148" t="s">
        <v>141</v>
      </c>
    </row>
    <row r="130" spans="2:65" s="13" customFormat="1" ht="11.25">
      <c r="B130" s="153"/>
      <c r="D130" s="147" t="s">
        <v>152</v>
      </c>
      <c r="E130" s="154" t="s">
        <v>32</v>
      </c>
      <c r="F130" s="155" t="s">
        <v>202</v>
      </c>
      <c r="H130" s="156">
        <v>64.5</v>
      </c>
      <c r="I130" s="157"/>
      <c r="L130" s="153"/>
      <c r="M130" s="158"/>
      <c r="T130" s="159"/>
      <c r="AT130" s="154" t="s">
        <v>152</v>
      </c>
      <c r="AU130" s="154" t="s">
        <v>90</v>
      </c>
      <c r="AV130" s="13" t="s">
        <v>90</v>
      </c>
      <c r="AW130" s="13" t="s">
        <v>41</v>
      </c>
      <c r="AX130" s="13" t="s">
        <v>80</v>
      </c>
      <c r="AY130" s="154" t="s">
        <v>141</v>
      </c>
    </row>
    <row r="131" spans="2:65" s="12" customFormat="1" ht="11.25">
      <c r="B131" s="146"/>
      <c r="D131" s="147" t="s">
        <v>152</v>
      </c>
      <c r="E131" s="148" t="s">
        <v>32</v>
      </c>
      <c r="F131" s="149" t="s">
        <v>203</v>
      </c>
      <c r="H131" s="148" t="s">
        <v>32</v>
      </c>
      <c r="I131" s="150"/>
      <c r="L131" s="146"/>
      <c r="M131" s="151"/>
      <c r="T131" s="152"/>
      <c r="AT131" s="148" t="s">
        <v>152</v>
      </c>
      <c r="AU131" s="148" t="s">
        <v>90</v>
      </c>
      <c r="AV131" s="12" t="s">
        <v>88</v>
      </c>
      <c r="AW131" s="12" t="s">
        <v>41</v>
      </c>
      <c r="AX131" s="12" t="s">
        <v>80</v>
      </c>
      <c r="AY131" s="148" t="s">
        <v>141</v>
      </c>
    </row>
    <row r="132" spans="2:65" s="13" customFormat="1" ht="11.25">
      <c r="B132" s="153"/>
      <c r="D132" s="147" t="s">
        <v>152</v>
      </c>
      <c r="E132" s="154" t="s">
        <v>32</v>
      </c>
      <c r="F132" s="155" t="s">
        <v>204</v>
      </c>
      <c r="H132" s="156">
        <v>50.4</v>
      </c>
      <c r="I132" s="157"/>
      <c r="L132" s="153"/>
      <c r="M132" s="158"/>
      <c r="T132" s="159"/>
      <c r="AT132" s="154" t="s">
        <v>152</v>
      </c>
      <c r="AU132" s="154" t="s">
        <v>90</v>
      </c>
      <c r="AV132" s="13" t="s">
        <v>90</v>
      </c>
      <c r="AW132" s="13" t="s">
        <v>41</v>
      </c>
      <c r="AX132" s="13" t="s">
        <v>80</v>
      </c>
      <c r="AY132" s="154" t="s">
        <v>141</v>
      </c>
    </row>
    <row r="133" spans="2:65" s="12" customFormat="1" ht="11.25">
      <c r="B133" s="146"/>
      <c r="D133" s="147" t="s">
        <v>152</v>
      </c>
      <c r="E133" s="148" t="s">
        <v>32</v>
      </c>
      <c r="F133" s="149" t="s">
        <v>190</v>
      </c>
      <c r="H133" s="148" t="s">
        <v>32</v>
      </c>
      <c r="I133" s="150"/>
      <c r="L133" s="146"/>
      <c r="M133" s="151"/>
      <c r="T133" s="152"/>
      <c r="AT133" s="148" t="s">
        <v>152</v>
      </c>
      <c r="AU133" s="148" t="s">
        <v>90</v>
      </c>
      <c r="AV133" s="12" t="s">
        <v>88</v>
      </c>
      <c r="AW133" s="12" t="s">
        <v>41</v>
      </c>
      <c r="AX133" s="12" t="s">
        <v>80</v>
      </c>
      <c r="AY133" s="148" t="s">
        <v>141</v>
      </c>
    </row>
    <row r="134" spans="2:65" s="13" customFormat="1" ht="11.25">
      <c r="B134" s="153"/>
      <c r="D134" s="147" t="s">
        <v>152</v>
      </c>
      <c r="E134" s="154" t="s">
        <v>32</v>
      </c>
      <c r="F134" s="155" t="s">
        <v>205</v>
      </c>
      <c r="H134" s="156">
        <v>68</v>
      </c>
      <c r="I134" s="157"/>
      <c r="L134" s="153"/>
      <c r="M134" s="158"/>
      <c r="T134" s="159"/>
      <c r="AT134" s="154" t="s">
        <v>152</v>
      </c>
      <c r="AU134" s="154" t="s">
        <v>90</v>
      </c>
      <c r="AV134" s="13" t="s">
        <v>90</v>
      </c>
      <c r="AW134" s="13" t="s">
        <v>41</v>
      </c>
      <c r="AX134" s="13" t="s">
        <v>80</v>
      </c>
      <c r="AY134" s="154" t="s">
        <v>141</v>
      </c>
    </row>
    <row r="135" spans="2:65" s="12" customFormat="1" ht="11.25">
      <c r="B135" s="146"/>
      <c r="D135" s="147" t="s">
        <v>152</v>
      </c>
      <c r="E135" s="148" t="s">
        <v>32</v>
      </c>
      <c r="F135" s="149" t="s">
        <v>192</v>
      </c>
      <c r="H135" s="148" t="s">
        <v>32</v>
      </c>
      <c r="I135" s="150"/>
      <c r="L135" s="146"/>
      <c r="M135" s="151"/>
      <c r="T135" s="152"/>
      <c r="AT135" s="148" t="s">
        <v>152</v>
      </c>
      <c r="AU135" s="148" t="s">
        <v>90</v>
      </c>
      <c r="AV135" s="12" t="s">
        <v>88</v>
      </c>
      <c r="AW135" s="12" t="s">
        <v>41</v>
      </c>
      <c r="AX135" s="12" t="s">
        <v>80</v>
      </c>
      <c r="AY135" s="148" t="s">
        <v>141</v>
      </c>
    </row>
    <row r="136" spans="2:65" s="13" customFormat="1" ht="11.25">
      <c r="B136" s="153"/>
      <c r="D136" s="147" t="s">
        <v>152</v>
      </c>
      <c r="E136" s="154" t="s">
        <v>32</v>
      </c>
      <c r="F136" s="155" t="s">
        <v>206</v>
      </c>
      <c r="H136" s="156">
        <v>128</v>
      </c>
      <c r="I136" s="157"/>
      <c r="L136" s="153"/>
      <c r="M136" s="158"/>
      <c r="T136" s="159"/>
      <c r="AT136" s="154" t="s">
        <v>152</v>
      </c>
      <c r="AU136" s="154" t="s">
        <v>90</v>
      </c>
      <c r="AV136" s="13" t="s">
        <v>90</v>
      </c>
      <c r="AW136" s="13" t="s">
        <v>41</v>
      </c>
      <c r="AX136" s="13" t="s">
        <v>80</v>
      </c>
      <c r="AY136" s="154" t="s">
        <v>141</v>
      </c>
    </row>
    <row r="137" spans="2:65" s="14" customFormat="1" ht="11.25">
      <c r="B137" s="160"/>
      <c r="D137" s="147" t="s">
        <v>152</v>
      </c>
      <c r="E137" s="161" t="s">
        <v>32</v>
      </c>
      <c r="F137" s="162" t="s">
        <v>170</v>
      </c>
      <c r="H137" s="163">
        <v>330.4</v>
      </c>
      <c r="I137" s="164"/>
      <c r="L137" s="160"/>
      <c r="M137" s="165"/>
      <c r="T137" s="166"/>
      <c r="AT137" s="161" t="s">
        <v>152</v>
      </c>
      <c r="AU137" s="161" t="s">
        <v>90</v>
      </c>
      <c r="AV137" s="14" t="s">
        <v>148</v>
      </c>
      <c r="AW137" s="14" t="s">
        <v>41</v>
      </c>
      <c r="AX137" s="14" t="s">
        <v>88</v>
      </c>
      <c r="AY137" s="161" t="s">
        <v>141</v>
      </c>
    </row>
    <row r="138" spans="2:65" s="1" customFormat="1" ht="44.25" customHeight="1">
      <c r="B138" s="34"/>
      <c r="C138" s="129" t="s">
        <v>8</v>
      </c>
      <c r="D138" s="129" t="s">
        <v>143</v>
      </c>
      <c r="E138" s="130" t="s">
        <v>207</v>
      </c>
      <c r="F138" s="131" t="s">
        <v>208</v>
      </c>
      <c r="G138" s="132" t="s">
        <v>146</v>
      </c>
      <c r="H138" s="133">
        <v>330.4</v>
      </c>
      <c r="I138" s="134"/>
      <c r="J138" s="135">
        <f>ROUND(I138*H138,2)</f>
        <v>0</v>
      </c>
      <c r="K138" s="131" t="s">
        <v>147</v>
      </c>
      <c r="L138" s="34"/>
      <c r="M138" s="136" t="s">
        <v>32</v>
      </c>
      <c r="N138" s="137" t="s">
        <v>51</v>
      </c>
      <c r="P138" s="138">
        <f>O138*H138</f>
        <v>0</v>
      </c>
      <c r="Q138" s="138">
        <v>0</v>
      </c>
      <c r="R138" s="138">
        <f>Q138*H138</f>
        <v>0</v>
      </c>
      <c r="S138" s="138">
        <v>0</v>
      </c>
      <c r="T138" s="139">
        <f>S138*H138</f>
        <v>0</v>
      </c>
      <c r="AR138" s="140" t="s">
        <v>148</v>
      </c>
      <c r="AT138" s="140" t="s">
        <v>143</v>
      </c>
      <c r="AU138" s="140" t="s">
        <v>90</v>
      </c>
      <c r="AY138" s="18" t="s">
        <v>141</v>
      </c>
      <c r="BE138" s="141">
        <f>IF(N138="základní",J138,0)</f>
        <v>0</v>
      </c>
      <c r="BF138" s="141">
        <f>IF(N138="snížená",J138,0)</f>
        <v>0</v>
      </c>
      <c r="BG138" s="141">
        <f>IF(N138="zákl. přenesená",J138,0)</f>
        <v>0</v>
      </c>
      <c r="BH138" s="141">
        <f>IF(N138="sníž. přenesená",J138,0)</f>
        <v>0</v>
      </c>
      <c r="BI138" s="141">
        <f>IF(N138="nulová",J138,0)</f>
        <v>0</v>
      </c>
      <c r="BJ138" s="18" t="s">
        <v>88</v>
      </c>
      <c r="BK138" s="141">
        <f>ROUND(I138*H138,2)</f>
        <v>0</v>
      </c>
      <c r="BL138" s="18" t="s">
        <v>148</v>
      </c>
      <c r="BM138" s="140" t="s">
        <v>209</v>
      </c>
    </row>
    <row r="139" spans="2:65" s="1" customFormat="1" ht="11.25">
      <c r="B139" s="34"/>
      <c r="D139" s="142" t="s">
        <v>150</v>
      </c>
      <c r="F139" s="143" t="s">
        <v>210</v>
      </c>
      <c r="I139" s="144"/>
      <c r="L139" s="34"/>
      <c r="M139" s="145"/>
      <c r="T139" s="55"/>
      <c r="AT139" s="18" t="s">
        <v>150</v>
      </c>
      <c r="AU139" s="18" t="s">
        <v>90</v>
      </c>
    </row>
    <row r="140" spans="2:65" s="1" customFormat="1" ht="62.65" customHeight="1">
      <c r="B140" s="34"/>
      <c r="C140" s="129" t="s">
        <v>211</v>
      </c>
      <c r="D140" s="129" t="s">
        <v>143</v>
      </c>
      <c r="E140" s="130" t="s">
        <v>212</v>
      </c>
      <c r="F140" s="131" t="s">
        <v>213</v>
      </c>
      <c r="G140" s="132" t="s">
        <v>164</v>
      </c>
      <c r="H140" s="133">
        <v>155.952</v>
      </c>
      <c r="I140" s="134"/>
      <c r="J140" s="135">
        <f>ROUND(I140*H140,2)</f>
        <v>0</v>
      </c>
      <c r="K140" s="131" t="s">
        <v>147</v>
      </c>
      <c r="L140" s="34"/>
      <c r="M140" s="136" t="s">
        <v>32</v>
      </c>
      <c r="N140" s="137" t="s">
        <v>51</v>
      </c>
      <c r="P140" s="138">
        <f>O140*H140</f>
        <v>0</v>
      </c>
      <c r="Q140" s="138">
        <v>0</v>
      </c>
      <c r="R140" s="138">
        <f>Q140*H140</f>
        <v>0</v>
      </c>
      <c r="S140" s="138">
        <v>0</v>
      </c>
      <c r="T140" s="139">
        <f>S140*H140</f>
        <v>0</v>
      </c>
      <c r="AR140" s="140" t="s">
        <v>148</v>
      </c>
      <c r="AT140" s="140" t="s">
        <v>143</v>
      </c>
      <c r="AU140" s="140" t="s">
        <v>90</v>
      </c>
      <c r="AY140" s="18" t="s">
        <v>141</v>
      </c>
      <c r="BE140" s="141">
        <f>IF(N140="základní",J140,0)</f>
        <v>0</v>
      </c>
      <c r="BF140" s="141">
        <f>IF(N140="snížená",J140,0)</f>
        <v>0</v>
      </c>
      <c r="BG140" s="141">
        <f>IF(N140="zákl. přenesená",J140,0)</f>
        <v>0</v>
      </c>
      <c r="BH140" s="141">
        <f>IF(N140="sníž. přenesená",J140,0)</f>
        <v>0</v>
      </c>
      <c r="BI140" s="141">
        <f>IF(N140="nulová",J140,0)</f>
        <v>0</v>
      </c>
      <c r="BJ140" s="18" t="s">
        <v>88</v>
      </c>
      <c r="BK140" s="141">
        <f>ROUND(I140*H140,2)</f>
        <v>0</v>
      </c>
      <c r="BL140" s="18" t="s">
        <v>148</v>
      </c>
      <c r="BM140" s="140" t="s">
        <v>214</v>
      </c>
    </row>
    <row r="141" spans="2:65" s="1" customFormat="1" ht="11.25">
      <c r="B141" s="34"/>
      <c r="D141" s="142" t="s">
        <v>150</v>
      </c>
      <c r="F141" s="143" t="s">
        <v>215</v>
      </c>
      <c r="I141" s="144"/>
      <c r="L141" s="34"/>
      <c r="M141" s="145"/>
      <c r="T141" s="55"/>
      <c r="AT141" s="18" t="s">
        <v>150</v>
      </c>
      <c r="AU141" s="18" t="s">
        <v>90</v>
      </c>
    </row>
    <row r="142" spans="2:65" s="1" customFormat="1" ht="66.75" customHeight="1">
      <c r="B142" s="34"/>
      <c r="C142" s="129" t="s">
        <v>216</v>
      </c>
      <c r="D142" s="129" t="s">
        <v>143</v>
      </c>
      <c r="E142" s="130" t="s">
        <v>217</v>
      </c>
      <c r="F142" s="131" t="s">
        <v>218</v>
      </c>
      <c r="G142" s="132" t="s">
        <v>164</v>
      </c>
      <c r="H142" s="133">
        <v>1559.518</v>
      </c>
      <c r="I142" s="134"/>
      <c r="J142" s="135">
        <f>ROUND(I142*H142,2)</f>
        <v>0</v>
      </c>
      <c r="K142" s="131" t="s">
        <v>147</v>
      </c>
      <c r="L142" s="34"/>
      <c r="M142" s="136" t="s">
        <v>32</v>
      </c>
      <c r="N142" s="137" t="s">
        <v>51</v>
      </c>
      <c r="P142" s="138">
        <f>O142*H142</f>
        <v>0</v>
      </c>
      <c r="Q142" s="138">
        <v>0</v>
      </c>
      <c r="R142" s="138">
        <f>Q142*H142</f>
        <v>0</v>
      </c>
      <c r="S142" s="138">
        <v>0</v>
      </c>
      <c r="T142" s="139">
        <f>S142*H142</f>
        <v>0</v>
      </c>
      <c r="AR142" s="140" t="s">
        <v>148</v>
      </c>
      <c r="AT142" s="140" t="s">
        <v>143</v>
      </c>
      <c r="AU142" s="140" t="s">
        <v>90</v>
      </c>
      <c r="AY142" s="18" t="s">
        <v>141</v>
      </c>
      <c r="BE142" s="141">
        <f>IF(N142="základní",J142,0)</f>
        <v>0</v>
      </c>
      <c r="BF142" s="141">
        <f>IF(N142="snížená",J142,0)</f>
        <v>0</v>
      </c>
      <c r="BG142" s="141">
        <f>IF(N142="zákl. přenesená",J142,0)</f>
        <v>0</v>
      </c>
      <c r="BH142" s="141">
        <f>IF(N142="sníž. přenesená",J142,0)</f>
        <v>0</v>
      </c>
      <c r="BI142" s="141">
        <f>IF(N142="nulová",J142,0)</f>
        <v>0</v>
      </c>
      <c r="BJ142" s="18" t="s">
        <v>88</v>
      </c>
      <c r="BK142" s="141">
        <f>ROUND(I142*H142,2)</f>
        <v>0</v>
      </c>
      <c r="BL142" s="18" t="s">
        <v>148</v>
      </c>
      <c r="BM142" s="140" t="s">
        <v>219</v>
      </c>
    </row>
    <row r="143" spans="2:65" s="1" customFormat="1" ht="11.25">
      <c r="B143" s="34"/>
      <c r="D143" s="142" t="s">
        <v>150</v>
      </c>
      <c r="F143" s="143" t="s">
        <v>220</v>
      </c>
      <c r="I143" s="144"/>
      <c r="L143" s="34"/>
      <c r="M143" s="145"/>
      <c r="T143" s="55"/>
      <c r="AT143" s="18" t="s">
        <v>150</v>
      </c>
      <c r="AU143" s="18" t="s">
        <v>90</v>
      </c>
    </row>
    <row r="144" spans="2:65" s="13" customFormat="1" ht="11.25">
      <c r="B144" s="153"/>
      <c r="D144" s="147" t="s">
        <v>152</v>
      </c>
      <c r="F144" s="155" t="s">
        <v>221</v>
      </c>
      <c r="H144" s="156">
        <v>1559.518</v>
      </c>
      <c r="I144" s="157"/>
      <c r="L144" s="153"/>
      <c r="M144" s="158"/>
      <c r="T144" s="159"/>
      <c r="AT144" s="154" t="s">
        <v>152</v>
      </c>
      <c r="AU144" s="154" t="s">
        <v>90</v>
      </c>
      <c r="AV144" s="13" t="s">
        <v>90</v>
      </c>
      <c r="AW144" s="13" t="s">
        <v>4</v>
      </c>
      <c r="AX144" s="13" t="s">
        <v>88</v>
      </c>
      <c r="AY144" s="154" t="s">
        <v>141</v>
      </c>
    </row>
    <row r="145" spans="2:65" s="1" customFormat="1" ht="44.25" customHeight="1">
      <c r="B145" s="34"/>
      <c r="C145" s="129" t="s">
        <v>222</v>
      </c>
      <c r="D145" s="129" t="s">
        <v>143</v>
      </c>
      <c r="E145" s="130" t="s">
        <v>223</v>
      </c>
      <c r="F145" s="131" t="s">
        <v>224</v>
      </c>
      <c r="G145" s="132" t="s">
        <v>164</v>
      </c>
      <c r="H145" s="133">
        <v>155.69999999999999</v>
      </c>
      <c r="I145" s="134"/>
      <c r="J145" s="135">
        <f>ROUND(I145*H145,2)</f>
        <v>0</v>
      </c>
      <c r="K145" s="131" t="s">
        <v>147</v>
      </c>
      <c r="L145" s="34"/>
      <c r="M145" s="136" t="s">
        <v>32</v>
      </c>
      <c r="N145" s="137" t="s">
        <v>51</v>
      </c>
      <c r="P145" s="138">
        <f>O145*H145</f>
        <v>0</v>
      </c>
      <c r="Q145" s="138">
        <v>0</v>
      </c>
      <c r="R145" s="138">
        <f>Q145*H145</f>
        <v>0</v>
      </c>
      <c r="S145" s="138">
        <v>0</v>
      </c>
      <c r="T145" s="139">
        <f>S145*H145</f>
        <v>0</v>
      </c>
      <c r="AR145" s="140" t="s">
        <v>148</v>
      </c>
      <c r="AT145" s="140" t="s">
        <v>143</v>
      </c>
      <c r="AU145" s="140" t="s">
        <v>90</v>
      </c>
      <c r="AY145" s="18" t="s">
        <v>141</v>
      </c>
      <c r="BE145" s="141">
        <f>IF(N145="základní",J145,0)</f>
        <v>0</v>
      </c>
      <c r="BF145" s="141">
        <f>IF(N145="snížená",J145,0)</f>
        <v>0</v>
      </c>
      <c r="BG145" s="141">
        <f>IF(N145="zákl. přenesená",J145,0)</f>
        <v>0</v>
      </c>
      <c r="BH145" s="141">
        <f>IF(N145="sníž. přenesená",J145,0)</f>
        <v>0</v>
      </c>
      <c r="BI145" s="141">
        <f>IF(N145="nulová",J145,0)</f>
        <v>0</v>
      </c>
      <c r="BJ145" s="18" t="s">
        <v>88</v>
      </c>
      <c r="BK145" s="141">
        <f>ROUND(I145*H145,2)</f>
        <v>0</v>
      </c>
      <c r="BL145" s="18" t="s">
        <v>148</v>
      </c>
      <c r="BM145" s="140" t="s">
        <v>225</v>
      </c>
    </row>
    <row r="146" spans="2:65" s="1" customFormat="1" ht="11.25">
      <c r="B146" s="34"/>
      <c r="D146" s="142" t="s">
        <v>150</v>
      </c>
      <c r="F146" s="143" t="s">
        <v>226</v>
      </c>
      <c r="I146" s="144"/>
      <c r="L146" s="34"/>
      <c r="M146" s="145"/>
      <c r="T146" s="55"/>
      <c r="AT146" s="18" t="s">
        <v>150</v>
      </c>
      <c r="AU146" s="18" t="s">
        <v>90</v>
      </c>
    </row>
    <row r="147" spans="2:65" s="1" customFormat="1" ht="44.25" customHeight="1">
      <c r="B147" s="34"/>
      <c r="C147" s="129" t="s">
        <v>227</v>
      </c>
      <c r="D147" s="129" t="s">
        <v>143</v>
      </c>
      <c r="E147" s="130" t="s">
        <v>228</v>
      </c>
      <c r="F147" s="131" t="s">
        <v>229</v>
      </c>
      <c r="G147" s="132" t="s">
        <v>230</v>
      </c>
      <c r="H147" s="133">
        <v>252.23400000000001</v>
      </c>
      <c r="I147" s="134"/>
      <c r="J147" s="135">
        <f>ROUND(I147*H147,2)</f>
        <v>0</v>
      </c>
      <c r="K147" s="131" t="s">
        <v>147</v>
      </c>
      <c r="L147" s="34"/>
      <c r="M147" s="136" t="s">
        <v>32</v>
      </c>
      <c r="N147" s="137" t="s">
        <v>51</v>
      </c>
      <c r="P147" s="138">
        <f>O147*H147</f>
        <v>0</v>
      </c>
      <c r="Q147" s="138">
        <v>0</v>
      </c>
      <c r="R147" s="138">
        <f>Q147*H147</f>
        <v>0</v>
      </c>
      <c r="S147" s="138">
        <v>0</v>
      </c>
      <c r="T147" s="139">
        <f>S147*H147</f>
        <v>0</v>
      </c>
      <c r="AR147" s="140" t="s">
        <v>148</v>
      </c>
      <c r="AT147" s="140" t="s">
        <v>143</v>
      </c>
      <c r="AU147" s="140" t="s">
        <v>90</v>
      </c>
      <c r="AY147" s="18" t="s">
        <v>141</v>
      </c>
      <c r="BE147" s="141">
        <f>IF(N147="základní",J147,0)</f>
        <v>0</v>
      </c>
      <c r="BF147" s="141">
        <f>IF(N147="snížená",J147,0)</f>
        <v>0</v>
      </c>
      <c r="BG147" s="141">
        <f>IF(N147="zákl. přenesená",J147,0)</f>
        <v>0</v>
      </c>
      <c r="BH147" s="141">
        <f>IF(N147="sníž. přenesená",J147,0)</f>
        <v>0</v>
      </c>
      <c r="BI147" s="141">
        <f>IF(N147="nulová",J147,0)</f>
        <v>0</v>
      </c>
      <c r="BJ147" s="18" t="s">
        <v>88</v>
      </c>
      <c r="BK147" s="141">
        <f>ROUND(I147*H147,2)</f>
        <v>0</v>
      </c>
      <c r="BL147" s="18" t="s">
        <v>148</v>
      </c>
      <c r="BM147" s="140" t="s">
        <v>231</v>
      </c>
    </row>
    <row r="148" spans="2:65" s="1" customFormat="1" ht="11.25">
      <c r="B148" s="34"/>
      <c r="D148" s="142" t="s">
        <v>150</v>
      </c>
      <c r="F148" s="143" t="s">
        <v>232</v>
      </c>
      <c r="I148" s="144"/>
      <c r="L148" s="34"/>
      <c r="M148" s="145"/>
      <c r="T148" s="55"/>
      <c r="AT148" s="18" t="s">
        <v>150</v>
      </c>
      <c r="AU148" s="18" t="s">
        <v>90</v>
      </c>
    </row>
    <row r="149" spans="2:65" s="13" customFormat="1" ht="11.25">
      <c r="B149" s="153"/>
      <c r="D149" s="147" t="s">
        <v>152</v>
      </c>
      <c r="F149" s="155" t="s">
        <v>233</v>
      </c>
      <c r="H149" s="156">
        <v>252.23400000000001</v>
      </c>
      <c r="I149" s="157"/>
      <c r="L149" s="153"/>
      <c r="M149" s="158"/>
      <c r="T149" s="159"/>
      <c r="AT149" s="154" t="s">
        <v>152</v>
      </c>
      <c r="AU149" s="154" t="s">
        <v>90</v>
      </c>
      <c r="AV149" s="13" t="s">
        <v>90</v>
      </c>
      <c r="AW149" s="13" t="s">
        <v>4</v>
      </c>
      <c r="AX149" s="13" t="s">
        <v>88</v>
      </c>
      <c r="AY149" s="154" t="s">
        <v>141</v>
      </c>
    </row>
    <row r="150" spans="2:65" s="1" customFormat="1" ht="37.9" customHeight="1">
      <c r="B150" s="34"/>
      <c r="C150" s="129" t="s">
        <v>234</v>
      </c>
      <c r="D150" s="129" t="s">
        <v>143</v>
      </c>
      <c r="E150" s="130" t="s">
        <v>235</v>
      </c>
      <c r="F150" s="131" t="s">
        <v>236</v>
      </c>
      <c r="G150" s="132" t="s">
        <v>164</v>
      </c>
      <c r="H150" s="133">
        <v>155.69999999999999</v>
      </c>
      <c r="I150" s="134"/>
      <c r="J150" s="135">
        <f>ROUND(I150*H150,2)</f>
        <v>0</v>
      </c>
      <c r="K150" s="131" t="s">
        <v>147</v>
      </c>
      <c r="L150" s="34"/>
      <c r="M150" s="136" t="s">
        <v>32</v>
      </c>
      <c r="N150" s="137" t="s">
        <v>51</v>
      </c>
      <c r="P150" s="138">
        <f>O150*H150</f>
        <v>0</v>
      </c>
      <c r="Q150" s="138">
        <v>0</v>
      </c>
      <c r="R150" s="138">
        <f>Q150*H150</f>
        <v>0</v>
      </c>
      <c r="S150" s="138">
        <v>0</v>
      </c>
      <c r="T150" s="139">
        <f>S150*H150</f>
        <v>0</v>
      </c>
      <c r="AR150" s="140" t="s">
        <v>148</v>
      </c>
      <c r="AT150" s="140" t="s">
        <v>143</v>
      </c>
      <c r="AU150" s="140" t="s">
        <v>90</v>
      </c>
      <c r="AY150" s="18" t="s">
        <v>141</v>
      </c>
      <c r="BE150" s="141">
        <f>IF(N150="základní",J150,0)</f>
        <v>0</v>
      </c>
      <c r="BF150" s="141">
        <f>IF(N150="snížená",J150,0)</f>
        <v>0</v>
      </c>
      <c r="BG150" s="141">
        <f>IF(N150="zákl. přenesená",J150,0)</f>
        <v>0</v>
      </c>
      <c r="BH150" s="141">
        <f>IF(N150="sníž. přenesená",J150,0)</f>
        <v>0</v>
      </c>
      <c r="BI150" s="141">
        <f>IF(N150="nulová",J150,0)</f>
        <v>0</v>
      </c>
      <c r="BJ150" s="18" t="s">
        <v>88</v>
      </c>
      <c r="BK150" s="141">
        <f>ROUND(I150*H150,2)</f>
        <v>0</v>
      </c>
      <c r="BL150" s="18" t="s">
        <v>148</v>
      </c>
      <c r="BM150" s="140" t="s">
        <v>237</v>
      </c>
    </row>
    <row r="151" spans="2:65" s="1" customFormat="1" ht="11.25">
      <c r="B151" s="34"/>
      <c r="D151" s="142" t="s">
        <v>150</v>
      </c>
      <c r="F151" s="143" t="s">
        <v>238</v>
      </c>
      <c r="I151" s="144"/>
      <c r="L151" s="34"/>
      <c r="M151" s="145"/>
      <c r="T151" s="55"/>
      <c r="AT151" s="18" t="s">
        <v>150</v>
      </c>
      <c r="AU151" s="18" t="s">
        <v>90</v>
      </c>
    </row>
    <row r="152" spans="2:65" s="1" customFormat="1" ht="55.5" customHeight="1">
      <c r="B152" s="34"/>
      <c r="C152" s="129" t="s">
        <v>239</v>
      </c>
      <c r="D152" s="129" t="s">
        <v>143</v>
      </c>
      <c r="E152" s="130" t="s">
        <v>240</v>
      </c>
      <c r="F152" s="131" t="s">
        <v>241</v>
      </c>
      <c r="G152" s="132" t="s">
        <v>164</v>
      </c>
      <c r="H152" s="133">
        <v>125.11</v>
      </c>
      <c r="I152" s="134"/>
      <c r="J152" s="135">
        <f>ROUND(I152*H152,2)</f>
        <v>0</v>
      </c>
      <c r="K152" s="131" t="s">
        <v>147</v>
      </c>
      <c r="L152" s="34"/>
      <c r="M152" s="136" t="s">
        <v>32</v>
      </c>
      <c r="N152" s="137" t="s">
        <v>51</v>
      </c>
      <c r="P152" s="138">
        <f>O152*H152</f>
        <v>0</v>
      </c>
      <c r="Q152" s="138">
        <v>0</v>
      </c>
      <c r="R152" s="138">
        <f>Q152*H152</f>
        <v>0</v>
      </c>
      <c r="S152" s="138">
        <v>0</v>
      </c>
      <c r="T152" s="139">
        <f>S152*H152</f>
        <v>0</v>
      </c>
      <c r="AR152" s="140" t="s">
        <v>148</v>
      </c>
      <c r="AT152" s="140" t="s">
        <v>143</v>
      </c>
      <c r="AU152" s="140" t="s">
        <v>90</v>
      </c>
      <c r="AY152" s="18" t="s">
        <v>141</v>
      </c>
      <c r="BE152" s="141">
        <f>IF(N152="základní",J152,0)</f>
        <v>0</v>
      </c>
      <c r="BF152" s="141">
        <f>IF(N152="snížená",J152,0)</f>
        <v>0</v>
      </c>
      <c r="BG152" s="141">
        <f>IF(N152="zákl. přenesená",J152,0)</f>
        <v>0</v>
      </c>
      <c r="BH152" s="141">
        <f>IF(N152="sníž. přenesená",J152,0)</f>
        <v>0</v>
      </c>
      <c r="BI152" s="141">
        <f>IF(N152="nulová",J152,0)</f>
        <v>0</v>
      </c>
      <c r="BJ152" s="18" t="s">
        <v>88</v>
      </c>
      <c r="BK152" s="141">
        <f>ROUND(I152*H152,2)</f>
        <v>0</v>
      </c>
      <c r="BL152" s="18" t="s">
        <v>148</v>
      </c>
      <c r="BM152" s="140" t="s">
        <v>242</v>
      </c>
    </row>
    <row r="153" spans="2:65" s="1" customFormat="1" ht="11.25">
      <c r="B153" s="34"/>
      <c r="D153" s="142" t="s">
        <v>150</v>
      </c>
      <c r="F153" s="143" t="s">
        <v>243</v>
      </c>
      <c r="I153" s="144"/>
      <c r="L153" s="34"/>
      <c r="M153" s="145"/>
      <c r="T153" s="55"/>
      <c r="AT153" s="18" t="s">
        <v>150</v>
      </c>
      <c r="AU153" s="18" t="s">
        <v>90</v>
      </c>
    </row>
    <row r="154" spans="2:65" s="12" customFormat="1" ht="11.25">
      <c r="B154" s="146"/>
      <c r="D154" s="147" t="s">
        <v>152</v>
      </c>
      <c r="E154" s="148" t="s">
        <v>32</v>
      </c>
      <c r="F154" s="149" t="s">
        <v>244</v>
      </c>
      <c r="H154" s="148" t="s">
        <v>32</v>
      </c>
      <c r="I154" s="150"/>
      <c r="L154" s="146"/>
      <c r="M154" s="151"/>
      <c r="T154" s="152"/>
      <c r="AT154" s="148" t="s">
        <v>152</v>
      </c>
      <c r="AU154" s="148" t="s">
        <v>90</v>
      </c>
      <c r="AV154" s="12" t="s">
        <v>88</v>
      </c>
      <c r="AW154" s="12" t="s">
        <v>41</v>
      </c>
      <c r="AX154" s="12" t="s">
        <v>80</v>
      </c>
      <c r="AY154" s="148" t="s">
        <v>141</v>
      </c>
    </row>
    <row r="155" spans="2:65" s="13" customFormat="1" ht="11.25">
      <c r="B155" s="153"/>
      <c r="D155" s="147" t="s">
        <v>152</v>
      </c>
      <c r="E155" s="154" t="s">
        <v>32</v>
      </c>
      <c r="F155" s="155" t="s">
        <v>245</v>
      </c>
      <c r="H155" s="156">
        <v>49.5</v>
      </c>
      <c r="I155" s="157"/>
      <c r="L155" s="153"/>
      <c r="M155" s="158"/>
      <c r="T155" s="159"/>
      <c r="AT155" s="154" t="s">
        <v>152</v>
      </c>
      <c r="AU155" s="154" t="s">
        <v>90</v>
      </c>
      <c r="AV155" s="13" t="s">
        <v>90</v>
      </c>
      <c r="AW155" s="13" t="s">
        <v>41</v>
      </c>
      <c r="AX155" s="13" t="s">
        <v>80</v>
      </c>
      <c r="AY155" s="154" t="s">
        <v>141</v>
      </c>
    </row>
    <row r="156" spans="2:65" s="12" customFormat="1" ht="11.25">
      <c r="B156" s="146"/>
      <c r="D156" s="147" t="s">
        <v>152</v>
      </c>
      <c r="E156" s="148" t="s">
        <v>32</v>
      </c>
      <c r="F156" s="149" t="s">
        <v>199</v>
      </c>
      <c r="H156" s="148" t="s">
        <v>32</v>
      </c>
      <c r="I156" s="150"/>
      <c r="L156" s="146"/>
      <c r="M156" s="151"/>
      <c r="T156" s="152"/>
      <c r="AT156" s="148" t="s">
        <v>152</v>
      </c>
      <c r="AU156" s="148" t="s">
        <v>90</v>
      </c>
      <c r="AV156" s="12" t="s">
        <v>88</v>
      </c>
      <c r="AW156" s="12" t="s">
        <v>41</v>
      </c>
      <c r="AX156" s="12" t="s">
        <v>80</v>
      </c>
      <c r="AY156" s="148" t="s">
        <v>141</v>
      </c>
    </row>
    <row r="157" spans="2:65" s="13" customFormat="1" ht="11.25">
      <c r="B157" s="153"/>
      <c r="D157" s="147" t="s">
        <v>152</v>
      </c>
      <c r="E157" s="154" t="s">
        <v>32</v>
      </c>
      <c r="F157" s="155" t="s">
        <v>246</v>
      </c>
      <c r="H157" s="156">
        <v>3.9</v>
      </c>
      <c r="I157" s="157"/>
      <c r="L157" s="153"/>
      <c r="M157" s="158"/>
      <c r="T157" s="159"/>
      <c r="AT157" s="154" t="s">
        <v>152</v>
      </c>
      <c r="AU157" s="154" t="s">
        <v>90</v>
      </c>
      <c r="AV157" s="13" t="s">
        <v>90</v>
      </c>
      <c r="AW157" s="13" t="s">
        <v>41</v>
      </c>
      <c r="AX157" s="13" t="s">
        <v>80</v>
      </c>
      <c r="AY157" s="154" t="s">
        <v>141</v>
      </c>
    </row>
    <row r="158" spans="2:65" s="12" customFormat="1" ht="11.25">
      <c r="B158" s="146"/>
      <c r="D158" s="147" t="s">
        <v>152</v>
      </c>
      <c r="E158" s="148" t="s">
        <v>32</v>
      </c>
      <c r="F158" s="149" t="s">
        <v>201</v>
      </c>
      <c r="H158" s="148" t="s">
        <v>32</v>
      </c>
      <c r="I158" s="150"/>
      <c r="L158" s="146"/>
      <c r="M158" s="151"/>
      <c r="T158" s="152"/>
      <c r="AT158" s="148" t="s">
        <v>152</v>
      </c>
      <c r="AU158" s="148" t="s">
        <v>90</v>
      </c>
      <c r="AV158" s="12" t="s">
        <v>88</v>
      </c>
      <c r="AW158" s="12" t="s">
        <v>41</v>
      </c>
      <c r="AX158" s="12" t="s">
        <v>80</v>
      </c>
      <c r="AY158" s="148" t="s">
        <v>141</v>
      </c>
    </row>
    <row r="159" spans="2:65" s="13" customFormat="1" ht="11.25">
      <c r="B159" s="153"/>
      <c r="D159" s="147" t="s">
        <v>152</v>
      </c>
      <c r="E159" s="154" t="s">
        <v>32</v>
      </c>
      <c r="F159" s="155" t="s">
        <v>247</v>
      </c>
      <c r="H159" s="156">
        <v>14.19</v>
      </c>
      <c r="I159" s="157"/>
      <c r="L159" s="153"/>
      <c r="M159" s="158"/>
      <c r="T159" s="159"/>
      <c r="AT159" s="154" t="s">
        <v>152</v>
      </c>
      <c r="AU159" s="154" t="s">
        <v>90</v>
      </c>
      <c r="AV159" s="13" t="s">
        <v>90</v>
      </c>
      <c r="AW159" s="13" t="s">
        <v>41</v>
      </c>
      <c r="AX159" s="13" t="s">
        <v>80</v>
      </c>
      <c r="AY159" s="154" t="s">
        <v>141</v>
      </c>
    </row>
    <row r="160" spans="2:65" s="12" customFormat="1" ht="11.25">
      <c r="B160" s="146"/>
      <c r="D160" s="147" t="s">
        <v>152</v>
      </c>
      <c r="E160" s="148" t="s">
        <v>32</v>
      </c>
      <c r="F160" s="149" t="s">
        <v>203</v>
      </c>
      <c r="H160" s="148" t="s">
        <v>32</v>
      </c>
      <c r="I160" s="150"/>
      <c r="L160" s="146"/>
      <c r="M160" s="151"/>
      <c r="T160" s="152"/>
      <c r="AT160" s="148" t="s">
        <v>152</v>
      </c>
      <c r="AU160" s="148" t="s">
        <v>90</v>
      </c>
      <c r="AV160" s="12" t="s">
        <v>88</v>
      </c>
      <c r="AW160" s="12" t="s">
        <v>41</v>
      </c>
      <c r="AX160" s="12" t="s">
        <v>80</v>
      </c>
      <c r="AY160" s="148" t="s">
        <v>141</v>
      </c>
    </row>
    <row r="161" spans="2:65" s="13" customFormat="1" ht="11.25">
      <c r="B161" s="153"/>
      <c r="D161" s="147" t="s">
        <v>152</v>
      </c>
      <c r="E161" s="154" t="s">
        <v>32</v>
      </c>
      <c r="F161" s="155" t="s">
        <v>248</v>
      </c>
      <c r="H161" s="156">
        <v>10.08</v>
      </c>
      <c r="I161" s="157"/>
      <c r="L161" s="153"/>
      <c r="M161" s="158"/>
      <c r="T161" s="159"/>
      <c r="AT161" s="154" t="s">
        <v>152</v>
      </c>
      <c r="AU161" s="154" t="s">
        <v>90</v>
      </c>
      <c r="AV161" s="13" t="s">
        <v>90</v>
      </c>
      <c r="AW161" s="13" t="s">
        <v>41</v>
      </c>
      <c r="AX161" s="13" t="s">
        <v>80</v>
      </c>
      <c r="AY161" s="154" t="s">
        <v>141</v>
      </c>
    </row>
    <row r="162" spans="2:65" s="12" customFormat="1" ht="11.25">
      <c r="B162" s="146"/>
      <c r="D162" s="147" t="s">
        <v>152</v>
      </c>
      <c r="E162" s="148" t="s">
        <v>32</v>
      </c>
      <c r="F162" s="149" t="s">
        <v>190</v>
      </c>
      <c r="H162" s="148" t="s">
        <v>32</v>
      </c>
      <c r="I162" s="150"/>
      <c r="L162" s="146"/>
      <c r="M162" s="151"/>
      <c r="T162" s="152"/>
      <c r="AT162" s="148" t="s">
        <v>152</v>
      </c>
      <c r="AU162" s="148" t="s">
        <v>90</v>
      </c>
      <c r="AV162" s="12" t="s">
        <v>88</v>
      </c>
      <c r="AW162" s="12" t="s">
        <v>41</v>
      </c>
      <c r="AX162" s="12" t="s">
        <v>80</v>
      </c>
      <c r="AY162" s="148" t="s">
        <v>141</v>
      </c>
    </row>
    <row r="163" spans="2:65" s="13" customFormat="1" ht="11.25">
      <c r="B163" s="153"/>
      <c r="D163" s="147" t="s">
        <v>152</v>
      </c>
      <c r="E163" s="154" t="s">
        <v>32</v>
      </c>
      <c r="F163" s="155" t="s">
        <v>249</v>
      </c>
      <c r="H163" s="156">
        <v>16.32</v>
      </c>
      <c r="I163" s="157"/>
      <c r="L163" s="153"/>
      <c r="M163" s="158"/>
      <c r="T163" s="159"/>
      <c r="AT163" s="154" t="s">
        <v>152</v>
      </c>
      <c r="AU163" s="154" t="s">
        <v>90</v>
      </c>
      <c r="AV163" s="13" t="s">
        <v>90</v>
      </c>
      <c r="AW163" s="13" t="s">
        <v>41</v>
      </c>
      <c r="AX163" s="13" t="s">
        <v>80</v>
      </c>
      <c r="AY163" s="154" t="s">
        <v>141</v>
      </c>
    </row>
    <row r="164" spans="2:65" s="12" customFormat="1" ht="11.25">
      <c r="B164" s="146"/>
      <c r="D164" s="147" t="s">
        <v>152</v>
      </c>
      <c r="E164" s="148" t="s">
        <v>32</v>
      </c>
      <c r="F164" s="149" t="s">
        <v>192</v>
      </c>
      <c r="H164" s="148" t="s">
        <v>32</v>
      </c>
      <c r="I164" s="150"/>
      <c r="L164" s="146"/>
      <c r="M164" s="151"/>
      <c r="T164" s="152"/>
      <c r="AT164" s="148" t="s">
        <v>152</v>
      </c>
      <c r="AU164" s="148" t="s">
        <v>90</v>
      </c>
      <c r="AV164" s="12" t="s">
        <v>88</v>
      </c>
      <c r="AW164" s="12" t="s">
        <v>41</v>
      </c>
      <c r="AX164" s="12" t="s">
        <v>80</v>
      </c>
      <c r="AY164" s="148" t="s">
        <v>141</v>
      </c>
    </row>
    <row r="165" spans="2:65" s="13" customFormat="1" ht="11.25">
      <c r="B165" s="153"/>
      <c r="D165" s="147" t="s">
        <v>152</v>
      </c>
      <c r="E165" s="154" t="s">
        <v>32</v>
      </c>
      <c r="F165" s="155" t="s">
        <v>250</v>
      </c>
      <c r="H165" s="156">
        <v>30.72</v>
      </c>
      <c r="I165" s="157"/>
      <c r="L165" s="153"/>
      <c r="M165" s="158"/>
      <c r="T165" s="159"/>
      <c r="AT165" s="154" t="s">
        <v>152</v>
      </c>
      <c r="AU165" s="154" t="s">
        <v>90</v>
      </c>
      <c r="AV165" s="13" t="s">
        <v>90</v>
      </c>
      <c r="AW165" s="13" t="s">
        <v>41</v>
      </c>
      <c r="AX165" s="13" t="s">
        <v>80</v>
      </c>
      <c r="AY165" s="154" t="s">
        <v>141</v>
      </c>
    </row>
    <row r="166" spans="2:65" s="12" customFormat="1" ht="11.25">
      <c r="B166" s="146"/>
      <c r="D166" s="147" t="s">
        <v>152</v>
      </c>
      <c r="E166" s="148" t="s">
        <v>32</v>
      </c>
      <c r="F166" s="149" t="s">
        <v>251</v>
      </c>
      <c r="H166" s="148" t="s">
        <v>32</v>
      </c>
      <c r="I166" s="150"/>
      <c r="L166" s="146"/>
      <c r="M166" s="151"/>
      <c r="T166" s="152"/>
      <c r="AT166" s="148" t="s">
        <v>152</v>
      </c>
      <c r="AU166" s="148" t="s">
        <v>90</v>
      </c>
      <c r="AV166" s="12" t="s">
        <v>88</v>
      </c>
      <c r="AW166" s="12" t="s">
        <v>41</v>
      </c>
      <c r="AX166" s="12" t="s">
        <v>80</v>
      </c>
      <c r="AY166" s="148" t="s">
        <v>141</v>
      </c>
    </row>
    <row r="167" spans="2:65" s="13" customFormat="1" ht="11.25">
      <c r="B167" s="153"/>
      <c r="D167" s="147" t="s">
        <v>152</v>
      </c>
      <c r="E167" s="154" t="s">
        <v>32</v>
      </c>
      <c r="F167" s="155" t="s">
        <v>252</v>
      </c>
      <c r="H167" s="156">
        <v>0.4</v>
      </c>
      <c r="I167" s="157"/>
      <c r="L167" s="153"/>
      <c r="M167" s="158"/>
      <c r="T167" s="159"/>
      <c r="AT167" s="154" t="s">
        <v>152</v>
      </c>
      <c r="AU167" s="154" t="s">
        <v>90</v>
      </c>
      <c r="AV167" s="13" t="s">
        <v>90</v>
      </c>
      <c r="AW167" s="13" t="s">
        <v>41</v>
      </c>
      <c r="AX167" s="13" t="s">
        <v>80</v>
      </c>
      <c r="AY167" s="154" t="s">
        <v>141</v>
      </c>
    </row>
    <row r="168" spans="2:65" s="14" customFormat="1" ht="11.25">
      <c r="B168" s="160"/>
      <c r="D168" s="147" t="s">
        <v>152</v>
      </c>
      <c r="E168" s="161" t="s">
        <v>32</v>
      </c>
      <c r="F168" s="162" t="s">
        <v>170</v>
      </c>
      <c r="H168" s="163">
        <v>125.11</v>
      </c>
      <c r="I168" s="164"/>
      <c r="L168" s="160"/>
      <c r="M168" s="165"/>
      <c r="T168" s="166"/>
      <c r="AT168" s="161" t="s">
        <v>152</v>
      </c>
      <c r="AU168" s="161" t="s">
        <v>90</v>
      </c>
      <c r="AV168" s="14" t="s">
        <v>148</v>
      </c>
      <c r="AW168" s="14" t="s">
        <v>41</v>
      </c>
      <c r="AX168" s="14" t="s">
        <v>88</v>
      </c>
      <c r="AY168" s="161" t="s">
        <v>141</v>
      </c>
    </row>
    <row r="169" spans="2:65" s="1" customFormat="1" ht="55.5" customHeight="1">
      <c r="B169" s="34"/>
      <c r="C169" s="129" t="s">
        <v>253</v>
      </c>
      <c r="D169" s="129" t="s">
        <v>143</v>
      </c>
      <c r="E169" s="130" t="s">
        <v>240</v>
      </c>
      <c r="F169" s="131" t="s">
        <v>241</v>
      </c>
      <c r="G169" s="132" t="s">
        <v>164</v>
      </c>
      <c r="H169" s="133">
        <v>24.23</v>
      </c>
      <c r="I169" s="134"/>
      <c r="J169" s="135">
        <f>ROUND(I169*H169,2)</f>
        <v>0</v>
      </c>
      <c r="K169" s="131" t="s">
        <v>147</v>
      </c>
      <c r="L169" s="34"/>
      <c r="M169" s="136" t="s">
        <v>32</v>
      </c>
      <c r="N169" s="137" t="s">
        <v>51</v>
      </c>
      <c r="P169" s="138">
        <f>O169*H169</f>
        <v>0</v>
      </c>
      <c r="Q169" s="138">
        <v>0</v>
      </c>
      <c r="R169" s="138">
        <f>Q169*H169</f>
        <v>0</v>
      </c>
      <c r="S169" s="138">
        <v>0</v>
      </c>
      <c r="T169" s="139">
        <f>S169*H169</f>
        <v>0</v>
      </c>
      <c r="AR169" s="140" t="s">
        <v>148</v>
      </c>
      <c r="AT169" s="140" t="s">
        <v>143</v>
      </c>
      <c r="AU169" s="140" t="s">
        <v>90</v>
      </c>
      <c r="AY169" s="18" t="s">
        <v>141</v>
      </c>
      <c r="BE169" s="141">
        <f>IF(N169="základní",J169,0)</f>
        <v>0</v>
      </c>
      <c r="BF169" s="141">
        <f>IF(N169="snížená",J169,0)</f>
        <v>0</v>
      </c>
      <c r="BG169" s="141">
        <f>IF(N169="zákl. přenesená",J169,0)</f>
        <v>0</v>
      </c>
      <c r="BH169" s="141">
        <f>IF(N169="sníž. přenesená",J169,0)</f>
        <v>0</v>
      </c>
      <c r="BI169" s="141">
        <f>IF(N169="nulová",J169,0)</f>
        <v>0</v>
      </c>
      <c r="BJ169" s="18" t="s">
        <v>88</v>
      </c>
      <c r="BK169" s="141">
        <f>ROUND(I169*H169,2)</f>
        <v>0</v>
      </c>
      <c r="BL169" s="18" t="s">
        <v>148</v>
      </c>
      <c r="BM169" s="140" t="s">
        <v>254</v>
      </c>
    </row>
    <row r="170" spans="2:65" s="1" customFormat="1" ht="11.25">
      <c r="B170" s="34"/>
      <c r="D170" s="142" t="s">
        <v>150</v>
      </c>
      <c r="F170" s="143" t="s">
        <v>243</v>
      </c>
      <c r="I170" s="144"/>
      <c r="L170" s="34"/>
      <c r="M170" s="145"/>
      <c r="T170" s="55"/>
      <c r="AT170" s="18" t="s">
        <v>150</v>
      </c>
      <c r="AU170" s="18" t="s">
        <v>90</v>
      </c>
    </row>
    <row r="171" spans="2:65" s="12" customFormat="1" ht="11.25">
      <c r="B171" s="146"/>
      <c r="D171" s="147" t="s">
        <v>152</v>
      </c>
      <c r="E171" s="148" t="s">
        <v>32</v>
      </c>
      <c r="F171" s="149" t="s">
        <v>255</v>
      </c>
      <c r="H171" s="148" t="s">
        <v>32</v>
      </c>
      <c r="I171" s="150"/>
      <c r="L171" s="146"/>
      <c r="M171" s="151"/>
      <c r="T171" s="152"/>
      <c r="AT171" s="148" t="s">
        <v>152</v>
      </c>
      <c r="AU171" s="148" t="s">
        <v>90</v>
      </c>
      <c r="AV171" s="12" t="s">
        <v>88</v>
      </c>
      <c r="AW171" s="12" t="s">
        <v>41</v>
      </c>
      <c r="AX171" s="12" t="s">
        <v>80</v>
      </c>
      <c r="AY171" s="148" t="s">
        <v>141</v>
      </c>
    </row>
    <row r="172" spans="2:65" s="13" customFormat="1" ht="11.25">
      <c r="B172" s="153"/>
      <c r="D172" s="147" t="s">
        <v>152</v>
      </c>
      <c r="E172" s="154" t="s">
        <v>32</v>
      </c>
      <c r="F172" s="155" t="s">
        <v>256</v>
      </c>
      <c r="H172" s="156">
        <v>11.88</v>
      </c>
      <c r="I172" s="157"/>
      <c r="L172" s="153"/>
      <c r="M172" s="158"/>
      <c r="T172" s="159"/>
      <c r="AT172" s="154" t="s">
        <v>152</v>
      </c>
      <c r="AU172" s="154" t="s">
        <v>90</v>
      </c>
      <c r="AV172" s="13" t="s">
        <v>90</v>
      </c>
      <c r="AW172" s="13" t="s">
        <v>41</v>
      </c>
      <c r="AX172" s="13" t="s">
        <v>80</v>
      </c>
      <c r="AY172" s="154" t="s">
        <v>141</v>
      </c>
    </row>
    <row r="173" spans="2:65" s="12" customFormat="1" ht="11.25">
      <c r="B173" s="146"/>
      <c r="D173" s="147" t="s">
        <v>152</v>
      </c>
      <c r="E173" s="148" t="s">
        <v>32</v>
      </c>
      <c r="F173" s="149" t="s">
        <v>257</v>
      </c>
      <c r="H173" s="148" t="s">
        <v>32</v>
      </c>
      <c r="I173" s="150"/>
      <c r="L173" s="146"/>
      <c r="M173" s="151"/>
      <c r="T173" s="152"/>
      <c r="AT173" s="148" t="s">
        <v>152</v>
      </c>
      <c r="AU173" s="148" t="s">
        <v>90</v>
      </c>
      <c r="AV173" s="12" t="s">
        <v>88</v>
      </c>
      <c r="AW173" s="12" t="s">
        <v>41</v>
      </c>
      <c r="AX173" s="12" t="s">
        <v>80</v>
      </c>
      <c r="AY173" s="148" t="s">
        <v>141</v>
      </c>
    </row>
    <row r="174" spans="2:65" s="13" customFormat="1" ht="11.25">
      <c r="B174" s="153"/>
      <c r="D174" s="147" t="s">
        <v>152</v>
      </c>
      <c r="E174" s="154" t="s">
        <v>32</v>
      </c>
      <c r="F174" s="155" t="s">
        <v>258</v>
      </c>
      <c r="H174" s="156">
        <v>12.35</v>
      </c>
      <c r="I174" s="157"/>
      <c r="L174" s="153"/>
      <c r="M174" s="158"/>
      <c r="T174" s="159"/>
      <c r="AT174" s="154" t="s">
        <v>152</v>
      </c>
      <c r="AU174" s="154" t="s">
        <v>90</v>
      </c>
      <c r="AV174" s="13" t="s">
        <v>90</v>
      </c>
      <c r="AW174" s="13" t="s">
        <v>41</v>
      </c>
      <c r="AX174" s="13" t="s">
        <v>80</v>
      </c>
      <c r="AY174" s="154" t="s">
        <v>141</v>
      </c>
    </row>
    <row r="175" spans="2:65" s="14" customFormat="1" ht="11.25">
      <c r="B175" s="160"/>
      <c r="D175" s="147" t="s">
        <v>152</v>
      </c>
      <c r="E175" s="161" t="s">
        <v>32</v>
      </c>
      <c r="F175" s="162" t="s">
        <v>170</v>
      </c>
      <c r="H175" s="163">
        <v>24.23</v>
      </c>
      <c r="I175" s="164"/>
      <c r="L175" s="160"/>
      <c r="M175" s="165"/>
      <c r="T175" s="166"/>
      <c r="AT175" s="161" t="s">
        <v>152</v>
      </c>
      <c r="AU175" s="161" t="s">
        <v>90</v>
      </c>
      <c r="AV175" s="14" t="s">
        <v>148</v>
      </c>
      <c r="AW175" s="14" t="s">
        <v>41</v>
      </c>
      <c r="AX175" s="14" t="s">
        <v>88</v>
      </c>
      <c r="AY175" s="161" t="s">
        <v>141</v>
      </c>
    </row>
    <row r="176" spans="2:65" s="1" customFormat="1" ht="16.5" customHeight="1">
      <c r="B176" s="34"/>
      <c r="C176" s="167" t="s">
        <v>259</v>
      </c>
      <c r="D176" s="167" t="s">
        <v>260</v>
      </c>
      <c r="E176" s="168" t="s">
        <v>261</v>
      </c>
      <c r="F176" s="169" t="s">
        <v>262</v>
      </c>
      <c r="G176" s="170" t="s">
        <v>230</v>
      </c>
      <c r="H176" s="171">
        <v>38.768000000000001</v>
      </c>
      <c r="I176" s="172"/>
      <c r="J176" s="173">
        <f>ROUND(I176*H176,2)</f>
        <v>0</v>
      </c>
      <c r="K176" s="169" t="s">
        <v>147</v>
      </c>
      <c r="L176" s="174"/>
      <c r="M176" s="175" t="s">
        <v>32</v>
      </c>
      <c r="N176" s="176" t="s">
        <v>51</v>
      </c>
      <c r="P176" s="138">
        <f>O176*H176</f>
        <v>0</v>
      </c>
      <c r="Q176" s="138">
        <v>1</v>
      </c>
      <c r="R176" s="138">
        <f>Q176*H176</f>
        <v>38.768000000000001</v>
      </c>
      <c r="S176" s="138">
        <v>0</v>
      </c>
      <c r="T176" s="139">
        <f>S176*H176</f>
        <v>0</v>
      </c>
      <c r="AR176" s="140" t="s">
        <v>263</v>
      </c>
      <c r="AT176" s="140" t="s">
        <v>260</v>
      </c>
      <c r="AU176" s="140" t="s">
        <v>90</v>
      </c>
      <c r="AY176" s="18" t="s">
        <v>141</v>
      </c>
      <c r="BE176" s="141">
        <f>IF(N176="základní",J176,0)</f>
        <v>0</v>
      </c>
      <c r="BF176" s="141">
        <f>IF(N176="snížená",J176,0)</f>
        <v>0</v>
      </c>
      <c r="BG176" s="141">
        <f>IF(N176="zákl. přenesená",J176,0)</f>
        <v>0</v>
      </c>
      <c r="BH176" s="141">
        <f>IF(N176="sníž. přenesená",J176,0)</f>
        <v>0</v>
      </c>
      <c r="BI176" s="141">
        <f>IF(N176="nulová",J176,0)</f>
        <v>0</v>
      </c>
      <c r="BJ176" s="18" t="s">
        <v>88</v>
      </c>
      <c r="BK176" s="141">
        <f>ROUND(I176*H176,2)</f>
        <v>0</v>
      </c>
      <c r="BL176" s="18" t="s">
        <v>148</v>
      </c>
      <c r="BM176" s="140" t="s">
        <v>264</v>
      </c>
    </row>
    <row r="177" spans="2:65" s="13" customFormat="1" ht="11.25">
      <c r="B177" s="153"/>
      <c r="D177" s="147" t="s">
        <v>152</v>
      </c>
      <c r="F177" s="155" t="s">
        <v>265</v>
      </c>
      <c r="H177" s="156">
        <v>38.768000000000001</v>
      </c>
      <c r="I177" s="157"/>
      <c r="L177" s="153"/>
      <c r="M177" s="158"/>
      <c r="T177" s="159"/>
      <c r="AT177" s="154" t="s">
        <v>152</v>
      </c>
      <c r="AU177" s="154" t="s">
        <v>90</v>
      </c>
      <c r="AV177" s="13" t="s">
        <v>90</v>
      </c>
      <c r="AW177" s="13" t="s">
        <v>4</v>
      </c>
      <c r="AX177" s="13" t="s">
        <v>88</v>
      </c>
      <c r="AY177" s="154" t="s">
        <v>141</v>
      </c>
    </row>
    <row r="178" spans="2:65" s="1" customFormat="1" ht="66.75" customHeight="1">
      <c r="B178" s="34"/>
      <c r="C178" s="129" t="s">
        <v>7</v>
      </c>
      <c r="D178" s="129" t="s">
        <v>143</v>
      </c>
      <c r="E178" s="130" t="s">
        <v>266</v>
      </c>
      <c r="F178" s="131" t="s">
        <v>267</v>
      </c>
      <c r="G178" s="132" t="s">
        <v>164</v>
      </c>
      <c r="H178" s="133">
        <v>26.58</v>
      </c>
      <c r="I178" s="134"/>
      <c r="J178" s="135">
        <f>ROUND(I178*H178,2)</f>
        <v>0</v>
      </c>
      <c r="K178" s="131" t="s">
        <v>147</v>
      </c>
      <c r="L178" s="34"/>
      <c r="M178" s="136" t="s">
        <v>32</v>
      </c>
      <c r="N178" s="137" t="s">
        <v>51</v>
      </c>
      <c r="P178" s="138">
        <f>O178*H178</f>
        <v>0</v>
      </c>
      <c r="Q178" s="138">
        <v>0</v>
      </c>
      <c r="R178" s="138">
        <f>Q178*H178</f>
        <v>0</v>
      </c>
      <c r="S178" s="138">
        <v>0</v>
      </c>
      <c r="T178" s="139">
        <f>S178*H178</f>
        <v>0</v>
      </c>
      <c r="AR178" s="140" t="s">
        <v>148</v>
      </c>
      <c r="AT178" s="140" t="s">
        <v>143</v>
      </c>
      <c r="AU178" s="140" t="s">
        <v>90</v>
      </c>
      <c r="AY178" s="18" t="s">
        <v>141</v>
      </c>
      <c r="BE178" s="141">
        <f>IF(N178="základní",J178,0)</f>
        <v>0</v>
      </c>
      <c r="BF178" s="141">
        <f>IF(N178="snížená",J178,0)</f>
        <v>0</v>
      </c>
      <c r="BG178" s="141">
        <f>IF(N178="zákl. přenesená",J178,0)</f>
        <v>0</v>
      </c>
      <c r="BH178" s="141">
        <f>IF(N178="sníž. přenesená",J178,0)</f>
        <v>0</v>
      </c>
      <c r="BI178" s="141">
        <f>IF(N178="nulová",J178,0)</f>
        <v>0</v>
      </c>
      <c r="BJ178" s="18" t="s">
        <v>88</v>
      </c>
      <c r="BK178" s="141">
        <f>ROUND(I178*H178,2)</f>
        <v>0</v>
      </c>
      <c r="BL178" s="18" t="s">
        <v>148</v>
      </c>
      <c r="BM178" s="140" t="s">
        <v>268</v>
      </c>
    </row>
    <row r="179" spans="2:65" s="1" customFormat="1" ht="11.25">
      <c r="B179" s="34"/>
      <c r="D179" s="142" t="s">
        <v>150</v>
      </c>
      <c r="F179" s="143" t="s">
        <v>269</v>
      </c>
      <c r="I179" s="144"/>
      <c r="L179" s="34"/>
      <c r="M179" s="145"/>
      <c r="T179" s="55"/>
      <c r="AT179" s="18" t="s">
        <v>150</v>
      </c>
      <c r="AU179" s="18" t="s">
        <v>90</v>
      </c>
    </row>
    <row r="180" spans="2:65" s="12" customFormat="1" ht="11.25">
      <c r="B180" s="146"/>
      <c r="D180" s="147" t="s">
        <v>152</v>
      </c>
      <c r="E180" s="148" t="s">
        <v>32</v>
      </c>
      <c r="F180" s="149" t="s">
        <v>201</v>
      </c>
      <c r="H180" s="148" t="s">
        <v>32</v>
      </c>
      <c r="I180" s="150"/>
      <c r="L180" s="146"/>
      <c r="M180" s="151"/>
      <c r="T180" s="152"/>
      <c r="AT180" s="148" t="s">
        <v>152</v>
      </c>
      <c r="AU180" s="148" t="s">
        <v>90</v>
      </c>
      <c r="AV180" s="12" t="s">
        <v>88</v>
      </c>
      <c r="AW180" s="12" t="s">
        <v>41</v>
      </c>
      <c r="AX180" s="12" t="s">
        <v>80</v>
      </c>
      <c r="AY180" s="148" t="s">
        <v>141</v>
      </c>
    </row>
    <row r="181" spans="2:65" s="13" customFormat="1" ht="11.25">
      <c r="B181" s="153"/>
      <c r="D181" s="147" t="s">
        <v>152</v>
      </c>
      <c r="E181" s="154" t="s">
        <v>32</v>
      </c>
      <c r="F181" s="155" t="s">
        <v>270</v>
      </c>
      <c r="H181" s="156">
        <v>2.58</v>
      </c>
      <c r="I181" s="157"/>
      <c r="L181" s="153"/>
      <c r="M181" s="158"/>
      <c r="T181" s="159"/>
      <c r="AT181" s="154" t="s">
        <v>152</v>
      </c>
      <c r="AU181" s="154" t="s">
        <v>90</v>
      </c>
      <c r="AV181" s="13" t="s">
        <v>90</v>
      </c>
      <c r="AW181" s="13" t="s">
        <v>41</v>
      </c>
      <c r="AX181" s="13" t="s">
        <v>80</v>
      </c>
      <c r="AY181" s="154" t="s">
        <v>141</v>
      </c>
    </row>
    <row r="182" spans="2:65" s="12" customFormat="1" ht="11.25">
      <c r="B182" s="146"/>
      <c r="D182" s="147" t="s">
        <v>152</v>
      </c>
      <c r="E182" s="148" t="s">
        <v>32</v>
      </c>
      <c r="F182" s="149" t="s">
        <v>203</v>
      </c>
      <c r="H182" s="148" t="s">
        <v>32</v>
      </c>
      <c r="I182" s="150"/>
      <c r="L182" s="146"/>
      <c r="M182" s="151"/>
      <c r="T182" s="152"/>
      <c r="AT182" s="148" t="s">
        <v>152</v>
      </c>
      <c r="AU182" s="148" t="s">
        <v>90</v>
      </c>
      <c r="AV182" s="12" t="s">
        <v>88</v>
      </c>
      <c r="AW182" s="12" t="s">
        <v>41</v>
      </c>
      <c r="AX182" s="12" t="s">
        <v>80</v>
      </c>
      <c r="AY182" s="148" t="s">
        <v>141</v>
      </c>
    </row>
    <row r="183" spans="2:65" s="13" customFormat="1" ht="11.25">
      <c r="B183" s="153"/>
      <c r="D183" s="147" t="s">
        <v>152</v>
      </c>
      <c r="E183" s="154" t="s">
        <v>32</v>
      </c>
      <c r="F183" s="155" t="s">
        <v>271</v>
      </c>
      <c r="H183" s="156">
        <v>2.52</v>
      </c>
      <c r="I183" s="157"/>
      <c r="L183" s="153"/>
      <c r="M183" s="158"/>
      <c r="T183" s="159"/>
      <c r="AT183" s="154" t="s">
        <v>152</v>
      </c>
      <c r="AU183" s="154" t="s">
        <v>90</v>
      </c>
      <c r="AV183" s="13" t="s">
        <v>90</v>
      </c>
      <c r="AW183" s="13" t="s">
        <v>41</v>
      </c>
      <c r="AX183" s="13" t="s">
        <v>80</v>
      </c>
      <c r="AY183" s="154" t="s">
        <v>141</v>
      </c>
    </row>
    <row r="184" spans="2:65" s="12" customFormat="1" ht="11.25">
      <c r="B184" s="146"/>
      <c r="D184" s="147" t="s">
        <v>152</v>
      </c>
      <c r="E184" s="148" t="s">
        <v>32</v>
      </c>
      <c r="F184" s="149" t="s">
        <v>190</v>
      </c>
      <c r="H184" s="148" t="s">
        <v>32</v>
      </c>
      <c r="I184" s="150"/>
      <c r="L184" s="146"/>
      <c r="M184" s="151"/>
      <c r="T184" s="152"/>
      <c r="AT184" s="148" t="s">
        <v>152</v>
      </c>
      <c r="AU184" s="148" t="s">
        <v>90</v>
      </c>
      <c r="AV184" s="12" t="s">
        <v>88</v>
      </c>
      <c r="AW184" s="12" t="s">
        <v>41</v>
      </c>
      <c r="AX184" s="12" t="s">
        <v>80</v>
      </c>
      <c r="AY184" s="148" t="s">
        <v>141</v>
      </c>
    </row>
    <row r="185" spans="2:65" s="13" customFormat="1" ht="11.25">
      <c r="B185" s="153"/>
      <c r="D185" s="147" t="s">
        <v>152</v>
      </c>
      <c r="E185" s="154" t="s">
        <v>32</v>
      </c>
      <c r="F185" s="155" t="s">
        <v>272</v>
      </c>
      <c r="H185" s="156">
        <v>2.04</v>
      </c>
      <c r="I185" s="157"/>
      <c r="L185" s="153"/>
      <c r="M185" s="158"/>
      <c r="T185" s="159"/>
      <c r="AT185" s="154" t="s">
        <v>152</v>
      </c>
      <c r="AU185" s="154" t="s">
        <v>90</v>
      </c>
      <c r="AV185" s="13" t="s">
        <v>90</v>
      </c>
      <c r="AW185" s="13" t="s">
        <v>41</v>
      </c>
      <c r="AX185" s="13" t="s">
        <v>80</v>
      </c>
      <c r="AY185" s="154" t="s">
        <v>141</v>
      </c>
    </row>
    <row r="186" spans="2:65" s="12" customFormat="1" ht="11.25">
      <c r="B186" s="146"/>
      <c r="D186" s="147" t="s">
        <v>152</v>
      </c>
      <c r="E186" s="148" t="s">
        <v>32</v>
      </c>
      <c r="F186" s="149" t="s">
        <v>192</v>
      </c>
      <c r="H186" s="148" t="s">
        <v>32</v>
      </c>
      <c r="I186" s="150"/>
      <c r="L186" s="146"/>
      <c r="M186" s="151"/>
      <c r="T186" s="152"/>
      <c r="AT186" s="148" t="s">
        <v>152</v>
      </c>
      <c r="AU186" s="148" t="s">
        <v>90</v>
      </c>
      <c r="AV186" s="12" t="s">
        <v>88</v>
      </c>
      <c r="AW186" s="12" t="s">
        <v>41</v>
      </c>
      <c r="AX186" s="12" t="s">
        <v>80</v>
      </c>
      <c r="AY186" s="148" t="s">
        <v>141</v>
      </c>
    </row>
    <row r="187" spans="2:65" s="13" customFormat="1" ht="11.25">
      <c r="B187" s="153"/>
      <c r="D187" s="147" t="s">
        <v>152</v>
      </c>
      <c r="E187" s="154" t="s">
        <v>32</v>
      </c>
      <c r="F187" s="155" t="s">
        <v>273</v>
      </c>
      <c r="H187" s="156">
        <v>3.84</v>
      </c>
      <c r="I187" s="157"/>
      <c r="L187" s="153"/>
      <c r="M187" s="158"/>
      <c r="T187" s="159"/>
      <c r="AT187" s="154" t="s">
        <v>152</v>
      </c>
      <c r="AU187" s="154" t="s">
        <v>90</v>
      </c>
      <c r="AV187" s="13" t="s">
        <v>90</v>
      </c>
      <c r="AW187" s="13" t="s">
        <v>41</v>
      </c>
      <c r="AX187" s="13" t="s">
        <v>80</v>
      </c>
      <c r="AY187" s="154" t="s">
        <v>141</v>
      </c>
    </row>
    <row r="188" spans="2:65" s="12" customFormat="1" ht="11.25">
      <c r="B188" s="146"/>
      <c r="D188" s="147" t="s">
        <v>152</v>
      </c>
      <c r="E188" s="148" t="s">
        <v>32</v>
      </c>
      <c r="F188" s="149" t="s">
        <v>178</v>
      </c>
      <c r="H188" s="148" t="s">
        <v>32</v>
      </c>
      <c r="I188" s="150"/>
      <c r="L188" s="146"/>
      <c r="M188" s="151"/>
      <c r="T188" s="152"/>
      <c r="AT188" s="148" t="s">
        <v>152</v>
      </c>
      <c r="AU188" s="148" t="s">
        <v>90</v>
      </c>
      <c r="AV188" s="12" t="s">
        <v>88</v>
      </c>
      <c r="AW188" s="12" t="s">
        <v>41</v>
      </c>
      <c r="AX188" s="12" t="s">
        <v>80</v>
      </c>
      <c r="AY188" s="148" t="s">
        <v>141</v>
      </c>
    </row>
    <row r="189" spans="2:65" s="13" customFormat="1" ht="11.25">
      <c r="B189" s="153"/>
      <c r="D189" s="147" t="s">
        <v>152</v>
      </c>
      <c r="E189" s="154" t="s">
        <v>32</v>
      </c>
      <c r="F189" s="155" t="s">
        <v>274</v>
      </c>
      <c r="H189" s="156">
        <v>15.6</v>
      </c>
      <c r="I189" s="157"/>
      <c r="L189" s="153"/>
      <c r="M189" s="158"/>
      <c r="T189" s="159"/>
      <c r="AT189" s="154" t="s">
        <v>152</v>
      </c>
      <c r="AU189" s="154" t="s">
        <v>90</v>
      </c>
      <c r="AV189" s="13" t="s">
        <v>90</v>
      </c>
      <c r="AW189" s="13" t="s">
        <v>41</v>
      </c>
      <c r="AX189" s="13" t="s">
        <v>80</v>
      </c>
      <c r="AY189" s="154" t="s">
        <v>141</v>
      </c>
    </row>
    <row r="190" spans="2:65" s="14" customFormat="1" ht="11.25">
      <c r="B190" s="160"/>
      <c r="D190" s="147" t="s">
        <v>152</v>
      </c>
      <c r="E190" s="161" t="s">
        <v>32</v>
      </c>
      <c r="F190" s="162" t="s">
        <v>170</v>
      </c>
      <c r="H190" s="163">
        <v>26.58</v>
      </c>
      <c r="I190" s="164"/>
      <c r="L190" s="160"/>
      <c r="M190" s="165"/>
      <c r="T190" s="166"/>
      <c r="AT190" s="161" t="s">
        <v>152</v>
      </c>
      <c r="AU190" s="161" t="s">
        <v>90</v>
      </c>
      <c r="AV190" s="14" t="s">
        <v>148</v>
      </c>
      <c r="AW190" s="14" t="s">
        <v>41</v>
      </c>
      <c r="AX190" s="14" t="s">
        <v>88</v>
      </c>
      <c r="AY190" s="161" t="s">
        <v>141</v>
      </c>
    </row>
    <row r="191" spans="2:65" s="1" customFormat="1" ht="16.5" customHeight="1">
      <c r="B191" s="34"/>
      <c r="C191" s="167" t="s">
        <v>275</v>
      </c>
      <c r="D191" s="167" t="s">
        <v>260</v>
      </c>
      <c r="E191" s="168" t="s">
        <v>276</v>
      </c>
      <c r="F191" s="169" t="s">
        <v>277</v>
      </c>
      <c r="G191" s="170" t="s">
        <v>230</v>
      </c>
      <c r="H191" s="171">
        <v>53.16</v>
      </c>
      <c r="I191" s="172"/>
      <c r="J191" s="173">
        <f>ROUND(I191*H191,2)</f>
        <v>0</v>
      </c>
      <c r="K191" s="169" t="s">
        <v>147</v>
      </c>
      <c r="L191" s="174"/>
      <c r="M191" s="175" t="s">
        <v>32</v>
      </c>
      <c r="N191" s="176" t="s">
        <v>51</v>
      </c>
      <c r="P191" s="138">
        <f>O191*H191</f>
        <v>0</v>
      </c>
      <c r="Q191" s="138">
        <v>1</v>
      </c>
      <c r="R191" s="138">
        <f>Q191*H191</f>
        <v>53.16</v>
      </c>
      <c r="S191" s="138">
        <v>0</v>
      </c>
      <c r="T191" s="139">
        <f>S191*H191</f>
        <v>0</v>
      </c>
      <c r="AR191" s="140" t="s">
        <v>263</v>
      </c>
      <c r="AT191" s="140" t="s">
        <v>260</v>
      </c>
      <c r="AU191" s="140" t="s">
        <v>90</v>
      </c>
      <c r="AY191" s="18" t="s">
        <v>141</v>
      </c>
      <c r="BE191" s="141">
        <f>IF(N191="základní",J191,0)</f>
        <v>0</v>
      </c>
      <c r="BF191" s="141">
        <f>IF(N191="snížená",J191,0)</f>
        <v>0</v>
      </c>
      <c r="BG191" s="141">
        <f>IF(N191="zákl. přenesená",J191,0)</f>
        <v>0</v>
      </c>
      <c r="BH191" s="141">
        <f>IF(N191="sníž. přenesená",J191,0)</f>
        <v>0</v>
      </c>
      <c r="BI191" s="141">
        <f>IF(N191="nulová",J191,0)</f>
        <v>0</v>
      </c>
      <c r="BJ191" s="18" t="s">
        <v>88</v>
      </c>
      <c r="BK191" s="141">
        <f>ROUND(I191*H191,2)</f>
        <v>0</v>
      </c>
      <c r="BL191" s="18" t="s">
        <v>148</v>
      </c>
      <c r="BM191" s="140" t="s">
        <v>278</v>
      </c>
    </row>
    <row r="192" spans="2:65" s="13" customFormat="1" ht="11.25">
      <c r="B192" s="153"/>
      <c r="D192" s="147" t="s">
        <v>152</v>
      </c>
      <c r="F192" s="155" t="s">
        <v>279</v>
      </c>
      <c r="H192" s="156">
        <v>53.16</v>
      </c>
      <c r="I192" s="157"/>
      <c r="L192" s="153"/>
      <c r="M192" s="158"/>
      <c r="T192" s="159"/>
      <c r="AT192" s="154" t="s">
        <v>152</v>
      </c>
      <c r="AU192" s="154" t="s">
        <v>90</v>
      </c>
      <c r="AV192" s="13" t="s">
        <v>90</v>
      </c>
      <c r="AW192" s="13" t="s">
        <v>4</v>
      </c>
      <c r="AX192" s="13" t="s">
        <v>88</v>
      </c>
      <c r="AY192" s="154" t="s">
        <v>141</v>
      </c>
    </row>
    <row r="193" spans="2:65" s="1" customFormat="1" ht="33" customHeight="1">
      <c r="B193" s="34"/>
      <c r="C193" s="129" t="s">
        <v>280</v>
      </c>
      <c r="D193" s="129" t="s">
        <v>143</v>
      </c>
      <c r="E193" s="130" t="s">
        <v>281</v>
      </c>
      <c r="F193" s="131" t="s">
        <v>282</v>
      </c>
      <c r="G193" s="132" t="s">
        <v>146</v>
      </c>
      <c r="H193" s="133">
        <v>36.274999999999999</v>
      </c>
      <c r="I193" s="134"/>
      <c r="J193" s="135">
        <f>ROUND(I193*H193,2)</f>
        <v>0</v>
      </c>
      <c r="K193" s="131" t="s">
        <v>147</v>
      </c>
      <c r="L193" s="34"/>
      <c r="M193" s="136" t="s">
        <v>32</v>
      </c>
      <c r="N193" s="137" t="s">
        <v>51</v>
      </c>
      <c r="P193" s="138">
        <f>O193*H193</f>
        <v>0</v>
      </c>
      <c r="Q193" s="138">
        <v>0</v>
      </c>
      <c r="R193" s="138">
        <f>Q193*H193</f>
        <v>0</v>
      </c>
      <c r="S193" s="138">
        <v>0</v>
      </c>
      <c r="T193" s="139">
        <f>S193*H193</f>
        <v>0</v>
      </c>
      <c r="AR193" s="140" t="s">
        <v>148</v>
      </c>
      <c r="AT193" s="140" t="s">
        <v>143</v>
      </c>
      <c r="AU193" s="140" t="s">
        <v>90</v>
      </c>
      <c r="AY193" s="18" t="s">
        <v>141</v>
      </c>
      <c r="BE193" s="141">
        <f>IF(N193="základní",J193,0)</f>
        <v>0</v>
      </c>
      <c r="BF193" s="141">
        <f>IF(N193="snížená",J193,0)</f>
        <v>0</v>
      </c>
      <c r="BG193" s="141">
        <f>IF(N193="zákl. přenesená",J193,0)</f>
        <v>0</v>
      </c>
      <c r="BH193" s="141">
        <f>IF(N193="sníž. přenesená",J193,0)</f>
        <v>0</v>
      </c>
      <c r="BI193" s="141">
        <f>IF(N193="nulová",J193,0)</f>
        <v>0</v>
      </c>
      <c r="BJ193" s="18" t="s">
        <v>88</v>
      </c>
      <c r="BK193" s="141">
        <f>ROUND(I193*H193,2)</f>
        <v>0</v>
      </c>
      <c r="BL193" s="18" t="s">
        <v>148</v>
      </c>
      <c r="BM193" s="140" t="s">
        <v>283</v>
      </c>
    </row>
    <row r="194" spans="2:65" s="1" customFormat="1" ht="11.25">
      <c r="B194" s="34"/>
      <c r="D194" s="142" t="s">
        <v>150</v>
      </c>
      <c r="F194" s="143" t="s">
        <v>284</v>
      </c>
      <c r="I194" s="144"/>
      <c r="L194" s="34"/>
      <c r="M194" s="145"/>
      <c r="T194" s="55"/>
      <c r="AT194" s="18" t="s">
        <v>150</v>
      </c>
      <c r="AU194" s="18" t="s">
        <v>90</v>
      </c>
    </row>
    <row r="195" spans="2:65" s="1" customFormat="1" ht="33" customHeight="1">
      <c r="B195" s="34"/>
      <c r="C195" s="129" t="s">
        <v>285</v>
      </c>
      <c r="D195" s="129" t="s">
        <v>143</v>
      </c>
      <c r="E195" s="130" t="s">
        <v>286</v>
      </c>
      <c r="F195" s="131" t="s">
        <v>287</v>
      </c>
      <c r="G195" s="132" t="s">
        <v>164</v>
      </c>
      <c r="H195" s="133">
        <v>10.98</v>
      </c>
      <c r="I195" s="134"/>
      <c r="J195" s="135">
        <f>ROUND(I195*H195,2)</f>
        <v>0</v>
      </c>
      <c r="K195" s="131" t="s">
        <v>147</v>
      </c>
      <c r="L195" s="34"/>
      <c r="M195" s="136" t="s">
        <v>32</v>
      </c>
      <c r="N195" s="137" t="s">
        <v>51</v>
      </c>
      <c r="P195" s="138">
        <f>O195*H195</f>
        <v>0</v>
      </c>
      <c r="Q195" s="138">
        <v>1.8907700000000001</v>
      </c>
      <c r="R195" s="138">
        <f>Q195*H195</f>
        <v>20.760654600000002</v>
      </c>
      <c r="S195" s="138">
        <v>0</v>
      </c>
      <c r="T195" s="139">
        <f>S195*H195</f>
        <v>0</v>
      </c>
      <c r="AR195" s="140" t="s">
        <v>148</v>
      </c>
      <c r="AT195" s="140" t="s">
        <v>143</v>
      </c>
      <c r="AU195" s="140" t="s">
        <v>90</v>
      </c>
      <c r="AY195" s="18" t="s">
        <v>141</v>
      </c>
      <c r="BE195" s="141">
        <f>IF(N195="základní",J195,0)</f>
        <v>0</v>
      </c>
      <c r="BF195" s="141">
        <f>IF(N195="snížená",J195,0)</f>
        <v>0</v>
      </c>
      <c r="BG195" s="141">
        <f>IF(N195="zákl. přenesená",J195,0)</f>
        <v>0</v>
      </c>
      <c r="BH195" s="141">
        <f>IF(N195="sníž. přenesená",J195,0)</f>
        <v>0</v>
      </c>
      <c r="BI195" s="141">
        <f>IF(N195="nulová",J195,0)</f>
        <v>0</v>
      </c>
      <c r="BJ195" s="18" t="s">
        <v>88</v>
      </c>
      <c r="BK195" s="141">
        <f>ROUND(I195*H195,2)</f>
        <v>0</v>
      </c>
      <c r="BL195" s="18" t="s">
        <v>148</v>
      </c>
      <c r="BM195" s="140" t="s">
        <v>288</v>
      </c>
    </row>
    <row r="196" spans="2:65" s="1" customFormat="1" ht="11.25">
      <c r="B196" s="34"/>
      <c r="D196" s="142" t="s">
        <v>150</v>
      </c>
      <c r="F196" s="143" t="s">
        <v>289</v>
      </c>
      <c r="I196" s="144"/>
      <c r="L196" s="34"/>
      <c r="M196" s="145"/>
      <c r="T196" s="55"/>
      <c r="AT196" s="18" t="s">
        <v>150</v>
      </c>
      <c r="AU196" s="18" t="s">
        <v>90</v>
      </c>
    </row>
    <row r="197" spans="2:65" s="12" customFormat="1" ht="11.25">
      <c r="B197" s="146"/>
      <c r="D197" s="147" t="s">
        <v>152</v>
      </c>
      <c r="E197" s="148" t="s">
        <v>32</v>
      </c>
      <c r="F197" s="149" t="s">
        <v>201</v>
      </c>
      <c r="H197" s="148" t="s">
        <v>32</v>
      </c>
      <c r="I197" s="150"/>
      <c r="L197" s="146"/>
      <c r="M197" s="151"/>
      <c r="T197" s="152"/>
      <c r="AT197" s="148" t="s">
        <v>152</v>
      </c>
      <c r="AU197" s="148" t="s">
        <v>90</v>
      </c>
      <c r="AV197" s="12" t="s">
        <v>88</v>
      </c>
      <c r="AW197" s="12" t="s">
        <v>41</v>
      </c>
      <c r="AX197" s="12" t="s">
        <v>80</v>
      </c>
      <c r="AY197" s="148" t="s">
        <v>141</v>
      </c>
    </row>
    <row r="198" spans="2:65" s="13" customFormat="1" ht="11.25">
      <c r="B198" s="153"/>
      <c r="D198" s="147" t="s">
        <v>152</v>
      </c>
      <c r="E198" s="154" t="s">
        <v>32</v>
      </c>
      <c r="F198" s="155" t="s">
        <v>270</v>
      </c>
      <c r="H198" s="156">
        <v>2.58</v>
      </c>
      <c r="I198" s="157"/>
      <c r="L198" s="153"/>
      <c r="M198" s="158"/>
      <c r="T198" s="159"/>
      <c r="AT198" s="154" t="s">
        <v>152</v>
      </c>
      <c r="AU198" s="154" t="s">
        <v>90</v>
      </c>
      <c r="AV198" s="13" t="s">
        <v>90</v>
      </c>
      <c r="AW198" s="13" t="s">
        <v>41</v>
      </c>
      <c r="AX198" s="13" t="s">
        <v>80</v>
      </c>
      <c r="AY198" s="154" t="s">
        <v>141</v>
      </c>
    </row>
    <row r="199" spans="2:65" s="12" customFormat="1" ht="11.25">
      <c r="B199" s="146"/>
      <c r="D199" s="147" t="s">
        <v>152</v>
      </c>
      <c r="E199" s="148" t="s">
        <v>32</v>
      </c>
      <c r="F199" s="149" t="s">
        <v>203</v>
      </c>
      <c r="H199" s="148" t="s">
        <v>32</v>
      </c>
      <c r="I199" s="150"/>
      <c r="L199" s="146"/>
      <c r="M199" s="151"/>
      <c r="T199" s="152"/>
      <c r="AT199" s="148" t="s">
        <v>152</v>
      </c>
      <c r="AU199" s="148" t="s">
        <v>90</v>
      </c>
      <c r="AV199" s="12" t="s">
        <v>88</v>
      </c>
      <c r="AW199" s="12" t="s">
        <v>41</v>
      </c>
      <c r="AX199" s="12" t="s">
        <v>80</v>
      </c>
      <c r="AY199" s="148" t="s">
        <v>141</v>
      </c>
    </row>
    <row r="200" spans="2:65" s="13" customFormat="1" ht="11.25">
      <c r="B200" s="153"/>
      <c r="D200" s="147" t="s">
        <v>152</v>
      </c>
      <c r="E200" s="154" t="s">
        <v>32</v>
      </c>
      <c r="F200" s="155" t="s">
        <v>271</v>
      </c>
      <c r="H200" s="156">
        <v>2.52</v>
      </c>
      <c r="I200" s="157"/>
      <c r="L200" s="153"/>
      <c r="M200" s="158"/>
      <c r="T200" s="159"/>
      <c r="AT200" s="154" t="s">
        <v>152</v>
      </c>
      <c r="AU200" s="154" t="s">
        <v>90</v>
      </c>
      <c r="AV200" s="13" t="s">
        <v>90</v>
      </c>
      <c r="AW200" s="13" t="s">
        <v>41</v>
      </c>
      <c r="AX200" s="13" t="s">
        <v>80</v>
      </c>
      <c r="AY200" s="154" t="s">
        <v>141</v>
      </c>
    </row>
    <row r="201" spans="2:65" s="12" customFormat="1" ht="11.25">
      <c r="B201" s="146"/>
      <c r="D201" s="147" t="s">
        <v>152</v>
      </c>
      <c r="E201" s="148" t="s">
        <v>32</v>
      </c>
      <c r="F201" s="149" t="s">
        <v>190</v>
      </c>
      <c r="H201" s="148" t="s">
        <v>32</v>
      </c>
      <c r="I201" s="150"/>
      <c r="L201" s="146"/>
      <c r="M201" s="151"/>
      <c r="T201" s="152"/>
      <c r="AT201" s="148" t="s">
        <v>152</v>
      </c>
      <c r="AU201" s="148" t="s">
        <v>90</v>
      </c>
      <c r="AV201" s="12" t="s">
        <v>88</v>
      </c>
      <c r="AW201" s="12" t="s">
        <v>41</v>
      </c>
      <c r="AX201" s="12" t="s">
        <v>80</v>
      </c>
      <c r="AY201" s="148" t="s">
        <v>141</v>
      </c>
    </row>
    <row r="202" spans="2:65" s="13" customFormat="1" ht="11.25">
      <c r="B202" s="153"/>
      <c r="D202" s="147" t="s">
        <v>152</v>
      </c>
      <c r="E202" s="154" t="s">
        <v>32</v>
      </c>
      <c r="F202" s="155" t="s">
        <v>272</v>
      </c>
      <c r="H202" s="156">
        <v>2.04</v>
      </c>
      <c r="I202" s="157"/>
      <c r="L202" s="153"/>
      <c r="M202" s="158"/>
      <c r="T202" s="159"/>
      <c r="AT202" s="154" t="s">
        <v>152</v>
      </c>
      <c r="AU202" s="154" t="s">
        <v>90</v>
      </c>
      <c r="AV202" s="13" t="s">
        <v>90</v>
      </c>
      <c r="AW202" s="13" t="s">
        <v>41</v>
      </c>
      <c r="AX202" s="13" t="s">
        <v>80</v>
      </c>
      <c r="AY202" s="154" t="s">
        <v>141</v>
      </c>
    </row>
    <row r="203" spans="2:65" s="12" customFormat="1" ht="11.25">
      <c r="B203" s="146"/>
      <c r="D203" s="147" t="s">
        <v>152</v>
      </c>
      <c r="E203" s="148" t="s">
        <v>32</v>
      </c>
      <c r="F203" s="149" t="s">
        <v>192</v>
      </c>
      <c r="H203" s="148" t="s">
        <v>32</v>
      </c>
      <c r="I203" s="150"/>
      <c r="L203" s="146"/>
      <c r="M203" s="151"/>
      <c r="T203" s="152"/>
      <c r="AT203" s="148" t="s">
        <v>152</v>
      </c>
      <c r="AU203" s="148" t="s">
        <v>90</v>
      </c>
      <c r="AV203" s="12" t="s">
        <v>88</v>
      </c>
      <c r="AW203" s="12" t="s">
        <v>41</v>
      </c>
      <c r="AX203" s="12" t="s">
        <v>80</v>
      </c>
      <c r="AY203" s="148" t="s">
        <v>141</v>
      </c>
    </row>
    <row r="204" spans="2:65" s="13" customFormat="1" ht="11.25">
      <c r="B204" s="153"/>
      <c r="D204" s="147" t="s">
        <v>152</v>
      </c>
      <c r="E204" s="154" t="s">
        <v>32</v>
      </c>
      <c r="F204" s="155" t="s">
        <v>273</v>
      </c>
      <c r="H204" s="156">
        <v>3.84</v>
      </c>
      <c r="I204" s="157"/>
      <c r="L204" s="153"/>
      <c r="M204" s="158"/>
      <c r="T204" s="159"/>
      <c r="AT204" s="154" t="s">
        <v>152</v>
      </c>
      <c r="AU204" s="154" t="s">
        <v>90</v>
      </c>
      <c r="AV204" s="13" t="s">
        <v>90</v>
      </c>
      <c r="AW204" s="13" t="s">
        <v>41</v>
      </c>
      <c r="AX204" s="13" t="s">
        <v>80</v>
      </c>
      <c r="AY204" s="154" t="s">
        <v>141</v>
      </c>
    </row>
    <row r="205" spans="2:65" s="14" customFormat="1" ht="11.25">
      <c r="B205" s="160"/>
      <c r="D205" s="147" t="s">
        <v>152</v>
      </c>
      <c r="E205" s="161" t="s">
        <v>32</v>
      </c>
      <c r="F205" s="162" t="s">
        <v>170</v>
      </c>
      <c r="H205" s="163">
        <v>10.98</v>
      </c>
      <c r="I205" s="164"/>
      <c r="L205" s="160"/>
      <c r="M205" s="165"/>
      <c r="T205" s="166"/>
      <c r="AT205" s="161" t="s">
        <v>152</v>
      </c>
      <c r="AU205" s="161" t="s">
        <v>90</v>
      </c>
      <c r="AV205" s="14" t="s">
        <v>148</v>
      </c>
      <c r="AW205" s="14" t="s">
        <v>41</v>
      </c>
      <c r="AX205" s="14" t="s">
        <v>88</v>
      </c>
      <c r="AY205" s="161" t="s">
        <v>141</v>
      </c>
    </row>
    <row r="206" spans="2:65" s="11" customFormat="1" ht="22.9" customHeight="1">
      <c r="B206" s="117"/>
      <c r="D206" s="118" t="s">
        <v>79</v>
      </c>
      <c r="E206" s="127" t="s">
        <v>90</v>
      </c>
      <c r="F206" s="127" t="s">
        <v>290</v>
      </c>
      <c r="I206" s="120"/>
      <c r="J206" s="128">
        <f>BK206</f>
        <v>0</v>
      </c>
      <c r="L206" s="117"/>
      <c r="M206" s="122"/>
      <c r="P206" s="123">
        <f>SUM(P207:P226)</f>
        <v>0</v>
      </c>
      <c r="R206" s="123">
        <f>SUM(R207:R226)</f>
        <v>17.459257359999999</v>
      </c>
      <c r="T206" s="124">
        <f>SUM(T207:T226)</f>
        <v>0</v>
      </c>
      <c r="AR206" s="118" t="s">
        <v>88</v>
      </c>
      <c r="AT206" s="125" t="s">
        <v>79</v>
      </c>
      <c r="AU206" s="125" t="s">
        <v>88</v>
      </c>
      <c r="AY206" s="118" t="s">
        <v>141</v>
      </c>
      <c r="BK206" s="126">
        <f>SUM(BK207:BK226)</f>
        <v>0</v>
      </c>
    </row>
    <row r="207" spans="2:65" s="1" customFormat="1" ht="24.2" customHeight="1">
      <c r="B207" s="34"/>
      <c r="C207" s="129" t="s">
        <v>291</v>
      </c>
      <c r="D207" s="129" t="s">
        <v>143</v>
      </c>
      <c r="E207" s="130" t="s">
        <v>292</v>
      </c>
      <c r="F207" s="131" t="s">
        <v>293</v>
      </c>
      <c r="G207" s="132" t="s">
        <v>157</v>
      </c>
      <c r="H207" s="133">
        <v>26.9</v>
      </c>
      <c r="I207" s="134"/>
      <c r="J207" s="135">
        <f>ROUND(I207*H207,2)</f>
        <v>0</v>
      </c>
      <c r="K207" s="131" t="s">
        <v>147</v>
      </c>
      <c r="L207" s="34"/>
      <c r="M207" s="136" t="s">
        <v>32</v>
      </c>
      <c r="N207" s="137" t="s">
        <v>51</v>
      </c>
      <c r="P207" s="138">
        <f>O207*H207</f>
        <v>0</v>
      </c>
      <c r="Q207" s="138">
        <v>4.8999999999999998E-4</v>
      </c>
      <c r="R207" s="138">
        <f>Q207*H207</f>
        <v>1.3180999999999998E-2</v>
      </c>
      <c r="S207" s="138">
        <v>0</v>
      </c>
      <c r="T207" s="139">
        <f>S207*H207</f>
        <v>0</v>
      </c>
      <c r="AR207" s="140" t="s">
        <v>148</v>
      </c>
      <c r="AT207" s="140" t="s">
        <v>143</v>
      </c>
      <c r="AU207" s="140" t="s">
        <v>90</v>
      </c>
      <c r="AY207" s="18" t="s">
        <v>141</v>
      </c>
      <c r="BE207" s="141">
        <f>IF(N207="základní",J207,0)</f>
        <v>0</v>
      </c>
      <c r="BF207" s="141">
        <f>IF(N207="snížená",J207,0)</f>
        <v>0</v>
      </c>
      <c r="BG207" s="141">
        <f>IF(N207="zákl. přenesená",J207,0)</f>
        <v>0</v>
      </c>
      <c r="BH207" s="141">
        <f>IF(N207="sníž. přenesená",J207,0)</f>
        <v>0</v>
      </c>
      <c r="BI207" s="141">
        <f>IF(N207="nulová",J207,0)</f>
        <v>0</v>
      </c>
      <c r="BJ207" s="18" t="s">
        <v>88</v>
      </c>
      <c r="BK207" s="141">
        <f>ROUND(I207*H207,2)</f>
        <v>0</v>
      </c>
      <c r="BL207" s="18" t="s">
        <v>148</v>
      </c>
      <c r="BM207" s="140" t="s">
        <v>294</v>
      </c>
    </row>
    <row r="208" spans="2:65" s="1" customFormat="1" ht="11.25">
      <c r="B208" s="34"/>
      <c r="D208" s="142" t="s">
        <v>150</v>
      </c>
      <c r="F208" s="143" t="s">
        <v>295</v>
      </c>
      <c r="I208" s="144"/>
      <c r="L208" s="34"/>
      <c r="M208" s="145"/>
      <c r="T208" s="55"/>
      <c r="AT208" s="18" t="s">
        <v>150</v>
      </c>
      <c r="AU208" s="18" t="s">
        <v>90</v>
      </c>
    </row>
    <row r="209" spans="2:65" s="13" customFormat="1" ht="11.25">
      <c r="B209" s="153"/>
      <c r="D209" s="147" t="s">
        <v>152</v>
      </c>
      <c r="E209" s="154" t="s">
        <v>32</v>
      </c>
      <c r="F209" s="155" t="s">
        <v>296</v>
      </c>
      <c r="H209" s="156">
        <v>26.9</v>
      </c>
      <c r="I209" s="157"/>
      <c r="L209" s="153"/>
      <c r="M209" s="158"/>
      <c r="T209" s="159"/>
      <c r="AT209" s="154" t="s">
        <v>152</v>
      </c>
      <c r="AU209" s="154" t="s">
        <v>90</v>
      </c>
      <c r="AV209" s="13" t="s">
        <v>90</v>
      </c>
      <c r="AW209" s="13" t="s">
        <v>41</v>
      </c>
      <c r="AX209" s="13" t="s">
        <v>88</v>
      </c>
      <c r="AY209" s="154" t="s">
        <v>141</v>
      </c>
    </row>
    <row r="210" spans="2:65" s="1" customFormat="1" ht="24.2" customHeight="1">
      <c r="B210" s="34"/>
      <c r="C210" s="129" t="s">
        <v>297</v>
      </c>
      <c r="D210" s="129" t="s">
        <v>143</v>
      </c>
      <c r="E210" s="130" t="s">
        <v>298</v>
      </c>
      <c r="F210" s="131" t="s">
        <v>299</v>
      </c>
      <c r="G210" s="132" t="s">
        <v>164</v>
      </c>
      <c r="H210" s="133">
        <v>1.6830000000000001</v>
      </c>
      <c r="I210" s="134"/>
      <c r="J210" s="135">
        <f>ROUND(I210*H210,2)</f>
        <v>0</v>
      </c>
      <c r="K210" s="131" t="s">
        <v>147</v>
      </c>
      <c r="L210" s="34"/>
      <c r="M210" s="136" t="s">
        <v>32</v>
      </c>
      <c r="N210" s="137" t="s">
        <v>51</v>
      </c>
      <c r="P210" s="138">
        <f>O210*H210</f>
        <v>0</v>
      </c>
      <c r="Q210" s="138">
        <v>2.16</v>
      </c>
      <c r="R210" s="138">
        <f>Q210*H210</f>
        <v>3.6352800000000003</v>
      </c>
      <c r="S210" s="138">
        <v>0</v>
      </c>
      <c r="T210" s="139">
        <f>S210*H210</f>
        <v>0</v>
      </c>
      <c r="AR210" s="140" t="s">
        <v>148</v>
      </c>
      <c r="AT210" s="140" t="s">
        <v>143</v>
      </c>
      <c r="AU210" s="140" t="s">
        <v>90</v>
      </c>
      <c r="AY210" s="18" t="s">
        <v>141</v>
      </c>
      <c r="BE210" s="141">
        <f>IF(N210="základní",J210,0)</f>
        <v>0</v>
      </c>
      <c r="BF210" s="141">
        <f>IF(N210="snížená",J210,0)</f>
        <v>0</v>
      </c>
      <c r="BG210" s="141">
        <f>IF(N210="zákl. přenesená",J210,0)</f>
        <v>0</v>
      </c>
      <c r="BH210" s="141">
        <f>IF(N210="sníž. přenesená",J210,0)</f>
        <v>0</v>
      </c>
      <c r="BI210" s="141">
        <f>IF(N210="nulová",J210,0)</f>
        <v>0</v>
      </c>
      <c r="BJ210" s="18" t="s">
        <v>88</v>
      </c>
      <c r="BK210" s="141">
        <f>ROUND(I210*H210,2)</f>
        <v>0</v>
      </c>
      <c r="BL210" s="18" t="s">
        <v>148</v>
      </c>
      <c r="BM210" s="140" t="s">
        <v>300</v>
      </c>
    </row>
    <row r="211" spans="2:65" s="1" customFormat="1" ht="11.25">
      <c r="B211" s="34"/>
      <c r="D211" s="142" t="s">
        <v>150</v>
      </c>
      <c r="F211" s="143" t="s">
        <v>301</v>
      </c>
      <c r="I211" s="144"/>
      <c r="L211" s="34"/>
      <c r="M211" s="145"/>
      <c r="T211" s="55"/>
      <c r="AT211" s="18" t="s">
        <v>150</v>
      </c>
      <c r="AU211" s="18" t="s">
        <v>90</v>
      </c>
    </row>
    <row r="212" spans="2:65" s="13" customFormat="1" ht="11.25">
      <c r="B212" s="153"/>
      <c r="D212" s="147" t="s">
        <v>152</v>
      </c>
      <c r="E212" s="154" t="s">
        <v>32</v>
      </c>
      <c r="F212" s="155" t="s">
        <v>302</v>
      </c>
      <c r="H212" s="156">
        <v>1.2869999999999999</v>
      </c>
      <c r="I212" s="157"/>
      <c r="L212" s="153"/>
      <c r="M212" s="158"/>
      <c r="T212" s="159"/>
      <c r="AT212" s="154" t="s">
        <v>152</v>
      </c>
      <c r="AU212" s="154" t="s">
        <v>90</v>
      </c>
      <c r="AV212" s="13" t="s">
        <v>90</v>
      </c>
      <c r="AW212" s="13" t="s">
        <v>41</v>
      </c>
      <c r="AX212" s="13" t="s">
        <v>80</v>
      </c>
      <c r="AY212" s="154" t="s">
        <v>141</v>
      </c>
    </row>
    <row r="213" spans="2:65" s="13" customFormat="1" ht="11.25">
      <c r="B213" s="153"/>
      <c r="D213" s="147" t="s">
        <v>152</v>
      </c>
      <c r="E213" s="154" t="s">
        <v>32</v>
      </c>
      <c r="F213" s="155" t="s">
        <v>303</v>
      </c>
      <c r="H213" s="156">
        <v>0.39600000000000002</v>
      </c>
      <c r="I213" s="157"/>
      <c r="L213" s="153"/>
      <c r="M213" s="158"/>
      <c r="T213" s="159"/>
      <c r="AT213" s="154" t="s">
        <v>152</v>
      </c>
      <c r="AU213" s="154" t="s">
        <v>90</v>
      </c>
      <c r="AV213" s="13" t="s">
        <v>90</v>
      </c>
      <c r="AW213" s="13" t="s">
        <v>41</v>
      </c>
      <c r="AX213" s="13" t="s">
        <v>80</v>
      </c>
      <c r="AY213" s="154" t="s">
        <v>141</v>
      </c>
    </row>
    <row r="214" spans="2:65" s="14" customFormat="1" ht="11.25">
      <c r="B214" s="160"/>
      <c r="D214" s="147" t="s">
        <v>152</v>
      </c>
      <c r="E214" s="161" t="s">
        <v>32</v>
      </c>
      <c r="F214" s="162" t="s">
        <v>170</v>
      </c>
      <c r="H214" s="163">
        <v>1.6830000000000001</v>
      </c>
      <c r="I214" s="164"/>
      <c r="L214" s="160"/>
      <c r="M214" s="165"/>
      <c r="T214" s="166"/>
      <c r="AT214" s="161" t="s">
        <v>152</v>
      </c>
      <c r="AU214" s="161" t="s">
        <v>90</v>
      </c>
      <c r="AV214" s="14" t="s">
        <v>148</v>
      </c>
      <c r="AW214" s="14" t="s">
        <v>41</v>
      </c>
      <c r="AX214" s="14" t="s">
        <v>88</v>
      </c>
      <c r="AY214" s="161" t="s">
        <v>141</v>
      </c>
    </row>
    <row r="215" spans="2:65" s="1" customFormat="1" ht="33" customHeight="1">
      <c r="B215" s="34"/>
      <c r="C215" s="129" t="s">
        <v>304</v>
      </c>
      <c r="D215" s="129" t="s">
        <v>143</v>
      </c>
      <c r="E215" s="130" t="s">
        <v>305</v>
      </c>
      <c r="F215" s="131" t="s">
        <v>306</v>
      </c>
      <c r="G215" s="132" t="s">
        <v>164</v>
      </c>
      <c r="H215" s="133">
        <v>5.4</v>
      </c>
      <c r="I215" s="134"/>
      <c r="J215" s="135">
        <f>ROUND(I215*H215,2)</f>
        <v>0</v>
      </c>
      <c r="K215" s="131" t="s">
        <v>147</v>
      </c>
      <c r="L215" s="34"/>
      <c r="M215" s="136" t="s">
        <v>32</v>
      </c>
      <c r="N215" s="137" t="s">
        <v>51</v>
      </c>
      <c r="P215" s="138">
        <f>O215*H215</f>
        <v>0</v>
      </c>
      <c r="Q215" s="138">
        <v>2.5018699999999998</v>
      </c>
      <c r="R215" s="138">
        <f>Q215*H215</f>
        <v>13.510097999999999</v>
      </c>
      <c r="S215" s="138">
        <v>0</v>
      </c>
      <c r="T215" s="139">
        <f>S215*H215</f>
        <v>0</v>
      </c>
      <c r="AR215" s="140" t="s">
        <v>148</v>
      </c>
      <c r="AT215" s="140" t="s">
        <v>143</v>
      </c>
      <c r="AU215" s="140" t="s">
        <v>90</v>
      </c>
      <c r="AY215" s="18" t="s">
        <v>141</v>
      </c>
      <c r="BE215" s="141">
        <f>IF(N215="základní",J215,0)</f>
        <v>0</v>
      </c>
      <c r="BF215" s="141">
        <f>IF(N215="snížená",J215,0)</f>
        <v>0</v>
      </c>
      <c r="BG215" s="141">
        <f>IF(N215="zákl. přenesená",J215,0)</f>
        <v>0</v>
      </c>
      <c r="BH215" s="141">
        <f>IF(N215="sníž. přenesená",J215,0)</f>
        <v>0</v>
      </c>
      <c r="BI215" s="141">
        <f>IF(N215="nulová",J215,0)</f>
        <v>0</v>
      </c>
      <c r="BJ215" s="18" t="s">
        <v>88</v>
      </c>
      <c r="BK215" s="141">
        <f>ROUND(I215*H215,2)</f>
        <v>0</v>
      </c>
      <c r="BL215" s="18" t="s">
        <v>148</v>
      </c>
      <c r="BM215" s="140" t="s">
        <v>307</v>
      </c>
    </row>
    <row r="216" spans="2:65" s="1" customFormat="1" ht="11.25">
      <c r="B216" s="34"/>
      <c r="D216" s="142" t="s">
        <v>150</v>
      </c>
      <c r="F216" s="143" t="s">
        <v>308</v>
      </c>
      <c r="I216" s="144"/>
      <c r="L216" s="34"/>
      <c r="M216" s="145"/>
      <c r="T216" s="55"/>
      <c r="AT216" s="18" t="s">
        <v>150</v>
      </c>
      <c r="AU216" s="18" t="s">
        <v>90</v>
      </c>
    </row>
    <row r="217" spans="2:65" s="13" customFormat="1" ht="11.25">
      <c r="B217" s="153"/>
      <c r="D217" s="147" t="s">
        <v>152</v>
      </c>
      <c r="E217" s="154" t="s">
        <v>32</v>
      </c>
      <c r="F217" s="155" t="s">
        <v>309</v>
      </c>
      <c r="H217" s="156">
        <v>5.4</v>
      </c>
      <c r="I217" s="157"/>
      <c r="L217" s="153"/>
      <c r="M217" s="158"/>
      <c r="T217" s="159"/>
      <c r="AT217" s="154" t="s">
        <v>152</v>
      </c>
      <c r="AU217" s="154" t="s">
        <v>90</v>
      </c>
      <c r="AV217" s="13" t="s">
        <v>90</v>
      </c>
      <c r="AW217" s="13" t="s">
        <v>41</v>
      </c>
      <c r="AX217" s="13" t="s">
        <v>88</v>
      </c>
      <c r="AY217" s="154" t="s">
        <v>141</v>
      </c>
    </row>
    <row r="218" spans="2:65" s="1" customFormat="1" ht="16.5" customHeight="1">
      <c r="B218" s="34"/>
      <c r="C218" s="129" t="s">
        <v>310</v>
      </c>
      <c r="D218" s="129" t="s">
        <v>143</v>
      </c>
      <c r="E218" s="130" t="s">
        <v>311</v>
      </c>
      <c r="F218" s="131" t="s">
        <v>312</v>
      </c>
      <c r="G218" s="132" t="s">
        <v>146</v>
      </c>
      <c r="H218" s="133">
        <v>5.4</v>
      </c>
      <c r="I218" s="134"/>
      <c r="J218" s="135">
        <f>ROUND(I218*H218,2)</f>
        <v>0</v>
      </c>
      <c r="K218" s="131" t="s">
        <v>147</v>
      </c>
      <c r="L218" s="34"/>
      <c r="M218" s="136" t="s">
        <v>32</v>
      </c>
      <c r="N218" s="137" t="s">
        <v>51</v>
      </c>
      <c r="P218" s="138">
        <f>O218*H218</f>
        <v>0</v>
      </c>
      <c r="Q218" s="138">
        <v>2.9399999999999999E-3</v>
      </c>
      <c r="R218" s="138">
        <f>Q218*H218</f>
        <v>1.5876000000000001E-2</v>
      </c>
      <c r="S218" s="138">
        <v>0</v>
      </c>
      <c r="T218" s="139">
        <f>S218*H218</f>
        <v>0</v>
      </c>
      <c r="AR218" s="140" t="s">
        <v>148</v>
      </c>
      <c r="AT218" s="140" t="s">
        <v>143</v>
      </c>
      <c r="AU218" s="140" t="s">
        <v>90</v>
      </c>
      <c r="AY218" s="18" t="s">
        <v>141</v>
      </c>
      <c r="BE218" s="141">
        <f>IF(N218="základní",J218,0)</f>
        <v>0</v>
      </c>
      <c r="BF218" s="141">
        <f>IF(N218="snížená",J218,0)</f>
        <v>0</v>
      </c>
      <c r="BG218" s="141">
        <f>IF(N218="zákl. přenesená",J218,0)</f>
        <v>0</v>
      </c>
      <c r="BH218" s="141">
        <f>IF(N218="sníž. přenesená",J218,0)</f>
        <v>0</v>
      </c>
      <c r="BI218" s="141">
        <f>IF(N218="nulová",J218,0)</f>
        <v>0</v>
      </c>
      <c r="BJ218" s="18" t="s">
        <v>88</v>
      </c>
      <c r="BK218" s="141">
        <f>ROUND(I218*H218,2)</f>
        <v>0</v>
      </c>
      <c r="BL218" s="18" t="s">
        <v>148</v>
      </c>
      <c r="BM218" s="140" t="s">
        <v>313</v>
      </c>
    </row>
    <row r="219" spans="2:65" s="1" customFormat="1" ht="11.25">
      <c r="B219" s="34"/>
      <c r="D219" s="142" t="s">
        <v>150</v>
      </c>
      <c r="F219" s="143" t="s">
        <v>314</v>
      </c>
      <c r="I219" s="144"/>
      <c r="L219" s="34"/>
      <c r="M219" s="145"/>
      <c r="T219" s="55"/>
      <c r="AT219" s="18" t="s">
        <v>150</v>
      </c>
      <c r="AU219" s="18" t="s">
        <v>90</v>
      </c>
    </row>
    <row r="220" spans="2:65" s="13" customFormat="1" ht="11.25">
      <c r="B220" s="153"/>
      <c r="D220" s="147" t="s">
        <v>152</v>
      </c>
      <c r="E220" s="154" t="s">
        <v>32</v>
      </c>
      <c r="F220" s="155" t="s">
        <v>315</v>
      </c>
      <c r="H220" s="156">
        <v>5.4</v>
      </c>
      <c r="I220" s="157"/>
      <c r="L220" s="153"/>
      <c r="M220" s="158"/>
      <c r="T220" s="159"/>
      <c r="AT220" s="154" t="s">
        <v>152</v>
      </c>
      <c r="AU220" s="154" t="s">
        <v>90</v>
      </c>
      <c r="AV220" s="13" t="s">
        <v>90</v>
      </c>
      <c r="AW220" s="13" t="s">
        <v>41</v>
      </c>
      <c r="AX220" s="13" t="s">
        <v>88</v>
      </c>
      <c r="AY220" s="154" t="s">
        <v>141</v>
      </c>
    </row>
    <row r="221" spans="2:65" s="1" customFormat="1" ht="16.5" customHeight="1">
      <c r="B221" s="34"/>
      <c r="C221" s="129" t="s">
        <v>316</v>
      </c>
      <c r="D221" s="129" t="s">
        <v>143</v>
      </c>
      <c r="E221" s="130" t="s">
        <v>317</v>
      </c>
      <c r="F221" s="131" t="s">
        <v>318</v>
      </c>
      <c r="G221" s="132" t="s">
        <v>146</v>
      </c>
      <c r="H221" s="133">
        <v>5.4</v>
      </c>
      <c r="I221" s="134"/>
      <c r="J221" s="135">
        <f>ROUND(I221*H221,2)</f>
        <v>0</v>
      </c>
      <c r="K221" s="131" t="s">
        <v>147</v>
      </c>
      <c r="L221" s="34"/>
      <c r="M221" s="136" t="s">
        <v>32</v>
      </c>
      <c r="N221" s="137" t="s">
        <v>51</v>
      </c>
      <c r="P221" s="138">
        <f>O221*H221</f>
        <v>0</v>
      </c>
      <c r="Q221" s="138">
        <v>0</v>
      </c>
      <c r="R221" s="138">
        <f>Q221*H221</f>
        <v>0</v>
      </c>
      <c r="S221" s="138">
        <v>0</v>
      </c>
      <c r="T221" s="139">
        <f>S221*H221</f>
        <v>0</v>
      </c>
      <c r="AR221" s="140" t="s">
        <v>148</v>
      </c>
      <c r="AT221" s="140" t="s">
        <v>143</v>
      </c>
      <c r="AU221" s="140" t="s">
        <v>90</v>
      </c>
      <c r="AY221" s="18" t="s">
        <v>141</v>
      </c>
      <c r="BE221" s="141">
        <f>IF(N221="základní",J221,0)</f>
        <v>0</v>
      </c>
      <c r="BF221" s="141">
        <f>IF(N221="snížená",J221,0)</f>
        <v>0</v>
      </c>
      <c r="BG221" s="141">
        <f>IF(N221="zákl. přenesená",J221,0)</f>
        <v>0</v>
      </c>
      <c r="BH221" s="141">
        <f>IF(N221="sníž. přenesená",J221,0)</f>
        <v>0</v>
      </c>
      <c r="BI221" s="141">
        <f>IF(N221="nulová",J221,0)</f>
        <v>0</v>
      </c>
      <c r="BJ221" s="18" t="s">
        <v>88</v>
      </c>
      <c r="BK221" s="141">
        <f>ROUND(I221*H221,2)</f>
        <v>0</v>
      </c>
      <c r="BL221" s="18" t="s">
        <v>148</v>
      </c>
      <c r="BM221" s="140" t="s">
        <v>319</v>
      </c>
    </row>
    <row r="222" spans="2:65" s="1" customFormat="1" ht="11.25">
      <c r="B222" s="34"/>
      <c r="D222" s="142" t="s">
        <v>150</v>
      </c>
      <c r="F222" s="143" t="s">
        <v>320</v>
      </c>
      <c r="I222" s="144"/>
      <c r="L222" s="34"/>
      <c r="M222" s="145"/>
      <c r="T222" s="55"/>
      <c r="AT222" s="18" t="s">
        <v>150</v>
      </c>
      <c r="AU222" s="18" t="s">
        <v>90</v>
      </c>
    </row>
    <row r="223" spans="2:65" s="1" customFormat="1" ht="24.2" customHeight="1">
      <c r="B223" s="34"/>
      <c r="C223" s="129" t="s">
        <v>321</v>
      </c>
      <c r="D223" s="129" t="s">
        <v>143</v>
      </c>
      <c r="E223" s="130" t="s">
        <v>322</v>
      </c>
      <c r="F223" s="131" t="s">
        <v>323</v>
      </c>
      <c r="G223" s="132" t="s">
        <v>230</v>
      </c>
      <c r="H223" s="133">
        <v>0.26800000000000002</v>
      </c>
      <c r="I223" s="134"/>
      <c r="J223" s="135">
        <f>ROUND(I223*H223,2)</f>
        <v>0</v>
      </c>
      <c r="K223" s="131" t="s">
        <v>147</v>
      </c>
      <c r="L223" s="34"/>
      <c r="M223" s="136" t="s">
        <v>32</v>
      </c>
      <c r="N223" s="137" t="s">
        <v>51</v>
      </c>
      <c r="P223" s="138">
        <f>O223*H223</f>
        <v>0</v>
      </c>
      <c r="Q223" s="138">
        <v>1.06277</v>
      </c>
      <c r="R223" s="138">
        <f>Q223*H223</f>
        <v>0.28482236</v>
      </c>
      <c r="S223" s="138">
        <v>0</v>
      </c>
      <c r="T223" s="139">
        <f>S223*H223</f>
        <v>0</v>
      </c>
      <c r="AR223" s="140" t="s">
        <v>148</v>
      </c>
      <c r="AT223" s="140" t="s">
        <v>143</v>
      </c>
      <c r="AU223" s="140" t="s">
        <v>90</v>
      </c>
      <c r="AY223" s="18" t="s">
        <v>141</v>
      </c>
      <c r="BE223" s="141">
        <f>IF(N223="základní",J223,0)</f>
        <v>0</v>
      </c>
      <c r="BF223" s="141">
        <f>IF(N223="snížená",J223,0)</f>
        <v>0</v>
      </c>
      <c r="BG223" s="141">
        <f>IF(N223="zákl. přenesená",J223,0)</f>
        <v>0</v>
      </c>
      <c r="BH223" s="141">
        <f>IF(N223="sníž. přenesená",J223,0)</f>
        <v>0</v>
      </c>
      <c r="BI223" s="141">
        <f>IF(N223="nulová",J223,0)</f>
        <v>0</v>
      </c>
      <c r="BJ223" s="18" t="s">
        <v>88</v>
      </c>
      <c r="BK223" s="141">
        <f>ROUND(I223*H223,2)</f>
        <v>0</v>
      </c>
      <c r="BL223" s="18" t="s">
        <v>148</v>
      </c>
      <c r="BM223" s="140" t="s">
        <v>324</v>
      </c>
    </row>
    <row r="224" spans="2:65" s="1" customFormat="1" ht="11.25">
      <c r="B224" s="34"/>
      <c r="D224" s="142" t="s">
        <v>150</v>
      </c>
      <c r="F224" s="143" t="s">
        <v>325</v>
      </c>
      <c r="I224" s="144"/>
      <c r="L224" s="34"/>
      <c r="M224" s="145"/>
      <c r="T224" s="55"/>
      <c r="AT224" s="18" t="s">
        <v>150</v>
      </c>
      <c r="AU224" s="18" t="s">
        <v>90</v>
      </c>
    </row>
    <row r="225" spans="2:65" s="12" customFormat="1" ht="11.25">
      <c r="B225" s="146"/>
      <c r="D225" s="147" t="s">
        <v>152</v>
      </c>
      <c r="E225" s="148" t="s">
        <v>32</v>
      </c>
      <c r="F225" s="149" t="s">
        <v>326</v>
      </c>
      <c r="H225" s="148" t="s">
        <v>32</v>
      </c>
      <c r="I225" s="150"/>
      <c r="L225" s="146"/>
      <c r="M225" s="151"/>
      <c r="T225" s="152"/>
      <c r="AT225" s="148" t="s">
        <v>152</v>
      </c>
      <c r="AU225" s="148" t="s">
        <v>90</v>
      </c>
      <c r="AV225" s="12" t="s">
        <v>88</v>
      </c>
      <c r="AW225" s="12" t="s">
        <v>41</v>
      </c>
      <c r="AX225" s="12" t="s">
        <v>80</v>
      </c>
      <c r="AY225" s="148" t="s">
        <v>141</v>
      </c>
    </row>
    <row r="226" spans="2:65" s="13" customFormat="1" ht="11.25">
      <c r="B226" s="153"/>
      <c r="D226" s="147" t="s">
        <v>152</v>
      </c>
      <c r="E226" s="154" t="s">
        <v>32</v>
      </c>
      <c r="F226" s="155" t="s">
        <v>327</v>
      </c>
      <c r="H226" s="156">
        <v>0.26800000000000002</v>
      </c>
      <c r="I226" s="157"/>
      <c r="L226" s="153"/>
      <c r="M226" s="158"/>
      <c r="T226" s="159"/>
      <c r="AT226" s="154" t="s">
        <v>152</v>
      </c>
      <c r="AU226" s="154" t="s">
        <v>90</v>
      </c>
      <c r="AV226" s="13" t="s">
        <v>90</v>
      </c>
      <c r="AW226" s="13" t="s">
        <v>41</v>
      </c>
      <c r="AX226" s="13" t="s">
        <v>88</v>
      </c>
      <c r="AY226" s="154" t="s">
        <v>141</v>
      </c>
    </row>
    <row r="227" spans="2:65" s="11" customFormat="1" ht="22.9" customHeight="1">
      <c r="B227" s="117"/>
      <c r="D227" s="118" t="s">
        <v>79</v>
      </c>
      <c r="E227" s="127" t="s">
        <v>328</v>
      </c>
      <c r="F227" s="127" t="s">
        <v>329</v>
      </c>
      <c r="I227" s="120"/>
      <c r="J227" s="128">
        <f>BK227</f>
        <v>0</v>
      </c>
      <c r="L227" s="117"/>
      <c r="M227" s="122"/>
      <c r="P227" s="123">
        <f>SUM(P228:P247)</f>
        <v>0</v>
      </c>
      <c r="R227" s="123">
        <f>SUM(R228:R247)</f>
        <v>22.751441939999999</v>
      </c>
      <c r="T227" s="124">
        <f>SUM(T228:T247)</f>
        <v>0</v>
      </c>
      <c r="AR227" s="118" t="s">
        <v>88</v>
      </c>
      <c r="AT227" s="125" t="s">
        <v>79</v>
      </c>
      <c r="AU227" s="125" t="s">
        <v>88</v>
      </c>
      <c r="AY227" s="118" t="s">
        <v>141</v>
      </c>
      <c r="BK227" s="126">
        <f>SUM(BK228:BK247)</f>
        <v>0</v>
      </c>
    </row>
    <row r="228" spans="2:65" s="1" customFormat="1" ht="37.9" customHeight="1">
      <c r="B228" s="34"/>
      <c r="C228" s="129" t="s">
        <v>330</v>
      </c>
      <c r="D228" s="129" t="s">
        <v>143</v>
      </c>
      <c r="E228" s="130" t="s">
        <v>331</v>
      </c>
      <c r="F228" s="131" t="s">
        <v>332</v>
      </c>
      <c r="G228" s="132" t="s">
        <v>146</v>
      </c>
      <c r="H228" s="133">
        <v>48</v>
      </c>
      <c r="I228" s="134"/>
      <c r="J228" s="135">
        <f>ROUND(I228*H228,2)</f>
        <v>0</v>
      </c>
      <c r="K228" s="131" t="s">
        <v>147</v>
      </c>
      <c r="L228" s="34"/>
      <c r="M228" s="136" t="s">
        <v>32</v>
      </c>
      <c r="N228" s="137" t="s">
        <v>51</v>
      </c>
      <c r="P228" s="138">
        <f>O228*H228</f>
        <v>0</v>
      </c>
      <c r="Q228" s="138">
        <v>0.43939</v>
      </c>
      <c r="R228" s="138">
        <f>Q228*H228</f>
        <v>21.090720000000001</v>
      </c>
      <c r="S228" s="138">
        <v>0</v>
      </c>
      <c r="T228" s="139">
        <f>S228*H228</f>
        <v>0</v>
      </c>
      <c r="AR228" s="140" t="s">
        <v>148</v>
      </c>
      <c r="AT228" s="140" t="s">
        <v>143</v>
      </c>
      <c r="AU228" s="140" t="s">
        <v>90</v>
      </c>
      <c r="AY228" s="18" t="s">
        <v>141</v>
      </c>
      <c r="BE228" s="141">
        <f>IF(N228="základní",J228,0)</f>
        <v>0</v>
      </c>
      <c r="BF228" s="141">
        <f>IF(N228="snížená",J228,0)</f>
        <v>0</v>
      </c>
      <c r="BG228" s="141">
        <f>IF(N228="zákl. přenesená",J228,0)</f>
        <v>0</v>
      </c>
      <c r="BH228" s="141">
        <f>IF(N228="sníž. přenesená",J228,0)</f>
        <v>0</v>
      </c>
      <c r="BI228" s="141">
        <f>IF(N228="nulová",J228,0)</f>
        <v>0</v>
      </c>
      <c r="BJ228" s="18" t="s">
        <v>88</v>
      </c>
      <c r="BK228" s="141">
        <f>ROUND(I228*H228,2)</f>
        <v>0</v>
      </c>
      <c r="BL228" s="18" t="s">
        <v>148</v>
      </c>
      <c r="BM228" s="140" t="s">
        <v>333</v>
      </c>
    </row>
    <row r="229" spans="2:65" s="1" customFormat="1" ht="11.25">
      <c r="B229" s="34"/>
      <c r="D229" s="142" t="s">
        <v>150</v>
      </c>
      <c r="F229" s="143" t="s">
        <v>334</v>
      </c>
      <c r="I229" s="144"/>
      <c r="L229" s="34"/>
      <c r="M229" s="145"/>
      <c r="T229" s="55"/>
      <c r="AT229" s="18" t="s">
        <v>150</v>
      </c>
      <c r="AU229" s="18" t="s">
        <v>90</v>
      </c>
    </row>
    <row r="230" spans="2:65" s="13" customFormat="1" ht="11.25">
      <c r="B230" s="153"/>
      <c r="D230" s="147" t="s">
        <v>152</v>
      </c>
      <c r="E230" s="154" t="s">
        <v>32</v>
      </c>
      <c r="F230" s="155" t="s">
        <v>335</v>
      </c>
      <c r="H230" s="156">
        <v>48</v>
      </c>
      <c r="I230" s="157"/>
      <c r="L230" s="153"/>
      <c r="M230" s="158"/>
      <c r="T230" s="159"/>
      <c r="AT230" s="154" t="s">
        <v>152</v>
      </c>
      <c r="AU230" s="154" t="s">
        <v>90</v>
      </c>
      <c r="AV230" s="13" t="s">
        <v>90</v>
      </c>
      <c r="AW230" s="13" t="s">
        <v>41</v>
      </c>
      <c r="AX230" s="13" t="s">
        <v>88</v>
      </c>
      <c r="AY230" s="154" t="s">
        <v>141</v>
      </c>
    </row>
    <row r="231" spans="2:65" s="1" customFormat="1" ht="37.9" customHeight="1">
      <c r="B231" s="34"/>
      <c r="C231" s="129" t="s">
        <v>336</v>
      </c>
      <c r="D231" s="129" t="s">
        <v>143</v>
      </c>
      <c r="E231" s="130" t="s">
        <v>337</v>
      </c>
      <c r="F231" s="131" t="s">
        <v>338</v>
      </c>
      <c r="G231" s="132" t="s">
        <v>230</v>
      </c>
      <c r="H231" s="133">
        <v>0.67700000000000005</v>
      </c>
      <c r="I231" s="134"/>
      <c r="J231" s="135">
        <f>ROUND(I231*H231,2)</f>
        <v>0</v>
      </c>
      <c r="K231" s="131" t="s">
        <v>147</v>
      </c>
      <c r="L231" s="34"/>
      <c r="M231" s="136" t="s">
        <v>32</v>
      </c>
      <c r="N231" s="137" t="s">
        <v>51</v>
      </c>
      <c r="P231" s="138">
        <f>O231*H231</f>
        <v>0</v>
      </c>
      <c r="Q231" s="138">
        <v>1.04922</v>
      </c>
      <c r="R231" s="138">
        <f>Q231*H231</f>
        <v>0.71032194000000004</v>
      </c>
      <c r="S231" s="138">
        <v>0</v>
      </c>
      <c r="T231" s="139">
        <f>S231*H231</f>
        <v>0</v>
      </c>
      <c r="AR231" s="140" t="s">
        <v>148</v>
      </c>
      <c r="AT231" s="140" t="s">
        <v>143</v>
      </c>
      <c r="AU231" s="140" t="s">
        <v>90</v>
      </c>
      <c r="AY231" s="18" t="s">
        <v>141</v>
      </c>
      <c r="BE231" s="141">
        <f>IF(N231="základní",J231,0)</f>
        <v>0</v>
      </c>
      <c r="BF231" s="141">
        <f>IF(N231="snížená",J231,0)</f>
        <v>0</v>
      </c>
      <c r="BG231" s="141">
        <f>IF(N231="zákl. přenesená",J231,0)</f>
        <v>0</v>
      </c>
      <c r="BH231" s="141">
        <f>IF(N231="sníž. přenesená",J231,0)</f>
        <v>0</v>
      </c>
      <c r="BI231" s="141">
        <f>IF(N231="nulová",J231,0)</f>
        <v>0</v>
      </c>
      <c r="BJ231" s="18" t="s">
        <v>88</v>
      </c>
      <c r="BK231" s="141">
        <f>ROUND(I231*H231,2)</f>
        <v>0</v>
      </c>
      <c r="BL231" s="18" t="s">
        <v>148</v>
      </c>
      <c r="BM231" s="140" t="s">
        <v>339</v>
      </c>
    </row>
    <row r="232" spans="2:65" s="1" customFormat="1" ht="11.25">
      <c r="B232" s="34"/>
      <c r="D232" s="142" t="s">
        <v>150</v>
      </c>
      <c r="F232" s="143" t="s">
        <v>340</v>
      </c>
      <c r="I232" s="144"/>
      <c r="L232" s="34"/>
      <c r="M232" s="145"/>
      <c r="T232" s="55"/>
      <c r="AT232" s="18" t="s">
        <v>150</v>
      </c>
      <c r="AU232" s="18" t="s">
        <v>90</v>
      </c>
    </row>
    <row r="233" spans="2:65" s="12" customFormat="1" ht="11.25">
      <c r="B233" s="146"/>
      <c r="D233" s="147" t="s">
        <v>152</v>
      </c>
      <c r="E233" s="148" t="s">
        <v>32</v>
      </c>
      <c r="F233" s="149" t="s">
        <v>341</v>
      </c>
      <c r="H233" s="148" t="s">
        <v>32</v>
      </c>
      <c r="I233" s="150"/>
      <c r="L233" s="146"/>
      <c r="M233" s="151"/>
      <c r="T233" s="152"/>
      <c r="AT233" s="148" t="s">
        <v>152</v>
      </c>
      <c r="AU233" s="148" t="s">
        <v>90</v>
      </c>
      <c r="AV233" s="12" t="s">
        <v>88</v>
      </c>
      <c r="AW233" s="12" t="s">
        <v>41</v>
      </c>
      <c r="AX233" s="12" t="s">
        <v>80</v>
      </c>
      <c r="AY233" s="148" t="s">
        <v>141</v>
      </c>
    </row>
    <row r="234" spans="2:65" s="13" customFormat="1" ht="11.25">
      <c r="B234" s="153"/>
      <c r="D234" s="147" t="s">
        <v>152</v>
      </c>
      <c r="E234" s="154" t="s">
        <v>32</v>
      </c>
      <c r="F234" s="155" t="s">
        <v>342</v>
      </c>
      <c r="H234" s="156">
        <v>5.7000000000000002E-2</v>
      </c>
      <c r="I234" s="157"/>
      <c r="L234" s="153"/>
      <c r="M234" s="158"/>
      <c r="T234" s="159"/>
      <c r="AT234" s="154" t="s">
        <v>152</v>
      </c>
      <c r="AU234" s="154" t="s">
        <v>90</v>
      </c>
      <c r="AV234" s="13" t="s">
        <v>90</v>
      </c>
      <c r="AW234" s="13" t="s">
        <v>41</v>
      </c>
      <c r="AX234" s="13" t="s">
        <v>80</v>
      </c>
      <c r="AY234" s="154" t="s">
        <v>141</v>
      </c>
    </row>
    <row r="235" spans="2:65" s="13" customFormat="1" ht="11.25">
      <c r="B235" s="153"/>
      <c r="D235" s="147" t="s">
        <v>152</v>
      </c>
      <c r="E235" s="154" t="s">
        <v>32</v>
      </c>
      <c r="F235" s="155" t="s">
        <v>342</v>
      </c>
      <c r="H235" s="156">
        <v>5.7000000000000002E-2</v>
      </c>
      <c r="I235" s="157"/>
      <c r="L235" s="153"/>
      <c r="M235" s="158"/>
      <c r="T235" s="159"/>
      <c r="AT235" s="154" t="s">
        <v>152</v>
      </c>
      <c r="AU235" s="154" t="s">
        <v>90</v>
      </c>
      <c r="AV235" s="13" t="s">
        <v>90</v>
      </c>
      <c r="AW235" s="13" t="s">
        <v>41</v>
      </c>
      <c r="AX235" s="13" t="s">
        <v>80</v>
      </c>
      <c r="AY235" s="154" t="s">
        <v>141</v>
      </c>
    </row>
    <row r="236" spans="2:65" s="12" customFormat="1" ht="11.25">
      <c r="B236" s="146"/>
      <c r="D236" s="147" t="s">
        <v>152</v>
      </c>
      <c r="E236" s="148" t="s">
        <v>32</v>
      </c>
      <c r="F236" s="149" t="s">
        <v>343</v>
      </c>
      <c r="H236" s="148" t="s">
        <v>32</v>
      </c>
      <c r="I236" s="150"/>
      <c r="L236" s="146"/>
      <c r="M236" s="151"/>
      <c r="T236" s="152"/>
      <c r="AT236" s="148" t="s">
        <v>152</v>
      </c>
      <c r="AU236" s="148" t="s">
        <v>90</v>
      </c>
      <c r="AV236" s="12" t="s">
        <v>88</v>
      </c>
      <c r="AW236" s="12" t="s">
        <v>41</v>
      </c>
      <c r="AX236" s="12" t="s">
        <v>80</v>
      </c>
      <c r="AY236" s="148" t="s">
        <v>141</v>
      </c>
    </row>
    <row r="237" spans="2:65" s="13" customFormat="1" ht="11.25">
      <c r="B237" s="153"/>
      <c r="D237" s="147" t="s">
        <v>152</v>
      </c>
      <c r="E237" s="154" t="s">
        <v>32</v>
      </c>
      <c r="F237" s="155" t="s">
        <v>344</v>
      </c>
      <c r="H237" s="156">
        <v>0.15</v>
      </c>
      <c r="I237" s="157"/>
      <c r="L237" s="153"/>
      <c r="M237" s="158"/>
      <c r="T237" s="159"/>
      <c r="AT237" s="154" t="s">
        <v>152</v>
      </c>
      <c r="AU237" s="154" t="s">
        <v>90</v>
      </c>
      <c r="AV237" s="13" t="s">
        <v>90</v>
      </c>
      <c r="AW237" s="13" t="s">
        <v>41</v>
      </c>
      <c r="AX237" s="13" t="s">
        <v>80</v>
      </c>
      <c r="AY237" s="154" t="s">
        <v>141</v>
      </c>
    </row>
    <row r="238" spans="2:65" s="13" customFormat="1" ht="11.25">
      <c r="B238" s="153"/>
      <c r="D238" s="147" t="s">
        <v>152</v>
      </c>
      <c r="E238" s="154" t="s">
        <v>32</v>
      </c>
      <c r="F238" s="155" t="s">
        <v>344</v>
      </c>
      <c r="H238" s="156">
        <v>0.15</v>
      </c>
      <c r="I238" s="157"/>
      <c r="L238" s="153"/>
      <c r="M238" s="158"/>
      <c r="T238" s="159"/>
      <c r="AT238" s="154" t="s">
        <v>152</v>
      </c>
      <c r="AU238" s="154" t="s">
        <v>90</v>
      </c>
      <c r="AV238" s="13" t="s">
        <v>90</v>
      </c>
      <c r="AW238" s="13" t="s">
        <v>41</v>
      </c>
      <c r="AX238" s="13" t="s">
        <v>80</v>
      </c>
      <c r="AY238" s="154" t="s">
        <v>141</v>
      </c>
    </row>
    <row r="239" spans="2:65" s="12" customFormat="1" ht="11.25">
      <c r="B239" s="146"/>
      <c r="D239" s="147" t="s">
        <v>152</v>
      </c>
      <c r="E239" s="148" t="s">
        <v>32</v>
      </c>
      <c r="F239" s="149" t="s">
        <v>345</v>
      </c>
      <c r="H239" s="148" t="s">
        <v>32</v>
      </c>
      <c r="I239" s="150"/>
      <c r="L239" s="146"/>
      <c r="M239" s="151"/>
      <c r="T239" s="152"/>
      <c r="AT239" s="148" t="s">
        <v>152</v>
      </c>
      <c r="AU239" s="148" t="s">
        <v>90</v>
      </c>
      <c r="AV239" s="12" t="s">
        <v>88</v>
      </c>
      <c r="AW239" s="12" t="s">
        <v>41</v>
      </c>
      <c r="AX239" s="12" t="s">
        <v>80</v>
      </c>
      <c r="AY239" s="148" t="s">
        <v>141</v>
      </c>
    </row>
    <row r="240" spans="2:65" s="13" customFormat="1" ht="11.25">
      <c r="B240" s="153"/>
      <c r="D240" s="147" t="s">
        <v>152</v>
      </c>
      <c r="E240" s="154" t="s">
        <v>32</v>
      </c>
      <c r="F240" s="155" t="s">
        <v>346</v>
      </c>
      <c r="H240" s="156">
        <v>4.1000000000000002E-2</v>
      </c>
      <c r="I240" s="157"/>
      <c r="L240" s="153"/>
      <c r="M240" s="158"/>
      <c r="T240" s="159"/>
      <c r="AT240" s="154" t="s">
        <v>152</v>
      </c>
      <c r="AU240" s="154" t="s">
        <v>90</v>
      </c>
      <c r="AV240" s="13" t="s">
        <v>90</v>
      </c>
      <c r="AW240" s="13" t="s">
        <v>41</v>
      </c>
      <c r="AX240" s="13" t="s">
        <v>80</v>
      </c>
      <c r="AY240" s="154" t="s">
        <v>141</v>
      </c>
    </row>
    <row r="241" spans="2:65" s="12" customFormat="1" ht="11.25">
      <c r="B241" s="146"/>
      <c r="D241" s="147" t="s">
        <v>152</v>
      </c>
      <c r="E241" s="148" t="s">
        <v>32</v>
      </c>
      <c r="F241" s="149" t="s">
        <v>347</v>
      </c>
      <c r="H241" s="148" t="s">
        <v>32</v>
      </c>
      <c r="I241" s="150"/>
      <c r="L241" s="146"/>
      <c r="M241" s="151"/>
      <c r="T241" s="152"/>
      <c r="AT241" s="148" t="s">
        <v>152</v>
      </c>
      <c r="AU241" s="148" t="s">
        <v>90</v>
      </c>
      <c r="AV241" s="12" t="s">
        <v>88</v>
      </c>
      <c r="AW241" s="12" t="s">
        <v>41</v>
      </c>
      <c r="AX241" s="12" t="s">
        <v>80</v>
      </c>
      <c r="AY241" s="148" t="s">
        <v>141</v>
      </c>
    </row>
    <row r="242" spans="2:65" s="13" customFormat="1" ht="11.25">
      <c r="B242" s="153"/>
      <c r="D242" s="147" t="s">
        <v>152</v>
      </c>
      <c r="E242" s="154" t="s">
        <v>32</v>
      </c>
      <c r="F242" s="155" t="s">
        <v>348</v>
      </c>
      <c r="H242" s="156">
        <v>0.17199999999999999</v>
      </c>
      <c r="I242" s="157"/>
      <c r="L242" s="153"/>
      <c r="M242" s="158"/>
      <c r="T242" s="159"/>
      <c r="AT242" s="154" t="s">
        <v>152</v>
      </c>
      <c r="AU242" s="154" t="s">
        <v>90</v>
      </c>
      <c r="AV242" s="13" t="s">
        <v>90</v>
      </c>
      <c r="AW242" s="13" t="s">
        <v>41</v>
      </c>
      <c r="AX242" s="13" t="s">
        <v>80</v>
      </c>
      <c r="AY242" s="154" t="s">
        <v>141</v>
      </c>
    </row>
    <row r="243" spans="2:65" s="14" customFormat="1" ht="11.25">
      <c r="B243" s="160"/>
      <c r="D243" s="147" t="s">
        <v>152</v>
      </c>
      <c r="E243" s="161" t="s">
        <v>32</v>
      </c>
      <c r="F243" s="162" t="s">
        <v>170</v>
      </c>
      <c r="H243" s="163">
        <v>0.627</v>
      </c>
      <c r="I243" s="164"/>
      <c r="L243" s="160"/>
      <c r="M243" s="165"/>
      <c r="T243" s="166"/>
      <c r="AT243" s="161" t="s">
        <v>152</v>
      </c>
      <c r="AU243" s="161" t="s">
        <v>90</v>
      </c>
      <c r="AV243" s="14" t="s">
        <v>148</v>
      </c>
      <c r="AW243" s="14" t="s">
        <v>41</v>
      </c>
      <c r="AX243" s="14" t="s">
        <v>80</v>
      </c>
      <c r="AY243" s="161" t="s">
        <v>141</v>
      </c>
    </row>
    <row r="244" spans="2:65" s="13" customFormat="1" ht="11.25">
      <c r="B244" s="153"/>
      <c r="D244" s="147" t="s">
        <v>152</v>
      </c>
      <c r="E244" s="154" t="s">
        <v>32</v>
      </c>
      <c r="F244" s="155" t="s">
        <v>349</v>
      </c>
      <c r="H244" s="156">
        <v>0.67700000000000005</v>
      </c>
      <c r="I244" s="157"/>
      <c r="L244" s="153"/>
      <c r="M244" s="158"/>
      <c r="T244" s="159"/>
      <c r="AT244" s="154" t="s">
        <v>152</v>
      </c>
      <c r="AU244" s="154" t="s">
        <v>90</v>
      </c>
      <c r="AV244" s="13" t="s">
        <v>90</v>
      </c>
      <c r="AW244" s="13" t="s">
        <v>41</v>
      </c>
      <c r="AX244" s="13" t="s">
        <v>88</v>
      </c>
      <c r="AY244" s="154" t="s">
        <v>141</v>
      </c>
    </row>
    <row r="245" spans="2:65" s="1" customFormat="1" ht="44.25" customHeight="1">
      <c r="B245" s="34"/>
      <c r="C245" s="129" t="s">
        <v>350</v>
      </c>
      <c r="D245" s="129" t="s">
        <v>143</v>
      </c>
      <c r="E245" s="130" t="s">
        <v>351</v>
      </c>
      <c r="F245" s="131" t="s">
        <v>352</v>
      </c>
      <c r="G245" s="132" t="s">
        <v>157</v>
      </c>
      <c r="H245" s="133">
        <v>19.2</v>
      </c>
      <c r="I245" s="134"/>
      <c r="J245" s="135">
        <f>ROUND(I245*H245,2)</f>
        <v>0</v>
      </c>
      <c r="K245" s="131" t="s">
        <v>147</v>
      </c>
      <c r="L245" s="34"/>
      <c r="M245" s="136" t="s">
        <v>32</v>
      </c>
      <c r="N245" s="137" t="s">
        <v>51</v>
      </c>
      <c r="P245" s="138">
        <f>O245*H245</f>
        <v>0</v>
      </c>
      <c r="Q245" s="138">
        <v>4.9500000000000002E-2</v>
      </c>
      <c r="R245" s="138">
        <f>Q245*H245</f>
        <v>0.95040000000000002</v>
      </c>
      <c r="S245" s="138">
        <v>0</v>
      </c>
      <c r="T245" s="139">
        <f>S245*H245</f>
        <v>0</v>
      </c>
      <c r="AR245" s="140" t="s">
        <v>148</v>
      </c>
      <c r="AT245" s="140" t="s">
        <v>143</v>
      </c>
      <c r="AU245" s="140" t="s">
        <v>90</v>
      </c>
      <c r="AY245" s="18" t="s">
        <v>141</v>
      </c>
      <c r="BE245" s="141">
        <f>IF(N245="základní",J245,0)</f>
        <v>0</v>
      </c>
      <c r="BF245" s="141">
        <f>IF(N245="snížená",J245,0)</f>
        <v>0</v>
      </c>
      <c r="BG245" s="141">
        <f>IF(N245="zákl. přenesená",J245,0)</f>
        <v>0</v>
      </c>
      <c r="BH245" s="141">
        <f>IF(N245="sníž. přenesená",J245,0)</f>
        <v>0</v>
      </c>
      <c r="BI245" s="141">
        <f>IF(N245="nulová",J245,0)</f>
        <v>0</v>
      </c>
      <c r="BJ245" s="18" t="s">
        <v>88</v>
      </c>
      <c r="BK245" s="141">
        <f>ROUND(I245*H245,2)</f>
        <v>0</v>
      </c>
      <c r="BL245" s="18" t="s">
        <v>148</v>
      </c>
      <c r="BM245" s="140" t="s">
        <v>353</v>
      </c>
    </row>
    <row r="246" spans="2:65" s="1" customFormat="1" ht="11.25">
      <c r="B246" s="34"/>
      <c r="D246" s="142" t="s">
        <v>150</v>
      </c>
      <c r="F246" s="143" t="s">
        <v>354</v>
      </c>
      <c r="I246" s="144"/>
      <c r="L246" s="34"/>
      <c r="M246" s="145"/>
      <c r="T246" s="55"/>
      <c r="AT246" s="18" t="s">
        <v>150</v>
      </c>
      <c r="AU246" s="18" t="s">
        <v>90</v>
      </c>
    </row>
    <row r="247" spans="2:65" s="13" customFormat="1" ht="11.25">
      <c r="B247" s="153"/>
      <c r="D247" s="147" t="s">
        <v>152</v>
      </c>
      <c r="E247" s="154" t="s">
        <v>32</v>
      </c>
      <c r="F247" s="155" t="s">
        <v>355</v>
      </c>
      <c r="H247" s="156">
        <v>19.2</v>
      </c>
      <c r="I247" s="157"/>
      <c r="L247" s="153"/>
      <c r="M247" s="158"/>
      <c r="T247" s="159"/>
      <c r="AT247" s="154" t="s">
        <v>152</v>
      </c>
      <c r="AU247" s="154" t="s">
        <v>90</v>
      </c>
      <c r="AV247" s="13" t="s">
        <v>90</v>
      </c>
      <c r="AW247" s="13" t="s">
        <v>41</v>
      </c>
      <c r="AX247" s="13" t="s">
        <v>88</v>
      </c>
      <c r="AY247" s="154" t="s">
        <v>141</v>
      </c>
    </row>
    <row r="248" spans="2:65" s="11" customFormat="1" ht="22.9" customHeight="1">
      <c r="B248" s="117"/>
      <c r="D248" s="118" t="s">
        <v>79</v>
      </c>
      <c r="E248" s="127" t="s">
        <v>148</v>
      </c>
      <c r="F248" s="127" t="s">
        <v>356</v>
      </c>
      <c r="I248" s="120"/>
      <c r="J248" s="128">
        <f>BK248</f>
        <v>0</v>
      </c>
      <c r="L248" s="117"/>
      <c r="M248" s="122"/>
      <c r="P248" s="123">
        <f>SUM(P249:P256)</f>
        <v>0</v>
      </c>
      <c r="R248" s="123">
        <f>SUM(R249:R256)</f>
        <v>2.5535893999999999</v>
      </c>
      <c r="T248" s="124">
        <f>SUM(T249:T256)</f>
        <v>0</v>
      </c>
      <c r="AR248" s="118" t="s">
        <v>88</v>
      </c>
      <c r="AT248" s="125" t="s">
        <v>79</v>
      </c>
      <c r="AU248" s="125" t="s">
        <v>88</v>
      </c>
      <c r="AY248" s="118" t="s">
        <v>141</v>
      </c>
      <c r="BK248" s="126">
        <f>SUM(BK249:BK256)</f>
        <v>0</v>
      </c>
    </row>
    <row r="249" spans="2:65" s="1" customFormat="1" ht="24.2" customHeight="1">
      <c r="B249" s="34"/>
      <c r="C249" s="129" t="s">
        <v>357</v>
      </c>
      <c r="D249" s="129" t="s">
        <v>143</v>
      </c>
      <c r="E249" s="130" t="s">
        <v>358</v>
      </c>
      <c r="F249" s="131" t="s">
        <v>359</v>
      </c>
      <c r="G249" s="132" t="s">
        <v>164</v>
      </c>
      <c r="H249" s="133">
        <v>0.96</v>
      </c>
      <c r="I249" s="134"/>
      <c r="J249" s="135">
        <f>ROUND(I249*H249,2)</f>
        <v>0</v>
      </c>
      <c r="K249" s="131" t="s">
        <v>147</v>
      </c>
      <c r="L249" s="34"/>
      <c r="M249" s="136" t="s">
        <v>32</v>
      </c>
      <c r="N249" s="137" t="s">
        <v>51</v>
      </c>
      <c r="P249" s="138">
        <f>O249*H249</f>
        <v>0</v>
      </c>
      <c r="Q249" s="138">
        <v>2.5019800000000001</v>
      </c>
      <c r="R249" s="138">
        <f>Q249*H249</f>
        <v>2.4019007999999999</v>
      </c>
      <c r="S249" s="138">
        <v>0</v>
      </c>
      <c r="T249" s="139">
        <f>S249*H249</f>
        <v>0</v>
      </c>
      <c r="AR249" s="140" t="s">
        <v>148</v>
      </c>
      <c r="AT249" s="140" t="s">
        <v>143</v>
      </c>
      <c r="AU249" s="140" t="s">
        <v>90</v>
      </c>
      <c r="AY249" s="18" t="s">
        <v>141</v>
      </c>
      <c r="BE249" s="141">
        <f>IF(N249="základní",J249,0)</f>
        <v>0</v>
      </c>
      <c r="BF249" s="141">
        <f>IF(N249="snížená",J249,0)</f>
        <v>0</v>
      </c>
      <c r="BG249" s="141">
        <f>IF(N249="zákl. přenesená",J249,0)</f>
        <v>0</v>
      </c>
      <c r="BH249" s="141">
        <f>IF(N249="sníž. přenesená",J249,0)</f>
        <v>0</v>
      </c>
      <c r="BI249" s="141">
        <f>IF(N249="nulová",J249,0)</f>
        <v>0</v>
      </c>
      <c r="BJ249" s="18" t="s">
        <v>88</v>
      </c>
      <c r="BK249" s="141">
        <f>ROUND(I249*H249,2)</f>
        <v>0</v>
      </c>
      <c r="BL249" s="18" t="s">
        <v>148</v>
      </c>
      <c r="BM249" s="140" t="s">
        <v>360</v>
      </c>
    </row>
    <row r="250" spans="2:65" s="1" customFormat="1" ht="11.25">
      <c r="B250" s="34"/>
      <c r="D250" s="142" t="s">
        <v>150</v>
      </c>
      <c r="F250" s="143" t="s">
        <v>361</v>
      </c>
      <c r="I250" s="144"/>
      <c r="L250" s="34"/>
      <c r="M250" s="145"/>
      <c r="T250" s="55"/>
      <c r="AT250" s="18" t="s">
        <v>150</v>
      </c>
      <c r="AU250" s="18" t="s">
        <v>90</v>
      </c>
    </row>
    <row r="251" spans="2:65" s="13" customFormat="1" ht="11.25">
      <c r="B251" s="153"/>
      <c r="D251" s="147" t="s">
        <v>152</v>
      </c>
      <c r="E251" s="154" t="s">
        <v>32</v>
      </c>
      <c r="F251" s="155" t="s">
        <v>362</v>
      </c>
      <c r="H251" s="156">
        <v>0.96</v>
      </c>
      <c r="I251" s="157"/>
      <c r="L251" s="153"/>
      <c r="M251" s="158"/>
      <c r="T251" s="159"/>
      <c r="AT251" s="154" t="s">
        <v>152</v>
      </c>
      <c r="AU251" s="154" t="s">
        <v>90</v>
      </c>
      <c r="AV251" s="13" t="s">
        <v>90</v>
      </c>
      <c r="AW251" s="13" t="s">
        <v>41</v>
      </c>
      <c r="AX251" s="13" t="s">
        <v>88</v>
      </c>
      <c r="AY251" s="154" t="s">
        <v>141</v>
      </c>
    </row>
    <row r="252" spans="2:65" s="1" customFormat="1" ht="24.2" customHeight="1">
      <c r="B252" s="34"/>
      <c r="C252" s="129" t="s">
        <v>363</v>
      </c>
      <c r="D252" s="129" t="s">
        <v>143</v>
      </c>
      <c r="E252" s="130" t="s">
        <v>364</v>
      </c>
      <c r="F252" s="131" t="s">
        <v>365</v>
      </c>
      <c r="G252" s="132" t="s">
        <v>146</v>
      </c>
      <c r="H252" s="133">
        <v>13.58</v>
      </c>
      <c r="I252" s="134"/>
      <c r="J252" s="135">
        <f>ROUND(I252*H252,2)</f>
        <v>0</v>
      </c>
      <c r="K252" s="131" t="s">
        <v>147</v>
      </c>
      <c r="L252" s="34"/>
      <c r="M252" s="136" t="s">
        <v>32</v>
      </c>
      <c r="N252" s="137" t="s">
        <v>51</v>
      </c>
      <c r="P252" s="138">
        <f>O252*H252</f>
        <v>0</v>
      </c>
      <c r="Q252" s="138">
        <v>1.1169999999999999E-2</v>
      </c>
      <c r="R252" s="138">
        <f>Q252*H252</f>
        <v>0.15168859999999998</v>
      </c>
      <c r="S252" s="138">
        <v>0</v>
      </c>
      <c r="T252" s="139">
        <f>S252*H252</f>
        <v>0</v>
      </c>
      <c r="AR252" s="140" t="s">
        <v>148</v>
      </c>
      <c r="AT252" s="140" t="s">
        <v>143</v>
      </c>
      <c r="AU252" s="140" t="s">
        <v>90</v>
      </c>
      <c r="AY252" s="18" t="s">
        <v>141</v>
      </c>
      <c r="BE252" s="141">
        <f>IF(N252="základní",J252,0)</f>
        <v>0</v>
      </c>
      <c r="BF252" s="141">
        <f>IF(N252="snížená",J252,0)</f>
        <v>0</v>
      </c>
      <c r="BG252" s="141">
        <f>IF(N252="zákl. přenesená",J252,0)</f>
        <v>0</v>
      </c>
      <c r="BH252" s="141">
        <f>IF(N252="sníž. přenesená",J252,0)</f>
        <v>0</v>
      </c>
      <c r="BI252" s="141">
        <f>IF(N252="nulová",J252,0)</f>
        <v>0</v>
      </c>
      <c r="BJ252" s="18" t="s">
        <v>88</v>
      </c>
      <c r="BK252" s="141">
        <f>ROUND(I252*H252,2)</f>
        <v>0</v>
      </c>
      <c r="BL252" s="18" t="s">
        <v>148</v>
      </c>
      <c r="BM252" s="140" t="s">
        <v>366</v>
      </c>
    </row>
    <row r="253" spans="2:65" s="1" customFormat="1" ht="11.25">
      <c r="B253" s="34"/>
      <c r="D253" s="142" t="s">
        <v>150</v>
      </c>
      <c r="F253" s="143" t="s">
        <v>367</v>
      </c>
      <c r="I253" s="144"/>
      <c r="L253" s="34"/>
      <c r="M253" s="145"/>
      <c r="T253" s="55"/>
      <c r="AT253" s="18" t="s">
        <v>150</v>
      </c>
      <c r="AU253" s="18" t="s">
        <v>90</v>
      </c>
    </row>
    <row r="254" spans="2:65" s="13" customFormat="1" ht="11.25">
      <c r="B254" s="153"/>
      <c r="D254" s="147" t="s">
        <v>152</v>
      </c>
      <c r="E254" s="154" t="s">
        <v>32</v>
      </c>
      <c r="F254" s="155" t="s">
        <v>368</v>
      </c>
      <c r="H254" s="156">
        <v>13.58</v>
      </c>
      <c r="I254" s="157"/>
      <c r="L254" s="153"/>
      <c r="M254" s="158"/>
      <c r="T254" s="159"/>
      <c r="AT254" s="154" t="s">
        <v>152</v>
      </c>
      <c r="AU254" s="154" t="s">
        <v>90</v>
      </c>
      <c r="AV254" s="13" t="s">
        <v>90</v>
      </c>
      <c r="AW254" s="13" t="s">
        <v>41</v>
      </c>
      <c r="AX254" s="13" t="s">
        <v>88</v>
      </c>
      <c r="AY254" s="154" t="s">
        <v>141</v>
      </c>
    </row>
    <row r="255" spans="2:65" s="1" customFormat="1" ht="24.2" customHeight="1">
      <c r="B255" s="34"/>
      <c r="C255" s="129" t="s">
        <v>369</v>
      </c>
      <c r="D255" s="129" t="s">
        <v>143</v>
      </c>
      <c r="E255" s="130" t="s">
        <v>370</v>
      </c>
      <c r="F255" s="131" t="s">
        <v>371</v>
      </c>
      <c r="G255" s="132" t="s">
        <v>146</v>
      </c>
      <c r="H255" s="133">
        <v>13.58</v>
      </c>
      <c r="I255" s="134"/>
      <c r="J255" s="135">
        <f>ROUND(I255*H255,2)</f>
        <v>0</v>
      </c>
      <c r="K255" s="131" t="s">
        <v>147</v>
      </c>
      <c r="L255" s="34"/>
      <c r="M255" s="136" t="s">
        <v>32</v>
      </c>
      <c r="N255" s="137" t="s">
        <v>51</v>
      </c>
      <c r="P255" s="138">
        <f>O255*H255</f>
        <v>0</v>
      </c>
      <c r="Q255" s="138">
        <v>0</v>
      </c>
      <c r="R255" s="138">
        <f>Q255*H255</f>
        <v>0</v>
      </c>
      <c r="S255" s="138">
        <v>0</v>
      </c>
      <c r="T255" s="139">
        <f>S255*H255</f>
        <v>0</v>
      </c>
      <c r="AR255" s="140" t="s">
        <v>148</v>
      </c>
      <c r="AT255" s="140" t="s">
        <v>143</v>
      </c>
      <c r="AU255" s="140" t="s">
        <v>90</v>
      </c>
      <c r="AY255" s="18" t="s">
        <v>141</v>
      </c>
      <c r="BE255" s="141">
        <f>IF(N255="základní",J255,0)</f>
        <v>0</v>
      </c>
      <c r="BF255" s="141">
        <f>IF(N255="snížená",J255,0)</f>
        <v>0</v>
      </c>
      <c r="BG255" s="141">
        <f>IF(N255="zákl. přenesená",J255,0)</f>
        <v>0</v>
      </c>
      <c r="BH255" s="141">
        <f>IF(N255="sníž. přenesená",J255,0)</f>
        <v>0</v>
      </c>
      <c r="BI255" s="141">
        <f>IF(N255="nulová",J255,0)</f>
        <v>0</v>
      </c>
      <c r="BJ255" s="18" t="s">
        <v>88</v>
      </c>
      <c r="BK255" s="141">
        <f>ROUND(I255*H255,2)</f>
        <v>0</v>
      </c>
      <c r="BL255" s="18" t="s">
        <v>148</v>
      </c>
      <c r="BM255" s="140" t="s">
        <v>372</v>
      </c>
    </row>
    <row r="256" spans="2:65" s="1" customFormat="1" ht="11.25">
      <c r="B256" s="34"/>
      <c r="D256" s="142" t="s">
        <v>150</v>
      </c>
      <c r="F256" s="143" t="s">
        <v>373</v>
      </c>
      <c r="I256" s="144"/>
      <c r="L256" s="34"/>
      <c r="M256" s="145"/>
      <c r="T256" s="55"/>
      <c r="AT256" s="18" t="s">
        <v>150</v>
      </c>
      <c r="AU256" s="18" t="s">
        <v>90</v>
      </c>
    </row>
    <row r="257" spans="2:65" s="11" customFormat="1" ht="22.9" customHeight="1">
      <c r="B257" s="117"/>
      <c r="D257" s="118" t="s">
        <v>79</v>
      </c>
      <c r="E257" s="127" t="s">
        <v>374</v>
      </c>
      <c r="F257" s="127" t="s">
        <v>375</v>
      </c>
      <c r="I257" s="120"/>
      <c r="J257" s="128">
        <f>BK257</f>
        <v>0</v>
      </c>
      <c r="L257" s="117"/>
      <c r="M257" s="122"/>
      <c r="P257" s="123">
        <f>SUM(P258:P277)</f>
        <v>0</v>
      </c>
      <c r="R257" s="123">
        <f>SUM(R258:R277)</f>
        <v>83.839893000000004</v>
      </c>
      <c r="T257" s="124">
        <f>SUM(T258:T277)</f>
        <v>0</v>
      </c>
      <c r="AR257" s="118" t="s">
        <v>88</v>
      </c>
      <c r="AT257" s="125" t="s">
        <v>79</v>
      </c>
      <c r="AU257" s="125" t="s">
        <v>88</v>
      </c>
      <c r="AY257" s="118" t="s">
        <v>141</v>
      </c>
      <c r="BK257" s="126">
        <f>SUM(BK258:BK277)</f>
        <v>0</v>
      </c>
    </row>
    <row r="258" spans="2:65" s="1" customFormat="1" ht="33" customHeight="1">
      <c r="B258" s="34"/>
      <c r="C258" s="129" t="s">
        <v>376</v>
      </c>
      <c r="D258" s="129" t="s">
        <v>143</v>
      </c>
      <c r="E258" s="130" t="s">
        <v>377</v>
      </c>
      <c r="F258" s="131" t="s">
        <v>378</v>
      </c>
      <c r="G258" s="132" t="s">
        <v>146</v>
      </c>
      <c r="H258" s="133">
        <v>145.1</v>
      </c>
      <c r="I258" s="134"/>
      <c r="J258" s="135">
        <f>ROUND(I258*H258,2)</f>
        <v>0</v>
      </c>
      <c r="K258" s="131" t="s">
        <v>147</v>
      </c>
      <c r="L258" s="34"/>
      <c r="M258" s="136" t="s">
        <v>32</v>
      </c>
      <c r="N258" s="137" t="s">
        <v>51</v>
      </c>
      <c r="P258" s="138">
        <f>O258*H258</f>
        <v>0</v>
      </c>
      <c r="Q258" s="138">
        <v>0.34499999999999997</v>
      </c>
      <c r="R258" s="138">
        <f>Q258*H258</f>
        <v>50.059499999999993</v>
      </c>
      <c r="S258" s="138">
        <v>0</v>
      </c>
      <c r="T258" s="139">
        <f>S258*H258</f>
        <v>0</v>
      </c>
      <c r="AR258" s="140" t="s">
        <v>148</v>
      </c>
      <c r="AT258" s="140" t="s">
        <v>143</v>
      </c>
      <c r="AU258" s="140" t="s">
        <v>90</v>
      </c>
      <c r="AY258" s="18" t="s">
        <v>141</v>
      </c>
      <c r="BE258" s="141">
        <f>IF(N258="základní",J258,0)</f>
        <v>0</v>
      </c>
      <c r="BF258" s="141">
        <f>IF(N258="snížená",J258,0)</f>
        <v>0</v>
      </c>
      <c r="BG258" s="141">
        <f>IF(N258="zákl. přenesená",J258,0)</f>
        <v>0</v>
      </c>
      <c r="BH258" s="141">
        <f>IF(N258="sníž. přenesená",J258,0)</f>
        <v>0</v>
      </c>
      <c r="BI258" s="141">
        <f>IF(N258="nulová",J258,0)</f>
        <v>0</v>
      </c>
      <c r="BJ258" s="18" t="s">
        <v>88</v>
      </c>
      <c r="BK258" s="141">
        <f>ROUND(I258*H258,2)</f>
        <v>0</v>
      </c>
      <c r="BL258" s="18" t="s">
        <v>148</v>
      </c>
      <c r="BM258" s="140" t="s">
        <v>379</v>
      </c>
    </row>
    <row r="259" spans="2:65" s="1" customFormat="1" ht="11.25">
      <c r="B259" s="34"/>
      <c r="D259" s="142" t="s">
        <v>150</v>
      </c>
      <c r="F259" s="143" t="s">
        <v>380</v>
      </c>
      <c r="I259" s="144"/>
      <c r="L259" s="34"/>
      <c r="M259" s="145"/>
      <c r="T259" s="55"/>
      <c r="AT259" s="18" t="s">
        <v>150</v>
      </c>
      <c r="AU259" s="18" t="s">
        <v>90</v>
      </c>
    </row>
    <row r="260" spans="2:65" s="12" customFormat="1" ht="11.25">
      <c r="B260" s="146"/>
      <c r="D260" s="147" t="s">
        <v>152</v>
      </c>
      <c r="E260" s="148" t="s">
        <v>32</v>
      </c>
      <c r="F260" s="149" t="s">
        <v>167</v>
      </c>
      <c r="H260" s="148" t="s">
        <v>32</v>
      </c>
      <c r="I260" s="150"/>
      <c r="L260" s="146"/>
      <c r="M260" s="151"/>
      <c r="T260" s="152"/>
      <c r="AT260" s="148" t="s">
        <v>152</v>
      </c>
      <c r="AU260" s="148" t="s">
        <v>90</v>
      </c>
      <c r="AV260" s="12" t="s">
        <v>88</v>
      </c>
      <c r="AW260" s="12" t="s">
        <v>41</v>
      </c>
      <c r="AX260" s="12" t="s">
        <v>80</v>
      </c>
      <c r="AY260" s="148" t="s">
        <v>141</v>
      </c>
    </row>
    <row r="261" spans="2:65" s="13" customFormat="1" ht="11.25">
      <c r="B261" s="153"/>
      <c r="D261" s="147" t="s">
        <v>152</v>
      </c>
      <c r="E261" s="154" t="s">
        <v>32</v>
      </c>
      <c r="F261" s="155" t="s">
        <v>381</v>
      </c>
      <c r="H261" s="156">
        <v>47</v>
      </c>
      <c r="I261" s="157"/>
      <c r="L261" s="153"/>
      <c r="M261" s="158"/>
      <c r="T261" s="159"/>
      <c r="AT261" s="154" t="s">
        <v>152</v>
      </c>
      <c r="AU261" s="154" t="s">
        <v>90</v>
      </c>
      <c r="AV261" s="13" t="s">
        <v>90</v>
      </c>
      <c r="AW261" s="13" t="s">
        <v>41</v>
      </c>
      <c r="AX261" s="13" t="s">
        <v>80</v>
      </c>
      <c r="AY261" s="154" t="s">
        <v>141</v>
      </c>
    </row>
    <row r="262" spans="2:65" s="12" customFormat="1" ht="11.25">
      <c r="B262" s="146"/>
      <c r="D262" s="147" t="s">
        <v>152</v>
      </c>
      <c r="E262" s="148" t="s">
        <v>32</v>
      </c>
      <c r="F262" s="149" t="s">
        <v>153</v>
      </c>
      <c r="H262" s="148" t="s">
        <v>32</v>
      </c>
      <c r="I262" s="150"/>
      <c r="L262" s="146"/>
      <c r="M262" s="151"/>
      <c r="T262" s="152"/>
      <c r="AT262" s="148" t="s">
        <v>152</v>
      </c>
      <c r="AU262" s="148" t="s">
        <v>90</v>
      </c>
      <c r="AV262" s="12" t="s">
        <v>88</v>
      </c>
      <c r="AW262" s="12" t="s">
        <v>41</v>
      </c>
      <c r="AX262" s="12" t="s">
        <v>80</v>
      </c>
      <c r="AY262" s="148" t="s">
        <v>141</v>
      </c>
    </row>
    <row r="263" spans="2:65" s="13" customFormat="1" ht="11.25">
      <c r="B263" s="153"/>
      <c r="D263" s="147" t="s">
        <v>152</v>
      </c>
      <c r="E263" s="154" t="s">
        <v>32</v>
      </c>
      <c r="F263" s="155" t="s">
        <v>382</v>
      </c>
      <c r="H263" s="156">
        <v>98.1</v>
      </c>
      <c r="I263" s="157"/>
      <c r="L263" s="153"/>
      <c r="M263" s="158"/>
      <c r="T263" s="159"/>
      <c r="AT263" s="154" t="s">
        <v>152</v>
      </c>
      <c r="AU263" s="154" t="s">
        <v>90</v>
      </c>
      <c r="AV263" s="13" t="s">
        <v>90</v>
      </c>
      <c r="AW263" s="13" t="s">
        <v>41</v>
      </c>
      <c r="AX263" s="13" t="s">
        <v>80</v>
      </c>
      <c r="AY263" s="154" t="s">
        <v>141</v>
      </c>
    </row>
    <row r="264" spans="2:65" s="14" customFormat="1" ht="11.25">
      <c r="B264" s="160"/>
      <c r="D264" s="147" t="s">
        <v>152</v>
      </c>
      <c r="E264" s="161" t="s">
        <v>32</v>
      </c>
      <c r="F264" s="162" t="s">
        <v>170</v>
      </c>
      <c r="H264" s="163">
        <v>145.1</v>
      </c>
      <c r="I264" s="164"/>
      <c r="L264" s="160"/>
      <c r="M264" s="165"/>
      <c r="T264" s="166"/>
      <c r="AT264" s="161" t="s">
        <v>152</v>
      </c>
      <c r="AU264" s="161" t="s">
        <v>90</v>
      </c>
      <c r="AV264" s="14" t="s">
        <v>148</v>
      </c>
      <c r="AW264" s="14" t="s">
        <v>41</v>
      </c>
      <c r="AX264" s="14" t="s">
        <v>88</v>
      </c>
      <c r="AY264" s="161" t="s">
        <v>141</v>
      </c>
    </row>
    <row r="265" spans="2:65" s="1" customFormat="1" ht="78" customHeight="1">
      <c r="B265" s="34"/>
      <c r="C265" s="129" t="s">
        <v>383</v>
      </c>
      <c r="D265" s="129" t="s">
        <v>143</v>
      </c>
      <c r="E265" s="130" t="s">
        <v>384</v>
      </c>
      <c r="F265" s="131" t="s">
        <v>385</v>
      </c>
      <c r="G265" s="132" t="s">
        <v>146</v>
      </c>
      <c r="H265" s="133">
        <v>145.1</v>
      </c>
      <c r="I265" s="134"/>
      <c r="J265" s="135">
        <f>ROUND(I265*H265,2)</f>
        <v>0</v>
      </c>
      <c r="K265" s="131" t="s">
        <v>147</v>
      </c>
      <c r="L265" s="34"/>
      <c r="M265" s="136" t="s">
        <v>32</v>
      </c>
      <c r="N265" s="137" t="s">
        <v>51</v>
      </c>
      <c r="P265" s="138">
        <f>O265*H265</f>
        <v>0</v>
      </c>
      <c r="Q265" s="138">
        <v>8.9219999999999994E-2</v>
      </c>
      <c r="R265" s="138">
        <f>Q265*H265</f>
        <v>12.945821999999998</v>
      </c>
      <c r="S265" s="138">
        <v>0</v>
      </c>
      <c r="T265" s="139">
        <f>S265*H265</f>
        <v>0</v>
      </c>
      <c r="AR265" s="140" t="s">
        <v>148</v>
      </c>
      <c r="AT265" s="140" t="s">
        <v>143</v>
      </c>
      <c r="AU265" s="140" t="s">
        <v>90</v>
      </c>
      <c r="AY265" s="18" t="s">
        <v>141</v>
      </c>
      <c r="BE265" s="141">
        <f>IF(N265="základní",J265,0)</f>
        <v>0</v>
      </c>
      <c r="BF265" s="141">
        <f>IF(N265="snížená",J265,0)</f>
        <v>0</v>
      </c>
      <c r="BG265" s="141">
        <f>IF(N265="zákl. přenesená",J265,0)</f>
        <v>0</v>
      </c>
      <c r="BH265" s="141">
        <f>IF(N265="sníž. přenesená",J265,0)</f>
        <v>0</v>
      </c>
      <c r="BI265" s="141">
        <f>IF(N265="nulová",J265,0)</f>
        <v>0</v>
      </c>
      <c r="BJ265" s="18" t="s">
        <v>88</v>
      </c>
      <c r="BK265" s="141">
        <f>ROUND(I265*H265,2)</f>
        <v>0</v>
      </c>
      <c r="BL265" s="18" t="s">
        <v>148</v>
      </c>
      <c r="BM265" s="140" t="s">
        <v>386</v>
      </c>
    </row>
    <row r="266" spans="2:65" s="1" customFormat="1" ht="11.25">
      <c r="B266" s="34"/>
      <c r="D266" s="142" t="s">
        <v>150</v>
      </c>
      <c r="F266" s="143" t="s">
        <v>387</v>
      </c>
      <c r="I266" s="144"/>
      <c r="L266" s="34"/>
      <c r="M266" s="145"/>
      <c r="T266" s="55"/>
      <c r="AT266" s="18" t="s">
        <v>150</v>
      </c>
      <c r="AU266" s="18" t="s">
        <v>90</v>
      </c>
    </row>
    <row r="267" spans="2:65" s="1" customFormat="1" ht="24.2" customHeight="1">
      <c r="B267" s="34"/>
      <c r="C267" s="167" t="s">
        <v>388</v>
      </c>
      <c r="D267" s="167" t="s">
        <v>260</v>
      </c>
      <c r="E267" s="168" t="s">
        <v>389</v>
      </c>
      <c r="F267" s="169" t="s">
        <v>390</v>
      </c>
      <c r="G267" s="170" t="s">
        <v>146</v>
      </c>
      <c r="H267" s="171">
        <v>118.25700000000001</v>
      </c>
      <c r="I267" s="172"/>
      <c r="J267" s="173">
        <f>ROUND(I267*H267,2)</f>
        <v>0</v>
      </c>
      <c r="K267" s="169" t="s">
        <v>147</v>
      </c>
      <c r="L267" s="174"/>
      <c r="M267" s="175" t="s">
        <v>32</v>
      </c>
      <c r="N267" s="176" t="s">
        <v>51</v>
      </c>
      <c r="P267" s="138">
        <f>O267*H267</f>
        <v>0</v>
      </c>
      <c r="Q267" s="138">
        <v>0.13200000000000001</v>
      </c>
      <c r="R267" s="138">
        <f>Q267*H267</f>
        <v>15.609924000000001</v>
      </c>
      <c r="S267" s="138">
        <v>0</v>
      </c>
      <c r="T267" s="139">
        <f>S267*H267</f>
        <v>0</v>
      </c>
      <c r="AR267" s="140" t="s">
        <v>263</v>
      </c>
      <c r="AT267" s="140" t="s">
        <v>260</v>
      </c>
      <c r="AU267" s="140" t="s">
        <v>90</v>
      </c>
      <c r="AY267" s="18" t="s">
        <v>141</v>
      </c>
      <c r="BE267" s="141">
        <f>IF(N267="základní",J267,0)</f>
        <v>0</v>
      </c>
      <c r="BF267" s="141">
        <f>IF(N267="snížená",J267,0)</f>
        <v>0</v>
      </c>
      <c r="BG267" s="141">
        <f>IF(N267="zákl. přenesená",J267,0)</f>
        <v>0</v>
      </c>
      <c r="BH267" s="141">
        <f>IF(N267="sníž. přenesená",J267,0)</f>
        <v>0</v>
      </c>
      <c r="BI267" s="141">
        <f>IF(N267="nulová",J267,0)</f>
        <v>0</v>
      </c>
      <c r="BJ267" s="18" t="s">
        <v>88</v>
      </c>
      <c r="BK267" s="141">
        <f>ROUND(I267*H267,2)</f>
        <v>0</v>
      </c>
      <c r="BL267" s="18" t="s">
        <v>148</v>
      </c>
      <c r="BM267" s="140" t="s">
        <v>391</v>
      </c>
    </row>
    <row r="268" spans="2:65" s="13" customFormat="1" ht="11.25">
      <c r="B268" s="153"/>
      <c r="D268" s="147" t="s">
        <v>152</v>
      </c>
      <c r="F268" s="155" t="s">
        <v>392</v>
      </c>
      <c r="H268" s="156">
        <v>118.25700000000001</v>
      </c>
      <c r="I268" s="157"/>
      <c r="L268" s="153"/>
      <c r="M268" s="158"/>
      <c r="T268" s="159"/>
      <c r="AT268" s="154" t="s">
        <v>152</v>
      </c>
      <c r="AU268" s="154" t="s">
        <v>90</v>
      </c>
      <c r="AV268" s="13" t="s">
        <v>90</v>
      </c>
      <c r="AW268" s="13" t="s">
        <v>4</v>
      </c>
      <c r="AX268" s="13" t="s">
        <v>88</v>
      </c>
      <c r="AY268" s="154" t="s">
        <v>141</v>
      </c>
    </row>
    <row r="269" spans="2:65" s="1" customFormat="1" ht="24.2" customHeight="1">
      <c r="B269" s="34"/>
      <c r="C269" s="167" t="s">
        <v>393</v>
      </c>
      <c r="D269" s="167" t="s">
        <v>260</v>
      </c>
      <c r="E269" s="168" t="s">
        <v>394</v>
      </c>
      <c r="F269" s="169" t="s">
        <v>395</v>
      </c>
      <c r="G269" s="170" t="s">
        <v>146</v>
      </c>
      <c r="H269" s="171">
        <v>31.196999999999999</v>
      </c>
      <c r="I269" s="172"/>
      <c r="J269" s="173">
        <f>ROUND(I269*H269,2)</f>
        <v>0</v>
      </c>
      <c r="K269" s="169" t="s">
        <v>147</v>
      </c>
      <c r="L269" s="174"/>
      <c r="M269" s="175" t="s">
        <v>32</v>
      </c>
      <c r="N269" s="176" t="s">
        <v>51</v>
      </c>
      <c r="P269" s="138">
        <f>O269*H269</f>
        <v>0</v>
      </c>
      <c r="Q269" s="138">
        <v>0.13100000000000001</v>
      </c>
      <c r="R269" s="138">
        <f>Q269*H269</f>
        <v>4.0868070000000003</v>
      </c>
      <c r="S269" s="138">
        <v>0</v>
      </c>
      <c r="T269" s="139">
        <f>S269*H269</f>
        <v>0</v>
      </c>
      <c r="AR269" s="140" t="s">
        <v>263</v>
      </c>
      <c r="AT269" s="140" t="s">
        <v>260</v>
      </c>
      <c r="AU269" s="140" t="s">
        <v>90</v>
      </c>
      <c r="AY269" s="18" t="s">
        <v>141</v>
      </c>
      <c r="BE269" s="141">
        <f>IF(N269="základní",J269,0)</f>
        <v>0</v>
      </c>
      <c r="BF269" s="141">
        <f>IF(N269="snížená",J269,0)</f>
        <v>0</v>
      </c>
      <c r="BG269" s="141">
        <f>IF(N269="zákl. přenesená",J269,0)</f>
        <v>0</v>
      </c>
      <c r="BH269" s="141">
        <f>IF(N269="sníž. přenesená",J269,0)</f>
        <v>0</v>
      </c>
      <c r="BI269" s="141">
        <f>IF(N269="nulová",J269,0)</f>
        <v>0</v>
      </c>
      <c r="BJ269" s="18" t="s">
        <v>88</v>
      </c>
      <c r="BK269" s="141">
        <f>ROUND(I269*H269,2)</f>
        <v>0</v>
      </c>
      <c r="BL269" s="18" t="s">
        <v>148</v>
      </c>
      <c r="BM269" s="140" t="s">
        <v>396</v>
      </c>
    </row>
    <row r="270" spans="2:65" s="13" customFormat="1" ht="11.25">
      <c r="B270" s="153"/>
      <c r="D270" s="147" t="s">
        <v>152</v>
      </c>
      <c r="F270" s="155" t="s">
        <v>397</v>
      </c>
      <c r="H270" s="156">
        <v>31.196999999999999</v>
      </c>
      <c r="I270" s="157"/>
      <c r="L270" s="153"/>
      <c r="M270" s="158"/>
      <c r="T270" s="159"/>
      <c r="AT270" s="154" t="s">
        <v>152</v>
      </c>
      <c r="AU270" s="154" t="s">
        <v>90</v>
      </c>
      <c r="AV270" s="13" t="s">
        <v>90</v>
      </c>
      <c r="AW270" s="13" t="s">
        <v>4</v>
      </c>
      <c r="AX270" s="13" t="s">
        <v>88</v>
      </c>
      <c r="AY270" s="154" t="s">
        <v>141</v>
      </c>
    </row>
    <row r="271" spans="2:65" s="1" customFormat="1" ht="37.9" customHeight="1">
      <c r="B271" s="34"/>
      <c r="C271" s="129" t="s">
        <v>398</v>
      </c>
      <c r="D271" s="129" t="s">
        <v>143</v>
      </c>
      <c r="E271" s="130" t="s">
        <v>399</v>
      </c>
      <c r="F271" s="131" t="s">
        <v>400</v>
      </c>
      <c r="G271" s="132" t="s">
        <v>157</v>
      </c>
      <c r="H271" s="133">
        <v>13.2</v>
      </c>
      <c r="I271" s="134"/>
      <c r="J271" s="135">
        <f>ROUND(I271*H271,2)</f>
        <v>0</v>
      </c>
      <c r="K271" s="131" t="s">
        <v>147</v>
      </c>
      <c r="L271" s="34"/>
      <c r="M271" s="136" t="s">
        <v>32</v>
      </c>
      <c r="N271" s="137" t="s">
        <v>51</v>
      </c>
      <c r="P271" s="138">
        <f>O271*H271</f>
        <v>0</v>
      </c>
      <c r="Q271" s="138">
        <v>8.6199999999999999E-2</v>
      </c>
      <c r="R271" s="138">
        <f>Q271*H271</f>
        <v>1.13784</v>
      </c>
      <c r="S271" s="138">
        <v>0</v>
      </c>
      <c r="T271" s="139">
        <f>S271*H271</f>
        <v>0</v>
      </c>
      <c r="AR271" s="140" t="s">
        <v>148</v>
      </c>
      <c r="AT271" s="140" t="s">
        <v>143</v>
      </c>
      <c r="AU271" s="140" t="s">
        <v>90</v>
      </c>
      <c r="AY271" s="18" t="s">
        <v>141</v>
      </c>
      <c r="BE271" s="141">
        <f>IF(N271="základní",J271,0)</f>
        <v>0</v>
      </c>
      <c r="BF271" s="141">
        <f>IF(N271="snížená",J271,0)</f>
        <v>0</v>
      </c>
      <c r="BG271" s="141">
        <f>IF(N271="zákl. přenesená",J271,0)</f>
        <v>0</v>
      </c>
      <c r="BH271" s="141">
        <f>IF(N271="sníž. přenesená",J271,0)</f>
        <v>0</v>
      </c>
      <c r="BI271" s="141">
        <f>IF(N271="nulová",J271,0)</f>
        <v>0</v>
      </c>
      <c r="BJ271" s="18" t="s">
        <v>88</v>
      </c>
      <c r="BK271" s="141">
        <f>ROUND(I271*H271,2)</f>
        <v>0</v>
      </c>
      <c r="BL271" s="18" t="s">
        <v>148</v>
      </c>
      <c r="BM271" s="140" t="s">
        <v>401</v>
      </c>
    </row>
    <row r="272" spans="2:65" s="1" customFormat="1" ht="11.25">
      <c r="B272" s="34"/>
      <c r="D272" s="142" t="s">
        <v>150</v>
      </c>
      <c r="F272" s="143" t="s">
        <v>402</v>
      </c>
      <c r="I272" s="144"/>
      <c r="L272" s="34"/>
      <c r="M272" s="145"/>
      <c r="T272" s="55"/>
      <c r="AT272" s="18" t="s">
        <v>150</v>
      </c>
      <c r="AU272" s="18" t="s">
        <v>90</v>
      </c>
    </row>
    <row r="273" spans="2:65" s="12" customFormat="1" ht="11.25">
      <c r="B273" s="146"/>
      <c r="D273" s="147" t="s">
        <v>152</v>
      </c>
      <c r="E273" s="148" t="s">
        <v>32</v>
      </c>
      <c r="F273" s="149" t="s">
        <v>403</v>
      </c>
      <c r="H273" s="148" t="s">
        <v>32</v>
      </c>
      <c r="I273" s="150"/>
      <c r="L273" s="146"/>
      <c r="M273" s="151"/>
      <c r="T273" s="152"/>
      <c r="AT273" s="148" t="s">
        <v>152</v>
      </c>
      <c r="AU273" s="148" t="s">
        <v>90</v>
      </c>
      <c r="AV273" s="12" t="s">
        <v>88</v>
      </c>
      <c r="AW273" s="12" t="s">
        <v>41</v>
      </c>
      <c r="AX273" s="12" t="s">
        <v>80</v>
      </c>
      <c r="AY273" s="148" t="s">
        <v>141</v>
      </c>
    </row>
    <row r="274" spans="2:65" s="13" customFormat="1" ht="11.25">
      <c r="B274" s="153"/>
      <c r="D274" s="147" t="s">
        <v>152</v>
      </c>
      <c r="E274" s="154" t="s">
        <v>32</v>
      </c>
      <c r="F274" s="155" t="s">
        <v>404</v>
      </c>
      <c r="H274" s="156">
        <v>11.2</v>
      </c>
      <c r="I274" s="157"/>
      <c r="L274" s="153"/>
      <c r="M274" s="158"/>
      <c r="T274" s="159"/>
      <c r="AT274" s="154" t="s">
        <v>152</v>
      </c>
      <c r="AU274" s="154" t="s">
        <v>90</v>
      </c>
      <c r="AV274" s="13" t="s">
        <v>90</v>
      </c>
      <c r="AW274" s="13" t="s">
        <v>41</v>
      </c>
      <c r="AX274" s="13" t="s">
        <v>80</v>
      </c>
      <c r="AY274" s="154" t="s">
        <v>141</v>
      </c>
    </row>
    <row r="275" spans="2:65" s="12" customFormat="1" ht="11.25">
      <c r="B275" s="146"/>
      <c r="D275" s="147" t="s">
        <v>152</v>
      </c>
      <c r="E275" s="148" t="s">
        <v>32</v>
      </c>
      <c r="F275" s="149" t="s">
        <v>405</v>
      </c>
      <c r="H275" s="148" t="s">
        <v>32</v>
      </c>
      <c r="I275" s="150"/>
      <c r="L275" s="146"/>
      <c r="M275" s="151"/>
      <c r="T275" s="152"/>
      <c r="AT275" s="148" t="s">
        <v>152</v>
      </c>
      <c r="AU275" s="148" t="s">
        <v>90</v>
      </c>
      <c r="AV275" s="12" t="s">
        <v>88</v>
      </c>
      <c r="AW275" s="12" t="s">
        <v>41</v>
      </c>
      <c r="AX275" s="12" t="s">
        <v>80</v>
      </c>
      <c r="AY275" s="148" t="s">
        <v>141</v>
      </c>
    </row>
    <row r="276" spans="2:65" s="13" customFormat="1" ht="11.25">
      <c r="B276" s="153"/>
      <c r="D276" s="147" t="s">
        <v>152</v>
      </c>
      <c r="E276" s="154" t="s">
        <v>32</v>
      </c>
      <c r="F276" s="155" t="s">
        <v>90</v>
      </c>
      <c r="H276" s="156">
        <v>2</v>
      </c>
      <c r="I276" s="157"/>
      <c r="L276" s="153"/>
      <c r="M276" s="158"/>
      <c r="T276" s="159"/>
      <c r="AT276" s="154" t="s">
        <v>152</v>
      </c>
      <c r="AU276" s="154" t="s">
        <v>90</v>
      </c>
      <c r="AV276" s="13" t="s">
        <v>90</v>
      </c>
      <c r="AW276" s="13" t="s">
        <v>41</v>
      </c>
      <c r="AX276" s="13" t="s">
        <v>80</v>
      </c>
      <c r="AY276" s="154" t="s">
        <v>141</v>
      </c>
    </row>
    <row r="277" spans="2:65" s="14" customFormat="1" ht="11.25">
      <c r="B277" s="160"/>
      <c r="D277" s="147" t="s">
        <v>152</v>
      </c>
      <c r="E277" s="161" t="s">
        <v>32</v>
      </c>
      <c r="F277" s="162" t="s">
        <v>170</v>
      </c>
      <c r="H277" s="163">
        <v>13.2</v>
      </c>
      <c r="I277" s="164"/>
      <c r="L277" s="160"/>
      <c r="M277" s="165"/>
      <c r="T277" s="166"/>
      <c r="AT277" s="161" t="s">
        <v>152</v>
      </c>
      <c r="AU277" s="161" t="s">
        <v>90</v>
      </c>
      <c r="AV277" s="14" t="s">
        <v>148</v>
      </c>
      <c r="AW277" s="14" t="s">
        <v>41</v>
      </c>
      <c r="AX277" s="14" t="s">
        <v>88</v>
      </c>
      <c r="AY277" s="161" t="s">
        <v>141</v>
      </c>
    </row>
    <row r="278" spans="2:65" s="11" customFormat="1" ht="22.9" customHeight="1">
      <c r="B278" s="117"/>
      <c r="D278" s="118" t="s">
        <v>79</v>
      </c>
      <c r="E278" s="127" t="s">
        <v>263</v>
      </c>
      <c r="F278" s="127" t="s">
        <v>406</v>
      </c>
      <c r="I278" s="120"/>
      <c r="J278" s="128">
        <f>BK278</f>
        <v>0</v>
      </c>
      <c r="L278" s="117"/>
      <c r="M278" s="122"/>
      <c r="P278" s="123">
        <f>SUM(P279:P282)</f>
        <v>0</v>
      </c>
      <c r="R278" s="123">
        <f>SUM(R279:R282)</f>
        <v>7.8779999999999996E-3</v>
      </c>
      <c r="T278" s="124">
        <f>SUM(T279:T282)</f>
        <v>0</v>
      </c>
      <c r="AR278" s="118" t="s">
        <v>88</v>
      </c>
      <c r="AT278" s="125" t="s">
        <v>79</v>
      </c>
      <c r="AU278" s="125" t="s">
        <v>88</v>
      </c>
      <c r="AY278" s="118" t="s">
        <v>141</v>
      </c>
      <c r="BK278" s="126">
        <f>SUM(BK279:BK282)</f>
        <v>0</v>
      </c>
    </row>
    <row r="279" spans="2:65" s="1" customFormat="1" ht="37.9" customHeight="1">
      <c r="B279" s="34"/>
      <c r="C279" s="129" t="s">
        <v>407</v>
      </c>
      <c r="D279" s="129" t="s">
        <v>143</v>
      </c>
      <c r="E279" s="130" t="s">
        <v>408</v>
      </c>
      <c r="F279" s="131" t="s">
        <v>409</v>
      </c>
      <c r="G279" s="132" t="s">
        <v>157</v>
      </c>
      <c r="H279" s="133">
        <v>20</v>
      </c>
      <c r="I279" s="134"/>
      <c r="J279" s="135">
        <f>ROUND(I279*H279,2)</f>
        <v>0</v>
      </c>
      <c r="K279" s="131" t="s">
        <v>147</v>
      </c>
      <c r="L279" s="34"/>
      <c r="M279" s="136" t="s">
        <v>32</v>
      </c>
      <c r="N279" s="137" t="s">
        <v>51</v>
      </c>
      <c r="P279" s="138">
        <f>O279*H279</f>
        <v>0</v>
      </c>
      <c r="Q279" s="138">
        <v>0</v>
      </c>
      <c r="R279" s="138">
        <f>Q279*H279</f>
        <v>0</v>
      </c>
      <c r="S279" s="138">
        <v>0</v>
      </c>
      <c r="T279" s="139">
        <f>S279*H279</f>
        <v>0</v>
      </c>
      <c r="AR279" s="140" t="s">
        <v>148</v>
      </c>
      <c r="AT279" s="140" t="s">
        <v>143</v>
      </c>
      <c r="AU279" s="140" t="s">
        <v>90</v>
      </c>
      <c r="AY279" s="18" t="s">
        <v>141</v>
      </c>
      <c r="BE279" s="141">
        <f>IF(N279="základní",J279,0)</f>
        <v>0</v>
      </c>
      <c r="BF279" s="141">
        <f>IF(N279="snížená",J279,0)</f>
        <v>0</v>
      </c>
      <c r="BG279" s="141">
        <f>IF(N279="zákl. přenesená",J279,0)</f>
        <v>0</v>
      </c>
      <c r="BH279" s="141">
        <f>IF(N279="sníž. přenesená",J279,0)</f>
        <v>0</v>
      </c>
      <c r="BI279" s="141">
        <f>IF(N279="nulová",J279,0)</f>
        <v>0</v>
      </c>
      <c r="BJ279" s="18" t="s">
        <v>88</v>
      </c>
      <c r="BK279" s="141">
        <f>ROUND(I279*H279,2)</f>
        <v>0</v>
      </c>
      <c r="BL279" s="18" t="s">
        <v>148</v>
      </c>
      <c r="BM279" s="140" t="s">
        <v>410</v>
      </c>
    </row>
    <row r="280" spans="2:65" s="1" customFormat="1" ht="11.25">
      <c r="B280" s="34"/>
      <c r="D280" s="142" t="s">
        <v>150</v>
      </c>
      <c r="F280" s="143" t="s">
        <v>411</v>
      </c>
      <c r="I280" s="144"/>
      <c r="L280" s="34"/>
      <c r="M280" s="145"/>
      <c r="T280" s="55"/>
      <c r="AT280" s="18" t="s">
        <v>150</v>
      </c>
      <c r="AU280" s="18" t="s">
        <v>90</v>
      </c>
    </row>
    <row r="281" spans="2:65" s="1" customFormat="1" ht="37.9" customHeight="1">
      <c r="B281" s="34"/>
      <c r="C281" s="167" t="s">
        <v>412</v>
      </c>
      <c r="D281" s="167" t="s">
        <v>260</v>
      </c>
      <c r="E281" s="168" t="s">
        <v>413</v>
      </c>
      <c r="F281" s="169" t="s">
        <v>414</v>
      </c>
      <c r="G281" s="170" t="s">
        <v>157</v>
      </c>
      <c r="H281" s="171">
        <v>20.2</v>
      </c>
      <c r="I281" s="172"/>
      <c r="J281" s="173">
        <f>ROUND(I281*H281,2)</f>
        <v>0</v>
      </c>
      <c r="K281" s="169" t="s">
        <v>147</v>
      </c>
      <c r="L281" s="174"/>
      <c r="M281" s="175" t="s">
        <v>32</v>
      </c>
      <c r="N281" s="176" t="s">
        <v>51</v>
      </c>
      <c r="P281" s="138">
        <f>O281*H281</f>
        <v>0</v>
      </c>
      <c r="Q281" s="138">
        <v>3.8999999999999999E-4</v>
      </c>
      <c r="R281" s="138">
        <f>Q281*H281</f>
        <v>7.8779999999999996E-3</v>
      </c>
      <c r="S281" s="138">
        <v>0</v>
      </c>
      <c r="T281" s="139">
        <f>S281*H281</f>
        <v>0</v>
      </c>
      <c r="AR281" s="140" t="s">
        <v>263</v>
      </c>
      <c r="AT281" s="140" t="s">
        <v>260</v>
      </c>
      <c r="AU281" s="140" t="s">
        <v>90</v>
      </c>
      <c r="AY281" s="18" t="s">
        <v>141</v>
      </c>
      <c r="BE281" s="141">
        <f>IF(N281="základní",J281,0)</f>
        <v>0</v>
      </c>
      <c r="BF281" s="141">
        <f>IF(N281="snížená",J281,0)</f>
        <v>0</v>
      </c>
      <c r="BG281" s="141">
        <f>IF(N281="zákl. přenesená",J281,0)</f>
        <v>0</v>
      </c>
      <c r="BH281" s="141">
        <f>IF(N281="sníž. přenesená",J281,0)</f>
        <v>0</v>
      </c>
      <c r="BI281" s="141">
        <f>IF(N281="nulová",J281,0)</f>
        <v>0</v>
      </c>
      <c r="BJ281" s="18" t="s">
        <v>88</v>
      </c>
      <c r="BK281" s="141">
        <f>ROUND(I281*H281,2)</f>
        <v>0</v>
      </c>
      <c r="BL281" s="18" t="s">
        <v>148</v>
      </c>
      <c r="BM281" s="140" t="s">
        <v>415</v>
      </c>
    </row>
    <row r="282" spans="2:65" s="13" customFormat="1" ht="11.25">
      <c r="B282" s="153"/>
      <c r="D282" s="147" t="s">
        <v>152</v>
      </c>
      <c r="F282" s="155" t="s">
        <v>416</v>
      </c>
      <c r="H282" s="156">
        <v>20.2</v>
      </c>
      <c r="I282" s="157"/>
      <c r="L282" s="153"/>
      <c r="M282" s="158"/>
      <c r="T282" s="159"/>
      <c r="AT282" s="154" t="s">
        <v>152</v>
      </c>
      <c r="AU282" s="154" t="s">
        <v>90</v>
      </c>
      <c r="AV282" s="13" t="s">
        <v>90</v>
      </c>
      <c r="AW282" s="13" t="s">
        <v>4</v>
      </c>
      <c r="AX282" s="13" t="s">
        <v>88</v>
      </c>
      <c r="AY282" s="154" t="s">
        <v>141</v>
      </c>
    </row>
    <row r="283" spans="2:65" s="11" customFormat="1" ht="22.9" customHeight="1">
      <c r="B283" s="117"/>
      <c r="D283" s="118" t="s">
        <v>79</v>
      </c>
      <c r="E283" s="127" t="s">
        <v>417</v>
      </c>
      <c r="F283" s="127" t="s">
        <v>418</v>
      </c>
      <c r="I283" s="120"/>
      <c r="J283" s="128">
        <f>BK283</f>
        <v>0</v>
      </c>
      <c r="L283" s="117"/>
      <c r="M283" s="122"/>
      <c r="P283" s="123">
        <f>SUM(P284:P307)</f>
        <v>0</v>
      </c>
      <c r="R283" s="123">
        <f>SUM(R284:R307)</f>
        <v>25.764957500000001</v>
      </c>
      <c r="T283" s="124">
        <f>SUM(T284:T307)</f>
        <v>12.792</v>
      </c>
      <c r="AR283" s="118" t="s">
        <v>88</v>
      </c>
      <c r="AT283" s="125" t="s">
        <v>79</v>
      </c>
      <c r="AU283" s="125" t="s">
        <v>88</v>
      </c>
      <c r="AY283" s="118" t="s">
        <v>141</v>
      </c>
      <c r="BK283" s="126">
        <f>SUM(BK284:BK307)</f>
        <v>0</v>
      </c>
    </row>
    <row r="284" spans="2:65" s="1" customFormat="1" ht="49.15" customHeight="1">
      <c r="B284" s="34"/>
      <c r="C284" s="129" t="s">
        <v>419</v>
      </c>
      <c r="D284" s="129" t="s">
        <v>143</v>
      </c>
      <c r="E284" s="130" t="s">
        <v>420</v>
      </c>
      <c r="F284" s="131" t="s">
        <v>421</v>
      </c>
      <c r="G284" s="132" t="s">
        <v>157</v>
      </c>
      <c r="H284" s="133">
        <v>121.7</v>
      </c>
      <c r="I284" s="134"/>
      <c r="J284" s="135">
        <f>ROUND(I284*H284,2)</f>
        <v>0</v>
      </c>
      <c r="K284" s="131" t="s">
        <v>147</v>
      </c>
      <c r="L284" s="34"/>
      <c r="M284" s="136" t="s">
        <v>32</v>
      </c>
      <c r="N284" s="137" t="s">
        <v>51</v>
      </c>
      <c r="P284" s="138">
        <f>O284*H284</f>
        <v>0</v>
      </c>
      <c r="Q284" s="138">
        <v>0.18292</v>
      </c>
      <c r="R284" s="138">
        <f>Q284*H284</f>
        <v>22.261364</v>
      </c>
      <c r="S284" s="138">
        <v>0</v>
      </c>
      <c r="T284" s="139">
        <f>S284*H284</f>
        <v>0</v>
      </c>
      <c r="AR284" s="140" t="s">
        <v>148</v>
      </c>
      <c r="AT284" s="140" t="s">
        <v>143</v>
      </c>
      <c r="AU284" s="140" t="s">
        <v>90</v>
      </c>
      <c r="AY284" s="18" t="s">
        <v>141</v>
      </c>
      <c r="BE284" s="141">
        <f>IF(N284="základní",J284,0)</f>
        <v>0</v>
      </c>
      <c r="BF284" s="141">
        <f>IF(N284="snížená",J284,0)</f>
        <v>0</v>
      </c>
      <c r="BG284" s="141">
        <f>IF(N284="zákl. přenesená",J284,0)</f>
        <v>0</v>
      </c>
      <c r="BH284" s="141">
        <f>IF(N284="sníž. přenesená",J284,0)</f>
        <v>0</v>
      </c>
      <c r="BI284" s="141">
        <f>IF(N284="nulová",J284,0)</f>
        <v>0</v>
      </c>
      <c r="BJ284" s="18" t="s">
        <v>88</v>
      </c>
      <c r="BK284" s="141">
        <f>ROUND(I284*H284,2)</f>
        <v>0</v>
      </c>
      <c r="BL284" s="18" t="s">
        <v>148</v>
      </c>
      <c r="BM284" s="140" t="s">
        <v>422</v>
      </c>
    </row>
    <row r="285" spans="2:65" s="1" customFormat="1" ht="11.25">
      <c r="B285" s="34"/>
      <c r="D285" s="142" t="s">
        <v>150</v>
      </c>
      <c r="F285" s="143" t="s">
        <v>423</v>
      </c>
      <c r="I285" s="144"/>
      <c r="L285" s="34"/>
      <c r="M285" s="145"/>
      <c r="T285" s="55"/>
      <c r="AT285" s="18" t="s">
        <v>150</v>
      </c>
      <c r="AU285" s="18" t="s">
        <v>90</v>
      </c>
    </row>
    <row r="286" spans="2:65" s="12" customFormat="1" ht="11.25">
      <c r="B286" s="146"/>
      <c r="D286" s="147" t="s">
        <v>152</v>
      </c>
      <c r="E286" s="148" t="s">
        <v>32</v>
      </c>
      <c r="F286" s="149" t="s">
        <v>167</v>
      </c>
      <c r="H286" s="148" t="s">
        <v>32</v>
      </c>
      <c r="I286" s="150"/>
      <c r="L286" s="146"/>
      <c r="M286" s="151"/>
      <c r="T286" s="152"/>
      <c r="AT286" s="148" t="s">
        <v>152</v>
      </c>
      <c r="AU286" s="148" t="s">
        <v>90</v>
      </c>
      <c r="AV286" s="12" t="s">
        <v>88</v>
      </c>
      <c r="AW286" s="12" t="s">
        <v>41</v>
      </c>
      <c r="AX286" s="12" t="s">
        <v>80</v>
      </c>
      <c r="AY286" s="148" t="s">
        <v>141</v>
      </c>
    </row>
    <row r="287" spans="2:65" s="13" customFormat="1" ht="11.25">
      <c r="B287" s="153"/>
      <c r="D287" s="147" t="s">
        <v>152</v>
      </c>
      <c r="E287" s="154" t="s">
        <v>32</v>
      </c>
      <c r="F287" s="155" t="s">
        <v>424</v>
      </c>
      <c r="H287" s="156">
        <v>3</v>
      </c>
      <c r="I287" s="157"/>
      <c r="L287" s="153"/>
      <c r="M287" s="158"/>
      <c r="T287" s="159"/>
      <c r="AT287" s="154" t="s">
        <v>152</v>
      </c>
      <c r="AU287" s="154" t="s">
        <v>90</v>
      </c>
      <c r="AV287" s="13" t="s">
        <v>90</v>
      </c>
      <c r="AW287" s="13" t="s">
        <v>41</v>
      </c>
      <c r="AX287" s="13" t="s">
        <v>80</v>
      </c>
      <c r="AY287" s="154" t="s">
        <v>141</v>
      </c>
    </row>
    <row r="288" spans="2:65" s="12" customFormat="1" ht="11.25">
      <c r="B288" s="146"/>
      <c r="D288" s="147" t="s">
        <v>152</v>
      </c>
      <c r="E288" s="148" t="s">
        <v>32</v>
      </c>
      <c r="F288" s="149" t="s">
        <v>153</v>
      </c>
      <c r="H288" s="148" t="s">
        <v>32</v>
      </c>
      <c r="I288" s="150"/>
      <c r="L288" s="146"/>
      <c r="M288" s="151"/>
      <c r="T288" s="152"/>
      <c r="AT288" s="148" t="s">
        <v>152</v>
      </c>
      <c r="AU288" s="148" t="s">
        <v>90</v>
      </c>
      <c r="AV288" s="12" t="s">
        <v>88</v>
      </c>
      <c r="AW288" s="12" t="s">
        <v>41</v>
      </c>
      <c r="AX288" s="12" t="s">
        <v>80</v>
      </c>
      <c r="AY288" s="148" t="s">
        <v>141</v>
      </c>
    </row>
    <row r="289" spans="2:65" s="13" customFormat="1" ht="11.25">
      <c r="B289" s="153"/>
      <c r="D289" s="147" t="s">
        <v>152</v>
      </c>
      <c r="E289" s="154" t="s">
        <v>32</v>
      </c>
      <c r="F289" s="155" t="s">
        <v>425</v>
      </c>
      <c r="H289" s="156">
        <v>118.7</v>
      </c>
      <c r="I289" s="157"/>
      <c r="L289" s="153"/>
      <c r="M289" s="158"/>
      <c r="T289" s="159"/>
      <c r="AT289" s="154" t="s">
        <v>152</v>
      </c>
      <c r="AU289" s="154" t="s">
        <v>90</v>
      </c>
      <c r="AV289" s="13" t="s">
        <v>90</v>
      </c>
      <c r="AW289" s="13" t="s">
        <v>41</v>
      </c>
      <c r="AX289" s="13" t="s">
        <v>80</v>
      </c>
      <c r="AY289" s="154" t="s">
        <v>141</v>
      </c>
    </row>
    <row r="290" spans="2:65" s="14" customFormat="1" ht="11.25">
      <c r="B290" s="160"/>
      <c r="D290" s="147" t="s">
        <v>152</v>
      </c>
      <c r="E290" s="161" t="s">
        <v>32</v>
      </c>
      <c r="F290" s="162" t="s">
        <v>170</v>
      </c>
      <c r="H290" s="163">
        <v>121.7</v>
      </c>
      <c r="I290" s="164"/>
      <c r="L290" s="160"/>
      <c r="M290" s="165"/>
      <c r="T290" s="166"/>
      <c r="AT290" s="161" t="s">
        <v>152</v>
      </c>
      <c r="AU290" s="161" t="s">
        <v>90</v>
      </c>
      <c r="AV290" s="14" t="s">
        <v>148</v>
      </c>
      <c r="AW290" s="14" t="s">
        <v>41</v>
      </c>
      <c r="AX290" s="14" t="s">
        <v>88</v>
      </c>
      <c r="AY290" s="161" t="s">
        <v>141</v>
      </c>
    </row>
    <row r="291" spans="2:65" s="1" customFormat="1" ht="16.5" customHeight="1">
      <c r="B291" s="34"/>
      <c r="C291" s="167" t="s">
        <v>426</v>
      </c>
      <c r="D291" s="167" t="s">
        <v>260</v>
      </c>
      <c r="E291" s="168" t="s">
        <v>427</v>
      </c>
      <c r="F291" s="169" t="s">
        <v>428</v>
      </c>
      <c r="G291" s="170" t="s">
        <v>157</v>
      </c>
      <c r="H291" s="171">
        <v>124.134</v>
      </c>
      <c r="I291" s="172"/>
      <c r="J291" s="173">
        <f>ROUND(I291*H291,2)</f>
        <v>0</v>
      </c>
      <c r="K291" s="169" t="s">
        <v>147</v>
      </c>
      <c r="L291" s="174"/>
      <c r="M291" s="175" t="s">
        <v>32</v>
      </c>
      <c r="N291" s="176" t="s">
        <v>51</v>
      </c>
      <c r="P291" s="138">
        <f>O291*H291</f>
        <v>0</v>
      </c>
      <c r="Q291" s="138">
        <v>2.8000000000000001E-2</v>
      </c>
      <c r="R291" s="138">
        <f>Q291*H291</f>
        <v>3.475752</v>
      </c>
      <c r="S291" s="138">
        <v>0</v>
      </c>
      <c r="T291" s="139">
        <f>S291*H291</f>
        <v>0</v>
      </c>
      <c r="AR291" s="140" t="s">
        <v>263</v>
      </c>
      <c r="AT291" s="140" t="s">
        <v>260</v>
      </c>
      <c r="AU291" s="140" t="s">
        <v>90</v>
      </c>
      <c r="AY291" s="18" t="s">
        <v>141</v>
      </c>
      <c r="BE291" s="141">
        <f>IF(N291="základní",J291,0)</f>
        <v>0</v>
      </c>
      <c r="BF291" s="141">
        <f>IF(N291="snížená",J291,0)</f>
        <v>0</v>
      </c>
      <c r="BG291" s="141">
        <f>IF(N291="zákl. přenesená",J291,0)</f>
        <v>0</v>
      </c>
      <c r="BH291" s="141">
        <f>IF(N291="sníž. přenesená",J291,0)</f>
        <v>0</v>
      </c>
      <c r="BI291" s="141">
        <f>IF(N291="nulová",J291,0)</f>
        <v>0</v>
      </c>
      <c r="BJ291" s="18" t="s">
        <v>88</v>
      </c>
      <c r="BK291" s="141">
        <f>ROUND(I291*H291,2)</f>
        <v>0</v>
      </c>
      <c r="BL291" s="18" t="s">
        <v>148</v>
      </c>
      <c r="BM291" s="140" t="s">
        <v>429</v>
      </c>
    </row>
    <row r="292" spans="2:65" s="13" customFormat="1" ht="11.25">
      <c r="B292" s="153"/>
      <c r="D292" s="147" t="s">
        <v>152</v>
      </c>
      <c r="F292" s="155" t="s">
        <v>430</v>
      </c>
      <c r="H292" s="156">
        <v>124.134</v>
      </c>
      <c r="I292" s="157"/>
      <c r="L292" s="153"/>
      <c r="M292" s="158"/>
      <c r="T292" s="159"/>
      <c r="AT292" s="154" t="s">
        <v>152</v>
      </c>
      <c r="AU292" s="154" t="s">
        <v>90</v>
      </c>
      <c r="AV292" s="13" t="s">
        <v>90</v>
      </c>
      <c r="AW292" s="13" t="s">
        <v>4</v>
      </c>
      <c r="AX292" s="13" t="s">
        <v>88</v>
      </c>
      <c r="AY292" s="154" t="s">
        <v>141</v>
      </c>
    </row>
    <row r="293" spans="2:65" s="1" customFormat="1" ht="24.2" customHeight="1">
      <c r="B293" s="34"/>
      <c r="C293" s="129" t="s">
        <v>431</v>
      </c>
      <c r="D293" s="129" t="s">
        <v>143</v>
      </c>
      <c r="E293" s="130" t="s">
        <v>432</v>
      </c>
      <c r="F293" s="131" t="s">
        <v>433</v>
      </c>
      <c r="G293" s="132" t="s">
        <v>146</v>
      </c>
      <c r="H293" s="133">
        <v>40.35</v>
      </c>
      <c r="I293" s="134"/>
      <c r="J293" s="135">
        <f>ROUND(I293*H293,2)</f>
        <v>0</v>
      </c>
      <c r="K293" s="131" t="s">
        <v>147</v>
      </c>
      <c r="L293" s="34"/>
      <c r="M293" s="136" t="s">
        <v>32</v>
      </c>
      <c r="N293" s="137" t="s">
        <v>51</v>
      </c>
      <c r="P293" s="138">
        <f>O293*H293</f>
        <v>0</v>
      </c>
      <c r="Q293" s="138">
        <v>6.8999999999999997E-4</v>
      </c>
      <c r="R293" s="138">
        <f>Q293*H293</f>
        <v>2.7841499999999998E-2</v>
      </c>
      <c r="S293" s="138">
        <v>0</v>
      </c>
      <c r="T293" s="139">
        <f>S293*H293</f>
        <v>0</v>
      </c>
      <c r="AR293" s="140" t="s">
        <v>148</v>
      </c>
      <c r="AT293" s="140" t="s">
        <v>143</v>
      </c>
      <c r="AU293" s="140" t="s">
        <v>90</v>
      </c>
      <c r="AY293" s="18" t="s">
        <v>141</v>
      </c>
      <c r="BE293" s="141">
        <f>IF(N293="základní",J293,0)</f>
        <v>0</v>
      </c>
      <c r="BF293" s="141">
        <f>IF(N293="snížená",J293,0)</f>
        <v>0</v>
      </c>
      <c r="BG293" s="141">
        <f>IF(N293="zákl. přenesená",J293,0)</f>
        <v>0</v>
      </c>
      <c r="BH293" s="141">
        <f>IF(N293="sníž. přenesená",J293,0)</f>
        <v>0</v>
      </c>
      <c r="BI293" s="141">
        <f>IF(N293="nulová",J293,0)</f>
        <v>0</v>
      </c>
      <c r="BJ293" s="18" t="s">
        <v>88</v>
      </c>
      <c r="BK293" s="141">
        <f>ROUND(I293*H293,2)</f>
        <v>0</v>
      </c>
      <c r="BL293" s="18" t="s">
        <v>148</v>
      </c>
      <c r="BM293" s="140" t="s">
        <v>434</v>
      </c>
    </row>
    <row r="294" spans="2:65" s="1" customFormat="1" ht="11.25">
      <c r="B294" s="34"/>
      <c r="D294" s="142" t="s">
        <v>150</v>
      </c>
      <c r="F294" s="143" t="s">
        <v>435</v>
      </c>
      <c r="I294" s="144"/>
      <c r="L294" s="34"/>
      <c r="M294" s="145"/>
      <c r="T294" s="55"/>
      <c r="AT294" s="18" t="s">
        <v>150</v>
      </c>
      <c r="AU294" s="18" t="s">
        <v>90</v>
      </c>
    </row>
    <row r="295" spans="2:65" s="12" customFormat="1" ht="11.25">
      <c r="B295" s="146"/>
      <c r="D295" s="147" t="s">
        <v>152</v>
      </c>
      <c r="E295" s="148" t="s">
        <v>32</v>
      </c>
      <c r="F295" s="149" t="s">
        <v>436</v>
      </c>
      <c r="H295" s="148" t="s">
        <v>32</v>
      </c>
      <c r="I295" s="150"/>
      <c r="L295" s="146"/>
      <c r="M295" s="151"/>
      <c r="T295" s="152"/>
      <c r="AT295" s="148" t="s">
        <v>152</v>
      </c>
      <c r="AU295" s="148" t="s">
        <v>90</v>
      </c>
      <c r="AV295" s="12" t="s">
        <v>88</v>
      </c>
      <c r="AW295" s="12" t="s">
        <v>41</v>
      </c>
      <c r="AX295" s="12" t="s">
        <v>80</v>
      </c>
      <c r="AY295" s="148" t="s">
        <v>141</v>
      </c>
    </row>
    <row r="296" spans="2:65" s="13" customFormat="1" ht="11.25">
      <c r="B296" s="153"/>
      <c r="D296" s="147" t="s">
        <v>152</v>
      </c>
      <c r="E296" s="154" t="s">
        <v>32</v>
      </c>
      <c r="F296" s="155" t="s">
        <v>437</v>
      </c>
      <c r="H296" s="156">
        <v>40.35</v>
      </c>
      <c r="I296" s="157"/>
      <c r="L296" s="153"/>
      <c r="M296" s="158"/>
      <c r="T296" s="159"/>
      <c r="AT296" s="154" t="s">
        <v>152</v>
      </c>
      <c r="AU296" s="154" t="s">
        <v>90</v>
      </c>
      <c r="AV296" s="13" t="s">
        <v>90</v>
      </c>
      <c r="AW296" s="13" t="s">
        <v>41</v>
      </c>
      <c r="AX296" s="13" t="s">
        <v>80</v>
      </c>
      <c r="AY296" s="154" t="s">
        <v>141</v>
      </c>
    </row>
    <row r="297" spans="2:65" s="14" customFormat="1" ht="11.25">
      <c r="B297" s="160"/>
      <c r="D297" s="147" t="s">
        <v>152</v>
      </c>
      <c r="E297" s="161" t="s">
        <v>32</v>
      </c>
      <c r="F297" s="162" t="s">
        <v>170</v>
      </c>
      <c r="H297" s="163">
        <v>40.35</v>
      </c>
      <c r="I297" s="164"/>
      <c r="L297" s="160"/>
      <c r="M297" s="165"/>
      <c r="T297" s="166"/>
      <c r="AT297" s="161" t="s">
        <v>152</v>
      </c>
      <c r="AU297" s="161" t="s">
        <v>90</v>
      </c>
      <c r="AV297" s="14" t="s">
        <v>148</v>
      </c>
      <c r="AW297" s="14" t="s">
        <v>41</v>
      </c>
      <c r="AX297" s="14" t="s">
        <v>88</v>
      </c>
      <c r="AY297" s="161" t="s">
        <v>141</v>
      </c>
    </row>
    <row r="298" spans="2:65" s="1" customFormat="1" ht="37.9" customHeight="1">
      <c r="B298" s="34"/>
      <c r="C298" s="129" t="s">
        <v>438</v>
      </c>
      <c r="D298" s="129" t="s">
        <v>143</v>
      </c>
      <c r="E298" s="130" t="s">
        <v>439</v>
      </c>
      <c r="F298" s="131" t="s">
        <v>440</v>
      </c>
      <c r="G298" s="132" t="s">
        <v>146</v>
      </c>
      <c r="H298" s="133">
        <v>19.2</v>
      </c>
      <c r="I298" s="134"/>
      <c r="J298" s="135">
        <f>ROUND(I298*H298,2)</f>
        <v>0</v>
      </c>
      <c r="K298" s="131" t="s">
        <v>147</v>
      </c>
      <c r="L298" s="34"/>
      <c r="M298" s="136" t="s">
        <v>32</v>
      </c>
      <c r="N298" s="137" t="s">
        <v>51</v>
      </c>
      <c r="P298" s="138">
        <f>O298*H298</f>
        <v>0</v>
      </c>
      <c r="Q298" s="138">
        <v>0</v>
      </c>
      <c r="R298" s="138">
        <f>Q298*H298</f>
        <v>0</v>
      </c>
      <c r="S298" s="138">
        <v>0</v>
      </c>
      <c r="T298" s="139">
        <f>S298*H298</f>
        <v>0</v>
      </c>
      <c r="AR298" s="140" t="s">
        <v>148</v>
      </c>
      <c r="AT298" s="140" t="s">
        <v>143</v>
      </c>
      <c r="AU298" s="140" t="s">
        <v>90</v>
      </c>
      <c r="AY298" s="18" t="s">
        <v>141</v>
      </c>
      <c r="BE298" s="141">
        <f>IF(N298="základní",J298,0)</f>
        <v>0</v>
      </c>
      <c r="BF298" s="141">
        <f>IF(N298="snížená",J298,0)</f>
        <v>0</v>
      </c>
      <c r="BG298" s="141">
        <f>IF(N298="zákl. přenesená",J298,0)</f>
        <v>0</v>
      </c>
      <c r="BH298" s="141">
        <f>IF(N298="sníž. přenesená",J298,0)</f>
        <v>0</v>
      </c>
      <c r="BI298" s="141">
        <f>IF(N298="nulová",J298,0)</f>
        <v>0</v>
      </c>
      <c r="BJ298" s="18" t="s">
        <v>88</v>
      </c>
      <c r="BK298" s="141">
        <f>ROUND(I298*H298,2)</f>
        <v>0</v>
      </c>
      <c r="BL298" s="18" t="s">
        <v>148</v>
      </c>
      <c r="BM298" s="140" t="s">
        <v>441</v>
      </c>
    </row>
    <row r="299" spans="2:65" s="1" customFormat="1" ht="11.25">
      <c r="B299" s="34"/>
      <c r="D299" s="142" t="s">
        <v>150</v>
      </c>
      <c r="F299" s="143" t="s">
        <v>442</v>
      </c>
      <c r="I299" s="144"/>
      <c r="L299" s="34"/>
      <c r="M299" s="145"/>
      <c r="T299" s="55"/>
      <c r="AT299" s="18" t="s">
        <v>150</v>
      </c>
      <c r="AU299" s="18" t="s">
        <v>90</v>
      </c>
    </row>
    <row r="300" spans="2:65" s="13" customFormat="1" ht="11.25">
      <c r="B300" s="153"/>
      <c r="D300" s="147" t="s">
        <v>152</v>
      </c>
      <c r="E300" s="154" t="s">
        <v>32</v>
      </c>
      <c r="F300" s="155" t="s">
        <v>443</v>
      </c>
      <c r="H300" s="156">
        <v>19.2</v>
      </c>
      <c r="I300" s="157"/>
      <c r="L300" s="153"/>
      <c r="M300" s="158"/>
      <c r="T300" s="159"/>
      <c r="AT300" s="154" t="s">
        <v>152</v>
      </c>
      <c r="AU300" s="154" t="s">
        <v>90</v>
      </c>
      <c r="AV300" s="13" t="s">
        <v>90</v>
      </c>
      <c r="AW300" s="13" t="s">
        <v>41</v>
      </c>
      <c r="AX300" s="13" t="s">
        <v>88</v>
      </c>
      <c r="AY300" s="154" t="s">
        <v>141</v>
      </c>
    </row>
    <row r="301" spans="2:65" s="1" customFormat="1" ht="16.5" customHeight="1">
      <c r="B301" s="34"/>
      <c r="C301" s="129" t="s">
        <v>444</v>
      </c>
      <c r="D301" s="129" t="s">
        <v>143</v>
      </c>
      <c r="E301" s="130" t="s">
        <v>445</v>
      </c>
      <c r="F301" s="131" t="s">
        <v>446</v>
      </c>
      <c r="G301" s="132" t="s">
        <v>164</v>
      </c>
      <c r="H301" s="133">
        <v>3.2759999999999998</v>
      </c>
      <c r="I301" s="134"/>
      <c r="J301" s="135">
        <f>ROUND(I301*H301,2)</f>
        <v>0</v>
      </c>
      <c r="K301" s="131" t="s">
        <v>147</v>
      </c>
      <c r="L301" s="34"/>
      <c r="M301" s="136" t="s">
        <v>32</v>
      </c>
      <c r="N301" s="137" t="s">
        <v>51</v>
      </c>
      <c r="P301" s="138">
        <f>O301*H301</f>
        <v>0</v>
      </c>
      <c r="Q301" s="138">
        <v>0</v>
      </c>
      <c r="R301" s="138">
        <f>Q301*H301</f>
        <v>0</v>
      </c>
      <c r="S301" s="138">
        <v>2</v>
      </c>
      <c r="T301" s="139">
        <f>S301*H301</f>
        <v>6.5519999999999996</v>
      </c>
      <c r="AR301" s="140" t="s">
        <v>148</v>
      </c>
      <c r="AT301" s="140" t="s">
        <v>143</v>
      </c>
      <c r="AU301" s="140" t="s">
        <v>90</v>
      </c>
      <c r="AY301" s="18" t="s">
        <v>141</v>
      </c>
      <c r="BE301" s="141">
        <f>IF(N301="základní",J301,0)</f>
        <v>0</v>
      </c>
      <c r="BF301" s="141">
        <f>IF(N301="snížená",J301,0)</f>
        <v>0</v>
      </c>
      <c r="BG301" s="141">
        <f>IF(N301="zákl. přenesená",J301,0)</f>
        <v>0</v>
      </c>
      <c r="BH301" s="141">
        <f>IF(N301="sníž. přenesená",J301,0)</f>
        <v>0</v>
      </c>
      <c r="BI301" s="141">
        <f>IF(N301="nulová",J301,0)</f>
        <v>0</v>
      </c>
      <c r="BJ301" s="18" t="s">
        <v>88</v>
      </c>
      <c r="BK301" s="141">
        <f>ROUND(I301*H301,2)</f>
        <v>0</v>
      </c>
      <c r="BL301" s="18" t="s">
        <v>148</v>
      </c>
      <c r="BM301" s="140" t="s">
        <v>447</v>
      </c>
    </row>
    <row r="302" spans="2:65" s="1" customFormat="1" ht="11.25">
      <c r="B302" s="34"/>
      <c r="D302" s="142" t="s">
        <v>150</v>
      </c>
      <c r="F302" s="143" t="s">
        <v>448</v>
      </c>
      <c r="I302" s="144"/>
      <c r="L302" s="34"/>
      <c r="M302" s="145"/>
      <c r="T302" s="55"/>
      <c r="AT302" s="18" t="s">
        <v>150</v>
      </c>
      <c r="AU302" s="18" t="s">
        <v>90</v>
      </c>
    </row>
    <row r="303" spans="2:65" s="13" customFormat="1" ht="11.25">
      <c r="B303" s="153"/>
      <c r="D303" s="147" t="s">
        <v>152</v>
      </c>
      <c r="E303" s="154" t="s">
        <v>32</v>
      </c>
      <c r="F303" s="155" t="s">
        <v>449</v>
      </c>
      <c r="H303" s="156">
        <v>3.2759999999999998</v>
      </c>
      <c r="I303" s="157"/>
      <c r="L303" s="153"/>
      <c r="M303" s="158"/>
      <c r="T303" s="159"/>
      <c r="AT303" s="154" t="s">
        <v>152</v>
      </c>
      <c r="AU303" s="154" t="s">
        <v>90</v>
      </c>
      <c r="AV303" s="13" t="s">
        <v>90</v>
      </c>
      <c r="AW303" s="13" t="s">
        <v>41</v>
      </c>
      <c r="AX303" s="13" t="s">
        <v>88</v>
      </c>
      <c r="AY303" s="154" t="s">
        <v>141</v>
      </c>
    </row>
    <row r="304" spans="2:65" s="1" customFormat="1" ht="37.9" customHeight="1">
      <c r="B304" s="34"/>
      <c r="C304" s="129" t="s">
        <v>450</v>
      </c>
      <c r="D304" s="129" t="s">
        <v>143</v>
      </c>
      <c r="E304" s="130" t="s">
        <v>451</v>
      </c>
      <c r="F304" s="131" t="s">
        <v>452</v>
      </c>
      <c r="G304" s="132" t="s">
        <v>164</v>
      </c>
      <c r="H304" s="133">
        <v>2.496</v>
      </c>
      <c r="I304" s="134"/>
      <c r="J304" s="135">
        <f>ROUND(I304*H304,2)</f>
        <v>0</v>
      </c>
      <c r="K304" s="131" t="s">
        <v>147</v>
      </c>
      <c r="L304" s="34"/>
      <c r="M304" s="136" t="s">
        <v>32</v>
      </c>
      <c r="N304" s="137" t="s">
        <v>51</v>
      </c>
      <c r="P304" s="138">
        <f>O304*H304</f>
        <v>0</v>
      </c>
      <c r="Q304" s="138">
        <v>0</v>
      </c>
      <c r="R304" s="138">
        <f>Q304*H304</f>
        <v>0</v>
      </c>
      <c r="S304" s="138">
        <v>2.5</v>
      </c>
      <c r="T304" s="139">
        <f>S304*H304</f>
        <v>6.24</v>
      </c>
      <c r="AR304" s="140" t="s">
        <v>148</v>
      </c>
      <c r="AT304" s="140" t="s">
        <v>143</v>
      </c>
      <c r="AU304" s="140" t="s">
        <v>90</v>
      </c>
      <c r="AY304" s="18" t="s">
        <v>141</v>
      </c>
      <c r="BE304" s="141">
        <f>IF(N304="základní",J304,0)</f>
        <v>0</v>
      </c>
      <c r="BF304" s="141">
        <f>IF(N304="snížená",J304,0)</f>
        <v>0</v>
      </c>
      <c r="BG304" s="141">
        <f>IF(N304="zákl. přenesená",J304,0)</f>
        <v>0</v>
      </c>
      <c r="BH304" s="141">
        <f>IF(N304="sníž. přenesená",J304,0)</f>
        <v>0</v>
      </c>
      <c r="BI304" s="141">
        <f>IF(N304="nulová",J304,0)</f>
        <v>0</v>
      </c>
      <c r="BJ304" s="18" t="s">
        <v>88</v>
      </c>
      <c r="BK304" s="141">
        <f>ROUND(I304*H304,2)</f>
        <v>0</v>
      </c>
      <c r="BL304" s="18" t="s">
        <v>148</v>
      </c>
      <c r="BM304" s="140" t="s">
        <v>453</v>
      </c>
    </row>
    <row r="305" spans="2:65" s="1" customFormat="1" ht="11.25">
      <c r="B305" s="34"/>
      <c r="D305" s="142" t="s">
        <v>150</v>
      </c>
      <c r="F305" s="143" t="s">
        <v>454</v>
      </c>
      <c r="I305" s="144"/>
      <c r="L305" s="34"/>
      <c r="M305" s="145"/>
      <c r="T305" s="55"/>
      <c r="AT305" s="18" t="s">
        <v>150</v>
      </c>
      <c r="AU305" s="18" t="s">
        <v>90</v>
      </c>
    </row>
    <row r="306" spans="2:65" s="12" customFormat="1" ht="11.25">
      <c r="B306" s="146"/>
      <c r="D306" s="147" t="s">
        <v>152</v>
      </c>
      <c r="E306" s="148" t="s">
        <v>32</v>
      </c>
      <c r="F306" s="149" t="s">
        <v>455</v>
      </c>
      <c r="H306" s="148" t="s">
        <v>32</v>
      </c>
      <c r="I306" s="150"/>
      <c r="L306" s="146"/>
      <c r="M306" s="151"/>
      <c r="T306" s="152"/>
      <c r="AT306" s="148" t="s">
        <v>152</v>
      </c>
      <c r="AU306" s="148" t="s">
        <v>90</v>
      </c>
      <c r="AV306" s="12" t="s">
        <v>88</v>
      </c>
      <c r="AW306" s="12" t="s">
        <v>41</v>
      </c>
      <c r="AX306" s="12" t="s">
        <v>80</v>
      </c>
      <c r="AY306" s="148" t="s">
        <v>141</v>
      </c>
    </row>
    <row r="307" spans="2:65" s="13" customFormat="1" ht="11.25">
      <c r="B307" s="153"/>
      <c r="D307" s="147" t="s">
        <v>152</v>
      </c>
      <c r="E307" s="154" t="s">
        <v>32</v>
      </c>
      <c r="F307" s="155" t="s">
        <v>456</v>
      </c>
      <c r="H307" s="156">
        <v>2.496</v>
      </c>
      <c r="I307" s="157"/>
      <c r="L307" s="153"/>
      <c r="M307" s="158"/>
      <c r="T307" s="159"/>
      <c r="AT307" s="154" t="s">
        <v>152</v>
      </c>
      <c r="AU307" s="154" t="s">
        <v>90</v>
      </c>
      <c r="AV307" s="13" t="s">
        <v>90</v>
      </c>
      <c r="AW307" s="13" t="s">
        <v>41</v>
      </c>
      <c r="AX307" s="13" t="s">
        <v>88</v>
      </c>
      <c r="AY307" s="154" t="s">
        <v>141</v>
      </c>
    </row>
    <row r="308" spans="2:65" s="11" customFormat="1" ht="22.9" customHeight="1">
      <c r="B308" s="117"/>
      <c r="D308" s="118" t="s">
        <v>79</v>
      </c>
      <c r="E308" s="127" t="s">
        <v>457</v>
      </c>
      <c r="F308" s="127" t="s">
        <v>458</v>
      </c>
      <c r="I308" s="120"/>
      <c r="J308" s="128">
        <f>BK308</f>
        <v>0</v>
      </c>
      <c r="L308" s="117"/>
      <c r="M308" s="122"/>
      <c r="P308" s="123">
        <f>SUM(P309:P317)</f>
        <v>0</v>
      </c>
      <c r="R308" s="123">
        <f>SUM(R309:R317)</f>
        <v>0</v>
      </c>
      <c r="T308" s="124">
        <f>SUM(T309:T317)</f>
        <v>0</v>
      </c>
      <c r="AR308" s="118" t="s">
        <v>88</v>
      </c>
      <c r="AT308" s="125" t="s">
        <v>79</v>
      </c>
      <c r="AU308" s="125" t="s">
        <v>88</v>
      </c>
      <c r="AY308" s="118" t="s">
        <v>141</v>
      </c>
      <c r="BK308" s="126">
        <f>SUM(BK309:BK317)</f>
        <v>0</v>
      </c>
    </row>
    <row r="309" spans="2:65" s="1" customFormat="1" ht="37.9" customHeight="1">
      <c r="B309" s="34"/>
      <c r="C309" s="129" t="s">
        <v>459</v>
      </c>
      <c r="D309" s="129" t="s">
        <v>143</v>
      </c>
      <c r="E309" s="130" t="s">
        <v>460</v>
      </c>
      <c r="F309" s="131" t="s">
        <v>461</v>
      </c>
      <c r="G309" s="132" t="s">
        <v>230</v>
      </c>
      <c r="H309" s="133">
        <v>37.292999999999999</v>
      </c>
      <c r="I309" s="134"/>
      <c r="J309" s="135">
        <f>ROUND(I309*H309,2)</f>
        <v>0</v>
      </c>
      <c r="K309" s="131" t="s">
        <v>147</v>
      </c>
      <c r="L309" s="34"/>
      <c r="M309" s="136" t="s">
        <v>32</v>
      </c>
      <c r="N309" s="137" t="s">
        <v>51</v>
      </c>
      <c r="P309" s="138">
        <f>O309*H309</f>
        <v>0</v>
      </c>
      <c r="Q309" s="138">
        <v>0</v>
      </c>
      <c r="R309" s="138">
        <f>Q309*H309</f>
        <v>0</v>
      </c>
      <c r="S309" s="138">
        <v>0</v>
      </c>
      <c r="T309" s="139">
        <f>S309*H309</f>
        <v>0</v>
      </c>
      <c r="AR309" s="140" t="s">
        <v>148</v>
      </c>
      <c r="AT309" s="140" t="s">
        <v>143</v>
      </c>
      <c r="AU309" s="140" t="s">
        <v>90</v>
      </c>
      <c r="AY309" s="18" t="s">
        <v>141</v>
      </c>
      <c r="BE309" s="141">
        <f>IF(N309="základní",J309,0)</f>
        <v>0</v>
      </c>
      <c r="BF309" s="141">
        <f>IF(N309="snížená",J309,0)</f>
        <v>0</v>
      </c>
      <c r="BG309" s="141">
        <f>IF(N309="zákl. přenesená",J309,0)</f>
        <v>0</v>
      </c>
      <c r="BH309" s="141">
        <f>IF(N309="sníž. přenesená",J309,0)</f>
        <v>0</v>
      </c>
      <c r="BI309" s="141">
        <f>IF(N309="nulová",J309,0)</f>
        <v>0</v>
      </c>
      <c r="BJ309" s="18" t="s">
        <v>88</v>
      </c>
      <c r="BK309" s="141">
        <f>ROUND(I309*H309,2)</f>
        <v>0</v>
      </c>
      <c r="BL309" s="18" t="s">
        <v>148</v>
      </c>
      <c r="BM309" s="140" t="s">
        <v>462</v>
      </c>
    </row>
    <row r="310" spans="2:65" s="1" customFormat="1" ht="11.25">
      <c r="B310" s="34"/>
      <c r="D310" s="142" t="s">
        <v>150</v>
      </c>
      <c r="F310" s="143" t="s">
        <v>463</v>
      </c>
      <c r="I310" s="144"/>
      <c r="L310" s="34"/>
      <c r="M310" s="145"/>
      <c r="T310" s="55"/>
      <c r="AT310" s="18" t="s">
        <v>150</v>
      </c>
      <c r="AU310" s="18" t="s">
        <v>90</v>
      </c>
    </row>
    <row r="311" spans="2:65" s="1" customFormat="1" ht="33" customHeight="1">
      <c r="B311" s="34"/>
      <c r="C311" s="129" t="s">
        <v>464</v>
      </c>
      <c r="D311" s="129" t="s">
        <v>143</v>
      </c>
      <c r="E311" s="130" t="s">
        <v>465</v>
      </c>
      <c r="F311" s="131" t="s">
        <v>466</v>
      </c>
      <c r="G311" s="132" t="s">
        <v>230</v>
      </c>
      <c r="H311" s="133">
        <v>37.292999999999999</v>
      </c>
      <c r="I311" s="134"/>
      <c r="J311" s="135">
        <f>ROUND(I311*H311,2)</f>
        <v>0</v>
      </c>
      <c r="K311" s="131" t="s">
        <v>147</v>
      </c>
      <c r="L311" s="34"/>
      <c r="M311" s="136" t="s">
        <v>32</v>
      </c>
      <c r="N311" s="137" t="s">
        <v>51</v>
      </c>
      <c r="P311" s="138">
        <f>O311*H311</f>
        <v>0</v>
      </c>
      <c r="Q311" s="138">
        <v>0</v>
      </c>
      <c r="R311" s="138">
        <f>Q311*H311</f>
        <v>0</v>
      </c>
      <c r="S311" s="138">
        <v>0</v>
      </c>
      <c r="T311" s="139">
        <f>S311*H311</f>
        <v>0</v>
      </c>
      <c r="AR311" s="140" t="s">
        <v>148</v>
      </c>
      <c r="AT311" s="140" t="s">
        <v>143</v>
      </c>
      <c r="AU311" s="140" t="s">
        <v>90</v>
      </c>
      <c r="AY311" s="18" t="s">
        <v>141</v>
      </c>
      <c r="BE311" s="141">
        <f>IF(N311="základní",J311,0)</f>
        <v>0</v>
      </c>
      <c r="BF311" s="141">
        <f>IF(N311="snížená",J311,0)</f>
        <v>0</v>
      </c>
      <c r="BG311" s="141">
        <f>IF(N311="zákl. přenesená",J311,0)</f>
        <v>0</v>
      </c>
      <c r="BH311" s="141">
        <f>IF(N311="sníž. přenesená",J311,0)</f>
        <v>0</v>
      </c>
      <c r="BI311" s="141">
        <f>IF(N311="nulová",J311,0)</f>
        <v>0</v>
      </c>
      <c r="BJ311" s="18" t="s">
        <v>88</v>
      </c>
      <c r="BK311" s="141">
        <f>ROUND(I311*H311,2)</f>
        <v>0</v>
      </c>
      <c r="BL311" s="18" t="s">
        <v>148</v>
      </c>
      <c r="BM311" s="140" t="s">
        <v>467</v>
      </c>
    </row>
    <row r="312" spans="2:65" s="1" customFormat="1" ht="11.25">
      <c r="B312" s="34"/>
      <c r="D312" s="142" t="s">
        <v>150</v>
      </c>
      <c r="F312" s="143" t="s">
        <v>468</v>
      </c>
      <c r="I312" s="144"/>
      <c r="L312" s="34"/>
      <c r="M312" s="145"/>
      <c r="T312" s="55"/>
      <c r="AT312" s="18" t="s">
        <v>150</v>
      </c>
      <c r="AU312" s="18" t="s">
        <v>90</v>
      </c>
    </row>
    <row r="313" spans="2:65" s="1" customFormat="1" ht="44.25" customHeight="1">
      <c r="B313" s="34"/>
      <c r="C313" s="129" t="s">
        <v>469</v>
      </c>
      <c r="D313" s="129" t="s">
        <v>143</v>
      </c>
      <c r="E313" s="130" t="s">
        <v>470</v>
      </c>
      <c r="F313" s="131" t="s">
        <v>471</v>
      </c>
      <c r="G313" s="132" t="s">
        <v>230</v>
      </c>
      <c r="H313" s="133">
        <v>559.39499999999998</v>
      </c>
      <c r="I313" s="134"/>
      <c r="J313" s="135">
        <f>ROUND(I313*H313,2)</f>
        <v>0</v>
      </c>
      <c r="K313" s="131" t="s">
        <v>147</v>
      </c>
      <c r="L313" s="34"/>
      <c r="M313" s="136" t="s">
        <v>32</v>
      </c>
      <c r="N313" s="137" t="s">
        <v>51</v>
      </c>
      <c r="P313" s="138">
        <f>O313*H313</f>
        <v>0</v>
      </c>
      <c r="Q313" s="138">
        <v>0</v>
      </c>
      <c r="R313" s="138">
        <f>Q313*H313</f>
        <v>0</v>
      </c>
      <c r="S313" s="138">
        <v>0</v>
      </c>
      <c r="T313" s="139">
        <f>S313*H313</f>
        <v>0</v>
      </c>
      <c r="AR313" s="140" t="s">
        <v>148</v>
      </c>
      <c r="AT313" s="140" t="s">
        <v>143</v>
      </c>
      <c r="AU313" s="140" t="s">
        <v>90</v>
      </c>
      <c r="AY313" s="18" t="s">
        <v>141</v>
      </c>
      <c r="BE313" s="141">
        <f>IF(N313="základní",J313,0)</f>
        <v>0</v>
      </c>
      <c r="BF313" s="141">
        <f>IF(N313="snížená",J313,0)</f>
        <v>0</v>
      </c>
      <c r="BG313" s="141">
        <f>IF(N313="zákl. přenesená",J313,0)</f>
        <v>0</v>
      </c>
      <c r="BH313" s="141">
        <f>IF(N313="sníž. přenesená",J313,0)</f>
        <v>0</v>
      </c>
      <c r="BI313" s="141">
        <f>IF(N313="nulová",J313,0)</f>
        <v>0</v>
      </c>
      <c r="BJ313" s="18" t="s">
        <v>88</v>
      </c>
      <c r="BK313" s="141">
        <f>ROUND(I313*H313,2)</f>
        <v>0</v>
      </c>
      <c r="BL313" s="18" t="s">
        <v>148</v>
      </c>
      <c r="BM313" s="140" t="s">
        <v>472</v>
      </c>
    </row>
    <row r="314" spans="2:65" s="1" customFormat="1" ht="11.25">
      <c r="B314" s="34"/>
      <c r="D314" s="142" t="s">
        <v>150</v>
      </c>
      <c r="F314" s="143" t="s">
        <v>473</v>
      </c>
      <c r="I314" s="144"/>
      <c r="L314" s="34"/>
      <c r="M314" s="145"/>
      <c r="T314" s="55"/>
      <c r="AT314" s="18" t="s">
        <v>150</v>
      </c>
      <c r="AU314" s="18" t="s">
        <v>90</v>
      </c>
    </row>
    <row r="315" spans="2:65" s="13" customFormat="1" ht="11.25">
      <c r="B315" s="153"/>
      <c r="D315" s="147" t="s">
        <v>152</v>
      </c>
      <c r="F315" s="155" t="s">
        <v>474</v>
      </c>
      <c r="H315" s="156">
        <v>559.39499999999998</v>
      </c>
      <c r="I315" s="157"/>
      <c r="L315" s="153"/>
      <c r="M315" s="158"/>
      <c r="T315" s="159"/>
      <c r="AT315" s="154" t="s">
        <v>152</v>
      </c>
      <c r="AU315" s="154" t="s">
        <v>90</v>
      </c>
      <c r="AV315" s="13" t="s">
        <v>90</v>
      </c>
      <c r="AW315" s="13" t="s">
        <v>4</v>
      </c>
      <c r="AX315" s="13" t="s">
        <v>88</v>
      </c>
      <c r="AY315" s="154" t="s">
        <v>141</v>
      </c>
    </row>
    <row r="316" spans="2:65" s="1" customFormat="1" ht="44.25" customHeight="1">
      <c r="B316" s="34"/>
      <c r="C316" s="129" t="s">
        <v>475</v>
      </c>
      <c r="D316" s="129" t="s">
        <v>143</v>
      </c>
      <c r="E316" s="130" t="s">
        <v>476</v>
      </c>
      <c r="F316" s="131" t="s">
        <v>477</v>
      </c>
      <c r="G316" s="132" t="s">
        <v>230</v>
      </c>
      <c r="H316" s="133">
        <v>37.292999999999999</v>
      </c>
      <c r="I316" s="134"/>
      <c r="J316" s="135">
        <f>ROUND(I316*H316,2)</f>
        <v>0</v>
      </c>
      <c r="K316" s="131" t="s">
        <v>147</v>
      </c>
      <c r="L316" s="34"/>
      <c r="M316" s="136" t="s">
        <v>32</v>
      </c>
      <c r="N316" s="137" t="s">
        <v>51</v>
      </c>
      <c r="P316" s="138">
        <f>O316*H316</f>
        <v>0</v>
      </c>
      <c r="Q316" s="138">
        <v>0</v>
      </c>
      <c r="R316" s="138">
        <f>Q316*H316</f>
        <v>0</v>
      </c>
      <c r="S316" s="138">
        <v>0</v>
      </c>
      <c r="T316" s="139">
        <f>S316*H316</f>
        <v>0</v>
      </c>
      <c r="AR316" s="140" t="s">
        <v>148</v>
      </c>
      <c r="AT316" s="140" t="s">
        <v>143</v>
      </c>
      <c r="AU316" s="140" t="s">
        <v>90</v>
      </c>
      <c r="AY316" s="18" t="s">
        <v>141</v>
      </c>
      <c r="BE316" s="141">
        <f>IF(N316="základní",J316,0)</f>
        <v>0</v>
      </c>
      <c r="BF316" s="141">
        <f>IF(N316="snížená",J316,0)</f>
        <v>0</v>
      </c>
      <c r="BG316" s="141">
        <f>IF(N316="zákl. přenesená",J316,0)</f>
        <v>0</v>
      </c>
      <c r="BH316" s="141">
        <f>IF(N316="sníž. přenesená",J316,0)</f>
        <v>0</v>
      </c>
      <c r="BI316" s="141">
        <f>IF(N316="nulová",J316,0)</f>
        <v>0</v>
      </c>
      <c r="BJ316" s="18" t="s">
        <v>88</v>
      </c>
      <c r="BK316" s="141">
        <f>ROUND(I316*H316,2)</f>
        <v>0</v>
      </c>
      <c r="BL316" s="18" t="s">
        <v>148</v>
      </c>
      <c r="BM316" s="140" t="s">
        <v>478</v>
      </c>
    </row>
    <row r="317" spans="2:65" s="1" customFormat="1" ht="11.25">
      <c r="B317" s="34"/>
      <c r="D317" s="142" t="s">
        <v>150</v>
      </c>
      <c r="F317" s="143" t="s">
        <v>479</v>
      </c>
      <c r="I317" s="144"/>
      <c r="L317" s="34"/>
      <c r="M317" s="145"/>
      <c r="T317" s="55"/>
      <c r="AT317" s="18" t="s">
        <v>150</v>
      </c>
      <c r="AU317" s="18" t="s">
        <v>90</v>
      </c>
    </row>
    <row r="318" spans="2:65" s="11" customFormat="1" ht="22.9" customHeight="1">
      <c r="B318" s="117"/>
      <c r="D318" s="118" t="s">
        <v>79</v>
      </c>
      <c r="E318" s="127" t="s">
        <v>480</v>
      </c>
      <c r="F318" s="127" t="s">
        <v>481</v>
      </c>
      <c r="I318" s="120"/>
      <c r="J318" s="128">
        <f>BK318</f>
        <v>0</v>
      </c>
      <c r="L318" s="117"/>
      <c r="M318" s="122"/>
      <c r="P318" s="123">
        <f>SUM(P319:P320)</f>
        <v>0</v>
      </c>
      <c r="R318" s="123">
        <f>SUM(R319:R320)</f>
        <v>0</v>
      </c>
      <c r="T318" s="124">
        <f>SUM(T319:T320)</f>
        <v>0</v>
      </c>
      <c r="AR318" s="118" t="s">
        <v>88</v>
      </c>
      <c r="AT318" s="125" t="s">
        <v>79</v>
      </c>
      <c r="AU318" s="125" t="s">
        <v>88</v>
      </c>
      <c r="AY318" s="118" t="s">
        <v>141</v>
      </c>
      <c r="BK318" s="126">
        <f>SUM(BK319:BK320)</f>
        <v>0</v>
      </c>
    </row>
    <row r="319" spans="2:65" s="1" customFormat="1" ht="55.5" customHeight="1">
      <c r="B319" s="34"/>
      <c r="C319" s="129" t="s">
        <v>482</v>
      </c>
      <c r="D319" s="129" t="s">
        <v>143</v>
      </c>
      <c r="E319" s="130" t="s">
        <v>483</v>
      </c>
      <c r="F319" s="131" t="s">
        <v>484</v>
      </c>
      <c r="G319" s="132" t="s">
        <v>230</v>
      </c>
      <c r="H319" s="133">
        <v>265.89499999999998</v>
      </c>
      <c r="I319" s="134"/>
      <c r="J319" s="135">
        <f>ROUND(I319*H319,2)</f>
        <v>0</v>
      </c>
      <c r="K319" s="131" t="s">
        <v>147</v>
      </c>
      <c r="L319" s="34"/>
      <c r="M319" s="136" t="s">
        <v>32</v>
      </c>
      <c r="N319" s="137" t="s">
        <v>51</v>
      </c>
      <c r="P319" s="138">
        <f>O319*H319</f>
        <v>0</v>
      </c>
      <c r="Q319" s="138">
        <v>0</v>
      </c>
      <c r="R319" s="138">
        <f>Q319*H319</f>
        <v>0</v>
      </c>
      <c r="S319" s="138">
        <v>0</v>
      </c>
      <c r="T319" s="139">
        <f>S319*H319</f>
        <v>0</v>
      </c>
      <c r="AR319" s="140" t="s">
        <v>148</v>
      </c>
      <c r="AT319" s="140" t="s">
        <v>143</v>
      </c>
      <c r="AU319" s="140" t="s">
        <v>90</v>
      </c>
      <c r="AY319" s="18" t="s">
        <v>141</v>
      </c>
      <c r="BE319" s="141">
        <f>IF(N319="základní",J319,0)</f>
        <v>0</v>
      </c>
      <c r="BF319" s="141">
        <f>IF(N319="snížená",J319,0)</f>
        <v>0</v>
      </c>
      <c r="BG319" s="141">
        <f>IF(N319="zákl. přenesená",J319,0)</f>
        <v>0</v>
      </c>
      <c r="BH319" s="141">
        <f>IF(N319="sníž. přenesená",J319,0)</f>
        <v>0</v>
      </c>
      <c r="BI319" s="141">
        <f>IF(N319="nulová",J319,0)</f>
        <v>0</v>
      </c>
      <c r="BJ319" s="18" t="s">
        <v>88</v>
      </c>
      <c r="BK319" s="141">
        <f>ROUND(I319*H319,2)</f>
        <v>0</v>
      </c>
      <c r="BL319" s="18" t="s">
        <v>148</v>
      </c>
      <c r="BM319" s="140" t="s">
        <v>485</v>
      </c>
    </row>
    <row r="320" spans="2:65" s="1" customFormat="1" ht="11.25">
      <c r="B320" s="34"/>
      <c r="D320" s="142" t="s">
        <v>150</v>
      </c>
      <c r="F320" s="143" t="s">
        <v>486</v>
      </c>
      <c r="I320" s="144"/>
      <c r="L320" s="34"/>
      <c r="M320" s="145"/>
      <c r="T320" s="55"/>
      <c r="AT320" s="18" t="s">
        <v>150</v>
      </c>
      <c r="AU320" s="18" t="s">
        <v>90</v>
      </c>
    </row>
    <row r="321" spans="2:65" s="11" customFormat="1" ht="25.9" customHeight="1">
      <c r="B321" s="117"/>
      <c r="D321" s="118" t="s">
        <v>79</v>
      </c>
      <c r="E321" s="119" t="s">
        <v>487</v>
      </c>
      <c r="F321" s="119" t="s">
        <v>488</v>
      </c>
      <c r="I321" s="120"/>
      <c r="J321" s="121">
        <f>BK321</f>
        <v>0</v>
      </c>
      <c r="L321" s="117"/>
      <c r="M321" s="122"/>
      <c r="P321" s="123">
        <f>P322+P330</f>
        <v>0</v>
      </c>
      <c r="R321" s="123">
        <f>R322+R330</f>
        <v>0.55178800000000006</v>
      </c>
      <c r="T321" s="124">
        <f>T322+T330</f>
        <v>0</v>
      </c>
      <c r="AR321" s="118" t="s">
        <v>90</v>
      </c>
      <c r="AT321" s="125" t="s">
        <v>79</v>
      </c>
      <c r="AU321" s="125" t="s">
        <v>80</v>
      </c>
      <c r="AY321" s="118" t="s">
        <v>141</v>
      </c>
      <c r="BK321" s="126">
        <f>BK322+BK330</f>
        <v>0</v>
      </c>
    </row>
    <row r="322" spans="2:65" s="11" customFormat="1" ht="22.9" customHeight="1">
      <c r="B322" s="117"/>
      <c r="D322" s="118" t="s">
        <v>79</v>
      </c>
      <c r="E322" s="127" t="s">
        <v>489</v>
      </c>
      <c r="F322" s="127" t="s">
        <v>490</v>
      </c>
      <c r="I322" s="120"/>
      <c r="J322" s="128">
        <f>BK322</f>
        <v>0</v>
      </c>
      <c r="L322" s="117"/>
      <c r="M322" s="122"/>
      <c r="P322" s="123">
        <f>SUM(P323:P329)</f>
        <v>0</v>
      </c>
      <c r="R322" s="123">
        <f>SUM(R323:R329)</f>
        <v>4.0767999999999999E-2</v>
      </c>
      <c r="T322" s="124">
        <f>SUM(T323:T329)</f>
        <v>0</v>
      </c>
      <c r="AR322" s="118" t="s">
        <v>90</v>
      </c>
      <c r="AT322" s="125" t="s">
        <v>79</v>
      </c>
      <c r="AU322" s="125" t="s">
        <v>88</v>
      </c>
      <c r="AY322" s="118" t="s">
        <v>141</v>
      </c>
      <c r="BK322" s="126">
        <f>SUM(BK323:BK329)</f>
        <v>0</v>
      </c>
    </row>
    <row r="323" spans="2:65" s="1" customFormat="1" ht="44.25" customHeight="1">
      <c r="B323" s="34"/>
      <c r="C323" s="129" t="s">
        <v>491</v>
      </c>
      <c r="D323" s="129" t="s">
        <v>143</v>
      </c>
      <c r="E323" s="130" t="s">
        <v>492</v>
      </c>
      <c r="F323" s="131" t="s">
        <v>493</v>
      </c>
      <c r="G323" s="132" t="s">
        <v>146</v>
      </c>
      <c r="H323" s="133">
        <v>47.04</v>
      </c>
      <c r="I323" s="134"/>
      <c r="J323" s="135">
        <f>ROUND(I323*H323,2)</f>
        <v>0</v>
      </c>
      <c r="K323" s="131" t="s">
        <v>147</v>
      </c>
      <c r="L323" s="34"/>
      <c r="M323" s="136" t="s">
        <v>32</v>
      </c>
      <c r="N323" s="137" t="s">
        <v>51</v>
      </c>
      <c r="P323" s="138">
        <f>O323*H323</f>
        <v>0</v>
      </c>
      <c r="Q323" s="138">
        <v>8.0000000000000004E-4</v>
      </c>
      <c r="R323" s="138">
        <f>Q323*H323</f>
        <v>3.7631999999999999E-2</v>
      </c>
      <c r="S323" s="138">
        <v>0</v>
      </c>
      <c r="T323" s="139">
        <f>S323*H323</f>
        <v>0</v>
      </c>
      <c r="AR323" s="140" t="s">
        <v>494</v>
      </c>
      <c r="AT323" s="140" t="s">
        <v>143</v>
      </c>
      <c r="AU323" s="140" t="s">
        <v>90</v>
      </c>
      <c r="AY323" s="18" t="s">
        <v>141</v>
      </c>
      <c r="BE323" s="141">
        <f>IF(N323="základní",J323,0)</f>
        <v>0</v>
      </c>
      <c r="BF323" s="141">
        <f>IF(N323="snížená",J323,0)</f>
        <v>0</v>
      </c>
      <c r="BG323" s="141">
        <f>IF(N323="zákl. přenesená",J323,0)</f>
        <v>0</v>
      </c>
      <c r="BH323" s="141">
        <f>IF(N323="sníž. přenesená",J323,0)</f>
        <v>0</v>
      </c>
      <c r="BI323" s="141">
        <f>IF(N323="nulová",J323,0)</f>
        <v>0</v>
      </c>
      <c r="BJ323" s="18" t="s">
        <v>88</v>
      </c>
      <c r="BK323" s="141">
        <f>ROUND(I323*H323,2)</f>
        <v>0</v>
      </c>
      <c r="BL323" s="18" t="s">
        <v>494</v>
      </c>
      <c r="BM323" s="140" t="s">
        <v>495</v>
      </c>
    </row>
    <row r="324" spans="2:65" s="1" customFormat="1" ht="11.25">
      <c r="B324" s="34"/>
      <c r="D324" s="142" t="s">
        <v>150</v>
      </c>
      <c r="F324" s="143" t="s">
        <v>496</v>
      </c>
      <c r="I324" s="144"/>
      <c r="L324" s="34"/>
      <c r="M324" s="145"/>
      <c r="T324" s="55"/>
      <c r="AT324" s="18" t="s">
        <v>150</v>
      </c>
      <c r="AU324" s="18" t="s">
        <v>90</v>
      </c>
    </row>
    <row r="325" spans="2:65" s="13" customFormat="1" ht="11.25">
      <c r="B325" s="153"/>
      <c r="D325" s="147" t="s">
        <v>152</v>
      </c>
      <c r="E325" s="154" t="s">
        <v>32</v>
      </c>
      <c r="F325" s="155" t="s">
        <v>497</v>
      </c>
      <c r="H325" s="156">
        <v>47.04</v>
      </c>
      <c r="I325" s="157"/>
      <c r="L325" s="153"/>
      <c r="M325" s="158"/>
      <c r="T325" s="159"/>
      <c r="AT325" s="154" t="s">
        <v>152</v>
      </c>
      <c r="AU325" s="154" t="s">
        <v>90</v>
      </c>
      <c r="AV325" s="13" t="s">
        <v>90</v>
      </c>
      <c r="AW325" s="13" t="s">
        <v>41</v>
      </c>
      <c r="AX325" s="13" t="s">
        <v>88</v>
      </c>
      <c r="AY325" s="154" t="s">
        <v>141</v>
      </c>
    </row>
    <row r="326" spans="2:65" s="1" customFormat="1" ht="24.2" customHeight="1">
      <c r="B326" s="34"/>
      <c r="C326" s="129" t="s">
        <v>498</v>
      </c>
      <c r="D326" s="129" t="s">
        <v>143</v>
      </c>
      <c r="E326" s="130" t="s">
        <v>499</v>
      </c>
      <c r="F326" s="131" t="s">
        <v>500</v>
      </c>
      <c r="G326" s="132" t="s">
        <v>157</v>
      </c>
      <c r="H326" s="133">
        <v>19.600000000000001</v>
      </c>
      <c r="I326" s="134"/>
      <c r="J326" s="135">
        <f>ROUND(I326*H326,2)</f>
        <v>0</v>
      </c>
      <c r="K326" s="131" t="s">
        <v>147</v>
      </c>
      <c r="L326" s="34"/>
      <c r="M326" s="136" t="s">
        <v>32</v>
      </c>
      <c r="N326" s="137" t="s">
        <v>51</v>
      </c>
      <c r="P326" s="138">
        <f>O326*H326</f>
        <v>0</v>
      </c>
      <c r="Q326" s="138">
        <v>1.6000000000000001E-4</v>
      </c>
      <c r="R326" s="138">
        <f>Q326*H326</f>
        <v>3.1360000000000003E-3</v>
      </c>
      <c r="S326" s="138">
        <v>0</v>
      </c>
      <c r="T326" s="139">
        <f>S326*H326</f>
        <v>0</v>
      </c>
      <c r="AR326" s="140" t="s">
        <v>494</v>
      </c>
      <c r="AT326" s="140" t="s">
        <v>143</v>
      </c>
      <c r="AU326" s="140" t="s">
        <v>90</v>
      </c>
      <c r="AY326" s="18" t="s">
        <v>141</v>
      </c>
      <c r="BE326" s="141">
        <f>IF(N326="základní",J326,0)</f>
        <v>0</v>
      </c>
      <c r="BF326" s="141">
        <f>IF(N326="snížená",J326,0)</f>
        <v>0</v>
      </c>
      <c r="BG326" s="141">
        <f>IF(N326="zákl. přenesená",J326,0)</f>
        <v>0</v>
      </c>
      <c r="BH326" s="141">
        <f>IF(N326="sníž. přenesená",J326,0)</f>
        <v>0</v>
      </c>
      <c r="BI326" s="141">
        <f>IF(N326="nulová",J326,0)</f>
        <v>0</v>
      </c>
      <c r="BJ326" s="18" t="s">
        <v>88</v>
      </c>
      <c r="BK326" s="141">
        <f>ROUND(I326*H326,2)</f>
        <v>0</v>
      </c>
      <c r="BL326" s="18" t="s">
        <v>494</v>
      </c>
      <c r="BM326" s="140" t="s">
        <v>501</v>
      </c>
    </row>
    <row r="327" spans="2:65" s="1" customFormat="1" ht="11.25">
      <c r="B327" s="34"/>
      <c r="D327" s="142" t="s">
        <v>150</v>
      </c>
      <c r="F327" s="143" t="s">
        <v>502</v>
      </c>
      <c r="I327" s="144"/>
      <c r="L327" s="34"/>
      <c r="M327" s="145"/>
      <c r="T327" s="55"/>
      <c r="AT327" s="18" t="s">
        <v>150</v>
      </c>
      <c r="AU327" s="18" t="s">
        <v>90</v>
      </c>
    </row>
    <row r="328" spans="2:65" s="1" customFormat="1" ht="49.15" customHeight="1">
      <c r="B328" s="34"/>
      <c r="C328" s="129" t="s">
        <v>503</v>
      </c>
      <c r="D328" s="129" t="s">
        <v>143</v>
      </c>
      <c r="E328" s="130" t="s">
        <v>504</v>
      </c>
      <c r="F328" s="131" t="s">
        <v>505</v>
      </c>
      <c r="G328" s="132" t="s">
        <v>230</v>
      </c>
      <c r="H328" s="133">
        <v>3.2000000000000001E-2</v>
      </c>
      <c r="I328" s="134"/>
      <c r="J328" s="135">
        <f>ROUND(I328*H328,2)</f>
        <v>0</v>
      </c>
      <c r="K328" s="131" t="s">
        <v>147</v>
      </c>
      <c r="L328" s="34"/>
      <c r="M328" s="136" t="s">
        <v>32</v>
      </c>
      <c r="N328" s="137" t="s">
        <v>51</v>
      </c>
      <c r="P328" s="138">
        <f>O328*H328</f>
        <v>0</v>
      </c>
      <c r="Q328" s="138">
        <v>0</v>
      </c>
      <c r="R328" s="138">
        <f>Q328*H328</f>
        <v>0</v>
      </c>
      <c r="S328" s="138">
        <v>0</v>
      </c>
      <c r="T328" s="139">
        <f>S328*H328</f>
        <v>0</v>
      </c>
      <c r="AR328" s="140" t="s">
        <v>494</v>
      </c>
      <c r="AT328" s="140" t="s">
        <v>143</v>
      </c>
      <c r="AU328" s="140" t="s">
        <v>90</v>
      </c>
      <c r="AY328" s="18" t="s">
        <v>141</v>
      </c>
      <c r="BE328" s="141">
        <f>IF(N328="základní",J328,0)</f>
        <v>0</v>
      </c>
      <c r="BF328" s="141">
        <f>IF(N328="snížená",J328,0)</f>
        <v>0</v>
      </c>
      <c r="BG328" s="141">
        <f>IF(N328="zákl. přenesená",J328,0)</f>
        <v>0</v>
      </c>
      <c r="BH328" s="141">
        <f>IF(N328="sníž. přenesená",J328,0)</f>
        <v>0</v>
      </c>
      <c r="BI328" s="141">
        <f>IF(N328="nulová",J328,0)</f>
        <v>0</v>
      </c>
      <c r="BJ328" s="18" t="s">
        <v>88</v>
      </c>
      <c r="BK328" s="141">
        <f>ROUND(I328*H328,2)</f>
        <v>0</v>
      </c>
      <c r="BL328" s="18" t="s">
        <v>494</v>
      </c>
      <c r="BM328" s="140" t="s">
        <v>506</v>
      </c>
    </row>
    <row r="329" spans="2:65" s="1" customFormat="1" ht="11.25">
      <c r="B329" s="34"/>
      <c r="D329" s="142" t="s">
        <v>150</v>
      </c>
      <c r="F329" s="143" t="s">
        <v>507</v>
      </c>
      <c r="I329" s="144"/>
      <c r="L329" s="34"/>
      <c r="M329" s="145"/>
      <c r="T329" s="55"/>
      <c r="AT329" s="18" t="s">
        <v>150</v>
      </c>
      <c r="AU329" s="18" t="s">
        <v>90</v>
      </c>
    </row>
    <row r="330" spans="2:65" s="11" customFormat="1" ht="22.9" customHeight="1">
      <c r="B330" s="117"/>
      <c r="D330" s="118" t="s">
        <v>79</v>
      </c>
      <c r="E330" s="127" t="s">
        <v>508</v>
      </c>
      <c r="F330" s="127" t="s">
        <v>509</v>
      </c>
      <c r="I330" s="120"/>
      <c r="J330" s="128">
        <f>BK330</f>
        <v>0</v>
      </c>
      <c r="L330" s="117"/>
      <c r="M330" s="122"/>
      <c r="P330" s="123">
        <f>SUM(P331:P334)</f>
        <v>0</v>
      </c>
      <c r="R330" s="123">
        <f>SUM(R331:R334)</f>
        <v>0.51102000000000003</v>
      </c>
      <c r="T330" s="124">
        <f>SUM(T331:T334)</f>
        <v>0</v>
      </c>
      <c r="AR330" s="118" t="s">
        <v>90</v>
      </c>
      <c r="AT330" s="125" t="s">
        <v>79</v>
      </c>
      <c r="AU330" s="125" t="s">
        <v>88</v>
      </c>
      <c r="AY330" s="118" t="s">
        <v>141</v>
      </c>
      <c r="BK330" s="126">
        <f>SUM(BK331:BK334)</f>
        <v>0</v>
      </c>
    </row>
    <row r="331" spans="2:65" s="1" customFormat="1" ht="37.9" customHeight="1">
      <c r="B331" s="34"/>
      <c r="C331" s="129" t="s">
        <v>510</v>
      </c>
      <c r="D331" s="129" t="s">
        <v>143</v>
      </c>
      <c r="E331" s="130" t="s">
        <v>511</v>
      </c>
      <c r="F331" s="131" t="s">
        <v>512</v>
      </c>
      <c r="G331" s="132" t="s">
        <v>157</v>
      </c>
      <c r="H331" s="133">
        <v>17</v>
      </c>
      <c r="I331" s="134"/>
      <c r="J331" s="135">
        <f>ROUND(I331*H331,2)</f>
        <v>0</v>
      </c>
      <c r="K331" s="131" t="s">
        <v>32</v>
      </c>
      <c r="L331" s="34"/>
      <c r="M331" s="136" t="s">
        <v>32</v>
      </c>
      <c r="N331" s="137" t="s">
        <v>51</v>
      </c>
      <c r="P331" s="138">
        <f>O331*H331</f>
        <v>0</v>
      </c>
      <c r="Q331" s="138">
        <v>6.0000000000000002E-5</v>
      </c>
      <c r="R331" s="138">
        <f>Q331*H331</f>
        <v>1.0200000000000001E-3</v>
      </c>
      <c r="S331" s="138">
        <v>0</v>
      </c>
      <c r="T331" s="139">
        <f>S331*H331</f>
        <v>0</v>
      </c>
      <c r="AR331" s="140" t="s">
        <v>494</v>
      </c>
      <c r="AT331" s="140" t="s">
        <v>143</v>
      </c>
      <c r="AU331" s="140" t="s">
        <v>90</v>
      </c>
      <c r="AY331" s="18" t="s">
        <v>141</v>
      </c>
      <c r="BE331" s="141">
        <f>IF(N331="základní",J331,0)</f>
        <v>0</v>
      </c>
      <c r="BF331" s="141">
        <f>IF(N331="snížená",J331,0)</f>
        <v>0</v>
      </c>
      <c r="BG331" s="141">
        <f>IF(N331="zákl. přenesená",J331,0)</f>
        <v>0</v>
      </c>
      <c r="BH331" s="141">
        <f>IF(N331="sníž. přenesená",J331,0)</f>
        <v>0</v>
      </c>
      <c r="BI331" s="141">
        <f>IF(N331="nulová",J331,0)</f>
        <v>0</v>
      </c>
      <c r="BJ331" s="18" t="s">
        <v>88</v>
      </c>
      <c r="BK331" s="141">
        <f>ROUND(I331*H331,2)</f>
        <v>0</v>
      </c>
      <c r="BL331" s="18" t="s">
        <v>494</v>
      </c>
      <c r="BM331" s="140" t="s">
        <v>513</v>
      </c>
    </row>
    <row r="332" spans="2:65" s="1" customFormat="1" ht="44.25" customHeight="1">
      <c r="B332" s="34"/>
      <c r="C332" s="167" t="s">
        <v>514</v>
      </c>
      <c r="D332" s="167" t="s">
        <v>260</v>
      </c>
      <c r="E332" s="168" t="s">
        <v>515</v>
      </c>
      <c r="F332" s="169" t="s">
        <v>516</v>
      </c>
      <c r="G332" s="170" t="s">
        <v>157</v>
      </c>
      <c r="H332" s="171">
        <v>17</v>
      </c>
      <c r="I332" s="172"/>
      <c r="J332" s="173">
        <f>ROUND(I332*H332,2)</f>
        <v>0</v>
      </c>
      <c r="K332" s="169" t="s">
        <v>32</v>
      </c>
      <c r="L332" s="174"/>
      <c r="M332" s="175" t="s">
        <v>32</v>
      </c>
      <c r="N332" s="176" t="s">
        <v>51</v>
      </c>
      <c r="P332" s="138">
        <f>O332*H332</f>
        <v>0</v>
      </c>
      <c r="Q332" s="138">
        <v>0.03</v>
      </c>
      <c r="R332" s="138">
        <f>Q332*H332</f>
        <v>0.51</v>
      </c>
      <c r="S332" s="138">
        <v>0</v>
      </c>
      <c r="T332" s="139">
        <f>S332*H332</f>
        <v>0</v>
      </c>
      <c r="AR332" s="140" t="s">
        <v>330</v>
      </c>
      <c r="AT332" s="140" t="s">
        <v>260</v>
      </c>
      <c r="AU332" s="140" t="s">
        <v>90</v>
      </c>
      <c r="AY332" s="18" t="s">
        <v>141</v>
      </c>
      <c r="BE332" s="141">
        <f>IF(N332="základní",J332,0)</f>
        <v>0</v>
      </c>
      <c r="BF332" s="141">
        <f>IF(N332="snížená",J332,0)</f>
        <v>0</v>
      </c>
      <c r="BG332" s="141">
        <f>IF(N332="zákl. přenesená",J332,0)</f>
        <v>0</v>
      </c>
      <c r="BH332" s="141">
        <f>IF(N332="sníž. přenesená",J332,0)</f>
        <v>0</v>
      </c>
      <c r="BI332" s="141">
        <f>IF(N332="nulová",J332,0)</f>
        <v>0</v>
      </c>
      <c r="BJ332" s="18" t="s">
        <v>88</v>
      </c>
      <c r="BK332" s="141">
        <f>ROUND(I332*H332,2)</f>
        <v>0</v>
      </c>
      <c r="BL332" s="18" t="s">
        <v>494</v>
      </c>
      <c r="BM332" s="140" t="s">
        <v>517</v>
      </c>
    </row>
    <row r="333" spans="2:65" s="1" customFormat="1" ht="49.15" customHeight="1">
      <c r="B333" s="34"/>
      <c r="C333" s="129" t="s">
        <v>518</v>
      </c>
      <c r="D333" s="129" t="s">
        <v>143</v>
      </c>
      <c r="E333" s="130" t="s">
        <v>519</v>
      </c>
      <c r="F333" s="131" t="s">
        <v>520</v>
      </c>
      <c r="G333" s="132" t="s">
        <v>230</v>
      </c>
      <c r="H333" s="133">
        <v>0.51100000000000001</v>
      </c>
      <c r="I333" s="134"/>
      <c r="J333" s="135">
        <f>ROUND(I333*H333,2)</f>
        <v>0</v>
      </c>
      <c r="K333" s="131" t="s">
        <v>147</v>
      </c>
      <c r="L333" s="34"/>
      <c r="M333" s="136" t="s">
        <v>32</v>
      </c>
      <c r="N333" s="137" t="s">
        <v>51</v>
      </c>
      <c r="P333" s="138">
        <f>O333*H333</f>
        <v>0</v>
      </c>
      <c r="Q333" s="138">
        <v>0</v>
      </c>
      <c r="R333" s="138">
        <f>Q333*H333</f>
        <v>0</v>
      </c>
      <c r="S333" s="138">
        <v>0</v>
      </c>
      <c r="T333" s="139">
        <f>S333*H333</f>
        <v>0</v>
      </c>
      <c r="AR333" s="140" t="s">
        <v>494</v>
      </c>
      <c r="AT333" s="140" t="s">
        <v>143</v>
      </c>
      <c r="AU333" s="140" t="s">
        <v>90</v>
      </c>
      <c r="AY333" s="18" t="s">
        <v>141</v>
      </c>
      <c r="BE333" s="141">
        <f>IF(N333="základní",J333,0)</f>
        <v>0</v>
      </c>
      <c r="BF333" s="141">
        <f>IF(N333="snížená",J333,0)</f>
        <v>0</v>
      </c>
      <c r="BG333" s="141">
        <f>IF(N333="zákl. přenesená",J333,0)</f>
        <v>0</v>
      </c>
      <c r="BH333" s="141">
        <f>IF(N333="sníž. přenesená",J333,0)</f>
        <v>0</v>
      </c>
      <c r="BI333" s="141">
        <f>IF(N333="nulová",J333,0)</f>
        <v>0</v>
      </c>
      <c r="BJ333" s="18" t="s">
        <v>88</v>
      </c>
      <c r="BK333" s="141">
        <f>ROUND(I333*H333,2)</f>
        <v>0</v>
      </c>
      <c r="BL333" s="18" t="s">
        <v>494</v>
      </c>
      <c r="BM333" s="140" t="s">
        <v>521</v>
      </c>
    </row>
    <row r="334" spans="2:65" s="1" customFormat="1" ht="11.25">
      <c r="B334" s="34"/>
      <c r="D334" s="142" t="s">
        <v>150</v>
      </c>
      <c r="F334" s="143" t="s">
        <v>522</v>
      </c>
      <c r="I334" s="144"/>
      <c r="L334" s="34"/>
      <c r="M334" s="177"/>
      <c r="N334" s="178"/>
      <c r="O334" s="178"/>
      <c r="P334" s="178"/>
      <c r="Q334" s="178"/>
      <c r="R334" s="178"/>
      <c r="S334" s="178"/>
      <c r="T334" s="179"/>
      <c r="AT334" s="18" t="s">
        <v>150</v>
      </c>
      <c r="AU334" s="18" t="s">
        <v>90</v>
      </c>
    </row>
    <row r="335" spans="2:65" s="1" customFormat="1" ht="6.95" customHeight="1">
      <c r="B335" s="43"/>
      <c r="C335" s="44"/>
      <c r="D335" s="44"/>
      <c r="E335" s="44"/>
      <c r="F335" s="44"/>
      <c r="G335" s="44"/>
      <c r="H335" s="44"/>
      <c r="I335" s="44"/>
      <c r="J335" s="44"/>
      <c r="K335" s="44"/>
      <c r="L335" s="34"/>
    </row>
  </sheetData>
  <sheetProtection algorithmName="SHA-512" hashValue="ljx7U6QUOBkdcB7vppYX7wHa13wPH6fv5BRGcxLBUb6dmhzWMlH5a9gJc+fFWfBIeBDR/iKi43qwrUbwEZFBUA==" saltValue="t2FuY7fnKM4sBk5rUsw7vxCnBI6Op1NdgH3mn2y8m3Fbqer+/mFQqhuC5gf5HpP2JVJpivh0lpPctXg1v77t8g==" spinCount="100000" sheet="1" objects="1" scenarios="1" formatColumns="0" formatRows="0" autoFilter="0"/>
  <autoFilter ref="C91:K334" xr:uid="{00000000-0009-0000-0000-000001000000}"/>
  <mergeCells count="9">
    <mergeCell ref="E50:H50"/>
    <mergeCell ref="E82:H82"/>
    <mergeCell ref="E84:H84"/>
    <mergeCell ref="L2:V2"/>
    <mergeCell ref="E7:H7"/>
    <mergeCell ref="E9:H9"/>
    <mergeCell ref="E18:H18"/>
    <mergeCell ref="E27:H27"/>
    <mergeCell ref="E48:H48"/>
  </mergeCells>
  <hyperlinks>
    <hyperlink ref="F96" r:id="rId1" xr:uid="{00000000-0004-0000-0100-000000000000}"/>
    <hyperlink ref="F100" r:id="rId2" xr:uid="{00000000-0004-0000-0100-000001000000}"/>
    <hyperlink ref="F103" r:id="rId3" xr:uid="{00000000-0004-0000-0100-000002000000}"/>
    <hyperlink ref="F110" r:id="rId4" xr:uid="{00000000-0004-0000-0100-000003000000}"/>
    <hyperlink ref="F117" r:id="rId5" xr:uid="{00000000-0004-0000-0100-000004000000}"/>
    <hyperlink ref="F119" r:id="rId6" xr:uid="{00000000-0004-0000-0100-000005000000}"/>
    <hyperlink ref="F126" r:id="rId7" xr:uid="{00000000-0004-0000-0100-000006000000}"/>
    <hyperlink ref="F139" r:id="rId8" xr:uid="{00000000-0004-0000-0100-000007000000}"/>
    <hyperlink ref="F141" r:id="rId9" xr:uid="{00000000-0004-0000-0100-000008000000}"/>
    <hyperlink ref="F143" r:id="rId10" xr:uid="{00000000-0004-0000-0100-000009000000}"/>
    <hyperlink ref="F146" r:id="rId11" xr:uid="{00000000-0004-0000-0100-00000A000000}"/>
    <hyperlink ref="F148" r:id="rId12" xr:uid="{00000000-0004-0000-0100-00000B000000}"/>
    <hyperlink ref="F151" r:id="rId13" xr:uid="{00000000-0004-0000-0100-00000C000000}"/>
    <hyperlink ref="F153" r:id="rId14" xr:uid="{00000000-0004-0000-0100-00000D000000}"/>
    <hyperlink ref="F170" r:id="rId15" xr:uid="{00000000-0004-0000-0100-00000E000000}"/>
    <hyperlink ref="F179" r:id="rId16" xr:uid="{00000000-0004-0000-0100-00000F000000}"/>
    <hyperlink ref="F194" r:id="rId17" xr:uid="{00000000-0004-0000-0100-000010000000}"/>
    <hyperlink ref="F196" r:id="rId18" xr:uid="{00000000-0004-0000-0100-000011000000}"/>
    <hyperlink ref="F208" r:id="rId19" xr:uid="{00000000-0004-0000-0100-000012000000}"/>
    <hyperlink ref="F211" r:id="rId20" xr:uid="{00000000-0004-0000-0100-000013000000}"/>
    <hyperlink ref="F216" r:id="rId21" xr:uid="{00000000-0004-0000-0100-000014000000}"/>
    <hyperlink ref="F219" r:id="rId22" xr:uid="{00000000-0004-0000-0100-000015000000}"/>
    <hyperlink ref="F222" r:id="rId23" xr:uid="{00000000-0004-0000-0100-000016000000}"/>
    <hyperlink ref="F224" r:id="rId24" xr:uid="{00000000-0004-0000-0100-000017000000}"/>
    <hyperlink ref="F229" r:id="rId25" xr:uid="{00000000-0004-0000-0100-000018000000}"/>
    <hyperlink ref="F232" r:id="rId26" xr:uid="{00000000-0004-0000-0100-000019000000}"/>
    <hyperlink ref="F246" r:id="rId27" xr:uid="{00000000-0004-0000-0100-00001A000000}"/>
    <hyperlink ref="F250" r:id="rId28" xr:uid="{00000000-0004-0000-0100-00001B000000}"/>
    <hyperlink ref="F253" r:id="rId29" xr:uid="{00000000-0004-0000-0100-00001C000000}"/>
    <hyperlink ref="F256" r:id="rId30" xr:uid="{00000000-0004-0000-0100-00001D000000}"/>
    <hyperlink ref="F259" r:id="rId31" xr:uid="{00000000-0004-0000-0100-00001E000000}"/>
    <hyperlink ref="F266" r:id="rId32" xr:uid="{00000000-0004-0000-0100-00001F000000}"/>
    <hyperlink ref="F272" r:id="rId33" xr:uid="{00000000-0004-0000-0100-000020000000}"/>
    <hyperlink ref="F280" r:id="rId34" xr:uid="{00000000-0004-0000-0100-000021000000}"/>
    <hyperlink ref="F285" r:id="rId35" xr:uid="{00000000-0004-0000-0100-000022000000}"/>
    <hyperlink ref="F294" r:id="rId36" xr:uid="{00000000-0004-0000-0100-000023000000}"/>
    <hyperlink ref="F299" r:id="rId37" xr:uid="{00000000-0004-0000-0100-000024000000}"/>
    <hyperlink ref="F302" r:id="rId38" xr:uid="{00000000-0004-0000-0100-000025000000}"/>
    <hyperlink ref="F305" r:id="rId39" xr:uid="{00000000-0004-0000-0100-000026000000}"/>
    <hyperlink ref="F310" r:id="rId40" xr:uid="{00000000-0004-0000-0100-000027000000}"/>
    <hyperlink ref="F312" r:id="rId41" xr:uid="{00000000-0004-0000-0100-000028000000}"/>
    <hyperlink ref="F314" r:id="rId42" xr:uid="{00000000-0004-0000-0100-000029000000}"/>
    <hyperlink ref="F317" r:id="rId43" xr:uid="{00000000-0004-0000-0100-00002A000000}"/>
    <hyperlink ref="F320" r:id="rId44" xr:uid="{00000000-0004-0000-0100-00002B000000}"/>
    <hyperlink ref="F324" r:id="rId45" xr:uid="{00000000-0004-0000-0100-00002C000000}"/>
    <hyperlink ref="F327" r:id="rId46" xr:uid="{00000000-0004-0000-0100-00002D000000}"/>
    <hyperlink ref="F329" r:id="rId47" xr:uid="{00000000-0004-0000-0100-00002E000000}"/>
    <hyperlink ref="F334" r:id="rId48" xr:uid="{00000000-0004-0000-0100-00002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96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93</v>
      </c>
    </row>
    <row r="3" spans="2:46" ht="6.95" customHeight="1">
      <c r="B3" s="19"/>
      <c r="C3" s="20"/>
      <c r="D3" s="20"/>
      <c r="E3" s="20"/>
      <c r="F3" s="20"/>
      <c r="G3" s="20"/>
      <c r="H3" s="20"/>
      <c r="I3" s="20"/>
      <c r="J3" s="20"/>
      <c r="K3" s="20"/>
      <c r="L3" s="21"/>
      <c r="AT3" s="18" t="s">
        <v>90</v>
      </c>
    </row>
    <row r="4" spans="2:46" ht="24.95" customHeight="1">
      <c r="B4" s="21"/>
      <c r="D4" s="22" t="s">
        <v>106</v>
      </c>
      <c r="L4" s="21"/>
      <c r="M4" s="87" t="s">
        <v>10</v>
      </c>
      <c r="AT4" s="18" t="s">
        <v>4</v>
      </c>
    </row>
    <row r="5" spans="2:46" ht="6.95" customHeight="1">
      <c r="B5" s="21"/>
      <c r="L5" s="21"/>
    </row>
    <row r="6" spans="2:46" ht="12" customHeight="1">
      <c r="B6" s="21"/>
      <c r="D6" s="28" t="s">
        <v>16</v>
      </c>
      <c r="L6" s="21"/>
    </row>
    <row r="7" spans="2:46" ht="16.5" customHeight="1">
      <c r="B7" s="21"/>
      <c r="E7" s="317" t="str">
        <f>'Rekapitulace stavby'!K6</f>
        <v>Školní zařízení Příbram</v>
      </c>
      <c r="F7" s="318"/>
      <c r="G7" s="318"/>
      <c r="H7" s="318"/>
      <c r="L7" s="21"/>
    </row>
    <row r="8" spans="2:46" s="1" customFormat="1" ht="12" customHeight="1">
      <c r="B8" s="34"/>
      <c r="D8" s="28" t="s">
        <v>107</v>
      </c>
      <c r="L8" s="34"/>
    </row>
    <row r="9" spans="2:46" s="1" customFormat="1" ht="16.5" customHeight="1">
      <c r="B9" s="34"/>
      <c r="E9" s="280" t="s">
        <v>523</v>
      </c>
      <c r="F9" s="319"/>
      <c r="G9" s="319"/>
      <c r="H9" s="319"/>
      <c r="L9" s="34"/>
    </row>
    <row r="10" spans="2:46" s="1" customFormat="1" ht="11.25">
      <c r="B10" s="34"/>
      <c r="L10" s="34"/>
    </row>
    <row r="11" spans="2:46" s="1" customFormat="1" ht="12" customHeight="1">
      <c r="B11" s="34"/>
      <c r="D11" s="28" t="s">
        <v>18</v>
      </c>
      <c r="F11" s="26" t="s">
        <v>32</v>
      </c>
      <c r="I11" s="28" t="s">
        <v>20</v>
      </c>
      <c r="J11" s="26" t="s">
        <v>32</v>
      </c>
      <c r="L11" s="34"/>
    </row>
    <row r="12" spans="2:46" s="1" customFormat="1" ht="12" customHeight="1">
      <c r="B12" s="34"/>
      <c r="D12" s="28" t="s">
        <v>22</v>
      </c>
      <c r="F12" s="26" t="s">
        <v>23</v>
      </c>
      <c r="I12" s="28" t="s">
        <v>24</v>
      </c>
      <c r="J12" s="51" t="str">
        <f>'Rekapitulace stavby'!AN8</f>
        <v>10. 2. 2025</v>
      </c>
      <c r="L12" s="34"/>
    </row>
    <row r="13" spans="2:46" s="1" customFormat="1" ht="10.9"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32</v>
      </c>
      <c r="L15" s="34"/>
    </row>
    <row r="16" spans="2:46" s="1" customFormat="1" ht="6.95" customHeight="1">
      <c r="B16" s="34"/>
      <c r="L16" s="34"/>
    </row>
    <row r="17" spans="2:12" s="1" customFormat="1" ht="12" customHeight="1">
      <c r="B17" s="34"/>
      <c r="D17" s="28" t="s">
        <v>35</v>
      </c>
      <c r="I17" s="28" t="s">
        <v>31</v>
      </c>
      <c r="J17" s="29" t="str">
        <f>'Rekapitulace stavby'!AN13</f>
        <v>Vyplň údaj</v>
      </c>
      <c r="L17" s="34"/>
    </row>
    <row r="18" spans="2:12" s="1" customFormat="1" ht="18" customHeight="1">
      <c r="B18" s="34"/>
      <c r="E18" s="320" t="str">
        <f>'Rekapitulace stavby'!E14</f>
        <v>Vyplň údaj</v>
      </c>
      <c r="F18" s="301"/>
      <c r="G18" s="301"/>
      <c r="H18" s="301"/>
      <c r="I18" s="28" t="s">
        <v>34</v>
      </c>
      <c r="J18" s="29" t="str">
        <f>'Rekapitulace stavby'!AN14</f>
        <v>Vyplň údaj</v>
      </c>
      <c r="L18" s="34"/>
    </row>
    <row r="19" spans="2:12" s="1" customFormat="1" ht="6.95" customHeight="1">
      <c r="B19" s="34"/>
      <c r="L19" s="34"/>
    </row>
    <row r="20" spans="2:12" s="1" customFormat="1" ht="12" customHeight="1">
      <c r="B20" s="34"/>
      <c r="D20" s="28" t="s">
        <v>37</v>
      </c>
      <c r="I20" s="28" t="s">
        <v>31</v>
      </c>
      <c r="J20" s="26" t="s">
        <v>38</v>
      </c>
      <c r="L20" s="34"/>
    </row>
    <row r="21" spans="2:12" s="1" customFormat="1" ht="18" customHeight="1">
      <c r="B21" s="34"/>
      <c r="E21" s="26" t="s">
        <v>39</v>
      </c>
      <c r="I21" s="28" t="s">
        <v>34</v>
      </c>
      <c r="J21" s="26" t="s">
        <v>40</v>
      </c>
      <c r="L21" s="34"/>
    </row>
    <row r="22" spans="2:12" s="1" customFormat="1" ht="6.95" customHeight="1">
      <c r="B22" s="34"/>
      <c r="L22" s="34"/>
    </row>
    <row r="23" spans="2:12" s="1" customFormat="1" ht="12" customHeight="1">
      <c r="B23" s="34"/>
      <c r="D23" s="28" t="s">
        <v>42</v>
      </c>
      <c r="I23" s="28" t="s">
        <v>31</v>
      </c>
      <c r="J23" s="26" t="str">
        <f>IF('Rekapitulace stavby'!AN19="","",'Rekapitulace stavby'!AN19)</f>
        <v/>
      </c>
      <c r="L23" s="34"/>
    </row>
    <row r="24" spans="2:12" s="1" customFormat="1" ht="18" customHeight="1">
      <c r="B24" s="34"/>
      <c r="E24" s="26" t="str">
        <f>IF('Rekapitulace stavby'!E20="","",'Rekapitulace stavby'!E20)</f>
        <v xml:space="preserve"> </v>
      </c>
      <c r="I24" s="28" t="s">
        <v>34</v>
      </c>
      <c r="J24" s="26" t="str">
        <f>IF('Rekapitulace stavby'!AN20="","",'Rekapitulace stavby'!AN20)</f>
        <v/>
      </c>
      <c r="L24" s="34"/>
    </row>
    <row r="25" spans="2:12" s="1" customFormat="1" ht="6.95" customHeight="1">
      <c r="B25" s="34"/>
      <c r="L25" s="34"/>
    </row>
    <row r="26" spans="2:12" s="1" customFormat="1" ht="12" customHeight="1">
      <c r="B26" s="34"/>
      <c r="D26" s="28" t="s">
        <v>44</v>
      </c>
      <c r="L26" s="34"/>
    </row>
    <row r="27" spans="2:12" s="7" customFormat="1" ht="47.25" customHeight="1">
      <c r="B27" s="88"/>
      <c r="E27" s="306" t="s">
        <v>45</v>
      </c>
      <c r="F27" s="306"/>
      <c r="G27" s="306"/>
      <c r="H27" s="306"/>
      <c r="L27" s="88"/>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89" t="s">
        <v>46</v>
      </c>
      <c r="J30" s="65">
        <f>ROUND(J104, 2)</f>
        <v>0</v>
      </c>
      <c r="L30" s="34"/>
    </row>
    <row r="31" spans="2:12" s="1" customFormat="1" ht="6.95" customHeight="1">
      <c r="B31" s="34"/>
      <c r="D31" s="52"/>
      <c r="E31" s="52"/>
      <c r="F31" s="52"/>
      <c r="G31" s="52"/>
      <c r="H31" s="52"/>
      <c r="I31" s="52"/>
      <c r="J31" s="52"/>
      <c r="K31" s="52"/>
      <c r="L31" s="34"/>
    </row>
    <row r="32" spans="2:12" s="1" customFormat="1" ht="14.45" customHeight="1">
      <c r="B32" s="34"/>
      <c r="F32" s="37" t="s">
        <v>48</v>
      </c>
      <c r="I32" s="37" t="s">
        <v>47</v>
      </c>
      <c r="J32" s="37" t="s">
        <v>49</v>
      </c>
      <c r="L32" s="34"/>
    </row>
    <row r="33" spans="2:12" s="1" customFormat="1" ht="14.45" customHeight="1">
      <c r="B33" s="34"/>
      <c r="D33" s="54" t="s">
        <v>50</v>
      </c>
      <c r="E33" s="28" t="s">
        <v>51</v>
      </c>
      <c r="F33" s="90">
        <f>ROUND((SUM(BE104:BE963)),  2)</f>
        <v>0</v>
      </c>
      <c r="I33" s="91">
        <v>0.21</v>
      </c>
      <c r="J33" s="90">
        <f>ROUND(((SUM(BE104:BE963))*I33),  2)</f>
        <v>0</v>
      </c>
      <c r="L33" s="34"/>
    </row>
    <row r="34" spans="2:12" s="1" customFormat="1" ht="14.45" customHeight="1">
      <c r="B34" s="34"/>
      <c r="E34" s="28" t="s">
        <v>52</v>
      </c>
      <c r="F34" s="90">
        <f>ROUND((SUM(BF104:BF963)),  2)</f>
        <v>0</v>
      </c>
      <c r="I34" s="91">
        <v>0.12</v>
      </c>
      <c r="J34" s="90">
        <f>ROUND(((SUM(BF104:BF963))*I34),  2)</f>
        <v>0</v>
      </c>
      <c r="L34" s="34"/>
    </row>
    <row r="35" spans="2:12" s="1" customFormat="1" ht="14.45" hidden="1" customHeight="1">
      <c r="B35" s="34"/>
      <c r="E35" s="28" t="s">
        <v>53</v>
      </c>
      <c r="F35" s="90">
        <f>ROUND((SUM(BG104:BG963)),  2)</f>
        <v>0</v>
      </c>
      <c r="I35" s="91">
        <v>0.21</v>
      </c>
      <c r="J35" s="90">
        <f>0</f>
        <v>0</v>
      </c>
      <c r="L35" s="34"/>
    </row>
    <row r="36" spans="2:12" s="1" customFormat="1" ht="14.45" hidden="1" customHeight="1">
      <c r="B36" s="34"/>
      <c r="E36" s="28" t="s">
        <v>54</v>
      </c>
      <c r="F36" s="90">
        <f>ROUND((SUM(BH104:BH963)),  2)</f>
        <v>0</v>
      </c>
      <c r="I36" s="91">
        <v>0.12</v>
      </c>
      <c r="J36" s="90">
        <f>0</f>
        <v>0</v>
      </c>
      <c r="L36" s="34"/>
    </row>
    <row r="37" spans="2:12" s="1" customFormat="1" ht="14.45" hidden="1" customHeight="1">
      <c r="B37" s="34"/>
      <c r="E37" s="28" t="s">
        <v>55</v>
      </c>
      <c r="F37" s="90">
        <f>ROUND((SUM(BI104:BI963)),  2)</f>
        <v>0</v>
      </c>
      <c r="I37" s="91">
        <v>0</v>
      </c>
      <c r="J37" s="90">
        <f>0</f>
        <v>0</v>
      </c>
      <c r="L37" s="34"/>
    </row>
    <row r="38" spans="2:12" s="1" customFormat="1" ht="6.95" customHeight="1">
      <c r="B38" s="34"/>
      <c r="L38" s="34"/>
    </row>
    <row r="39" spans="2:12" s="1" customFormat="1" ht="25.35" customHeight="1">
      <c r="B39" s="34"/>
      <c r="C39" s="92"/>
      <c r="D39" s="93" t="s">
        <v>56</v>
      </c>
      <c r="E39" s="56"/>
      <c r="F39" s="56"/>
      <c r="G39" s="94" t="s">
        <v>57</v>
      </c>
      <c r="H39" s="95" t="s">
        <v>58</v>
      </c>
      <c r="I39" s="56"/>
      <c r="J39" s="96">
        <f>SUM(J30:J37)</f>
        <v>0</v>
      </c>
      <c r="K39" s="97"/>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109</v>
      </c>
      <c r="L45" s="34"/>
    </row>
    <row r="46" spans="2:12" s="1" customFormat="1" ht="6.95" customHeight="1">
      <c r="B46" s="34"/>
      <c r="L46" s="34"/>
    </row>
    <row r="47" spans="2:12" s="1" customFormat="1" ht="12" customHeight="1">
      <c r="B47" s="34"/>
      <c r="C47" s="28" t="s">
        <v>16</v>
      </c>
      <c r="L47" s="34"/>
    </row>
    <row r="48" spans="2:12" s="1" customFormat="1" ht="16.5" customHeight="1">
      <c r="B48" s="34"/>
      <c r="E48" s="317" t="str">
        <f>E7</f>
        <v>Školní zařízení Příbram</v>
      </c>
      <c r="F48" s="318"/>
      <c r="G48" s="318"/>
      <c r="H48" s="318"/>
      <c r="L48" s="34"/>
    </row>
    <row r="49" spans="2:47" s="1" customFormat="1" ht="12" customHeight="1">
      <c r="B49" s="34"/>
      <c r="C49" s="28" t="s">
        <v>107</v>
      </c>
      <c r="L49" s="34"/>
    </row>
    <row r="50" spans="2:47" s="1" customFormat="1" ht="16.5" customHeight="1">
      <c r="B50" s="34"/>
      <c r="E50" s="280" t="str">
        <f>E9</f>
        <v>SO2 - Stavební práce</v>
      </c>
      <c r="F50" s="319"/>
      <c r="G50" s="319"/>
      <c r="H50" s="319"/>
      <c r="L50" s="34"/>
    </row>
    <row r="51" spans="2:47" s="1" customFormat="1" ht="6.95" customHeight="1">
      <c r="B51" s="34"/>
      <c r="L51" s="34"/>
    </row>
    <row r="52" spans="2:47" s="1" customFormat="1" ht="12" customHeight="1">
      <c r="B52" s="34"/>
      <c r="C52" s="28" t="s">
        <v>22</v>
      </c>
      <c r="F52" s="26" t="str">
        <f>F12</f>
        <v>Pod Šachtami 336, Příbram</v>
      </c>
      <c r="I52" s="28" t="s">
        <v>24</v>
      </c>
      <c r="J52" s="51" t="str">
        <f>IF(J12="","",J12)</f>
        <v>10. 2. 2025</v>
      </c>
      <c r="L52" s="34"/>
    </row>
    <row r="53" spans="2:47" s="1" customFormat="1" ht="6.95" customHeight="1">
      <c r="B53" s="34"/>
      <c r="L53" s="34"/>
    </row>
    <row r="54" spans="2:47" s="1" customFormat="1" ht="15.2" customHeight="1">
      <c r="B54" s="34"/>
      <c r="C54" s="28" t="s">
        <v>30</v>
      </c>
      <c r="F54" s="26" t="str">
        <f>E15</f>
        <v>OU, PŠ, ZŠ a MŠ, Pod Šachtami 335, Příbram</v>
      </c>
      <c r="I54" s="28" t="s">
        <v>37</v>
      </c>
      <c r="J54" s="32" t="str">
        <f>E21</f>
        <v>RAFPRO s.r.o.</v>
      </c>
      <c r="L54" s="34"/>
    </row>
    <row r="55" spans="2:47" s="1" customFormat="1" ht="15.2" customHeight="1">
      <c r="B55" s="34"/>
      <c r="C55" s="28" t="s">
        <v>35</v>
      </c>
      <c r="F55" s="26" t="str">
        <f>IF(E18="","",E18)</f>
        <v>Vyplň údaj</v>
      </c>
      <c r="I55" s="28" t="s">
        <v>42</v>
      </c>
      <c r="J55" s="32" t="str">
        <f>E24</f>
        <v xml:space="preserve"> </v>
      </c>
      <c r="L55" s="34"/>
    </row>
    <row r="56" spans="2:47" s="1" customFormat="1" ht="10.35" customHeight="1">
      <c r="B56" s="34"/>
      <c r="L56" s="34"/>
    </row>
    <row r="57" spans="2:47" s="1" customFormat="1" ht="29.25" customHeight="1">
      <c r="B57" s="34"/>
      <c r="C57" s="98" t="s">
        <v>110</v>
      </c>
      <c r="D57" s="92"/>
      <c r="E57" s="92"/>
      <c r="F57" s="92"/>
      <c r="G57" s="92"/>
      <c r="H57" s="92"/>
      <c r="I57" s="92"/>
      <c r="J57" s="99" t="s">
        <v>111</v>
      </c>
      <c r="K57" s="92"/>
      <c r="L57" s="34"/>
    </row>
    <row r="58" spans="2:47" s="1" customFormat="1" ht="10.35" customHeight="1">
      <c r="B58" s="34"/>
      <c r="L58" s="34"/>
    </row>
    <row r="59" spans="2:47" s="1" customFormat="1" ht="22.9" customHeight="1">
      <c r="B59" s="34"/>
      <c r="C59" s="100" t="s">
        <v>78</v>
      </c>
      <c r="J59" s="65">
        <f>J104</f>
        <v>0</v>
      </c>
      <c r="L59" s="34"/>
      <c r="AU59" s="18" t="s">
        <v>112</v>
      </c>
    </row>
    <row r="60" spans="2:47" s="8" customFormat="1" ht="24.95" customHeight="1">
      <c r="B60" s="101"/>
      <c r="D60" s="102" t="s">
        <v>113</v>
      </c>
      <c r="E60" s="103"/>
      <c r="F60" s="103"/>
      <c r="G60" s="103"/>
      <c r="H60" s="103"/>
      <c r="I60" s="103"/>
      <c r="J60" s="104">
        <f>J105</f>
        <v>0</v>
      </c>
      <c r="L60" s="101"/>
    </row>
    <row r="61" spans="2:47" s="9" customFormat="1" ht="19.899999999999999" customHeight="1">
      <c r="B61" s="105"/>
      <c r="D61" s="106" t="s">
        <v>116</v>
      </c>
      <c r="E61" s="107"/>
      <c r="F61" s="107"/>
      <c r="G61" s="107"/>
      <c r="H61" s="107"/>
      <c r="I61" s="107"/>
      <c r="J61" s="108">
        <f>J106</f>
        <v>0</v>
      </c>
      <c r="L61" s="105"/>
    </row>
    <row r="62" spans="2:47" s="9" customFormat="1" ht="19.899999999999999" customHeight="1">
      <c r="B62" s="105"/>
      <c r="D62" s="106" t="s">
        <v>524</v>
      </c>
      <c r="E62" s="107"/>
      <c r="F62" s="107"/>
      <c r="G62" s="107"/>
      <c r="H62" s="107"/>
      <c r="I62" s="107"/>
      <c r="J62" s="108">
        <f>J166</f>
        <v>0</v>
      </c>
      <c r="L62" s="105"/>
    </row>
    <row r="63" spans="2:47" s="9" customFormat="1" ht="14.85" customHeight="1">
      <c r="B63" s="105"/>
      <c r="D63" s="106" t="s">
        <v>525</v>
      </c>
      <c r="E63" s="107"/>
      <c r="F63" s="107"/>
      <c r="G63" s="107"/>
      <c r="H63" s="107"/>
      <c r="I63" s="107"/>
      <c r="J63" s="108">
        <f>J167</f>
        <v>0</v>
      </c>
      <c r="L63" s="105"/>
    </row>
    <row r="64" spans="2:47" s="9" customFormat="1" ht="14.85" customHeight="1">
      <c r="B64" s="105"/>
      <c r="D64" s="106" t="s">
        <v>526</v>
      </c>
      <c r="E64" s="107"/>
      <c r="F64" s="107"/>
      <c r="G64" s="107"/>
      <c r="H64" s="107"/>
      <c r="I64" s="107"/>
      <c r="J64" s="108">
        <f>J330</f>
        <v>0</v>
      </c>
      <c r="L64" s="105"/>
    </row>
    <row r="65" spans="2:12" s="9" customFormat="1" ht="14.85" customHeight="1">
      <c r="B65" s="105"/>
      <c r="D65" s="106" t="s">
        <v>527</v>
      </c>
      <c r="E65" s="107"/>
      <c r="F65" s="107"/>
      <c r="G65" s="107"/>
      <c r="H65" s="107"/>
      <c r="I65" s="107"/>
      <c r="J65" s="108">
        <f>J355</f>
        <v>0</v>
      </c>
      <c r="L65" s="105"/>
    </row>
    <row r="66" spans="2:12" s="9" customFormat="1" ht="19.899999999999999" customHeight="1">
      <c r="B66" s="105"/>
      <c r="D66" s="106" t="s">
        <v>120</v>
      </c>
      <c r="E66" s="107"/>
      <c r="F66" s="107"/>
      <c r="G66" s="107"/>
      <c r="H66" s="107"/>
      <c r="I66" s="107"/>
      <c r="J66" s="108">
        <f>J396</f>
        <v>0</v>
      </c>
      <c r="L66" s="105"/>
    </row>
    <row r="67" spans="2:12" s="9" customFormat="1" ht="14.85" customHeight="1">
      <c r="B67" s="105"/>
      <c r="D67" s="106" t="s">
        <v>528</v>
      </c>
      <c r="E67" s="107"/>
      <c r="F67" s="107"/>
      <c r="G67" s="107"/>
      <c r="H67" s="107"/>
      <c r="I67" s="107"/>
      <c r="J67" s="108">
        <f>J400</f>
        <v>0</v>
      </c>
      <c r="L67" s="105"/>
    </row>
    <row r="68" spans="2:12" s="9" customFormat="1" ht="14.85" customHeight="1">
      <c r="B68" s="105"/>
      <c r="D68" s="106" t="s">
        <v>529</v>
      </c>
      <c r="E68" s="107"/>
      <c r="F68" s="107"/>
      <c r="G68" s="107"/>
      <c r="H68" s="107"/>
      <c r="I68" s="107"/>
      <c r="J68" s="108">
        <f>J409</f>
        <v>0</v>
      </c>
      <c r="L68" s="105"/>
    </row>
    <row r="69" spans="2:12" s="9" customFormat="1" ht="14.85" customHeight="1">
      <c r="B69" s="105"/>
      <c r="D69" s="106" t="s">
        <v>530</v>
      </c>
      <c r="E69" s="107"/>
      <c r="F69" s="107"/>
      <c r="G69" s="107"/>
      <c r="H69" s="107"/>
      <c r="I69" s="107"/>
      <c r="J69" s="108">
        <f>J415</f>
        <v>0</v>
      </c>
      <c r="L69" s="105"/>
    </row>
    <row r="70" spans="2:12" s="9" customFormat="1" ht="19.899999999999999" customHeight="1">
      <c r="B70" s="105"/>
      <c r="D70" s="106" t="s">
        <v>121</v>
      </c>
      <c r="E70" s="107"/>
      <c r="F70" s="107"/>
      <c r="G70" s="107"/>
      <c r="H70" s="107"/>
      <c r="I70" s="107"/>
      <c r="J70" s="108">
        <f>J583</f>
        <v>0</v>
      </c>
      <c r="L70" s="105"/>
    </row>
    <row r="71" spans="2:12" s="9" customFormat="1" ht="19.899999999999999" customHeight="1">
      <c r="B71" s="105"/>
      <c r="D71" s="106" t="s">
        <v>122</v>
      </c>
      <c r="E71" s="107"/>
      <c r="F71" s="107"/>
      <c r="G71" s="107"/>
      <c r="H71" s="107"/>
      <c r="I71" s="107"/>
      <c r="J71" s="108">
        <f>J604</f>
        <v>0</v>
      </c>
      <c r="L71" s="105"/>
    </row>
    <row r="72" spans="2:12" s="8" customFormat="1" ht="24.95" customHeight="1">
      <c r="B72" s="101"/>
      <c r="D72" s="102" t="s">
        <v>123</v>
      </c>
      <c r="E72" s="103"/>
      <c r="F72" s="103"/>
      <c r="G72" s="103"/>
      <c r="H72" s="103"/>
      <c r="I72" s="103"/>
      <c r="J72" s="104">
        <f>J607</f>
        <v>0</v>
      </c>
      <c r="L72" s="101"/>
    </row>
    <row r="73" spans="2:12" s="9" customFormat="1" ht="19.899999999999999" customHeight="1">
      <c r="B73" s="105"/>
      <c r="D73" s="106" t="s">
        <v>124</v>
      </c>
      <c r="E73" s="107"/>
      <c r="F73" s="107"/>
      <c r="G73" s="107"/>
      <c r="H73" s="107"/>
      <c r="I73" s="107"/>
      <c r="J73" s="108">
        <f>J608</f>
        <v>0</v>
      </c>
      <c r="L73" s="105"/>
    </row>
    <row r="74" spans="2:12" s="9" customFormat="1" ht="19.899999999999999" customHeight="1">
      <c r="B74" s="105"/>
      <c r="D74" s="106" t="s">
        <v>531</v>
      </c>
      <c r="E74" s="107"/>
      <c r="F74" s="107"/>
      <c r="G74" s="107"/>
      <c r="H74" s="107"/>
      <c r="I74" s="107"/>
      <c r="J74" s="108">
        <f>J633</f>
        <v>0</v>
      </c>
      <c r="L74" s="105"/>
    </row>
    <row r="75" spans="2:12" s="9" customFormat="1" ht="19.899999999999999" customHeight="1">
      <c r="B75" s="105"/>
      <c r="D75" s="106" t="s">
        <v>532</v>
      </c>
      <c r="E75" s="107"/>
      <c r="F75" s="107"/>
      <c r="G75" s="107"/>
      <c r="H75" s="107"/>
      <c r="I75" s="107"/>
      <c r="J75" s="108">
        <f>J654</f>
        <v>0</v>
      </c>
      <c r="L75" s="105"/>
    </row>
    <row r="76" spans="2:12" s="9" customFormat="1" ht="19.899999999999999" customHeight="1">
      <c r="B76" s="105"/>
      <c r="D76" s="106" t="s">
        <v>533</v>
      </c>
      <c r="E76" s="107"/>
      <c r="F76" s="107"/>
      <c r="G76" s="107"/>
      <c r="H76" s="107"/>
      <c r="I76" s="107"/>
      <c r="J76" s="108">
        <f>J658</f>
        <v>0</v>
      </c>
      <c r="L76" s="105"/>
    </row>
    <row r="77" spans="2:12" s="9" customFormat="1" ht="19.899999999999999" customHeight="1">
      <c r="B77" s="105"/>
      <c r="D77" s="106" t="s">
        <v>534</v>
      </c>
      <c r="E77" s="107"/>
      <c r="F77" s="107"/>
      <c r="G77" s="107"/>
      <c r="H77" s="107"/>
      <c r="I77" s="107"/>
      <c r="J77" s="108">
        <f>J698</f>
        <v>0</v>
      </c>
      <c r="L77" s="105"/>
    </row>
    <row r="78" spans="2:12" s="9" customFormat="1" ht="19.899999999999999" customHeight="1">
      <c r="B78" s="105"/>
      <c r="D78" s="106" t="s">
        <v>535</v>
      </c>
      <c r="E78" s="107"/>
      <c r="F78" s="107"/>
      <c r="G78" s="107"/>
      <c r="H78" s="107"/>
      <c r="I78" s="107"/>
      <c r="J78" s="108">
        <f>J701</f>
        <v>0</v>
      </c>
      <c r="L78" s="105"/>
    </row>
    <row r="79" spans="2:12" s="9" customFormat="1" ht="19.899999999999999" customHeight="1">
      <c r="B79" s="105"/>
      <c r="D79" s="106" t="s">
        <v>536</v>
      </c>
      <c r="E79" s="107"/>
      <c r="F79" s="107"/>
      <c r="G79" s="107"/>
      <c r="H79" s="107"/>
      <c r="I79" s="107"/>
      <c r="J79" s="108">
        <f>J706</f>
        <v>0</v>
      </c>
      <c r="L79" s="105"/>
    </row>
    <row r="80" spans="2:12" s="9" customFormat="1" ht="19.899999999999999" customHeight="1">
      <c r="B80" s="105"/>
      <c r="D80" s="106" t="s">
        <v>125</v>
      </c>
      <c r="E80" s="107"/>
      <c r="F80" s="107"/>
      <c r="G80" s="107"/>
      <c r="H80" s="107"/>
      <c r="I80" s="107"/>
      <c r="J80" s="108">
        <f>J743</f>
        <v>0</v>
      </c>
      <c r="L80" s="105"/>
    </row>
    <row r="81" spans="2:12" s="9" customFormat="1" ht="19.899999999999999" customHeight="1">
      <c r="B81" s="105"/>
      <c r="D81" s="106" t="s">
        <v>537</v>
      </c>
      <c r="E81" s="107"/>
      <c r="F81" s="107"/>
      <c r="G81" s="107"/>
      <c r="H81" s="107"/>
      <c r="I81" s="107"/>
      <c r="J81" s="108">
        <f>J765</f>
        <v>0</v>
      </c>
      <c r="L81" s="105"/>
    </row>
    <row r="82" spans="2:12" s="9" customFormat="1" ht="19.899999999999999" customHeight="1">
      <c r="B82" s="105"/>
      <c r="D82" s="106" t="s">
        <v>538</v>
      </c>
      <c r="E82" s="107"/>
      <c r="F82" s="107"/>
      <c r="G82" s="107"/>
      <c r="H82" s="107"/>
      <c r="I82" s="107"/>
      <c r="J82" s="108">
        <f>J817</f>
        <v>0</v>
      </c>
      <c r="L82" s="105"/>
    </row>
    <row r="83" spans="2:12" s="9" customFormat="1" ht="19.899999999999999" customHeight="1">
      <c r="B83" s="105"/>
      <c r="D83" s="106" t="s">
        <v>539</v>
      </c>
      <c r="E83" s="107"/>
      <c r="F83" s="107"/>
      <c r="G83" s="107"/>
      <c r="H83" s="107"/>
      <c r="I83" s="107"/>
      <c r="J83" s="108">
        <f>J876</f>
        <v>0</v>
      </c>
      <c r="L83" s="105"/>
    </row>
    <row r="84" spans="2:12" s="9" customFormat="1" ht="19.899999999999999" customHeight="1">
      <c r="B84" s="105"/>
      <c r="D84" s="106" t="s">
        <v>540</v>
      </c>
      <c r="E84" s="107"/>
      <c r="F84" s="107"/>
      <c r="G84" s="107"/>
      <c r="H84" s="107"/>
      <c r="I84" s="107"/>
      <c r="J84" s="108">
        <f>J945</f>
        <v>0</v>
      </c>
      <c r="L84" s="105"/>
    </row>
    <row r="85" spans="2:12" s="1" customFormat="1" ht="21.75" customHeight="1">
      <c r="B85" s="34"/>
      <c r="L85" s="34"/>
    </row>
    <row r="86" spans="2:12" s="1" customFormat="1" ht="6.95" customHeight="1">
      <c r="B86" s="43"/>
      <c r="C86" s="44"/>
      <c r="D86" s="44"/>
      <c r="E86" s="44"/>
      <c r="F86" s="44"/>
      <c r="G86" s="44"/>
      <c r="H86" s="44"/>
      <c r="I86" s="44"/>
      <c r="J86" s="44"/>
      <c r="K86" s="44"/>
      <c r="L86" s="34"/>
    </row>
    <row r="90" spans="2:12" s="1" customFormat="1" ht="6.95" customHeight="1">
      <c r="B90" s="45"/>
      <c r="C90" s="46"/>
      <c r="D90" s="46"/>
      <c r="E90" s="46"/>
      <c r="F90" s="46"/>
      <c r="G90" s="46"/>
      <c r="H90" s="46"/>
      <c r="I90" s="46"/>
      <c r="J90" s="46"/>
      <c r="K90" s="46"/>
      <c r="L90" s="34"/>
    </row>
    <row r="91" spans="2:12" s="1" customFormat="1" ht="24.95" customHeight="1">
      <c r="B91" s="34"/>
      <c r="C91" s="22" t="s">
        <v>126</v>
      </c>
      <c r="L91" s="34"/>
    </row>
    <row r="92" spans="2:12" s="1" customFormat="1" ht="6.95" customHeight="1">
      <c r="B92" s="34"/>
      <c r="L92" s="34"/>
    </row>
    <row r="93" spans="2:12" s="1" customFormat="1" ht="12" customHeight="1">
      <c r="B93" s="34"/>
      <c r="C93" s="28" t="s">
        <v>16</v>
      </c>
      <c r="L93" s="34"/>
    </row>
    <row r="94" spans="2:12" s="1" customFormat="1" ht="16.5" customHeight="1">
      <c r="B94" s="34"/>
      <c r="E94" s="317" t="str">
        <f>E7</f>
        <v>Školní zařízení Příbram</v>
      </c>
      <c r="F94" s="318"/>
      <c r="G94" s="318"/>
      <c r="H94" s="318"/>
      <c r="L94" s="34"/>
    </row>
    <row r="95" spans="2:12" s="1" customFormat="1" ht="12" customHeight="1">
      <c r="B95" s="34"/>
      <c r="C95" s="28" t="s">
        <v>107</v>
      </c>
      <c r="L95" s="34"/>
    </row>
    <row r="96" spans="2:12" s="1" customFormat="1" ht="16.5" customHeight="1">
      <c r="B96" s="34"/>
      <c r="E96" s="280" t="str">
        <f>E9</f>
        <v>SO2 - Stavební práce</v>
      </c>
      <c r="F96" s="319"/>
      <c r="G96" s="319"/>
      <c r="H96" s="319"/>
      <c r="L96" s="34"/>
    </row>
    <row r="97" spans="2:65" s="1" customFormat="1" ht="6.95" customHeight="1">
      <c r="B97" s="34"/>
      <c r="L97" s="34"/>
    </row>
    <row r="98" spans="2:65" s="1" customFormat="1" ht="12" customHeight="1">
      <c r="B98" s="34"/>
      <c r="C98" s="28" t="s">
        <v>22</v>
      </c>
      <c r="F98" s="26" t="str">
        <f>F12</f>
        <v>Pod Šachtami 336, Příbram</v>
      </c>
      <c r="I98" s="28" t="s">
        <v>24</v>
      </c>
      <c r="J98" s="51" t="str">
        <f>IF(J12="","",J12)</f>
        <v>10. 2. 2025</v>
      </c>
      <c r="L98" s="34"/>
    </row>
    <row r="99" spans="2:65" s="1" customFormat="1" ht="6.95" customHeight="1">
      <c r="B99" s="34"/>
      <c r="L99" s="34"/>
    </row>
    <row r="100" spans="2:65" s="1" customFormat="1" ht="15.2" customHeight="1">
      <c r="B100" s="34"/>
      <c r="C100" s="28" t="s">
        <v>30</v>
      </c>
      <c r="F100" s="26" t="str">
        <f>E15</f>
        <v>OU, PŠ, ZŠ a MŠ, Pod Šachtami 335, Příbram</v>
      </c>
      <c r="I100" s="28" t="s">
        <v>37</v>
      </c>
      <c r="J100" s="32" t="str">
        <f>E21</f>
        <v>RAFPRO s.r.o.</v>
      </c>
      <c r="L100" s="34"/>
    </row>
    <row r="101" spans="2:65" s="1" customFormat="1" ht="15.2" customHeight="1">
      <c r="B101" s="34"/>
      <c r="C101" s="28" t="s">
        <v>35</v>
      </c>
      <c r="F101" s="26" t="str">
        <f>IF(E18="","",E18)</f>
        <v>Vyplň údaj</v>
      </c>
      <c r="I101" s="28" t="s">
        <v>42</v>
      </c>
      <c r="J101" s="32" t="str">
        <f>E24</f>
        <v xml:space="preserve"> </v>
      </c>
      <c r="L101" s="34"/>
    </row>
    <row r="102" spans="2:65" s="1" customFormat="1" ht="10.35" customHeight="1">
      <c r="B102" s="34"/>
      <c r="L102" s="34"/>
    </row>
    <row r="103" spans="2:65" s="10" customFormat="1" ht="29.25" customHeight="1">
      <c r="B103" s="109"/>
      <c r="C103" s="110" t="s">
        <v>127</v>
      </c>
      <c r="D103" s="111" t="s">
        <v>65</v>
      </c>
      <c r="E103" s="111" t="s">
        <v>61</v>
      </c>
      <c r="F103" s="111" t="s">
        <v>62</v>
      </c>
      <c r="G103" s="111" t="s">
        <v>128</v>
      </c>
      <c r="H103" s="111" t="s">
        <v>129</v>
      </c>
      <c r="I103" s="111" t="s">
        <v>130</v>
      </c>
      <c r="J103" s="111" t="s">
        <v>111</v>
      </c>
      <c r="K103" s="112" t="s">
        <v>131</v>
      </c>
      <c r="L103" s="109"/>
      <c r="M103" s="58" t="s">
        <v>32</v>
      </c>
      <c r="N103" s="59" t="s">
        <v>50</v>
      </c>
      <c r="O103" s="59" t="s">
        <v>132</v>
      </c>
      <c r="P103" s="59" t="s">
        <v>133</v>
      </c>
      <c r="Q103" s="59" t="s">
        <v>134</v>
      </c>
      <c r="R103" s="59" t="s">
        <v>135</v>
      </c>
      <c r="S103" s="59" t="s">
        <v>136</v>
      </c>
      <c r="T103" s="60" t="s">
        <v>137</v>
      </c>
    </row>
    <row r="104" spans="2:65" s="1" customFormat="1" ht="22.9" customHeight="1">
      <c r="B104" s="34"/>
      <c r="C104" s="63" t="s">
        <v>138</v>
      </c>
      <c r="J104" s="113">
        <f>BK104</f>
        <v>0</v>
      </c>
      <c r="L104" s="34"/>
      <c r="M104" s="61"/>
      <c r="N104" s="52"/>
      <c r="O104" s="52"/>
      <c r="P104" s="114">
        <f>P105+P607</f>
        <v>0</v>
      </c>
      <c r="Q104" s="52"/>
      <c r="R104" s="114">
        <f>R105+R607</f>
        <v>268.97936413999997</v>
      </c>
      <c r="S104" s="52"/>
      <c r="T104" s="115">
        <f>T105+T607</f>
        <v>126.01579118000001</v>
      </c>
      <c r="AT104" s="18" t="s">
        <v>79</v>
      </c>
      <c r="AU104" s="18" t="s">
        <v>112</v>
      </c>
      <c r="BK104" s="116">
        <f>BK105+BK607</f>
        <v>0</v>
      </c>
    </row>
    <row r="105" spans="2:65" s="11" customFormat="1" ht="25.9" customHeight="1">
      <c r="B105" s="117"/>
      <c r="D105" s="118" t="s">
        <v>79</v>
      </c>
      <c r="E105" s="119" t="s">
        <v>139</v>
      </c>
      <c r="F105" s="119" t="s">
        <v>140</v>
      </c>
      <c r="I105" s="120"/>
      <c r="J105" s="121">
        <f>BK105</f>
        <v>0</v>
      </c>
      <c r="L105" s="117"/>
      <c r="M105" s="122"/>
      <c r="P105" s="123">
        <f>P106+P166+P396+P583+P604</f>
        <v>0</v>
      </c>
      <c r="R105" s="123">
        <f>R106+R166+R396+R583+R604</f>
        <v>258.62677008999998</v>
      </c>
      <c r="T105" s="124">
        <f>T106+T166+T396+T583+T604</f>
        <v>114.7409509</v>
      </c>
      <c r="AR105" s="118" t="s">
        <v>88</v>
      </c>
      <c r="AT105" s="125" t="s">
        <v>79</v>
      </c>
      <c r="AU105" s="125" t="s">
        <v>80</v>
      </c>
      <c r="AY105" s="118" t="s">
        <v>141</v>
      </c>
      <c r="BK105" s="126">
        <f>BK106+BK166+BK396+BK583+BK604</f>
        <v>0</v>
      </c>
    </row>
    <row r="106" spans="2:65" s="11" customFormat="1" ht="22.9" customHeight="1">
      <c r="B106" s="117"/>
      <c r="D106" s="118" t="s">
        <v>79</v>
      </c>
      <c r="E106" s="127" t="s">
        <v>328</v>
      </c>
      <c r="F106" s="127" t="s">
        <v>329</v>
      </c>
      <c r="I106" s="120"/>
      <c r="J106" s="128">
        <f>BK106</f>
        <v>0</v>
      </c>
      <c r="L106" s="117"/>
      <c r="M106" s="122"/>
      <c r="P106" s="123">
        <f>SUM(P107:P165)</f>
        <v>0</v>
      </c>
      <c r="R106" s="123">
        <f>SUM(R107:R165)</f>
        <v>9.279254550000001</v>
      </c>
      <c r="T106" s="124">
        <f>SUM(T107:T165)</f>
        <v>0</v>
      </c>
      <c r="AR106" s="118" t="s">
        <v>88</v>
      </c>
      <c r="AT106" s="125" t="s">
        <v>79</v>
      </c>
      <c r="AU106" s="125" t="s">
        <v>88</v>
      </c>
      <c r="AY106" s="118" t="s">
        <v>141</v>
      </c>
      <c r="BK106" s="126">
        <f>SUM(BK107:BK165)</f>
        <v>0</v>
      </c>
    </row>
    <row r="107" spans="2:65" s="1" customFormat="1" ht="37.9" customHeight="1">
      <c r="B107" s="34"/>
      <c r="C107" s="129" t="s">
        <v>88</v>
      </c>
      <c r="D107" s="129" t="s">
        <v>143</v>
      </c>
      <c r="E107" s="130" t="s">
        <v>541</v>
      </c>
      <c r="F107" s="131" t="s">
        <v>542</v>
      </c>
      <c r="G107" s="132" t="s">
        <v>164</v>
      </c>
      <c r="H107" s="133">
        <v>1.111</v>
      </c>
      <c r="I107" s="134"/>
      <c r="J107" s="135">
        <f>ROUND(I107*H107,2)</f>
        <v>0</v>
      </c>
      <c r="K107" s="131" t="s">
        <v>147</v>
      </c>
      <c r="L107" s="34"/>
      <c r="M107" s="136" t="s">
        <v>32</v>
      </c>
      <c r="N107" s="137" t="s">
        <v>51</v>
      </c>
      <c r="P107" s="138">
        <f>O107*H107</f>
        <v>0</v>
      </c>
      <c r="Q107" s="138">
        <v>1.8774999999999999</v>
      </c>
      <c r="R107" s="138">
        <f>Q107*H107</f>
        <v>2.0859025</v>
      </c>
      <c r="S107" s="138">
        <v>0</v>
      </c>
      <c r="T107" s="139">
        <f>S107*H107</f>
        <v>0</v>
      </c>
      <c r="AR107" s="140" t="s">
        <v>148</v>
      </c>
      <c r="AT107" s="140" t="s">
        <v>143</v>
      </c>
      <c r="AU107" s="140" t="s">
        <v>90</v>
      </c>
      <c r="AY107" s="18" t="s">
        <v>141</v>
      </c>
      <c r="BE107" s="141">
        <f>IF(N107="základní",J107,0)</f>
        <v>0</v>
      </c>
      <c r="BF107" s="141">
        <f>IF(N107="snížená",J107,0)</f>
        <v>0</v>
      </c>
      <c r="BG107" s="141">
        <f>IF(N107="zákl. přenesená",J107,0)</f>
        <v>0</v>
      </c>
      <c r="BH107" s="141">
        <f>IF(N107="sníž. přenesená",J107,0)</f>
        <v>0</v>
      </c>
      <c r="BI107" s="141">
        <f>IF(N107="nulová",J107,0)</f>
        <v>0</v>
      </c>
      <c r="BJ107" s="18" t="s">
        <v>88</v>
      </c>
      <c r="BK107" s="141">
        <f>ROUND(I107*H107,2)</f>
        <v>0</v>
      </c>
      <c r="BL107" s="18" t="s">
        <v>148</v>
      </c>
      <c r="BM107" s="140" t="s">
        <v>543</v>
      </c>
    </row>
    <row r="108" spans="2:65" s="1" customFormat="1" ht="11.25">
      <c r="B108" s="34"/>
      <c r="D108" s="142" t="s">
        <v>150</v>
      </c>
      <c r="F108" s="143" t="s">
        <v>544</v>
      </c>
      <c r="I108" s="144"/>
      <c r="L108" s="34"/>
      <c r="M108" s="145"/>
      <c r="T108" s="55"/>
      <c r="AT108" s="18" t="s">
        <v>150</v>
      </c>
      <c r="AU108" s="18" t="s">
        <v>90</v>
      </c>
    </row>
    <row r="109" spans="2:65" s="12" customFormat="1" ht="11.25">
      <c r="B109" s="146"/>
      <c r="D109" s="147" t="s">
        <v>152</v>
      </c>
      <c r="E109" s="148" t="s">
        <v>32</v>
      </c>
      <c r="F109" s="149" t="s">
        <v>545</v>
      </c>
      <c r="H109" s="148" t="s">
        <v>32</v>
      </c>
      <c r="I109" s="150"/>
      <c r="L109" s="146"/>
      <c r="M109" s="151"/>
      <c r="T109" s="152"/>
      <c r="AT109" s="148" t="s">
        <v>152</v>
      </c>
      <c r="AU109" s="148" t="s">
        <v>90</v>
      </c>
      <c r="AV109" s="12" t="s">
        <v>88</v>
      </c>
      <c r="AW109" s="12" t="s">
        <v>41</v>
      </c>
      <c r="AX109" s="12" t="s">
        <v>80</v>
      </c>
      <c r="AY109" s="148" t="s">
        <v>141</v>
      </c>
    </row>
    <row r="110" spans="2:65" s="13" customFormat="1" ht="11.25">
      <c r="B110" s="153"/>
      <c r="D110" s="147" t="s">
        <v>152</v>
      </c>
      <c r="E110" s="154" t="s">
        <v>32</v>
      </c>
      <c r="F110" s="155" t="s">
        <v>546</v>
      </c>
      <c r="H110" s="156">
        <v>0.68700000000000006</v>
      </c>
      <c r="I110" s="157"/>
      <c r="L110" s="153"/>
      <c r="M110" s="158"/>
      <c r="T110" s="159"/>
      <c r="AT110" s="154" t="s">
        <v>152</v>
      </c>
      <c r="AU110" s="154" t="s">
        <v>90</v>
      </c>
      <c r="AV110" s="13" t="s">
        <v>90</v>
      </c>
      <c r="AW110" s="13" t="s">
        <v>41</v>
      </c>
      <c r="AX110" s="13" t="s">
        <v>80</v>
      </c>
      <c r="AY110" s="154" t="s">
        <v>141</v>
      </c>
    </row>
    <row r="111" spans="2:65" s="12" customFormat="1" ht="11.25">
      <c r="B111" s="146"/>
      <c r="D111" s="147" t="s">
        <v>152</v>
      </c>
      <c r="E111" s="148" t="s">
        <v>32</v>
      </c>
      <c r="F111" s="149" t="s">
        <v>547</v>
      </c>
      <c r="H111" s="148" t="s">
        <v>32</v>
      </c>
      <c r="I111" s="150"/>
      <c r="L111" s="146"/>
      <c r="M111" s="151"/>
      <c r="T111" s="152"/>
      <c r="AT111" s="148" t="s">
        <v>152</v>
      </c>
      <c r="AU111" s="148" t="s">
        <v>90</v>
      </c>
      <c r="AV111" s="12" t="s">
        <v>88</v>
      </c>
      <c r="AW111" s="12" t="s">
        <v>41</v>
      </c>
      <c r="AX111" s="12" t="s">
        <v>80</v>
      </c>
      <c r="AY111" s="148" t="s">
        <v>141</v>
      </c>
    </row>
    <row r="112" spans="2:65" s="13" customFormat="1" ht="11.25">
      <c r="B112" s="153"/>
      <c r="D112" s="147" t="s">
        <v>152</v>
      </c>
      <c r="E112" s="154" t="s">
        <v>32</v>
      </c>
      <c r="F112" s="155" t="s">
        <v>548</v>
      </c>
      <c r="H112" s="156">
        <v>0.24199999999999999</v>
      </c>
      <c r="I112" s="157"/>
      <c r="L112" s="153"/>
      <c r="M112" s="158"/>
      <c r="T112" s="159"/>
      <c r="AT112" s="154" t="s">
        <v>152</v>
      </c>
      <c r="AU112" s="154" t="s">
        <v>90</v>
      </c>
      <c r="AV112" s="13" t="s">
        <v>90</v>
      </c>
      <c r="AW112" s="13" t="s">
        <v>41</v>
      </c>
      <c r="AX112" s="13" t="s">
        <v>80</v>
      </c>
      <c r="AY112" s="154" t="s">
        <v>141</v>
      </c>
    </row>
    <row r="113" spans="2:65" s="12" customFormat="1" ht="11.25">
      <c r="B113" s="146"/>
      <c r="D113" s="147" t="s">
        <v>152</v>
      </c>
      <c r="E113" s="148" t="s">
        <v>32</v>
      </c>
      <c r="F113" s="149" t="s">
        <v>549</v>
      </c>
      <c r="H113" s="148" t="s">
        <v>32</v>
      </c>
      <c r="I113" s="150"/>
      <c r="L113" s="146"/>
      <c r="M113" s="151"/>
      <c r="T113" s="152"/>
      <c r="AT113" s="148" t="s">
        <v>152</v>
      </c>
      <c r="AU113" s="148" t="s">
        <v>90</v>
      </c>
      <c r="AV113" s="12" t="s">
        <v>88</v>
      </c>
      <c r="AW113" s="12" t="s">
        <v>41</v>
      </c>
      <c r="AX113" s="12" t="s">
        <v>80</v>
      </c>
      <c r="AY113" s="148" t="s">
        <v>141</v>
      </c>
    </row>
    <row r="114" spans="2:65" s="13" customFormat="1" ht="11.25">
      <c r="B114" s="153"/>
      <c r="D114" s="147" t="s">
        <v>152</v>
      </c>
      <c r="E114" s="154" t="s">
        <v>32</v>
      </c>
      <c r="F114" s="155" t="s">
        <v>550</v>
      </c>
      <c r="H114" s="156">
        <v>0.182</v>
      </c>
      <c r="I114" s="157"/>
      <c r="L114" s="153"/>
      <c r="M114" s="158"/>
      <c r="T114" s="159"/>
      <c r="AT114" s="154" t="s">
        <v>152</v>
      </c>
      <c r="AU114" s="154" t="s">
        <v>90</v>
      </c>
      <c r="AV114" s="13" t="s">
        <v>90</v>
      </c>
      <c r="AW114" s="13" t="s">
        <v>41</v>
      </c>
      <c r="AX114" s="13" t="s">
        <v>80</v>
      </c>
      <c r="AY114" s="154" t="s">
        <v>141</v>
      </c>
    </row>
    <row r="115" spans="2:65" s="14" customFormat="1" ht="11.25">
      <c r="B115" s="160"/>
      <c r="D115" s="147" t="s">
        <v>152</v>
      </c>
      <c r="E115" s="161" t="s">
        <v>32</v>
      </c>
      <c r="F115" s="162" t="s">
        <v>170</v>
      </c>
      <c r="H115" s="163">
        <v>1.111</v>
      </c>
      <c r="I115" s="164"/>
      <c r="L115" s="160"/>
      <c r="M115" s="165"/>
      <c r="T115" s="166"/>
      <c r="AT115" s="161" t="s">
        <v>152</v>
      </c>
      <c r="AU115" s="161" t="s">
        <v>90</v>
      </c>
      <c r="AV115" s="14" t="s">
        <v>148</v>
      </c>
      <c r="AW115" s="14" t="s">
        <v>41</v>
      </c>
      <c r="AX115" s="14" t="s">
        <v>88</v>
      </c>
      <c r="AY115" s="161" t="s">
        <v>141</v>
      </c>
    </row>
    <row r="116" spans="2:65" s="1" customFormat="1" ht="24.2" customHeight="1">
      <c r="B116" s="34"/>
      <c r="C116" s="129" t="s">
        <v>551</v>
      </c>
      <c r="D116" s="129" t="s">
        <v>143</v>
      </c>
      <c r="E116" s="130" t="s">
        <v>552</v>
      </c>
      <c r="F116" s="131" t="s">
        <v>553</v>
      </c>
      <c r="G116" s="132" t="s">
        <v>230</v>
      </c>
      <c r="H116" s="133">
        <v>6.8000000000000005E-2</v>
      </c>
      <c r="I116" s="134"/>
      <c r="J116" s="135">
        <f>ROUND(I116*H116,2)</f>
        <v>0</v>
      </c>
      <c r="K116" s="131" t="s">
        <v>147</v>
      </c>
      <c r="L116" s="34"/>
      <c r="M116" s="136" t="s">
        <v>32</v>
      </c>
      <c r="N116" s="137" t="s">
        <v>51</v>
      </c>
      <c r="P116" s="138">
        <f>O116*H116</f>
        <v>0</v>
      </c>
      <c r="Q116" s="138">
        <v>1.0900000000000001</v>
      </c>
      <c r="R116" s="138">
        <f>Q116*H116</f>
        <v>7.4120000000000005E-2</v>
      </c>
      <c r="S116" s="138">
        <v>0</v>
      </c>
      <c r="T116" s="139">
        <f>S116*H116</f>
        <v>0</v>
      </c>
      <c r="AR116" s="140" t="s">
        <v>148</v>
      </c>
      <c r="AT116" s="140" t="s">
        <v>143</v>
      </c>
      <c r="AU116" s="140" t="s">
        <v>90</v>
      </c>
      <c r="AY116" s="18" t="s">
        <v>141</v>
      </c>
      <c r="BE116" s="141">
        <f>IF(N116="základní",J116,0)</f>
        <v>0</v>
      </c>
      <c r="BF116" s="141">
        <f>IF(N116="snížená",J116,0)</f>
        <v>0</v>
      </c>
      <c r="BG116" s="141">
        <f>IF(N116="zákl. přenesená",J116,0)</f>
        <v>0</v>
      </c>
      <c r="BH116" s="141">
        <f>IF(N116="sníž. přenesená",J116,0)</f>
        <v>0</v>
      </c>
      <c r="BI116" s="141">
        <f>IF(N116="nulová",J116,0)</f>
        <v>0</v>
      </c>
      <c r="BJ116" s="18" t="s">
        <v>88</v>
      </c>
      <c r="BK116" s="141">
        <f>ROUND(I116*H116,2)</f>
        <v>0</v>
      </c>
      <c r="BL116" s="18" t="s">
        <v>148</v>
      </c>
      <c r="BM116" s="140" t="s">
        <v>554</v>
      </c>
    </row>
    <row r="117" spans="2:65" s="1" customFormat="1" ht="11.25">
      <c r="B117" s="34"/>
      <c r="D117" s="142" t="s">
        <v>150</v>
      </c>
      <c r="F117" s="143" t="s">
        <v>555</v>
      </c>
      <c r="I117" s="144"/>
      <c r="L117" s="34"/>
      <c r="M117" s="145"/>
      <c r="T117" s="55"/>
      <c r="AT117" s="18" t="s">
        <v>150</v>
      </c>
      <c r="AU117" s="18" t="s">
        <v>90</v>
      </c>
    </row>
    <row r="118" spans="2:65" s="12" customFormat="1" ht="11.25">
      <c r="B118" s="146"/>
      <c r="D118" s="147" t="s">
        <v>152</v>
      </c>
      <c r="E118" s="148" t="s">
        <v>32</v>
      </c>
      <c r="F118" s="149" t="s">
        <v>556</v>
      </c>
      <c r="H118" s="148" t="s">
        <v>32</v>
      </c>
      <c r="I118" s="150"/>
      <c r="L118" s="146"/>
      <c r="M118" s="151"/>
      <c r="T118" s="152"/>
      <c r="AT118" s="148" t="s">
        <v>152</v>
      </c>
      <c r="AU118" s="148" t="s">
        <v>90</v>
      </c>
      <c r="AV118" s="12" t="s">
        <v>88</v>
      </c>
      <c r="AW118" s="12" t="s">
        <v>41</v>
      </c>
      <c r="AX118" s="12" t="s">
        <v>80</v>
      </c>
      <c r="AY118" s="148" t="s">
        <v>141</v>
      </c>
    </row>
    <row r="119" spans="2:65" s="13" customFormat="1" ht="11.25">
      <c r="B119" s="153"/>
      <c r="D119" s="147" t="s">
        <v>152</v>
      </c>
      <c r="E119" s="154" t="s">
        <v>32</v>
      </c>
      <c r="F119" s="155" t="s">
        <v>557</v>
      </c>
      <c r="H119" s="156">
        <v>6.8000000000000005E-2</v>
      </c>
      <c r="I119" s="157"/>
      <c r="L119" s="153"/>
      <c r="M119" s="158"/>
      <c r="T119" s="159"/>
      <c r="AT119" s="154" t="s">
        <v>152</v>
      </c>
      <c r="AU119" s="154" t="s">
        <v>90</v>
      </c>
      <c r="AV119" s="13" t="s">
        <v>90</v>
      </c>
      <c r="AW119" s="13" t="s">
        <v>41</v>
      </c>
      <c r="AX119" s="13" t="s">
        <v>88</v>
      </c>
      <c r="AY119" s="154" t="s">
        <v>141</v>
      </c>
    </row>
    <row r="120" spans="2:65" s="1" customFormat="1" ht="33" customHeight="1">
      <c r="B120" s="34"/>
      <c r="C120" s="129" t="s">
        <v>558</v>
      </c>
      <c r="D120" s="129" t="s">
        <v>143</v>
      </c>
      <c r="E120" s="130" t="s">
        <v>559</v>
      </c>
      <c r="F120" s="131" t="s">
        <v>560</v>
      </c>
      <c r="G120" s="132" t="s">
        <v>230</v>
      </c>
      <c r="H120" s="133">
        <v>0.51200000000000001</v>
      </c>
      <c r="I120" s="134"/>
      <c r="J120" s="135">
        <f>ROUND(I120*H120,2)</f>
        <v>0</v>
      </c>
      <c r="K120" s="131" t="s">
        <v>147</v>
      </c>
      <c r="L120" s="34"/>
      <c r="M120" s="136" t="s">
        <v>32</v>
      </c>
      <c r="N120" s="137" t="s">
        <v>51</v>
      </c>
      <c r="P120" s="138">
        <f>O120*H120</f>
        <v>0</v>
      </c>
      <c r="Q120" s="138">
        <v>1.0900000000000001</v>
      </c>
      <c r="R120" s="138">
        <f>Q120*H120</f>
        <v>0.55808000000000002</v>
      </c>
      <c r="S120" s="138">
        <v>0</v>
      </c>
      <c r="T120" s="139">
        <f>S120*H120</f>
        <v>0</v>
      </c>
      <c r="AR120" s="140" t="s">
        <v>148</v>
      </c>
      <c r="AT120" s="140" t="s">
        <v>143</v>
      </c>
      <c r="AU120" s="140" t="s">
        <v>90</v>
      </c>
      <c r="AY120" s="18" t="s">
        <v>141</v>
      </c>
      <c r="BE120" s="141">
        <f>IF(N120="základní",J120,0)</f>
        <v>0</v>
      </c>
      <c r="BF120" s="141">
        <f>IF(N120="snížená",J120,0)</f>
        <v>0</v>
      </c>
      <c r="BG120" s="141">
        <f>IF(N120="zákl. přenesená",J120,0)</f>
        <v>0</v>
      </c>
      <c r="BH120" s="141">
        <f>IF(N120="sníž. přenesená",J120,0)</f>
        <v>0</v>
      </c>
      <c r="BI120" s="141">
        <f>IF(N120="nulová",J120,0)</f>
        <v>0</v>
      </c>
      <c r="BJ120" s="18" t="s">
        <v>88</v>
      </c>
      <c r="BK120" s="141">
        <f>ROUND(I120*H120,2)</f>
        <v>0</v>
      </c>
      <c r="BL120" s="18" t="s">
        <v>148</v>
      </c>
      <c r="BM120" s="140" t="s">
        <v>561</v>
      </c>
    </row>
    <row r="121" spans="2:65" s="1" customFormat="1" ht="11.25">
      <c r="B121" s="34"/>
      <c r="D121" s="142" t="s">
        <v>150</v>
      </c>
      <c r="F121" s="143" t="s">
        <v>562</v>
      </c>
      <c r="I121" s="144"/>
      <c r="L121" s="34"/>
      <c r="M121" s="145"/>
      <c r="T121" s="55"/>
      <c r="AT121" s="18" t="s">
        <v>150</v>
      </c>
      <c r="AU121" s="18" t="s">
        <v>90</v>
      </c>
    </row>
    <row r="122" spans="2:65" s="12" customFormat="1" ht="11.25">
      <c r="B122" s="146"/>
      <c r="D122" s="147" t="s">
        <v>152</v>
      </c>
      <c r="E122" s="148" t="s">
        <v>32</v>
      </c>
      <c r="F122" s="149" t="s">
        <v>563</v>
      </c>
      <c r="H122" s="148" t="s">
        <v>32</v>
      </c>
      <c r="I122" s="150"/>
      <c r="L122" s="146"/>
      <c r="M122" s="151"/>
      <c r="T122" s="152"/>
      <c r="AT122" s="148" t="s">
        <v>152</v>
      </c>
      <c r="AU122" s="148" t="s">
        <v>90</v>
      </c>
      <c r="AV122" s="12" t="s">
        <v>88</v>
      </c>
      <c r="AW122" s="12" t="s">
        <v>41</v>
      </c>
      <c r="AX122" s="12" t="s">
        <v>80</v>
      </c>
      <c r="AY122" s="148" t="s">
        <v>141</v>
      </c>
    </row>
    <row r="123" spans="2:65" s="13" customFormat="1" ht="11.25">
      <c r="B123" s="153"/>
      <c r="D123" s="147" t="s">
        <v>152</v>
      </c>
      <c r="E123" s="154" t="s">
        <v>32</v>
      </c>
      <c r="F123" s="155" t="s">
        <v>564</v>
      </c>
      <c r="H123" s="156">
        <v>0.13500000000000001</v>
      </c>
      <c r="I123" s="157"/>
      <c r="L123" s="153"/>
      <c r="M123" s="158"/>
      <c r="T123" s="159"/>
      <c r="AT123" s="154" t="s">
        <v>152</v>
      </c>
      <c r="AU123" s="154" t="s">
        <v>90</v>
      </c>
      <c r="AV123" s="13" t="s">
        <v>90</v>
      </c>
      <c r="AW123" s="13" t="s">
        <v>41</v>
      </c>
      <c r="AX123" s="13" t="s">
        <v>80</v>
      </c>
      <c r="AY123" s="154" t="s">
        <v>141</v>
      </c>
    </row>
    <row r="124" spans="2:65" s="12" customFormat="1" ht="11.25">
      <c r="B124" s="146"/>
      <c r="D124" s="147" t="s">
        <v>152</v>
      </c>
      <c r="E124" s="148" t="s">
        <v>32</v>
      </c>
      <c r="F124" s="149" t="s">
        <v>565</v>
      </c>
      <c r="H124" s="148" t="s">
        <v>32</v>
      </c>
      <c r="I124" s="150"/>
      <c r="L124" s="146"/>
      <c r="M124" s="151"/>
      <c r="T124" s="152"/>
      <c r="AT124" s="148" t="s">
        <v>152</v>
      </c>
      <c r="AU124" s="148" t="s">
        <v>90</v>
      </c>
      <c r="AV124" s="12" t="s">
        <v>88</v>
      </c>
      <c r="AW124" s="12" t="s">
        <v>41</v>
      </c>
      <c r="AX124" s="12" t="s">
        <v>80</v>
      </c>
      <c r="AY124" s="148" t="s">
        <v>141</v>
      </c>
    </row>
    <row r="125" spans="2:65" s="13" customFormat="1" ht="11.25">
      <c r="B125" s="153"/>
      <c r="D125" s="147" t="s">
        <v>152</v>
      </c>
      <c r="E125" s="154" t="s">
        <v>32</v>
      </c>
      <c r="F125" s="155" t="s">
        <v>566</v>
      </c>
      <c r="H125" s="156">
        <v>0.29799999999999999</v>
      </c>
      <c r="I125" s="157"/>
      <c r="L125" s="153"/>
      <c r="M125" s="158"/>
      <c r="T125" s="159"/>
      <c r="AT125" s="154" t="s">
        <v>152</v>
      </c>
      <c r="AU125" s="154" t="s">
        <v>90</v>
      </c>
      <c r="AV125" s="13" t="s">
        <v>90</v>
      </c>
      <c r="AW125" s="13" t="s">
        <v>41</v>
      </c>
      <c r="AX125" s="13" t="s">
        <v>80</v>
      </c>
      <c r="AY125" s="154" t="s">
        <v>141</v>
      </c>
    </row>
    <row r="126" spans="2:65" s="12" customFormat="1" ht="11.25">
      <c r="B126" s="146"/>
      <c r="D126" s="147" t="s">
        <v>152</v>
      </c>
      <c r="E126" s="148" t="s">
        <v>32</v>
      </c>
      <c r="F126" s="149" t="s">
        <v>567</v>
      </c>
      <c r="H126" s="148" t="s">
        <v>32</v>
      </c>
      <c r="I126" s="150"/>
      <c r="L126" s="146"/>
      <c r="M126" s="151"/>
      <c r="T126" s="152"/>
      <c r="AT126" s="148" t="s">
        <v>152</v>
      </c>
      <c r="AU126" s="148" t="s">
        <v>90</v>
      </c>
      <c r="AV126" s="12" t="s">
        <v>88</v>
      </c>
      <c r="AW126" s="12" t="s">
        <v>41</v>
      </c>
      <c r="AX126" s="12" t="s">
        <v>80</v>
      </c>
      <c r="AY126" s="148" t="s">
        <v>141</v>
      </c>
    </row>
    <row r="127" spans="2:65" s="13" customFormat="1" ht="11.25">
      <c r="B127" s="153"/>
      <c r="D127" s="147" t="s">
        <v>152</v>
      </c>
      <c r="E127" s="154" t="s">
        <v>32</v>
      </c>
      <c r="F127" s="155" t="s">
        <v>568</v>
      </c>
      <c r="H127" s="156">
        <v>7.9000000000000001E-2</v>
      </c>
      <c r="I127" s="157"/>
      <c r="L127" s="153"/>
      <c r="M127" s="158"/>
      <c r="T127" s="159"/>
      <c r="AT127" s="154" t="s">
        <v>152</v>
      </c>
      <c r="AU127" s="154" t="s">
        <v>90</v>
      </c>
      <c r="AV127" s="13" t="s">
        <v>90</v>
      </c>
      <c r="AW127" s="13" t="s">
        <v>41</v>
      </c>
      <c r="AX127" s="13" t="s">
        <v>80</v>
      </c>
      <c r="AY127" s="154" t="s">
        <v>141</v>
      </c>
    </row>
    <row r="128" spans="2:65" s="14" customFormat="1" ht="11.25">
      <c r="B128" s="160"/>
      <c r="D128" s="147" t="s">
        <v>152</v>
      </c>
      <c r="E128" s="161" t="s">
        <v>32</v>
      </c>
      <c r="F128" s="162" t="s">
        <v>170</v>
      </c>
      <c r="H128" s="163">
        <v>0.51200000000000001</v>
      </c>
      <c r="I128" s="164"/>
      <c r="L128" s="160"/>
      <c r="M128" s="165"/>
      <c r="T128" s="166"/>
      <c r="AT128" s="161" t="s">
        <v>152</v>
      </c>
      <c r="AU128" s="161" t="s">
        <v>90</v>
      </c>
      <c r="AV128" s="14" t="s">
        <v>148</v>
      </c>
      <c r="AW128" s="14" t="s">
        <v>41</v>
      </c>
      <c r="AX128" s="14" t="s">
        <v>88</v>
      </c>
      <c r="AY128" s="161" t="s">
        <v>141</v>
      </c>
    </row>
    <row r="129" spans="2:65" s="1" customFormat="1" ht="24.2" customHeight="1">
      <c r="B129" s="34"/>
      <c r="C129" s="129" t="s">
        <v>148</v>
      </c>
      <c r="D129" s="129" t="s">
        <v>143</v>
      </c>
      <c r="E129" s="130" t="s">
        <v>569</v>
      </c>
      <c r="F129" s="131" t="s">
        <v>570</v>
      </c>
      <c r="G129" s="132" t="s">
        <v>157</v>
      </c>
      <c r="H129" s="133">
        <v>24.8</v>
      </c>
      <c r="I129" s="134"/>
      <c r="J129" s="135">
        <f>ROUND(I129*H129,2)</f>
        <v>0</v>
      </c>
      <c r="K129" s="131" t="s">
        <v>147</v>
      </c>
      <c r="L129" s="34"/>
      <c r="M129" s="136" t="s">
        <v>32</v>
      </c>
      <c r="N129" s="137" t="s">
        <v>51</v>
      </c>
      <c r="P129" s="138">
        <f>O129*H129</f>
        <v>0</v>
      </c>
      <c r="Q129" s="138">
        <v>1.3999999999999999E-4</v>
      </c>
      <c r="R129" s="138">
        <f>Q129*H129</f>
        <v>3.4719999999999998E-3</v>
      </c>
      <c r="S129" s="138">
        <v>0</v>
      </c>
      <c r="T129" s="139">
        <f>S129*H129</f>
        <v>0</v>
      </c>
      <c r="AR129" s="140" t="s">
        <v>148</v>
      </c>
      <c r="AT129" s="140" t="s">
        <v>143</v>
      </c>
      <c r="AU129" s="140" t="s">
        <v>90</v>
      </c>
      <c r="AY129" s="18" t="s">
        <v>141</v>
      </c>
      <c r="BE129" s="141">
        <f>IF(N129="základní",J129,0)</f>
        <v>0</v>
      </c>
      <c r="BF129" s="141">
        <f>IF(N129="snížená",J129,0)</f>
        <v>0</v>
      </c>
      <c r="BG129" s="141">
        <f>IF(N129="zákl. přenesená",J129,0)</f>
        <v>0</v>
      </c>
      <c r="BH129" s="141">
        <f>IF(N129="sníž. přenesená",J129,0)</f>
        <v>0</v>
      </c>
      <c r="BI129" s="141">
        <f>IF(N129="nulová",J129,0)</f>
        <v>0</v>
      </c>
      <c r="BJ129" s="18" t="s">
        <v>88</v>
      </c>
      <c r="BK129" s="141">
        <f>ROUND(I129*H129,2)</f>
        <v>0</v>
      </c>
      <c r="BL129" s="18" t="s">
        <v>148</v>
      </c>
      <c r="BM129" s="140" t="s">
        <v>571</v>
      </c>
    </row>
    <row r="130" spans="2:65" s="1" customFormat="1" ht="11.25">
      <c r="B130" s="34"/>
      <c r="D130" s="142" t="s">
        <v>150</v>
      </c>
      <c r="F130" s="143" t="s">
        <v>572</v>
      </c>
      <c r="I130" s="144"/>
      <c r="L130" s="34"/>
      <c r="M130" s="145"/>
      <c r="T130" s="55"/>
      <c r="AT130" s="18" t="s">
        <v>150</v>
      </c>
      <c r="AU130" s="18" t="s">
        <v>90</v>
      </c>
    </row>
    <row r="131" spans="2:65" s="13" customFormat="1" ht="11.25">
      <c r="B131" s="153"/>
      <c r="D131" s="147" t="s">
        <v>152</v>
      </c>
      <c r="E131" s="154" t="s">
        <v>32</v>
      </c>
      <c r="F131" s="155" t="s">
        <v>573</v>
      </c>
      <c r="H131" s="156">
        <v>10.8</v>
      </c>
      <c r="I131" s="157"/>
      <c r="L131" s="153"/>
      <c r="M131" s="158"/>
      <c r="T131" s="159"/>
      <c r="AT131" s="154" t="s">
        <v>152</v>
      </c>
      <c r="AU131" s="154" t="s">
        <v>90</v>
      </c>
      <c r="AV131" s="13" t="s">
        <v>90</v>
      </c>
      <c r="AW131" s="13" t="s">
        <v>41</v>
      </c>
      <c r="AX131" s="13" t="s">
        <v>80</v>
      </c>
      <c r="AY131" s="154" t="s">
        <v>141</v>
      </c>
    </row>
    <row r="132" spans="2:65" s="13" customFormat="1" ht="11.25">
      <c r="B132" s="153"/>
      <c r="D132" s="147" t="s">
        <v>152</v>
      </c>
      <c r="E132" s="154" t="s">
        <v>32</v>
      </c>
      <c r="F132" s="155" t="s">
        <v>574</v>
      </c>
      <c r="H132" s="156">
        <v>14</v>
      </c>
      <c r="I132" s="157"/>
      <c r="L132" s="153"/>
      <c r="M132" s="158"/>
      <c r="T132" s="159"/>
      <c r="AT132" s="154" t="s">
        <v>152</v>
      </c>
      <c r="AU132" s="154" t="s">
        <v>90</v>
      </c>
      <c r="AV132" s="13" t="s">
        <v>90</v>
      </c>
      <c r="AW132" s="13" t="s">
        <v>41</v>
      </c>
      <c r="AX132" s="13" t="s">
        <v>80</v>
      </c>
      <c r="AY132" s="154" t="s">
        <v>141</v>
      </c>
    </row>
    <row r="133" spans="2:65" s="14" customFormat="1" ht="11.25">
      <c r="B133" s="160"/>
      <c r="D133" s="147" t="s">
        <v>152</v>
      </c>
      <c r="E133" s="161" t="s">
        <v>32</v>
      </c>
      <c r="F133" s="162" t="s">
        <v>170</v>
      </c>
      <c r="H133" s="163">
        <v>24.8</v>
      </c>
      <c r="I133" s="164"/>
      <c r="L133" s="160"/>
      <c r="M133" s="165"/>
      <c r="T133" s="166"/>
      <c r="AT133" s="161" t="s">
        <v>152</v>
      </c>
      <c r="AU133" s="161" t="s">
        <v>90</v>
      </c>
      <c r="AV133" s="14" t="s">
        <v>148</v>
      </c>
      <c r="AW133" s="14" t="s">
        <v>41</v>
      </c>
      <c r="AX133" s="14" t="s">
        <v>88</v>
      </c>
      <c r="AY133" s="161" t="s">
        <v>141</v>
      </c>
    </row>
    <row r="134" spans="2:65" s="1" customFormat="1" ht="37.9" customHeight="1">
      <c r="B134" s="34"/>
      <c r="C134" s="129" t="s">
        <v>374</v>
      </c>
      <c r="D134" s="129" t="s">
        <v>143</v>
      </c>
      <c r="E134" s="130" t="s">
        <v>575</v>
      </c>
      <c r="F134" s="131" t="s">
        <v>576</v>
      </c>
      <c r="G134" s="132" t="s">
        <v>146</v>
      </c>
      <c r="H134" s="133">
        <v>7.593</v>
      </c>
      <c r="I134" s="134"/>
      <c r="J134" s="135">
        <f>ROUND(I134*H134,2)</f>
        <v>0</v>
      </c>
      <c r="K134" s="131" t="s">
        <v>147</v>
      </c>
      <c r="L134" s="34"/>
      <c r="M134" s="136" t="s">
        <v>32</v>
      </c>
      <c r="N134" s="137" t="s">
        <v>51</v>
      </c>
      <c r="P134" s="138">
        <f>O134*H134</f>
        <v>0</v>
      </c>
      <c r="Q134" s="138">
        <v>0.17330000000000001</v>
      </c>
      <c r="R134" s="138">
        <f>Q134*H134</f>
        <v>1.3158669000000001</v>
      </c>
      <c r="S134" s="138">
        <v>0</v>
      </c>
      <c r="T134" s="139">
        <f>S134*H134</f>
        <v>0</v>
      </c>
      <c r="AR134" s="140" t="s">
        <v>148</v>
      </c>
      <c r="AT134" s="140" t="s">
        <v>143</v>
      </c>
      <c r="AU134" s="140" t="s">
        <v>90</v>
      </c>
      <c r="AY134" s="18" t="s">
        <v>141</v>
      </c>
      <c r="BE134" s="141">
        <f>IF(N134="základní",J134,0)</f>
        <v>0</v>
      </c>
      <c r="BF134" s="141">
        <f>IF(N134="snížená",J134,0)</f>
        <v>0</v>
      </c>
      <c r="BG134" s="141">
        <f>IF(N134="zákl. přenesená",J134,0)</f>
        <v>0</v>
      </c>
      <c r="BH134" s="141">
        <f>IF(N134="sníž. přenesená",J134,0)</f>
        <v>0</v>
      </c>
      <c r="BI134" s="141">
        <f>IF(N134="nulová",J134,0)</f>
        <v>0</v>
      </c>
      <c r="BJ134" s="18" t="s">
        <v>88</v>
      </c>
      <c r="BK134" s="141">
        <f>ROUND(I134*H134,2)</f>
        <v>0</v>
      </c>
      <c r="BL134" s="18" t="s">
        <v>148</v>
      </c>
      <c r="BM134" s="140" t="s">
        <v>577</v>
      </c>
    </row>
    <row r="135" spans="2:65" s="1" customFormat="1" ht="11.25">
      <c r="B135" s="34"/>
      <c r="D135" s="142" t="s">
        <v>150</v>
      </c>
      <c r="F135" s="143" t="s">
        <v>578</v>
      </c>
      <c r="I135" s="144"/>
      <c r="L135" s="34"/>
      <c r="M135" s="145"/>
      <c r="T135" s="55"/>
      <c r="AT135" s="18" t="s">
        <v>150</v>
      </c>
      <c r="AU135" s="18" t="s">
        <v>90</v>
      </c>
    </row>
    <row r="136" spans="2:65" s="12" customFormat="1" ht="11.25">
      <c r="B136" s="146"/>
      <c r="D136" s="147" t="s">
        <v>152</v>
      </c>
      <c r="E136" s="148" t="s">
        <v>32</v>
      </c>
      <c r="F136" s="149" t="s">
        <v>579</v>
      </c>
      <c r="H136" s="148" t="s">
        <v>32</v>
      </c>
      <c r="I136" s="150"/>
      <c r="L136" s="146"/>
      <c r="M136" s="151"/>
      <c r="T136" s="152"/>
      <c r="AT136" s="148" t="s">
        <v>152</v>
      </c>
      <c r="AU136" s="148" t="s">
        <v>90</v>
      </c>
      <c r="AV136" s="12" t="s">
        <v>88</v>
      </c>
      <c r="AW136" s="12" t="s">
        <v>41</v>
      </c>
      <c r="AX136" s="12" t="s">
        <v>80</v>
      </c>
      <c r="AY136" s="148" t="s">
        <v>141</v>
      </c>
    </row>
    <row r="137" spans="2:65" s="13" customFormat="1" ht="11.25">
      <c r="B137" s="153"/>
      <c r="D137" s="147" t="s">
        <v>152</v>
      </c>
      <c r="E137" s="154" t="s">
        <v>32</v>
      </c>
      <c r="F137" s="155" t="s">
        <v>580</v>
      </c>
      <c r="H137" s="156">
        <v>0.54600000000000004</v>
      </c>
      <c r="I137" s="157"/>
      <c r="L137" s="153"/>
      <c r="M137" s="158"/>
      <c r="T137" s="159"/>
      <c r="AT137" s="154" t="s">
        <v>152</v>
      </c>
      <c r="AU137" s="154" t="s">
        <v>90</v>
      </c>
      <c r="AV137" s="13" t="s">
        <v>90</v>
      </c>
      <c r="AW137" s="13" t="s">
        <v>41</v>
      </c>
      <c r="AX137" s="13" t="s">
        <v>80</v>
      </c>
      <c r="AY137" s="154" t="s">
        <v>141</v>
      </c>
    </row>
    <row r="138" spans="2:65" s="13" customFormat="1" ht="11.25">
      <c r="B138" s="153"/>
      <c r="D138" s="147" t="s">
        <v>152</v>
      </c>
      <c r="E138" s="154" t="s">
        <v>32</v>
      </c>
      <c r="F138" s="155" t="s">
        <v>581</v>
      </c>
      <c r="H138" s="156">
        <v>0.73499999999999999</v>
      </c>
      <c r="I138" s="157"/>
      <c r="L138" s="153"/>
      <c r="M138" s="158"/>
      <c r="T138" s="159"/>
      <c r="AT138" s="154" t="s">
        <v>152</v>
      </c>
      <c r="AU138" s="154" t="s">
        <v>90</v>
      </c>
      <c r="AV138" s="13" t="s">
        <v>90</v>
      </c>
      <c r="AW138" s="13" t="s">
        <v>41</v>
      </c>
      <c r="AX138" s="13" t="s">
        <v>80</v>
      </c>
      <c r="AY138" s="154" t="s">
        <v>141</v>
      </c>
    </row>
    <row r="139" spans="2:65" s="13" customFormat="1" ht="11.25">
      <c r="B139" s="153"/>
      <c r="D139" s="147" t="s">
        <v>152</v>
      </c>
      <c r="E139" s="154" t="s">
        <v>32</v>
      </c>
      <c r="F139" s="155" t="s">
        <v>582</v>
      </c>
      <c r="H139" s="156">
        <v>1.431</v>
      </c>
      <c r="I139" s="157"/>
      <c r="L139" s="153"/>
      <c r="M139" s="158"/>
      <c r="T139" s="159"/>
      <c r="AT139" s="154" t="s">
        <v>152</v>
      </c>
      <c r="AU139" s="154" t="s">
        <v>90</v>
      </c>
      <c r="AV139" s="13" t="s">
        <v>90</v>
      </c>
      <c r="AW139" s="13" t="s">
        <v>41</v>
      </c>
      <c r="AX139" s="13" t="s">
        <v>80</v>
      </c>
      <c r="AY139" s="154" t="s">
        <v>141</v>
      </c>
    </row>
    <row r="140" spans="2:65" s="12" customFormat="1" ht="11.25">
      <c r="B140" s="146"/>
      <c r="D140" s="147" t="s">
        <v>152</v>
      </c>
      <c r="E140" s="148" t="s">
        <v>32</v>
      </c>
      <c r="F140" s="149" t="s">
        <v>583</v>
      </c>
      <c r="H140" s="148" t="s">
        <v>32</v>
      </c>
      <c r="I140" s="150"/>
      <c r="L140" s="146"/>
      <c r="M140" s="151"/>
      <c r="T140" s="152"/>
      <c r="AT140" s="148" t="s">
        <v>152</v>
      </c>
      <c r="AU140" s="148" t="s">
        <v>90</v>
      </c>
      <c r="AV140" s="12" t="s">
        <v>88</v>
      </c>
      <c r="AW140" s="12" t="s">
        <v>41</v>
      </c>
      <c r="AX140" s="12" t="s">
        <v>80</v>
      </c>
      <c r="AY140" s="148" t="s">
        <v>141</v>
      </c>
    </row>
    <row r="141" spans="2:65" s="13" customFormat="1" ht="11.25">
      <c r="B141" s="153"/>
      <c r="D141" s="147" t="s">
        <v>152</v>
      </c>
      <c r="E141" s="154" t="s">
        <v>32</v>
      </c>
      <c r="F141" s="155" t="s">
        <v>584</v>
      </c>
      <c r="H141" s="156">
        <v>1.83</v>
      </c>
      <c r="I141" s="157"/>
      <c r="L141" s="153"/>
      <c r="M141" s="158"/>
      <c r="T141" s="159"/>
      <c r="AT141" s="154" t="s">
        <v>152</v>
      </c>
      <c r="AU141" s="154" t="s">
        <v>90</v>
      </c>
      <c r="AV141" s="13" t="s">
        <v>90</v>
      </c>
      <c r="AW141" s="13" t="s">
        <v>41</v>
      </c>
      <c r="AX141" s="13" t="s">
        <v>80</v>
      </c>
      <c r="AY141" s="154" t="s">
        <v>141</v>
      </c>
    </row>
    <row r="142" spans="2:65" s="13" customFormat="1" ht="11.25">
      <c r="B142" s="153"/>
      <c r="D142" s="147" t="s">
        <v>152</v>
      </c>
      <c r="E142" s="154" t="s">
        <v>32</v>
      </c>
      <c r="F142" s="155" t="s">
        <v>585</v>
      </c>
      <c r="H142" s="156">
        <v>3.0510000000000002</v>
      </c>
      <c r="I142" s="157"/>
      <c r="L142" s="153"/>
      <c r="M142" s="158"/>
      <c r="T142" s="159"/>
      <c r="AT142" s="154" t="s">
        <v>152</v>
      </c>
      <c r="AU142" s="154" t="s">
        <v>90</v>
      </c>
      <c r="AV142" s="13" t="s">
        <v>90</v>
      </c>
      <c r="AW142" s="13" t="s">
        <v>41</v>
      </c>
      <c r="AX142" s="13" t="s">
        <v>80</v>
      </c>
      <c r="AY142" s="154" t="s">
        <v>141</v>
      </c>
    </row>
    <row r="143" spans="2:65" s="14" customFormat="1" ht="11.25">
      <c r="B143" s="160"/>
      <c r="D143" s="147" t="s">
        <v>152</v>
      </c>
      <c r="E143" s="161" t="s">
        <v>32</v>
      </c>
      <c r="F143" s="162" t="s">
        <v>170</v>
      </c>
      <c r="H143" s="163">
        <v>7.593</v>
      </c>
      <c r="I143" s="164"/>
      <c r="L143" s="160"/>
      <c r="M143" s="165"/>
      <c r="T143" s="166"/>
      <c r="AT143" s="161" t="s">
        <v>152</v>
      </c>
      <c r="AU143" s="161" t="s">
        <v>90</v>
      </c>
      <c r="AV143" s="14" t="s">
        <v>148</v>
      </c>
      <c r="AW143" s="14" t="s">
        <v>41</v>
      </c>
      <c r="AX143" s="14" t="s">
        <v>88</v>
      </c>
      <c r="AY143" s="161" t="s">
        <v>141</v>
      </c>
    </row>
    <row r="144" spans="2:65" s="1" customFormat="1" ht="37.9" customHeight="1">
      <c r="B144" s="34"/>
      <c r="C144" s="129" t="s">
        <v>586</v>
      </c>
      <c r="D144" s="129" t="s">
        <v>143</v>
      </c>
      <c r="E144" s="130" t="s">
        <v>587</v>
      </c>
      <c r="F144" s="131" t="s">
        <v>588</v>
      </c>
      <c r="G144" s="132" t="s">
        <v>146</v>
      </c>
      <c r="H144" s="133">
        <v>26.263000000000002</v>
      </c>
      <c r="I144" s="134"/>
      <c r="J144" s="135">
        <f>ROUND(I144*H144,2)</f>
        <v>0</v>
      </c>
      <c r="K144" s="131" t="s">
        <v>32</v>
      </c>
      <c r="L144" s="34"/>
      <c r="M144" s="136" t="s">
        <v>32</v>
      </c>
      <c r="N144" s="137" t="s">
        <v>51</v>
      </c>
      <c r="P144" s="138">
        <f>O144*H144</f>
        <v>0</v>
      </c>
      <c r="Q144" s="138">
        <v>7.1970000000000006E-2</v>
      </c>
      <c r="R144" s="138">
        <f>Q144*H144</f>
        <v>1.8901481100000004</v>
      </c>
      <c r="S144" s="138">
        <v>0</v>
      </c>
      <c r="T144" s="139">
        <f>S144*H144</f>
        <v>0</v>
      </c>
      <c r="AR144" s="140" t="s">
        <v>148</v>
      </c>
      <c r="AT144" s="140" t="s">
        <v>143</v>
      </c>
      <c r="AU144" s="140" t="s">
        <v>90</v>
      </c>
      <c r="AY144" s="18" t="s">
        <v>141</v>
      </c>
      <c r="BE144" s="141">
        <f>IF(N144="základní",J144,0)</f>
        <v>0</v>
      </c>
      <c r="BF144" s="141">
        <f>IF(N144="snížená",J144,0)</f>
        <v>0</v>
      </c>
      <c r="BG144" s="141">
        <f>IF(N144="zákl. přenesená",J144,0)</f>
        <v>0</v>
      </c>
      <c r="BH144" s="141">
        <f>IF(N144="sníž. přenesená",J144,0)</f>
        <v>0</v>
      </c>
      <c r="BI144" s="141">
        <f>IF(N144="nulová",J144,0)</f>
        <v>0</v>
      </c>
      <c r="BJ144" s="18" t="s">
        <v>88</v>
      </c>
      <c r="BK144" s="141">
        <f>ROUND(I144*H144,2)</f>
        <v>0</v>
      </c>
      <c r="BL144" s="18" t="s">
        <v>148</v>
      </c>
      <c r="BM144" s="140" t="s">
        <v>589</v>
      </c>
    </row>
    <row r="145" spans="2:65" s="12" customFormat="1" ht="11.25">
      <c r="B145" s="146"/>
      <c r="D145" s="147" t="s">
        <v>152</v>
      </c>
      <c r="E145" s="148" t="s">
        <v>32</v>
      </c>
      <c r="F145" s="149" t="s">
        <v>590</v>
      </c>
      <c r="H145" s="148" t="s">
        <v>32</v>
      </c>
      <c r="I145" s="150"/>
      <c r="L145" s="146"/>
      <c r="M145" s="151"/>
      <c r="T145" s="152"/>
      <c r="AT145" s="148" t="s">
        <v>152</v>
      </c>
      <c r="AU145" s="148" t="s">
        <v>90</v>
      </c>
      <c r="AV145" s="12" t="s">
        <v>88</v>
      </c>
      <c r="AW145" s="12" t="s">
        <v>41</v>
      </c>
      <c r="AX145" s="12" t="s">
        <v>80</v>
      </c>
      <c r="AY145" s="148" t="s">
        <v>141</v>
      </c>
    </row>
    <row r="146" spans="2:65" s="13" customFormat="1" ht="11.25">
      <c r="B146" s="153"/>
      <c r="D146" s="147" t="s">
        <v>152</v>
      </c>
      <c r="E146" s="154" t="s">
        <v>32</v>
      </c>
      <c r="F146" s="155" t="s">
        <v>591</v>
      </c>
      <c r="H146" s="156">
        <v>17.187999999999999</v>
      </c>
      <c r="I146" s="157"/>
      <c r="L146" s="153"/>
      <c r="M146" s="158"/>
      <c r="T146" s="159"/>
      <c r="AT146" s="154" t="s">
        <v>152</v>
      </c>
      <c r="AU146" s="154" t="s">
        <v>90</v>
      </c>
      <c r="AV146" s="13" t="s">
        <v>90</v>
      </c>
      <c r="AW146" s="13" t="s">
        <v>41</v>
      </c>
      <c r="AX146" s="13" t="s">
        <v>80</v>
      </c>
      <c r="AY146" s="154" t="s">
        <v>141</v>
      </c>
    </row>
    <row r="147" spans="2:65" s="12" customFormat="1" ht="11.25">
      <c r="B147" s="146"/>
      <c r="D147" s="147" t="s">
        <v>152</v>
      </c>
      <c r="E147" s="148" t="s">
        <v>32</v>
      </c>
      <c r="F147" s="149" t="s">
        <v>592</v>
      </c>
      <c r="H147" s="148" t="s">
        <v>32</v>
      </c>
      <c r="I147" s="150"/>
      <c r="L147" s="146"/>
      <c r="M147" s="151"/>
      <c r="T147" s="152"/>
      <c r="AT147" s="148" t="s">
        <v>152</v>
      </c>
      <c r="AU147" s="148" t="s">
        <v>90</v>
      </c>
      <c r="AV147" s="12" t="s">
        <v>88</v>
      </c>
      <c r="AW147" s="12" t="s">
        <v>41</v>
      </c>
      <c r="AX147" s="12" t="s">
        <v>80</v>
      </c>
      <c r="AY147" s="148" t="s">
        <v>141</v>
      </c>
    </row>
    <row r="148" spans="2:65" s="13" customFormat="1" ht="11.25">
      <c r="B148" s="153"/>
      <c r="D148" s="147" t="s">
        <v>152</v>
      </c>
      <c r="E148" s="154" t="s">
        <v>32</v>
      </c>
      <c r="F148" s="155" t="s">
        <v>593</v>
      </c>
      <c r="H148" s="156">
        <v>9.0749999999999993</v>
      </c>
      <c r="I148" s="157"/>
      <c r="L148" s="153"/>
      <c r="M148" s="158"/>
      <c r="T148" s="159"/>
      <c r="AT148" s="154" t="s">
        <v>152</v>
      </c>
      <c r="AU148" s="154" t="s">
        <v>90</v>
      </c>
      <c r="AV148" s="13" t="s">
        <v>90</v>
      </c>
      <c r="AW148" s="13" t="s">
        <v>41</v>
      </c>
      <c r="AX148" s="13" t="s">
        <v>80</v>
      </c>
      <c r="AY148" s="154" t="s">
        <v>141</v>
      </c>
    </row>
    <row r="149" spans="2:65" s="14" customFormat="1" ht="11.25">
      <c r="B149" s="160"/>
      <c r="D149" s="147" t="s">
        <v>152</v>
      </c>
      <c r="E149" s="161" t="s">
        <v>32</v>
      </c>
      <c r="F149" s="162" t="s">
        <v>170</v>
      </c>
      <c r="H149" s="163">
        <v>26.263000000000002</v>
      </c>
      <c r="I149" s="164"/>
      <c r="L149" s="160"/>
      <c r="M149" s="165"/>
      <c r="T149" s="166"/>
      <c r="AT149" s="161" t="s">
        <v>152</v>
      </c>
      <c r="AU149" s="161" t="s">
        <v>90</v>
      </c>
      <c r="AV149" s="14" t="s">
        <v>148</v>
      </c>
      <c r="AW149" s="14" t="s">
        <v>41</v>
      </c>
      <c r="AX149" s="14" t="s">
        <v>88</v>
      </c>
      <c r="AY149" s="161" t="s">
        <v>141</v>
      </c>
    </row>
    <row r="150" spans="2:65" s="1" customFormat="1" ht="37.9" customHeight="1">
      <c r="B150" s="34"/>
      <c r="C150" s="129" t="s">
        <v>594</v>
      </c>
      <c r="D150" s="129" t="s">
        <v>143</v>
      </c>
      <c r="E150" s="130" t="s">
        <v>595</v>
      </c>
      <c r="F150" s="131" t="s">
        <v>596</v>
      </c>
      <c r="G150" s="132" t="s">
        <v>146</v>
      </c>
      <c r="H150" s="133">
        <v>15.4</v>
      </c>
      <c r="I150" s="134"/>
      <c r="J150" s="135">
        <f>ROUND(I150*H150,2)</f>
        <v>0</v>
      </c>
      <c r="K150" s="131" t="s">
        <v>32</v>
      </c>
      <c r="L150" s="34"/>
      <c r="M150" s="136" t="s">
        <v>32</v>
      </c>
      <c r="N150" s="137" t="s">
        <v>51</v>
      </c>
      <c r="P150" s="138">
        <f>O150*H150</f>
        <v>0</v>
      </c>
      <c r="Q150" s="138">
        <v>0.10745</v>
      </c>
      <c r="R150" s="138">
        <f>Q150*H150</f>
        <v>1.65473</v>
      </c>
      <c r="S150" s="138">
        <v>0</v>
      </c>
      <c r="T150" s="139">
        <f>S150*H150</f>
        <v>0</v>
      </c>
      <c r="AR150" s="140" t="s">
        <v>148</v>
      </c>
      <c r="AT150" s="140" t="s">
        <v>143</v>
      </c>
      <c r="AU150" s="140" t="s">
        <v>90</v>
      </c>
      <c r="AY150" s="18" t="s">
        <v>141</v>
      </c>
      <c r="BE150" s="141">
        <f>IF(N150="základní",J150,0)</f>
        <v>0</v>
      </c>
      <c r="BF150" s="141">
        <f>IF(N150="snížená",J150,0)</f>
        <v>0</v>
      </c>
      <c r="BG150" s="141">
        <f>IF(N150="zákl. přenesená",J150,0)</f>
        <v>0</v>
      </c>
      <c r="BH150" s="141">
        <f>IF(N150="sníž. přenesená",J150,0)</f>
        <v>0</v>
      </c>
      <c r="BI150" s="141">
        <f>IF(N150="nulová",J150,0)</f>
        <v>0</v>
      </c>
      <c r="BJ150" s="18" t="s">
        <v>88</v>
      </c>
      <c r="BK150" s="141">
        <f>ROUND(I150*H150,2)</f>
        <v>0</v>
      </c>
      <c r="BL150" s="18" t="s">
        <v>148</v>
      </c>
      <c r="BM150" s="140" t="s">
        <v>597</v>
      </c>
    </row>
    <row r="151" spans="2:65" s="12" customFormat="1" ht="11.25">
      <c r="B151" s="146"/>
      <c r="D151" s="147" t="s">
        <v>152</v>
      </c>
      <c r="E151" s="148" t="s">
        <v>32</v>
      </c>
      <c r="F151" s="149" t="s">
        <v>590</v>
      </c>
      <c r="H151" s="148" t="s">
        <v>32</v>
      </c>
      <c r="I151" s="150"/>
      <c r="L151" s="146"/>
      <c r="M151" s="151"/>
      <c r="T151" s="152"/>
      <c r="AT151" s="148" t="s">
        <v>152</v>
      </c>
      <c r="AU151" s="148" t="s">
        <v>90</v>
      </c>
      <c r="AV151" s="12" t="s">
        <v>88</v>
      </c>
      <c r="AW151" s="12" t="s">
        <v>41</v>
      </c>
      <c r="AX151" s="12" t="s">
        <v>80</v>
      </c>
      <c r="AY151" s="148" t="s">
        <v>141</v>
      </c>
    </row>
    <row r="152" spans="2:65" s="13" customFormat="1" ht="11.25">
      <c r="B152" s="153"/>
      <c r="D152" s="147" t="s">
        <v>152</v>
      </c>
      <c r="E152" s="154" t="s">
        <v>32</v>
      </c>
      <c r="F152" s="155" t="s">
        <v>598</v>
      </c>
      <c r="H152" s="156">
        <v>7.7</v>
      </c>
      <c r="I152" s="157"/>
      <c r="L152" s="153"/>
      <c r="M152" s="158"/>
      <c r="T152" s="159"/>
      <c r="AT152" s="154" t="s">
        <v>152</v>
      </c>
      <c r="AU152" s="154" t="s">
        <v>90</v>
      </c>
      <c r="AV152" s="13" t="s">
        <v>90</v>
      </c>
      <c r="AW152" s="13" t="s">
        <v>41</v>
      </c>
      <c r="AX152" s="13" t="s">
        <v>80</v>
      </c>
      <c r="AY152" s="154" t="s">
        <v>141</v>
      </c>
    </row>
    <row r="153" spans="2:65" s="12" customFormat="1" ht="11.25">
      <c r="B153" s="146"/>
      <c r="D153" s="147" t="s">
        <v>152</v>
      </c>
      <c r="E153" s="148" t="s">
        <v>32</v>
      </c>
      <c r="F153" s="149" t="s">
        <v>592</v>
      </c>
      <c r="H153" s="148" t="s">
        <v>32</v>
      </c>
      <c r="I153" s="150"/>
      <c r="L153" s="146"/>
      <c r="M153" s="151"/>
      <c r="T153" s="152"/>
      <c r="AT153" s="148" t="s">
        <v>152</v>
      </c>
      <c r="AU153" s="148" t="s">
        <v>90</v>
      </c>
      <c r="AV153" s="12" t="s">
        <v>88</v>
      </c>
      <c r="AW153" s="12" t="s">
        <v>41</v>
      </c>
      <c r="AX153" s="12" t="s">
        <v>80</v>
      </c>
      <c r="AY153" s="148" t="s">
        <v>141</v>
      </c>
    </row>
    <row r="154" spans="2:65" s="13" customFormat="1" ht="11.25">
      <c r="B154" s="153"/>
      <c r="D154" s="147" t="s">
        <v>152</v>
      </c>
      <c r="E154" s="154" t="s">
        <v>32</v>
      </c>
      <c r="F154" s="155" t="s">
        <v>598</v>
      </c>
      <c r="H154" s="156">
        <v>7.7</v>
      </c>
      <c r="I154" s="157"/>
      <c r="L154" s="153"/>
      <c r="M154" s="158"/>
      <c r="T154" s="159"/>
      <c r="AT154" s="154" t="s">
        <v>152</v>
      </c>
      <c r="AU154" s="154" t="s">
        <v>90</v>
      </c>
      <c r="AV154" s="13" t="s">
        <v>90</v>
      </c>
      <c r="AW154" s="13" t="s">
        <v>41</v>
      </c>
      <c r="AX154" s="13" t="s">
        <v>80</v>
      </c>
      <c r="AY154" s="154" t="s">
        <v>141</v>
      </c>
    </row>
    <row r="155" spans="2:65" s="14" customFormat="1" ht="11.25">
      <c r="B155" s="160"/>
      <c r="D155" s="147" t="s">
        <v>152</v>
      </c>
      <c r="E155" s="161" t="s">
        <v>32</v>
      </c>
      <c r="F155" s="162" t="s">
        <v>170</v>
      </c>
      <c r="H155" s="163">
        <v>15.4</v>
      </c>
      <c r="I155" s="164"/>
      <c r="L155" s="160"/>
      <c r="M155" s="165"/>
      <c r="T155" s="166"/>
      <c r="AT155" s="161" t="s">
        <v>152</v>
      </c>
      <c r="AU155" s="161" t="s">
        <v>90</v>
      </c>
      <c r="AV155" s="14" t="s">
        <v>148</v>
      </c>
      <c r="AW155" s="14" t="s">
        <v>41</v>
      </c>
      <c r="AX155" s="14" t="s">
        <v>88</v>
      </c>
      <c r="AY155" s="161" t="s">
        <v>141</v>
      </c>
    </row>
    <row r="156" spans="2:65" s="1" customFormat="1" ht="16.5" customHeight="1">
      <c r="B156" s="34"/>
      <c r="C156" s="129" t="s">
        <v>263</v>
      </c>
      <c r="D156" s="129" t="s">
        <v>143</v>
      </c>
      <c r="E156" s="130" t="s">
        <v>599</v>
      </c>
      <c r="F156" s="131" t="s">
        <v>600</v>
      </c>
      <c r="G156" s="132" t="s">
        <v>146</v>
      </c>
      <c r="H156" s="133">
        <v>23.972000000000001</v>
      </c>
      <c r="I156" s="134"/>
      <c r="J156" s="135">
        <f>ROUND(I156*H156,2)</f>
        <v>0</v>
      </c>
      <c r="K156" s="131" t="s">
        <v>32</v>
      </c>
      <c r="L156" s="34"/>
      <c r="M156" s="136" t="s">
        <v>32</v>
      </c>
      <c r="N156" s="137" t="s">
        <v>51</v>
      </c>
      <c r="P156" s="138">
        <f>O156*H156</f>
        <v>0</v>
      </c>
      <c r="Q156" s="138">
        <v>6.9819999999999993E-2</v>
      </c>
      <c r="R156" s="138">
        <f>Q156*H156</f>
        <v>1.6737250399999999</v>
      </c>
      <c r="S156" s="138">
        <v>0</v>
      </c>
      <c r="T156" s="139">
        <f>S156*H156</f>
        <v>0</v>
      </c>
      <c r="AR156" s="140" t="s">
        <v>148</v>
      </c>
      <c r="AT156" s="140" t="s">
        <v>143</v>
      </c>
      <c r="AU156" s="140" t="s">
        <v>90</v>
      </c>
      <c r="AY156" s="18" t="s">
        <v>141</v>
      </c>
      <c r="BE156" s="141">
        <f>IF(N156="základní",J156,0)</f>
        <v>0</v>
      </c>
      <c r="BF156" s="141">
        <f>IF(N156="snížená",J156,0)</f>
        <v>0</v>
      </c>
      <c r="BG156" s="141">
        <f>IF(N156="zákl. přenesená",J156,0)</f>
        <v>0</v>
      </c>
      <c r="BH156" s="141">
        <f>IF(N156="sníž. přenesená",J156,0)</f>
        <v>0</v>
      </c>
      <c r="BI156" s="141">
        <f>IF(N156="nulová",J156,0)</f>
        <v>0</v>
      </c>
      <c r="BJ156" s="18" t="s">
        <v>88</v>
      </c>
      <c r="BK156" s="141">
        <f>ROUND(I156*H156,2)</f>
        <v>0</v>
      </c>
      <c r="BL156" s="18" t="s">
        <v>148</v>
      </c>
      <c r="BM156" s="140" t="s">
        <v>601</v>
      </c>
    </row>
    <row r="157" spans="2:65" s="12" customFormat="1" ht="11.25">
      <c r="B157" s="146"/>
      <c r="D157" s="147" t="s">
        <v>152</v>
      </c>
      <c r="E157" s="148" t="s">
        <v>32</v>
      </c>
      <c r="F157" s="149" t="s">
        <v>602</v>
      </c>
      <c r="H157" s="148" t="s">
        <v>32</v>
      </c>
      <c r="I157" s="150"/>
      <c r="L157" s="146"/>
      <c r="M157" s="151"/>
      <c r="T157" s="152"/>
      <c r="AT157" s="148" t="s">
        <v>152</v>
      </c>
      <c r="AU157" s="148" t="s">
        <v>90</v>
      </c>
      <c r="AV157" s="12" t="s">
        <v>88</v>
      </c>
      <c r="AW157" s="12" t="s">
        <v>41</v>
      </c>
      <c r="AX157" s="12" t="s">
        <v>80</v>
      </c>
      <c r="AY157" s="148" t="s">
        <v>141</v>
      </c>
    </row>
    <row r="158" spans="2:65" s="13" customFormat="1" ht="11.25">
      <c r="B158" s="153"/>
      <c r="D158" s="147" t="s">
        <v>152</v>
      </c>
      <c r="E158" s="154" t="s">
        <v>32</v>
      </c>
      <c r="F158" s="155" t="s">
        <v>603</v>
      </c>
      <c r="H158" s="156">
        <v>19.190000000000001</v>
      </c>
      <c r="I158" s="157"/>
      <c r="L158" s="153"/>
      <c r="M158" s="158"/>
      <c r="T158" s="159"/>
      <c r="AT158" s="154" t="s">
        <v>152</v>
      </c>
      <c r="AU158" s="154" t="s">
        <v>90</v>
      </c>
      <c r="AV158" s="13" t="s">
        <v>90</v>
      </c>
      <c r="AW158" s="13" t="s">
        <v>41</v>
      </c>
      <c r="AX158" s="13" t="s">
        <v>80</v>
      </c>
      <c r="AY158" s="154" t="s">
        <v>141</v>
      </c>
    </row>
    <row r="159" spans="2:65" s="13" customFormat="1" ht="11.25">
      <c r="B159" s="153"/>
      <c r="D159" s="147" t="s">
        <v>152</v>
      </c>
      <c r="E159" s="154" t="s">
        <v>32</v>
      </c>
      <c r="F159" s="155" t="s">
        <v>604</v>
      </c>
      <c r="H159" s="156">
        <v>-1.8180000000000001</v>
      </c>
      <c r="I159" s="157"/>
      <c r="L159" s="153"/>
      <c r="M159" s="158"/>
      <c r="T159" s="159"/>
      <c r="AT159" s="154" t="s">
        <v>152</v>
      </c>
      <c r="AU159" s="154" t="s">
        <v>90</v>
      </c>
      <c r="AV159" s="13" t="s">
        <v>90</v>
      </c>
      <c r="AW159" s="13" t="s">
        <v>41</v>
      </c>
      <c r="AX159" s="13" t="s">
        <v>80</v>
      </c>
      <c r="AY159" s="154" t="s">
        <v>141</v>
      </c>
    </row>
    <row r="160" spans="2:65" s="13" customFormat="1" ht="11.25">
      <c r="B160" s="153"/>
      <c r="D160" s="147" t="s">
        <v>152</v>
      </c>
      <c r="E160" s="154" t="s">
        <v>32</v>
      </c>
      <c r="F160" s="155" t="s">
        <v>605</v>
      </c>
      <c r="H160" s="156">
        <v>6.6</v>
      </c>
      <c r="I160" s="157"/>
      <c r="L160" s="153"/>
      <c r="M160" s="158"/>
      <c r="T160" s="159"/>
      <c r="AT160" s="154" t="s">
        <v>152</v>
      </c>
      <c r="AU160" s="154" t="s">
        <v>90</v>
      </c>
      <c r="AV160" s="13" t="s">
        <v>90</v>
      </c>
      <c r="AW160" s="13" t="s">
        <v>41</v>
      </c>
      <c r="AX160" s="13" t="s">
        <v>80</v>
      </c>
      <c r="AY160" s="154" t="s">
        <v>141</v>
      </c>
    </row>
    <row r="161" spans="2:65" s="14" customFormat="1" ht="11.25">
      <c r="B161" s="160"/>
      <c r="D161" s="147" t="s">
        <v>152</v>
      </c>
      <c r="E161" s="161" t="s">
        <v>32</v>
      </c>
      <c r="F161" s="162" t="s">
        <v>170</v>
      </c>
      <c r="H161" s="163">
        <v>23.972000000000001</v>
      </c>
      <c r="I161" s="164"/>
      <c r="L161" s="160"/>
      <c r="M161" s="165"/>
      <c r="T161" s="166"/>
      <c r="AT161" s="161" t="s">
        <v>152</v>
      </c>
      <c r="AU161" s="161" t="s">
        <v>90</v>
      </c>
      <c r="AV161" s="14" t="s">
        <v>148</v>
      </c>
      <c r="AW161" s="14" t="s">
        <v>41</v>
      </c>
      <c r="AX161" s="14" t="s">
        <v>88</v>
      </c>
      <c r="AY161" s="161" t="s">
        <v>141</v>
      </c>
    </row>
    <row r="162" spans="2:65" s="1" customFormat="1" ht="16.5" customHeight="1">
      <c r="B162" s="34"/>
      <c r="C162" s="129" t="s">
        <v>417</v>
      </c>
      <c r="D162" s="129" t="s">
        <v>143</v>
      </c>
      <c r="E162" s="130" t="s">
        <v>606</v>
      </c>
      <c r="F162" s="131" t="s">
        <v>607</v>
      </c>
      <c r="G162" s="132" t="s">
        <v>608</v>
      </c>
      <c r="H162" s="133">
        <v>1</v>
      </c>
      <c r="I162" s="134"/>
      <c r="J162" s="135">
        <f>ROUND(I162*H162,2)</f>
        <v>0</v>
      </c>
      <c r="K162" s="131" t="s">
        <v>32</v>
      </c>
      <c r="L162" s="34"/>
      <c r="M162" s="136" t="s">
        <v>32</v>
      </c>
      <c r="N162" s="137" t="s">
        <v>51</v>
      </c>
      <c r="P162" s="138">
        <f>O162*H162</f>
        <v>0</v>
      </c>
      <c r="Q162" s="138">
        <v>2.3210000000000001E-2</v>
      </c>
      <c r="R162" s="138">
        <f>Q162*H162</f>
        <v>2.3210000000000001E-2</v>
      </c>
      <c r="S162" s="138">
        <v>0</v>
      </c>
      <c r="T162" s="139">
        <f>S162*H162</f>
        <v>0</v>
      </c>
      <c r="AR162" s="140" t="s">
        <v>148</v>
      </c>
      <c r="AT162" s="140" t="s">
        <v>143</v>
      </c>
      <c r="AU162" s="140" t="s">
        <v>90</v>
      </c>
      <c r="AY162" s="18" t="s">
        <v>141</v>
      </c>
      <c r="BE162" s="141">
        <f>IF(N162="základní",J162,0)</f>
        <v>0</v>
      </c>
      <c r="BF162" s="141">
        <f>IF(N162="snížená",J162,0)</f>
        <v>0</v>
      </c>
      <c r="BG162" s="141">
        <f>IF(N162="zákl. přenesená",J162,0)</f>
        <v>0</v>
      </c>
      <c r="BH162" s="141">
        <f>IF(N162="sníž. přenesená",J162,0)</f>
        <v>0</v>
      </c>
      <c r="BI162" s="141">
        <f>IF(N162="nulová",J162,0)</f>
        <v>0</v>
      </c>
      <c r="BJ162" s="18" t="s">
        <v>88</v>
      </c>
      <c r="BK162" s="141">
        <f>ROUND(I162*H162,2)</f>
        <v>0</v>
      </c>
      <c r="BL162" s="18" t="s">
        <v>148</v>
      </c>
      <c r="BM162" s="140" t="s">
        <v>609</v>
      </c>
    </row>
    <row r="163" spans="2:65" s="12" customFormat="1" ht="11.25">
      <c r="B163" s="146"/>
      <c r="D163" s="147" t="s">
        <v>152</v>
      </c>
      <c r="E163" s="148" t="s">
        <v>32</v>
      </c>
      <c r="F163" s="149" t="s">
        <v>610</v>
      </c>
      <c r="H163" s="148" t="s">
        <v>32</v>
      </c>
      <c r="I163" s="150"/>
      <c r="L163" s="146"/>
      <c r="M163" s="151"/>
      <c r="T163" s="152"/>
      <c r="AT163" s="148" t="s">
        <v>152</v>
      </c>
      <c r="AU163" s="148" t="s">
        <v>90</v>
      </c>
      <c r="AV163" s="12" t="s">
        <v>88</v>
      </c>
      <c r="AW163" s="12" t="s">
        <v>41</v>
      </c>
      <c r="AX163" s="12" t="s">
        <v>80</v>
      </c>
      <c r="AY163" s="148" t="s">
        <v>141</v>
      </c>
    </row>
    <row r="164" spans="2:65" s="12" customFormat="1" ht="11.25">
      <c r="B164" s="146"/>
      <c r="D164" s="147" t="s">
        <v>152</v>
      </c>
      <c r="E164" s="148" t="s">
        <v>32</v>
      </c>
      <c r="F164" s="149" t="s">
        <v>583</v>
      </c>
      <c r="H164" s="148" t="s">
        <v>32</v>
      </c>
      <c r="I164" s="150"/>
      <c r="L164" s="146"/>
      <c r="M164" s="151"/>
      <c r="T164" s="152"/>
      <c r="AT164" s="148" t="s">
        <v>152</v>
      </c>
      <c r="AU164" s="148" t="s">
        <v>90</v>
      </c>
      <c r="AV164" s="12" t="s">
        <v>88</v>
      </c>
      <c r="AW164" s="12" t="s">
        <v>41</v>
      </c>
      <c r="AX164" s="12" t="s">
        <v>80</v>
      </c>
      <c r="AY164" s="148" t="s">
        <v>141</v>
      </c>
    </row>
    <row r="165" spans="2:65" s="13" customFormat="1" ht="11.25">
      <c r="B165" s="153"/>
      <c r="D165" s="147" t="s">
        <v>152</v>
      </c>
      <c r="E165" s="154" t="s">
        <v>32</v>
      </c>
      <c r="F165" s="155" t="s">
        <v>88</v>
      </c>
      <c r="H165" s="156">
        <v>1</v>
      </c>
      <c r="I165" s="157"/>
      <c r="L165" s="153"/>
      <c r="M165" s="158"/>
      <c r="T165" s="159"/>
      <c r="AT165" s="154" t="s">
        <v>152</v>
      </c>
      <c r="AU165" s="154" t="s">
        <v>90</v>
      </c>
      <c r="AV165" s="13" t="s">
        <v>90</v>
      </c>
      <c r="AW165" s="13" t="s">
        <v>41</v>
      </c>
      <c r="AX165" s="13" t="s">
        <v>88</v>
      </c>
      <c r="AY165" s="154" t="s">
        <v>141</v>
      </c>
    </row>
    <row r="166" spans="2:65" s="11" customFormat="1" ht="22.9" customHeight="1">
      <c r="B166" s="117"/>
      <c r="D166" s="118" t="s">
        <v>79</v>
      </c>
      <c r="E166" s="127" t="s">
        <v>586</v>
      </c>
      <c r="F166" s="127" t="s">
        <v>611</v>
      </c>
      <c r="I166" s="120"/>
      <c r="J166" s="128">
        <f>BK166</f>
        <v>0</v>
      </c>
      <c r="L166" s="117"/>
      <c r="M166" s="122"/>
      <c r="P166" s="123">
        <f>P167+P330+P355</f>
        <v>0</v>
      </c>
      <c r="R166" s="123">
        <f>R167+R330+R355</f>
        <v>249.33727553999998</v>
      </c>
      <c r="T166" s="124">
        <f>T167+T330+T355</f>
        <v>4.6490000000000008E-4</v>
      </c>
      <c r="AR166" s="118" t="s">
        <v>88</v>
      </c>
      <c r="AT166" s="125" t="s">
        <v>79</v>
      </c>
      <c r="AU166" s="125" t="s">
        <v>88</v>
      </c>
      <c r="AY166" s="118" t="s">
        <v>141</v>
      </c>
      <c r="BK166" s="126">
        <f>BK167+BK330+BK355</f>
        <v>0</v>
      </c>
    </row>
    <row r="167" spans="2:65" s="11" customFormat="1" ht="20.85" customHeight="1">
      <c r="B167" s="117"/>
      <c r="D167" s="118" t="s">
        <v>79</v>
      </c>
      <c r="E167" s="127" t="s">
        <v>503</v>
      </c>
      <c r="F167" s="127" t="s">
        <v>612</v>
      </c>
      <c r="I167" s="120"/>
      <c r="J167" s="128">
        <f>BK167</f>
        <v>0</v>
      </c>
      <c r="L167" s="117"/>
      <c r="M167" s="122"/>
      <c r="P167" s="123">
        <f>SUM(P168:P329)</f>
        <v>0</v>
      </c>
      <c r="R167" s="123">
        <f>SUM(R168:R329)</f>
        <v>17.174856200000001</v>
      </c>
      <c r="T167" s="124">
        <f>SUM(T168:T329)</f>
        <v>4.6490000000000008E-4</v>
      </c>
      <c r="AR167" s="118" t="s">
        <v>88</v>
      </c>
      <c r="AT167" s="125" t="s">
        <v>79</v>
      </c>
      <c r="AU167" s="125" t="s">
        <v>90</v>
      </c>
      <c r="AY167" s="118" t="s">
        <v>141</v>
      </c>
      <c r="BK167" s="126">
        <f>SUM(BK168:BK329)</f>
        <v>0</v>
      </c>
    </row>
    <row r="168" spans="2:65" s="1" customFormat="1" ht="24.2" customHeight="1">
      <c r="B168" s="34"/>
      <c r="C168" s="129" t="s">
        <v>613</v>
      </c>
      <c r="D168" s="129" t="s">
        <v>143</v>
      </c>
      <c r="E168" s="130" t="s">
        <v>614</v>
      </c>
      <c r="F168" s="131" t="s">
        <v>615</v>
      </c>
      <c r="G168" s="132" t="s">
        <v>146</v>
      </c>
      <c r="H168" s="133">
        <v>90.57</v>
      </c>
      <c r="I168" s="134"/>
      <c r="J168" s="135">
        <f>ROUND(I168*H168,2)</f>
        <v>0</v>
      </c>
      <c r="K168" s="131" t="s">
        <v>147</v>
      </c>
      <c r="L168" s="34"/>
      <c r="M168" s="136" t="s">
        <v>32</v>
      </c>
      <c r="N168" s="137" t="s">
        <v>51</v>
      </c>
      <c r="P168" s="138">
        <f>O168*H168</f>
        <v>0</v>
      </c>
      <c r="Q168" s="138">
        <v>2.5999999999999998E-4</v>
      </c>
      <c r="R168" s="138">
        <f>Q168*H168</f>
        <v>2.3548199999999995E-2</v>
      </c>
      <c r="S168" s="138">
        <v>0</v>
      </c>
      <c r="T168" s="139">
        <f>S168*H168</f>
        <v>0</v>
      </c>
      <c r="AR168" s="140" t="s">
        <v>148</v>
      </c>
      <c r="AT168" s="140" t="s">
        <v>143</v>
      </c>
      <c r="AU168" s="140" t="s">
        <v>328</v>
      </c>
      <c r="AY168" s="18" t="s">
        <v>141</v>
      </c>
      <c r="BE168" s="141">
        <f>IF(N168="základní",J168,0)</f>
        <v>0</v>
      </c>
      <c r="BF168" s="141">
        <f>IF(N168="snížená",J168,0)</f>
        <v>0</v>
      </c>
      <c r="BG168" s="141">
        <f>IF(N168="zákl. přenesená",J168,0)</f>
        <v>0</v>
      </c>
      <c r="BH168" s="141">
        <f>IF(N168="sníž. přenesená",J168,0)</f>
        <v>0</v>
      </c>
      <c r="BI168" s="141">
        <f>IF(N168="nulová",J168,0)</f>
        <v>0</v>
      </c>
      <c r="BJ168" s="18" t="s">
        <v>88</v>
      </c>
      <c r="BK168" s="141">
        <f>ROUND(I168*H168,2)</f>
        <v>0</v>
      </c>
      <c r="BL168" s="18" t="s">
        <v>148</v>
      </c>
      <c r="BM168" s="140" t="s">
        <v>616</v>
      </c>
    </row>
    <row r="169" spans="2:65" s="1" customFormat="1" ht="11.25">
      <c r="B169" s="34"/>
      <c r="D169" s="142" t="s">
        <v>150</v>
      </c>
      <c r="F169" s="143" t="s">
        <v>617</v>
      </c>
      <c r="I169" s="144"/>
      <c r="L169" s="34"/>
      <c r="M169" s="145"/>
      <c r="T169" s="55"/>
      <c r="AT169" s="18" t="s">
        <v>150</v>
      </c>
      <c r="AU169" s="18" t="s">
        <v>328</v>
      </c>
    </row>
    <row r="170" spans="2:65" s="1" customFormat="1" ht="24.2" customHeight="1">
      <c r="B170" s="34"/>
      <c r="C170" s="129" t="s">
        <v>618</v>
      </c>
      <c r="D170" s="129" t="s">
        <v>143</v>
      </c>
      <c r="E170" s="130" t="s">
        <v>619</v>
      </c>
      <c r="F170" s="131" t="s">
        <v>620</v>
      </c>
      <c r="G170" s="132" t="s">
        <v>146</v>
      </c>
      <c r="H170" s="133">
        <v>15.12</v>
      </c>
      <c r="I170" s="134"/>
      <c r="J170" s="135">
        <f>ROUND(I170*H170,2)</f>
        <v>0</v>
      </c>
      <c r="K170" s="131" t="s">
        <v>147</v>
      </c>
      <c r="L170" s="34"/>
      <c r="M170" s="136" t="s">
        <v>32</v>
      </c>
      <c r="N170" s="137" t="s">
        <v>51</v>
      </c>
      <c r="P170" s="138">
        <f>O170*H170</f>
        <v>0</v>
      </c>
      <c r="Q170" s="138">
        <v>4.1200000000000001E-2</v>
      </c>
      <c r="R170" s="138">
        <f>Q170*H170</f>
        <v>0.62294399999999994</v>
      </c>
      <c r="S170" s="138">
        <v>0</v>
      </c>
      <c r="T170" s="139">
        <f>S170*H170</f>
        <v>0</v>
      </c>
      <c r="AR170" s="140" t="s">
        <v>148</v>
      </c>
      <c r="AT170" s="140" t="s">
        <v>143</v>
      </c>
      <c r="AU170" s="140" t="s">
        <v>328</v>
      </c>
      <c r="AY170" s="18" t="s">
        <v>141</v>
      </c>
      <c r="BE170" s="141">
        <f>IF(N170="základní",J170,0)</f>
        <v>0</v>
      </c>
      <c r="BF170" s="141">
        <f>IF(N170="snížená",J170,0)</f>
        <v>0</v>
      </c>
      <c r="BG170" s="141">
        <f>IF(N170="zákl. přenesená",J170,0)</f>
        <v>0</v>
      </c>
      <c r="BH170" s="141">
        <f>IF(N170="sníž. přenesená",J170,0)</f>
        <v>0</v>
      </c>
      <c r="BI170" s="141">
        <f>IF(N170="nulová",J170,0)</f>
        <v>0</v>
      </c>
      <c r="BJ170" s="18" t="s">
        <v>88</v>
      </c>
      <c r="BK170" s="141">
        <f>ROUND(I170*H170,2)</f>
        <v>0</v>
      </c>
      <c r="BL170" s="18" t="s">
        <v>148</v>
      </c>
      <c r="BM170" s="140" t="s">
        <v>621</v>
      </c>
    </row>
    <row r="171" spans="2:65" s="1" customFormat="1" ht="11.25">
      <c r="B171" s="34"/>
      <c r="D171" s="142" t="s">
        <v>150</v>
      </c>
      <c r="F171" s="143" t="s">
        <v>622</v>
      </c>
      <c r="I171" s="144"/>
      <c r="L171" s="34"/>
      <c r="M171" s="145"/>
      <c r="T171" s="55"/>
      <c r="AT171" s="18" t="s">
        <v>150</v>
      </c>
      <c r="AU171" s="18" t="s">
        <v>328</v>
      </c>
    </row>
    <row r="172" spans="2:65" s="12" customFormat="1" ht="11.25">
      <c r="B172" s="146"/>
      <c r="D172" s="147" t="s">
        <v>152</v>
      </c>
      <c r="E172" s="148" t="s">
        <v>32</v>
      </c>
      <c r="F172" s="149" t="s">
        <v>623</v>
      </c>
      <c r="H172" s="148" t="s">
        <v>32</v>
      </c>
      <c r="I172" s="150"/>
      <c r="L172" s="146"/>
      <c r="M172" s="151"/>
      <c r="T172" s="152"/>
      <c r="AT172" s="148" t="s">
        <v>152</v>
      </c>
      <c r="AU172" s="148" t="s">
        <v>328</v>
      </c>
      <c r="AV172" s="12" t="s">
        <v>88</v>
      </c>
      <c r="AW172" s="12" t="s">
        <v>41</v>
      </c>
      <c r="AX172" s="12" t="s">
        <v>80</v>
      </c>
      <c r="AY172" s="148" t="s">
        <v>141</v>
      </c>
    </row>
    <row r="173" spans="2:65" s="13" customFormat="1" ht="11.25">
      <c r="B173" s="153"/>
      <c r="D173" s="147" t="s">
        <v>152</v>
      </c>
      <c r="E173" s="154" t="s">
        <v>32</v>
      </c>
      <c r="F173" s="155" t="s">
        <v>624</v>
      </c>
      <c r="H173" s="156">
        <v>3.6</v>
      </c>
      <c r="I173" s="157"/>
      <c r="L173" s="153"/>
      <c r="M173" s="158"/>
      <c r="T173" s="159"/>
      <c r="AT173" s="154" t="s">
        <v>152</v>
      </c>
      <c r="AU173" s="154" t="s">
        <v>328</v>
      </c>
      <c r="AV173" s="13" t="s">
        <v>90</v>
      </c>
      <c r="AW173" s="13" t="s">
        <v>41</v>
      </c>
      <c r="AX173" s="13" t="s">
        <v>80</v>
      </c>
      <c r="AY173" s="154" t="s">
        <v>141</v>
      </c>
    </row>
    <row r="174" spans="2:65" s="13" customFormat="1" ht="11.25">
      <c r="B174" s="153"/>
      <c r="D174" s="147" t="s">
        <v>152</v>
      </c>
      <c r="E174" s="154" t="s">
        <v>32</v>
      </c>
      <c r="F174" s="155" t="s">
        <v>625</v>
      </c>
      <c r="H174" s="156">
        <v>1.08</v>
      </c>
      <c r="I174" s="157"/>
      <c r="L174" s="153"/>
      <c r="M174" s="158"/>
      <c r="T174" s="159"/>
      <c r="AT174" s="154" t="s">
        <v>152</v>
      </c>
      <c r="AU174" s="154" t="s">
        <v>328</v>
      </c>
      <c r="AV174" s="13" t="s">
        <v>90</v>
      </c>
      <c r="AW174" s="13" t="s">
        <v>41</v>
      </c>
      <c r="AX174" s="13" t="s">
        <v>80</v>
      </c>
      <c r="AY174" s="154" t="s">
        <v>141</v>
      </c>
    </row>
    <row r="175" spans="2:65" s="12" customFormat="1" ht="11.25">
      <c r="B175" s="146"/>
      <c r="D175" s="147" t="s">
        <v>152</v>
      </c>
      <c r="E175" s="148" t="s">
        <v>32</v>
      </c>
      <c r="F175" s="149" t="s">
        <v>626</v>
      </c>
      <c r="H175" s="148" t="s">
        <v>32</v>
      </c>
      <c r="I175" s="150"/>
      <c r="L175" s="146"/>
      <c r="M175" s="151"/>
      <c r="T175" s="152"/>
      <c r="AT175" s="148" t="s">
        <v>152</v>
      </c>
      <c r="AU175" s="148" t="s">
        <v>328</v>
      </c>
      <c r="AV175" s="12" t="s">
        <v>88</v>
      </c>
      <c r="AW175" s="12" t="s">
        <v>41</v>
      </c>
      <c r="AX175" s="12" t="s">
        <v>80</v>
      </c>
      <c r="AY175" s="148" t="s">
        <v>141</v>
      </c>
    </row>
    <row r="176" spans="2:65" s="13" customFormat="1" ht="11.25">
      <c r="B176" s="153"/>
      <c r="D176" s="147" t="s">
        <v>152</v>
      </c>
      <c r="E176" s="154" t="s">
        <v>32</v>
      </c>
      <c r="F176" s="155" t="s">
        <v>627</v>
      </c>
      <c r="H176" s="156">
        <v>2.04</v>
      </c>
      <c r="I176" s="157"/>
      <c r="L176" s="153"/>
      <c r="M176" s="158"/>
      <c r="T176" s="159"/>
      <c r="AT176" s="154" t="s">
        <v>152</v>
      </c>
      <c r="AU176" s="154" t="s">
        <v>328</v>
      </c>
      <c r="AV176" s="13" t="s">
        <v>90</v>
      </c>
      <c r="AW176" s="13" t="s">
        <v>41</v>
      </c>
      <c r="AX176" s="13" t="s">
        <v>80</v>
      </c>
      <c r="AY176" s="154" t="s">
        <v>141</v>
      </c>
    </row>
    <row r="177" spans="2:65" s="13" customFormat="1" ht="11.25">
      <c r="B177" s="153"/>
      <c r="D177" s="147" t="s">
        <v>152</v>
      </c>
      <c r="E177" s="154" t="s">
        <v>32</v>
      </c>
      <c r="F177" s="155" t="s">
        <v>628</v>
      </c>
      <c r="H177" s="156">
        <v>2.4</v>
      </c>
      <c r="I177" s="157"/>
      <c r="L177" s="153"/>
      <c r="M177" s="158"/>
      <c r="T177" s="159"/>
      <c r="AT177" s="154" t="s">
        <v>152</v>
      </c>
      <c r="AU177" s="154" t="s">
        <v>328</v>
      </c>
      <c r="AV177" s="13" t="s">
        <v>90</v>
      </c>
      <c r="AW177" s="13" t="s">
        <v>41</v>
      </c>
      <c r="AX177" s="13" t="s">
        <v>80</v>
      </c>
      <c r="AY177" s="154" t="s">
        <v>141</v>
      </c>
    </row>
    <row r="178" spans="2:65" s="12" customFormat="1" ht="11.25">
      <c r="B178" s="146"/>
      <c r="D178" s="147" t="s">
        <v>152</v>
      </c>
      <c r="E178" s="148" t="s">
        <v>32</v>
      </c>
      <c r="F178" s="149" t="s">
        <v>629</v>
      </c>
      <c r="H178" s="148" t="s">
        <v>32</v>
      </c>
      <c r="I178" s="150"/>
      <c r="L178" s="146"/>
      <c r="M178" s="151"/>
      <c r="T178" s="152"/>
      <c r="AT178" s="148" t="s">
        <v>152</v>
      </c>
      <c r="AU178" s="148" t="s">
        <v>328</v>
      </c>
      <c r="AV178" s="12" t="s">
        <v>88</v>
      </c>
      <c r="AW178" s="12" t="s">
        <v>41</v>
      </c>
      <c r="AX178" s="12" t="s">
        <v>80</v>
      </c>
      <c r="AY178" s="148" t="s">
        <v>141</v>
      </c>
    </row>
    <row r="179" spans="2:65" s="13" customFormat="1" ht="11.25">
      <c r="B179" s="153"/>
      <c r="D179" s="147" t="s">
        <v>152</v>
      </c>
      <c r="E179" s="154" t="s">
        <v>32</v>
      </c>
      <c r="F179" s="155" t="s">
        <v>630</v>
      </c>
      <c r="H179" s="156">
        <v>6</v>
      </c>
      <c r="I179" s="157"/>
      <c r="L179" s="153"/>
      <c r="M179" s="158"/>
      <c r="T179" s="159"/>
      <c r="AT179" s="154" t="s">
        <v>152</v>
      </c>
      <c r="AU179" s="154" t="s">
        <v>328</v>
      </c>
      <c r="AV179" s="13" t="s">
        <v>90</v>
      </c>
      <c r="AW179" s="13" t="s">
        <v>41</v>
      </c>
      <c r="AX179" s="13" t="s">
        <v>80</v>
      </c>
      <c r="AY179" s="154" t="s">
        <v>141</v>
      </c>
    </row>
    <row r="180" spans="2:65" s="14" customFormat="1" ht="11.25">
      <c r="B180" s="160"/>
      <c r="D180" s="147" t="s">
        <v>152</v>
      </c>
      <c r="E180" s="161" t="s">
        <v>32</v>
      </c>
      <c r="F180" s="162" t="s">
        <v>170</v>
      </c>
      <c r="H180" s="163">
        <v>15.12</v>
      </c>
      <c r="I180" s="164"/>
      <c r="L180" s="160"/>
      <c r="M180" s="165"/>
      <c r="T180" s="166"/>
      <c r="AT180" s="161" t="s">
        <v>152</v>
      </c>
      <c r="AU180" s="161" t="s">
        <v>328</v>
      </c>
      <c r="AV180" s="14" t="s">
        <v>148</v>
      </c>
      <c r="AW180" s="14" t="s">
        <v>41</v>
      </c>
      <c r="AX180" s="14" t="s">
        <v>88</v>
      </c>
      <c r="AY180" s="161" t="s">
        <v>141</v>
      </c>
    </row>
    <row r="181" spans="2:65" s="1" customFormat="1" ht="49.15" customHeight="1">
      <c r="B181" s="34"/>
      <c r="C181" s="129" t="s">
        <v>8</v>
      </c>
      <c r="D181" s="129" t="s">
        <v>143</v>
      </c>
      <c r="E181" s="130" t="s">
        <v>631</v>
      </c>
      <c r="F181" s="131" t="s">
        <v>632</v>
      </c>
      <c r="G181" s="132" t="s">
        <v>146</v>
      </c>
      <c r="H181" s="133">
        <v>90.57</v>
      </c>
      <c r="I181" s="134"/>
      <c r="J181" s="135">
        <f>ROUND(I181*H181,2)</f>
        <v>0</v>
      </c>
      <c r="K181" s="131" t="s">
        <v>147</v>
      </c>
      <c r="L181" s="34"/>
      <c r="M181" s="136" t="s">
        <v>32</v>
      </c>
      <c r="N181" s="137" t="s">
        <v>51</v>
      </c>
      <c r="P181" s="138">
        <f>O181*H181</f>
        <v>0</v>
      </c>
      <c r="Q181" s="138">
        <v>1.8380000000000001E-2</v>
      </c>
      <c r="R181" s="138">
        <f>Q181*H181</f>
        <v>1.6646766</v>
      </c>
      <c r="S181" s="138">
        <v>0</v>
      </c>
      <c r="T181" s="139">
        <f>S181*H181</f>
        <v>0</v>
      </c>
      <c r="AR181" s="140" t="s">
        <v>148</v>
      </c>
      <c r="AT181" s="140" t="s">
        <v>143</v>
      </c>
      <c r="AU181" s="140" t="s">
        <v>328</v>
      </c>
      <c r="AY181" s="18" t="s">
        <v>141</v>
      </c>
      <c r="BE181" s="141">
        <f>IF(N181="základní",J181,0)</f>
        <v>0</v>
      </c>
      <c r="BF181" s="141">
        <f>IF(N181="snížená",J181,0)</f>
        <v>0</v>
      </c>
      <c r="BG181" s="141">
        <f>IF(N181="zákl. přenesená",J181,0)</f>
        <v>0</v>
      </c>
      <c r="BH181" s="141">
        <f>IF(N181="sníž. přenesená",J181,0)</f>
        <v>0</v>
      </c>
      <c r="BI181" s="141">
        <f>IF(N181="nulová",J181,0)</f>
        <v>0</v>
      </c>
      <c r="BJ181" s="18" t="s">
        <v>88</v>
      </c>
      <c r="BK181" s="141">
        <f>ROUND(I181*H181,2)</f>
        <v>0</v>
      </c>
      <c r="BL181" s="18" t="s">
        <v>148</v>
      </c>
      <c r="BM181" s="140" t="s">
        <v>633</v>
      </c>
    </row>
    <row r="182" spans="2:65" s="1" customFormat="1" ht="11.25">
      <c r="B182" s="34"/>
      <c r="D182" s="142" t="s">
        <v>150</v>
      </c>
      <c r="F182" s="143" t="s">
        <v>634</v>
      </c>
      <c r="I182" s="144"/>
      <c r="L182" s="34"/>
      <c r="M182" s="145"/>
      <c r="T182" s="55"/>
      <c r="AT182" s="18" t="s">
        <v>150</v>
      </c>
      <c r="AU182" s="18" t="s">
        <v>328</v>
      </c>
    </row>
    <row r="183" spans="2:65" s="12" customFormat="1" ht="11.25">
      <c r="B183" s="146"/>
      <c r="D183" s="147" t="s">
        <v>152</v>
      </c>
      <c r="E183" s="148" t="s">
        <v>32</v>
      </c>
      <c r="F183" s="149" t="s">
        <v>635</v>
      </c>
      <c r="H183" s="148" t="s">
        <v>32</v>
      </c>
      <c r="I183" s="150"/>
      <c r="L183" s="146"/>
      <c r="M183" s="151"/>
      <c r="T183" s="152"/>
      <c r="AT183" s="148" t="s">
        <v>152</v>
      </c>
      <c r="AU183" s="148" t="s">
        <v>328</v>
      </c>
      <c r="AV183" s="12" t="s">
        <v>88</v>
      </c>
      <c r="AW183" s="12" t="s">
        <v>41</v>
      </c>
      <c r="AX183" s="12" t="s">
        <v>80</v>
      </c>
      <c r="AY183" s="148" t="s">
        <v>141</v>
      </c>
    </row>
    <row r="184" spans="2:65" s="13" customFormat="1" ht="11.25">
      <c r="B184" s="153"/>
      <c r="D184" s="147" t="s">
        <v>152</v>
      </c>
      <c r="E184" s="154" t="s">
        <v>32</v>
      </c>
      <c r="F184" s="155" t="s">
        <v>636</v>
      </c>
      <c r="H184" s="156">
        <v>98.57</v>
      </c>
      <c r="I184" s="157"/>
      <c r="L184" s="153"/>
      <c r="M184" s="158"/>
      <c r="T184" s="159"/>
      <c r="AT184" s="154" t="s">
        <v>152</v>
      </c>
      <c r="AU184" s="154" t="s">
        <v>328</v>
      </c>
      <c r="AV184" s="13" t="s">
        <v>90</v>
      </c>
      <c r="AW184" s="13" t="s">
        <v>41</v>
      </c>
      <c r="AX184" s="13" t="s">
        <v>80</v>
      </c>
      <c r="AY184" s="154" t="s">
        <v>141</v>
      </c>
    </row>
    <row r="185" spans="2:65" s="12" customFormat="1" ht="11.25">
      <c r="B185" s="146"/>
      <c r="D185" s="147" t="s">
        <v>152</v>
      </c>
      <c r="E185" s="148" t="s">
        <v>32</v>
      </c>
      <c r="F185" s="149" t="s">
        <v>637</v>
      </c>
      <c r="H185" s="148" t="s">
        <v>32</v>
      </c>
      <c r="I185" s="150"/>
      <c r="L185" s="146"/>
      <c r="M185" s="151"/>
      <c r="T185" s="152"/>
      <c r="AT185" s="148" t="s">
        <v>152</v>
      </c>
      <c r="AU185" s="148" t="s">
        <v>328</v>
      </c>
      <c r="AV185" s="12" t="s">
        <v>88</v>
      </c>
      <c r="AW185" s="12" t="s">
        <v>41</v>
      </c>
      <c r="AX185" s="12" t="s">
        <v>80</v>
      </c>
      <c r="AY185" s="148" t="s">
        <v>141</v>
      </c>
    </row>
    <row r="186" spans="2:65" s="13" customFormat="1" ht="11.25">
      <c r="B186" s="153"/>
      <c r="D186" s="147" t="s">
        <v>152</v>
      </c>
      <c r="E186" s="154" t="s">
        <v>32</v>
      </c>
      <c r="F186" s="155" t="s">
        <v>638</v>
      </c>
      <c r="H186" s="156">
        <v>-8</v>
      </c>
      <c r="I186" s="157"/>
      <c r="L186" s="153"/>
      <c r="M186" s="158"/>
      <c r="T186" s="159"/>
      <c r="AT186" s="154" t="s">
        <v>152</v>
      </c>
      <c r="AU186" s="154" t="s">
        <v>328</v>
      </c>
      <c r="AV186" s="13" t="s">
        <v>90</v>
      </c>
      <c r="AW186" s="13" t="s">
        <v>41</v>
      </c>
      <c r="AX186" s="13" t="s">
        <v>80</v>
      </c>
      <c r="AY186" s="154" t="s">
        <v>141</v>
      </c>
    </row>
    <row r="187" spans="2:65" s="14" customFormat="1" ht="11.25">
      <c r="B187" s="160"/>
      <c r="D187" s="147" t="s">
        <v>152</v>
      </c>
      <c r="E187" s="161" t="s">
        <v>32</v>
      </c>
      <c r="F187" s="162" t="s">
        <v>170</v>
      </c>
      <c r="H187" s="163">
        <v>90.57</v>
      </c>
      <c r="I187" s="164"/>
      <c r="L187" s="160"/>
      <c r="M187" s="165"/>
      <c r="T187" s="166"/>
      <c r="AT187" s="161" t="s">
        <v>152</v>
      </c>
      <c r="AU187" s="161" t="s">
        <v>328</v>
      </c>
      <c r="AV187" s="14" t="s">
        <v>148</v>
      </c>
      <c r="AW187" s="14" t="s">
        <v>41</v>
      </c>
      <c r="AX187" s="14" t="s">
        <v>88</v>
      </c>
      <c r="AY187" s="161" t="s">
        <v>141</v>
      </c>
    </row>
    <row r="188" spans="2:65" s="1" customFormat="1" ht="24.2" customHeight="1">
      <c r="B188" s="34"/>
      <c r="C188" s="129" t="s">
        <v>639</v>
      </c>
      <c r="D188" s="129" t="s">
        <v>143</v>
      </c>
      <c r="E188" s="130" t="s">
        <v>640</v>
      </c>
      <c r="F188" s="131" t="s">
        <v>641</v>
      </c>
      <c r="G188" s="132" t="s">
        <v>146</v>
      </c>
      <c r="H188" s="133">
        <v>526.61</v>
      </c>
      <c r="I188" s="134"/>
      <c r="J188" s="135">
        <f>ROUND(I188*H188,2)</f>
        <v>0</v>
      </c>
      <c r="K188" s="131" t="s">
        <v>147</v>
      </c>
      <c r="L188" s="34"/>
      <c r="M188" s="136" t="s">
        <v>32</v>
      </c>
      <c r="N188" s="137" t="s">
        <v>51</v>
      </c>
      <c r="P188" s="138">
        <f>O188*H188</f>
        <v>0</v>
      </c>
      <c r="Q188" s="138">
        <v>2.5999999999999998E-4</v>
      </c>
      <c r="R188" s="138">
        <f>Q188*H188</f>
        <v>0.1369186</v>
      </c>
      <c r="S188" s="138">
        <v>0</v>
      </c>
      <c r="T188" s="139">
        <f>S188*H188</f>
        <v>0</v>
      </c>
      <c r="AR188" s="140" t="s">
        <v>148</v>
      </c>
      <c r="AT188" s="140" t="s">
        <v>143</v>
      </c>
      <c r="AU188" s="140" t="s">
        <v>328</v>
      </c>
      <c r="AY188" s="18" t="s">
        <v>141</v>
      </c>
      <c r="BE188" s="141">
        <f>IF(N188="základní",J188,0)</f>
        <v>0</v>
      </c>
      <c r="BF188" s="141">
        <f>IF(N188="snížená",J188,0)</f>
        <v>0</v>
      </c>
      <c r="BG188" s="141">
        <f>IF(N188="zákl. přenesená",J188,0)</f>
        <v>0</v>
      </c>
      <c r="BH188" s="141">
        <f>IF(N188="sníž. přenesená",J188,0)</f>
        <v>0</v>
      </c>
      <c r="BI188" s="141">
        <f>IF(N188="nulová",J188,0)</f>
        <v>0</v>
      </c>
      <c r="BJ188" s="18" t="s">
        <v>88</v>
      </c>
      <c r="BK188" s="141">
        <f>ROUND(I188*H188,2)</f>
        <v>0</v>
      </c>
      <c r="BL188" s="18" t="s">
        <v>148</v>
      </c>
      <c r="BM188" s="140" t="s">
        <v>642</v>
      </c>
    </row>
    <row r="189" spans="2:65" s="1" customFormat="1" ht="11.25">
      <c r="B189" s="34"/>
      <c r="D189" s="142" t="s">
        <v>150</v>
      </c>
      <c r="F189" s="143" t="s">
        <v>643</v>
      </c>
      <c r="I189" s="144"/>
      <c r="L189" s="34"/>
      <c r="M189" s="145"/>
      <c r="T189" s="55"/>
      <c r="AT189" s="18" t="s">
        <v>150</v>
      </c>
      <c r="AU189" s="18" t="s">
        <v>328</v>
      </c>
    </row>
    <row r="190" spans="2:65" s="13" customFormat="1" ht="11.25">
      <c r="B190" s="153"/>
      <c r="D190" s="147" t="s">
        <v>152</v>
      </c>
      <c r="E190" s="154" t="s">
        <v>32</v>
      </c>
      <c r="F190" s="155" t="s">
        <v>644</v>
      </c>
      <c r="H190" s="156">
        <v>526.61</v>
      </c>
      <c r="I190" s="157"/>
      <c r="L190" s="153"/>
      <c r="M190" s="158"/>
      <c r="T190" s="159"/>
      <c r="AT190" s="154" t="s">
        <v>152</v>
      </c>
      <c r="AU190" s="154" t="s">
        <v>328</v>
      </c>
      <c r="AV190" s="13" t="s">
        <v>90</v>
      </c>
      <c r="AW190" s="13" t="s">
        <v>41</v>
      </c>
      <c r="AX190" s="13" t="s">
        <v>88</v>
      </c>
      <c r="AY190" s="154" t="s">
        <v>141</v>
      </c>
    </row>
    <row r="191" spans="2:65" s="1" customFormat="1" ht="37.9" customHeight="1">
      <c r="B191" s="34"/>
      <c r="C191" s="129" t="s">
        <v>645</v>
      </c>
      <c r="D191" s="129" t="s">
        <v>143</v>
      </c>
      <c r="E191" s="130" t="s">
        <v>646</v>
      </c>
      <c r="F191" s="131" t="s">
        <v>647</v>
      </c>
      <c r="G191" s="132" t="s">
        <v>146</v>
      </c>
      <c r="H191" s="133">
        <v>62.03</v>
      </c>
      <c r="I191" s="134"/>
      <c r="J191" s="135">
        <f>ROUND(I191*H191,2)</f>
        <v>0</v>
      </c>
      <c r="K191" s="131" t="s">
        <v>147</v>
      </c>
      <c r="L191" s="34"/>
      <c r="M191" s="136" t="s">
        <v>32</v>
      </c>
      <c r="N191" s="137" t="s">
        <v>51</v>
      </c>
      <c r="P191" s="138">
        <f>O191*H191</f>
        <v>0</v>
      </c>
      <c r="Q191" s="138">
        <v>1.575E-2</v>
      </c>
      <c r="R191" s="138">
        <f>Q191*H191</f>
        <v>0.97697250000000002</v>
      </c>
      <c r="S191" s="138">
        <v>0</v>
      </c>
      <c r="T191" s="139">
        <f>S191*H191</f>
        <v>0</v>
      </c>
      <c r="AR191" s="140" t="s">
        <v>148</v>
      </c>
      <c r="AT191" s="140" t="s">
        <v>143</v>
      </c>
      <c r="AU191" s="140" t="s">
        <v>328</v>
      </c>
      <c r="AY191" s="18" t="s">
        <v>141</v>
      </c>
      <c r="BE191" s="141">
        <f>IF(N191="základní",J191,0)</f>
        <v>0</v>
      </c>
      <c r="BF191" s="141">
        <f>IF(N191="snížená",J191,0)</f>
        <v>0</v>
      </c>
      <c r="BG191" s="141">
        <f>IF(N191="zákl. přenesená",J191,0)</f>
        <v>0</v>
      </c>
      <c r="BH191" s="141">
        <f>IF(N191="sníž. přenesená",J191,0)</f>
        <v>0</v>
      </c>
      <c r="BI191" s="141">
        <f>IF(N191="nulová",J191,0)</f>
        <v>0</v>
      </c>
      <c r="BJ191" s="18" t="s">
        <v>88</v>
      </c>
      <c r="BK191" s="141">
        <f>ROUND(I191*H191,2)</f>
        <v>0</v>
      </c>
      <c r="BL191" s="18" t="s">
        <v>148</v>
      </c>
      <c r="BM191" s="140" t="s">
        <v>648</v>
      </c>
    </row>
    <row r="192" spans="2:65" s="1" customFormat="1" ht="11.25">
      <c r="B192" s="34"/>
      <c r="D192" s="142" t="s">
        <v>150</v>
      </c>
      <c r="F192" s="143" t="s">
        <v>649</v>
      </c>
      <c r="I192" s="144"/>
      <c r="L192" s="34"/>
      <c r="M192" s="145"/>
      <c r="T192" s="55"/>
      <c r="AT192" s="18" t="s">
        <v>150</v>
      </c>
      <c r="AU192" s="18" t="s">
        <v>328</v>
      </c>
    </row>
    <row r="193" spans="2:65" s="12" customFormat="1" ht="11.25">
      <c r="B193" s="146"/>
      <c r="D193" s="147" t="s">
        <v>152</v>
      </c>
      <c r="E193" s="148" t="s">
        <v>32</v>
      </c>
      <c r="F193" s="149" t="s">
        <v>650</v>
      </c>
      <c r="H193" s="148" t="s">
        <v>32</v>
      </c>
      <c r="I193" s="150"/>
      <c r="L193" s="146"/>
      <c r="M193" s="151"/>
      <c r="T193" s="152"/>
      <c r="AT193" s="148" t="s">
        <v>152</v>
      </c>
      <c r="AU193" s="148" t="s">
        <v>328</v>
      </c>
      <c r="AV193" s="12" t="s">
        <v>88</v>
      </c>
      <c r="AW193" s="12" t="s">
        <v>41</v>
      </c>
      <c r="AX193" s="12" t="s">
        <v>80</v>
      </c>
      <c r="AY193" s="148" t="s">
        <v>141</v>
      </c>
    </row>
    <row r="194" spans="2:65" s="13" customFormat="1" ht="11.25">
      <c r="B194" s="153"/>
      <c r="D194" s="147" t="s">
        <v>152</v>
      </c>
      <c r="E194" s="154" t="s">
        <v>32</v>
      </c>
      <c r="F194" s="155" t="s">
        <v>651</v>
      </c>
      <c r="H194" s="156">
        <v>62.03</v>
      </c>
      <c r="I194" s="157"/>
      <c r="L194" s="153"/>
      <c r="M194" s="158"/>
      <c r="T194" s="159"/>
      <c r="AT194" s="154" t="s">
        <v>152</v>
      </c>
      <c r="AU194" s="154" t="s">
        <v>328</v>
      </c>
      <c r="AV194" s="13" t="s">
        <v>90</v>
      </c>
      <c r="AW194" s="13" t="s">
        <v>41</v>
      </c>
      <c r="AX194" s="13" t="s">
        <v>88</v>
      </c>
      <c r="AY194" s="154" t="s">
        <v>141</v>
      </c>
    </row>
    <row r="195" spans="2:65" s="1" customFormat="1" ht="44.25" customHeight="1">
      <c r="B195" s="34"/>
      <c r="C195" s="129" t="s">
        <v>652</v>
      </c>
      <c r="D195" s="129" t="s">
        <v>143</v>
      </c>
      <c r="E195" s="130" t="s">
        <v>653</v>
      </c>
      <c r="F195" s="131" t="s">
        <v>654</v>
      </c>
      <c r="G195" s="132" t="s">
        <v>146</v>
      </c>
      <c r="H195" s="133">
        <v>464.58</v>
      </c>
      <c r="I195" s="134"/>
      <c r="J195" s="135">
        <f>ROUND(I195*H195,2)</f>
        <v>0</v>
      </c>
      <c r="K195" s="131" t="s">
        <v>147</v>
      </c>
      <c r="L195" s="34"/>
      <c r="M195" s="136" t="s">
        <v>32</v>
      </c>
      <c r="N195" s="137" t="s">
        <v>51</v>
      </c>
      <c r="P195" s="138">
        <f>O195*H195</f>
        <v>0</v>
      </c>
      <c r="Q195" s="138">
        <v>1.8380000000000001E-2</v>
      </c>
      <c r="R195" s="138">
        <f>Q195*H195</f>
        <v>8.5389803999999998</v>
      </c>
      <c r="S195" s="138">
        <v>0</v>
      </c>
      <c r="T195" s="139">
        <f>S195*H195</f>
        <v>0</v>
      </c>
      <c r="AR195" s="140" t="s">
        <v>148</v>
      </c>
      <c r="AT195" s="140" t="s">
        <v>143</v>
      </c>
      <c r="AU195" s="140" t="s">
        <v>328</v>
      </c>
      <c r="AY195" s="18" t="s">
        <v>141</v>
      </c>
      <c r="BE195" s="141">
        <f>IF(N195="základní",J195,0)</f>
        <v>0</v>
      </c>
      <c r="BF195" s="141">
        <f>IF(N195="snížená",J195,0)</f>
        <v>0</v>
      </c>
      <c r="BG195" s="141">
        <f>IF(N195="zákl. přenesená",J195,0)</f>
        <v>0</v>
      </c>
      <c r="BH195" s="141">
        <f>IF(N195="sníž. přenesená",J195,0)</f>
        <v>0</v>
      </c>
      <c r="BI195" s="141">
        <f>IF(N195="nulová",J195,0)</f>
        <v>0</v>
      </c>
      <c r="BJ195" s="18" t="s">
        <v>88</v>
      </c>
      <c r="BK195" s="141">
        <f>ROUND(I195*H195,2)</f>
        <v>0</v>
      </c>
      <c r="BL195" s="18" t="s">
        <v>148</v>
      </c>
      <c r="BM195" s="140" t="s">
        <v>655</v>
      </c>
    </row>
    <row r="196" spans="2:65" s="1" customFormat="1" ht="11.25">
      <c r="B196" s="34"/>
      <c r="D196" s="142" t="s">
        <v>150</v>
      </c>
      <c r="F196" s="143" t="s">
        <v>656</v>
      </c>
      <c r="I196" s="144"/>
      <c r="L196" s="34"/>
      <c r="M196" s="145"/>
      <c r="T196" s="55"/>
      <c r="AT196" s="18" t="s">
        <v>150</v>
      </c>
      <c r="AU196" s="18" t="s">
        <v>328</v>
      </c>
    </row>
    <row r="197" spans="2:65" s="12" customFormat="1" ht="11.25">
      <c r="B197" s="146"/>
      <c r="D197" s="147" t="s">
        <v>152</v>
      </c>
      <c r="E197" s="148" t="s">
        <v>32</v>
      </c>
      <c r="F197" s="149" t="s">
        <v>657</v>
      </c>
      <c r="H197" s="148" t="s">
        <v>32</v>
      </c>
      <c r="I197" s="150"/>
      <c r="L197" s="146"/>
      <c r="M197" s="151"/>
      <c r="T197" s="152"/>
      <c r="AT197" s="148" t="s">
        <v>152</v>
      </c>
      <c r="AU197" s="148" t="s">
        <v>328</v>
      </c>
      <c r="AV197" s="12" t="s">
        <v>88</v>
      </c>
      <c r="AW197" s="12" t="s">
        <v>41</v>
      </c>
      <c r="AX197" s="12" t="s">
        <v>80</v>
      </c>
      <c r="AY197" s="148" t="s">
        <v>141</v>
      </c>
    </row>
    <row r="198" spans="2:65" s="12" customFormat="1" ht="11.25">
      <c r="B198" s="146"/>
      <c r="D198" s="147" t="s">
        <v>152</v>
      </c>
      <c r="E198" s="148" t="s">
        <v>32</v>
      </c>
      <c r="F198" s="149" t="s">
        <v>658</v>
      </c>
      <c r="H198" s="148" t="s">
        <v>32</v>
      </c>
      <c r="I198" s="150"/>
      <c r="L198" s="146"/>
      <c r="M198" s="151"/>
      <c r="T198" s="152"/>
      <c r="AT198" s="148" t="s">
        <v>152</v>
      </c>
      <c r="AU198" s="148" t="s">
        <v>328</v>
      </c>
      <c r="AV198" s="12" t="s">
        <v>88</v>
      </c>
      <c r="AW198" s="12" t="s">
        <v>41</v>
      </c>
      <c r="AX198" s="12" t="s">
        <v>80</v>
      </c>
      <c r="AY198" s="148" t="s">
        <v>141</v>
      </c>
    </row>
    <row r="199" spans="2:65" s="12" customFormat="1" ht="11.25">
      <c r="B199" s="146"/>
      <c r="D199" s="147" t="s">
        <v>152</v>
      </c>
      <c r="E199" s="148" t="s">
        <v>32</v>
      </c>
      <c r="F199" s="149" t="s">
        <v>659</v>
      </c>
      <c r="H199" s="148" t="s">
        <v>32</v>
      </c>
      <c r="I199" s="150"/>
      <c r="L199" s="146"/>
      <c r="M199" s="151"/>
      <c r="T199" s="152"/>
      <c r="AT199" s="148" t="s">
        <v>152</v>
      </c>
      <c r="AU199" s="148" t="s">
        <v>328</v>
      </c>
      <c r="AV199" s="12" t="s">
        <v>88</v>
      </c>
      <c r="AW199" s="12" t="s">
        <v>41</v>
      </c>
      <c r="AX199" s="12" t="s">
        <v>80</v>
      </c>
      <c r="AY199" s="148" t="s">
        <v>141</v>
      </c>
    </row>
    <row r="200" spans="2:65" s="12" customFormat="1" ht="11.25">
      <c r="B200" s="146"/>
      <c r="D200" s="147" t="s">
        <v>152</v>
      </c>
      <c r="E200" s="148" t="s">
        <v>32</v>
      </c>
      <c r="F200" s="149" t="s">
        <v>660</v>
      </c>
      <c r="H200" s="148" t="s">
        <v>32</v>
      </c>
      <c r="I200" s="150"/>
      <c r="L200" s="146"/>
      <c r="M200" s="151"/>
      <c r="T200" s="152"/>
      <c r="AT200" s="148" t="s">
        <v>152</v>
      </c>
      <c r="AU200" s="148" t="s">
        <v>328</v>
      </c>
      <c r="AV200" s="12" t="s">
        <v>88</v>
      </c>
      <c r="AW200" s="12" t="s">
        <v>41</v>
      </c>
      <c r="AX200" s="12" t="s">
        <v>80</v>
      </c>
      <c r="AY200" s="148" t="s">
        <v>141</v>
      </c>
    </row>
    <row r="201" spans="2:65" s="13" customFormat="1" ht="11.25">
      <c r="B201" s="153"/>
      <c r="D201" s="147" t="s">
        <v>152</v>
      </c>
      <c r="E201" s="154" t="s">
        <v>32</v>
      </c>
      <c r="F201" s="155" t="s">
        <v>661</v>
      </c>
      <c r="H201" s="156">
        <v>24.402000000000001</v>
      </c>
      <c r="I201" s="157"/>
      <c r="L201" s="153"/>
      <c r="M201" s="158"/>
      <c r="T201" s="159"/>
      <c r="AT201" s="154" t="s">
        <v>152</v>
      </c>
      <c r="AU201" s="154" t="s">
        <v>328</v>
      </c>
      <c r="AV201" s="13" t="s">
        <v>90</v>
      </c>
      <c r="AW201" s="13" t="s">
        <v>41</v>
      </c>
      <c r="AX201" s="13" t="s">
        <v>80</v>
      </c>
      <c r="AY201" s="154" t="s">
        <v>141</v>
      </c>
    </row>
    <row r="202" spans="2:65" s="13" customFormat="1" ht="11.25">
      <c r="B202" s="153"/>
      <c r="D202" s="147" t="s">
        <v>152</v>
      </c>
      <c r="E202" s="154" t="s">
        <v>32</v>
      </c>
      <c r="F202" s="155" t="s">
        <v>662</v>
      </c>
      <c r="H202" s="156">
        <v>-8.8000000000000007</v>
      </c>
      <c r="I202" s="157"/>
      <c r="L202" s="153"/>
      <c r="M202" s="158"/>
      <c r="T202" s="159"/>
      <c r="AT202" s="154" t="s">
        <v>152</v>
      </c>
      <c r="AU202" s="154" t="s">
        <v>328</v>
      </c>
      <c r="AV202" s="13" t="s">
        <v>90</v>
      </c>
      <c r="AW202" s="13" t="s">
        <v>41</v>
      </c>
      <c r="AX202" s="13" t="s">
        <v>80</v>
      </c>
      <c r="AY202" s="154" t="s">
        <v>141</v>
      </c>
    </row>
    <row r="203" spans="2:65" s="13" customFormat="1" ht="11.25">
      <c r="B203" s="153"/>
      <c r="D203" s="147" t="s">
        <v>152</v>
      </c>
      <c r="E203" s="154" t="s">
        <v>32</v>
      </c>
      <c r="F203" s="155" t="s">
        <v>663</v>
      </c>
      <c r="H203" s="156">
        <v>1.21</v>
      </c>
      <c r="I203" s="157"/>
      <c r="L203" s="153"/>
      <c r="M203" s="158"/>
      <c r="T203" s="159"/>
      <c r="AT203" s="154" t="s">
        <v>152</v>
      </c>
      <c r="AU203" s="154" t="s">
        <v>328</v>
      </c>
      <c r="AV203" s="13" t="s">
        <v>90</v>
      </c>
      <c r="AW203" s="13" t="s">
        <v>41</v>
      </c>
      <c r="AX203" s="13" t="s">
        <v>80</v>
      </c>
      <c r="AY203" s="154" t="s">
        <v>141</v>
      </c>
    </row>
    <row r="204" spans="2:65" s="12" customFormat="1" ht="11.25">
      <c r="B204" s="146"/>
      <c r="D204" s="147" t="s">
        <v>152</v>
      </c>
      <c r="E204" s="148" t="s">
        <v>32</v>
      </c>
      <c r="F204" s="149" t="s">
        <v>664</v>
      </c>
      <c r="H204" s="148" t="s">
        <v>32</v>
      </c>
      <c r="I204" s="150"/>
      <c r="L204" s="146"/>
      <c r="M204" s="151"/>
      <c r="T204" s="152"/>
      <c r="AT204" s="148" t="s">
        <v>152</v>
      </c>
      <c r="AU204" s="148" t="s">
        <v>328</v>
      </c>
      <c r="AV204" s="12" t="s">
        <v>88</v>
      </c>
      <c r="AW204" s="12" t="s">
        <v>41</v>
      </c>
      <c r="AX204" s="12" t="s">
        <v>80</v>
      </c>
      <c r="AY204" s="148" t="s">
        <v>141</v>
      </c>
    </row>
    <row r="205" spans="2:65" s="13" customFormat="1" ht="11.25">
      <c r="B205" s="153"/>
      <c r="D205" s="147" t="s">
        <v>152</v>
      </c>
      <c r="E205" s="154" t="s">
        <v>32</v>
      </c>
      <c r="F205" s="155" t="s">
        <v>665</v>
      </c>
      <c r="H205" s="156">
        <v>25.41</v>
      </c>
      <c r="I205" s="157"/>
      <c r="L205" s="153"/>
      <c r="M205" s="158"/>
      <c r="T205" s="159"/>
      <c r="AT205" s="154" t="s">
        <v>152</v>
      </c>
      <c r="AU205" s="154" t="s">
        <v>328</v>
      </c>
      <c r="AV205" s="13" t="s">
        <v>90</v>
      </c>
      <c r="AW205" s="13" t="s">
        <v>41</v>
      </c>
      <c r="AX205" s="13" t="s">
        <v>80</v>
      </c>
      <c r="AY205" s="154" t="s">
        <v>141</v>
      </c>
    </row>
    <row r="206" spans="2:65" s="13" customFormat="1" ht="11.25">
      <c r="B206" s="153"/>
      <c r="D206" s="147" t="s">
        <v>152</v>
      </c>
      <c r="E206" s="154" t="s">
        <v>32</v>
      </c>
      <c r="F206" s="155" t="s">
        <v>666</v>
      </c>
      <c r="H206" s="156">
        <v>-1.96</v>
      </c>
      <c r="I206" s="157"/>
      <c r="L206" s="153"/>
      <c r="M206" s="158"/>
      <c r="T206" s="159"/>
      <c r="AT206" s="154" t="s">
        <v>152</v>
      </c>
      <c r="AU206" s="154" t="s">
        <v>328</v>
      </c>
      <c r="AV206" s="13" t="s">
        <v>90</v>
      </c>
      <c r="AW206" s="13" t="s">
        <v>41</v>
      </c>
      <c r="AX206" s="13" t="s">
        <v>80</v>
      </c>
      <c r="AY206" s="154" t="s">
        <v>141</v>
      </c>
    </row>
    <row r="207" spans="2:65" s="13" customFormat="1" ht="11.25">
      <c r="B207" s="153"/>
      <c r="D207" s="147" t="s">
        <v>152</v>
      </c>
      <c r="E207" s="154" t="s">
        <v>32</v>
      </c>
      <c r="F207" s="155" t="s">
        <v>667</v>
      </c>
      <c r="H207" s="156">
        <v>0.39600000000000002</v>
      </c>
      <c r="I207" s="157"/>
      <c r="L207" s="153"/>
      <c r="M207" s="158"/>
      <c r="T207" s="159"/>
      <c r="AT207" s="154" t="s">
        <v>152</v>
      </c>
      <c r="AU207" s="154" t="s">
        <v>328</v>
      </c>
      <c r="AV207" s="13" t="s">
        <v>90</v>
      </c>
      <c r="AW207" s="13" t="s">
        <v>41</v>
      </c>
      <c r="AX207" s="13" t="s">
        <v>80</v>
      </c>
      <c r="AY207" s="154" t="s">
        <v>141</v>
      </c>
    </row>
    <row r="208" spans="2:65" s="12" customFormat="1" ht="11.25">
      <c r="B208" s="146"/>
      <c r="D208" s="147" t="s">
        <v>152</v>
      </c>
      <c r="E208" s="148" t="s">
        <v>32</v>
      </c>
      <c r="F208" s="149" t="s">
        <v>668</v>
      </c>
      <c r="H208" s="148" t="s">
        <v>32</v>
      </c>
      <c r="I208" s="150"/>
      <c r="L208" s="146"/>
      <c r="M208" s="151"/>
      <c r="T208" s="152"/>
      <c r="AT208" s="148" t="s">
        <v>152</v>
      </c>
      <c r="AU208" s="148" t="s">
        <v>328</v>
      </c>
      <c r="AV208" s="12" t="s">
        <v>88</v>
      </c>
      <c r="AW208" s="12" t="s">
        <v>41</v>
      </c>
      <c r="AX208" s="12" t="s">
        <v>80</v>
      </c>
      <c r="AY208" s="148" t="s">
        <v>141</v>
      </c>
    </row>
    <row r="209" spans="2:51" s="13" customFormat="1" ht="11.25">
      <c r="B209" s="153"/>
      <c r="D209" s="147" t="s">
        <v>152</v>
      </c>
      <c r="E209" s="154" t="s">
        <v>32</v>
      </c>
      <c r="F209" s="155" t="s">
        <v>669</v>
      </c>
      <c r="H209" s="156">
        <v>34.03</v>
      </c>
      <c r="I209" s="157"/>
      <c r="L209" s="153"/>
      <c r="M209" s="158"/>
      <c r="T209" s="159"/>
      <c r="AT209" s="154" t="s">
        <v>152</v>
      </c>
      <c r="AU209" s="154" t="s">
        <v>328</v>
      </c>
      <c r="AV209" s="13" t="s">
        <v>90</v>
      </c>
      <c r="AW209" s="13" t="s">
        <v>41</v>
      </c>
      <c r="AX209" s="13" t="s">
        <v>80</v>
      </c>
      <c r="AY209" s="154" t="s">
        <v>141</v>
      </c>
    </row>
    <row r="210" spans="2:51" s="13" customFormat="1" ht="11.25">
      <c r="B210" s="153"/>
      <c r="D210" s="147" t="s">
        <v>152</v>
      </c>
      <c r="E210" s="154" t="s">
        <v>32</v>
      </c>
      <c r="F210" s="155" t="s">
        <v>670</v>
      </c>
      <c r="H210" s="156">
        <v>-14.462999999999999</v>
      </c>
      <c r="I210" s="157"/>
      <c r="L210" s="153"/>
      <c r="M210" s="158"/>
      <c r="T210" s="159"/>
      <c r="AT210" s="154" t="s">
        <v>152</v>
      </c>
      <c r="AU210" s="154" t="s">
        <v>328</v>
      </c>
      <c r="AV210" s="13" t="s">
        <v>90</v>
      </c>
      <c r="AW210" s="13" t="s">
        <v>41</v>
      </c>
      <c r="AX210" s="13" t="s">
        <v>80</v>
      </c>
      <c r="AY210" s="154" t="s">
        <v>141</v>
      </c>
    </row>
    <row r="211" spans="2:51" s="12" customFormat="1" ht="11.25">
      <c r="B211" s="146"/>
      <c r="D211" s="147" t="s">
        <v>152</v>
      </c>
      <c r="E211" s="148" t="s">
        <v>32</v>
      </c>
      <c r="F211" s="149" t="s">
        <v>671</v>
      </c>
      <c r="H211" s="148" t="s">
        <v>32</v>
      </c>
      <c r="I211" s="150"/>
      <c r="L211" s="146"/>
      <c r="M211" s="151"/>
      <c r="T211" s="152"/>
      <c r="AT211" s="148" t="s">
        <v>152</v>
      </c>
      <c r="AU211" s="148" t="s">
        <v>328</v>
      </c>
      <c r="AV211" s="12" t="s">
        <v>88</v>
      </c>
      <c r="AW211" s="12" t="s">
        <v>41</v>
      </c>
      <c r="AX211" s="12" t="s">
        <v>80</v>
      </c>
      <c r="AY211" s="148" t="s">
        <v>141</v>
      </c>
    </row>
    <row r="212" spans="2:51" s="13" customFormat="1" ht="11.25">
      <c r="B212" s="153"/>
      <c r="D212" s="147" t="s">
        <v>152</v>
      </c>
      <c r="E212" s="154" t="s">
        <v>32</v>
      </c>
      <c r="F212" s="155" t="s">
        <v>672</v>
      </c>
      <c r="H212" s="156">
        <v>13.77</v>
      </c>
      <c r="I212" s="157"/>
      <c r="L212" s="153"/>
      <c r="M212" s="158"/>
      <c r="T212" s="159"/>
      <c r="AT212" s="154" t="s">
        <v>152</v>
      </c>
      <c r="AU212" s="154" t="s">
        <v>328</v>
      </c>
      <c r="AV212" s="13" t="s">
        <v>90</v>
      </c>
      <c r="AW212" s="13" t="s">
        <v>41</v>
      </c>
      <c r="AX212" s="13" t="s">
        <v>80</v>
      </c>
      <c r="AY212" s="154" t="s">
        <v>141</v>
      </c>
    </row>
    <row r="213" spans="2:51" s="13" customFormat="1" ht="11.25">
      <c r="B213" s="153"/>
      <c r="D213" s="147" t="s">
        <v>152</v>
      </c>
      <c r="E213" s="154" t="s">
        <v>32</v>
      </c>
      <c r="F213" s="155" t="s">
        <v>673</v>
      </c>
      <c r="H213" s="156">
        <v>-1.2</v>
      </c>
      <c r="I213" s="157"/>
      <c r="L213" s="153"/>
      <c r="M213" s="158"/>
      <c r="T213" s="159"/>
      <c r="AT213" s="154" t="s">
        <v>152</v>
      </c>
      <c r="AU213" s="154" t="s">
        <v>328</v>
      </c>
      <c r="AV213" s="13" t="s">
        <v>90</v>
      </c>
      <c r="AW213" s="13" t="s">
        <v>41</v>
      </c>
      <c r="AX213" s="13" t="s">
        <v>80</v>
      </c>
      <c r="AY213" s="154" t="s">
        <v>141</v>
      </c>
    </row>
    <row r="214" spans="2:51" s="12" customFormat="1" ht="11.25">
      <c r="B214" s="146"/>
      <c r="D214" s="147" t="s">
        <v>152</v>
      </c>
      <c r="E214" s="148" t="s">
        <v>32</v>
      </c>
      <c r="F214" s="149" t="s">
        <v>674</v>
      </c>
      <c r="H214" s="148" t="s">
        <v>32</v>
      </c>
      <c r="I214" s="150"/>
      <c r="L214" s="146"/>
      <c r="M214" s="151"/>
      <c r="T214" s="152"/>
      <c r="AT214" s="148" t="s">
        <v>152</v>
      </c>
      <c r="AU214" s="148" t="s">
        <v>328</v>
      </c>
      <c r="AV214" s="12" t="s">
        <v>88</v>
      </c>
      <c r="AW214" s="12" t="s">
        <v>41</v>
      </c>
      <c r="AX214" s="12" t="s">
        <v>80</v>
      </c>
      <c r="AY214" s="148" t="s">
        <v>141</v>
      </c>
    </row>
    <row r="215" spans="2:51" s="13" customFormat="1" ht="11.25">
      <c r="B215" s="153"/>
      <c r="D215" s="147" t="s">
        <v>152</v>
      </c>
      <c r="E215" s="154" t="s">
        <v>32</v>
      </c>
      <c r="F215" s="155" t="s">
        <v>675</v>
      </c>
      <c r="H215" s="156">
        <v>28.89</v>
      </c>
      <c r="I215" s="157"/>
      <c r="L215" s="153"/>
      <c r="M215" s="158"/>
      <c r="T215" s="159"/>
      <c r="AT215" s="154" t="s">
        <v>152</v>
      </c>
      <c r="AU215" s="154" t="s">
        <v>328</v>
      </c>
      <c r="AV215" s="13" t="s">
        <v>90</v>
      </c>
      <c r="AW215" s="13" t="s">
        <v>41</v>
      </c>
      <c r="AX215" s="13" t="s">
        <v>80</v>
      </c>
      <c r="AY215" s="154" t="s">
        <v>141</v>
      </c>
    </row>
    <row r="216" spans="2:51" s="13" customFormat="1" ht="11.25">
      <c r="B216" s="153"/>
      <c r="D216" s="147" t="s">
        <v>152</v>
      </c>
      <c r="E216" s="154" t="s">
        <v>32</v>
      </c>
      <c r="F216" s="155" t="s">
        <v>676</v>
      </c>
      <c r="H216" s="156">
        <v>-3.3250000000000002</v>
      </c>
      <c r="I216" s="157"/>
      <c r="L216" s="153"/>
      <c r="M216" s="158"/>
      <c r="T216" s="159"/>
      <c r="AT216" s="154" t="s">
        <v>152</v>
      </c>
      <c r="AU216" s="154" t="s">
        <v>328</v>
      </c>
      <c r="AV216" s="13" t="s">
        <v>90</v>
      </c>
      <c r="AW216" s="13" t="s">
        <v>41</v>
      </c>
      <c r="AX216" s="13" t="s">
        <v>80</v>
      </c>
      <c r="AY216" s="154" t="s">
        <v>141</v>
      </c>
    </row>
    <row r="217" spans="2:51" s="13" customFormat="1" ht="11.25">
      <c r="B217" s="153"/>
      <c r="D217" s="147" t="s">
        <v>152</v>
      </c>
      <c r="E217" s="154" t="s">
        <v>32</v>
      </c>
      <c r="F217" s="155" t="s">
        <v>677</v>
      </c>
      <c r="H217" s="156">
        <v>0.91300000000000003</v>
      </c>
      <c r="I217" s="157"/>
      <c r="L217" s="153"/>
      <c r="M217" s="158"/>
      <c r="T217" s="159"/>
      <c r="AT217" s="154" t="s">
        <v>152</v>
      </c>
      <c r="AU217" s="154" t="s">
        <v>328</v>
      </c>
      <c r="AV217" s="13" t="s">
        <v>90</v>
      </c>
      <c r="AW217" s="13" t="s">
        <v>41</v>
      </c>
      <c r="AX217" s="13" t="s">
        <v>80</v>
      </c>
      <c r="AY217" s="154" t="s">
        <v>141</v>
      </c>
    </row>
    <row r="218" spans="2:51" s="12" customFormat="1" ht="11.25">
      <c r="B218" s="146"/>
      <c r="D218" s="147" t="s">
        <v>152</v>
      </c>
      <c r="E218" s="148" t="s">
        <v>32</v>
      </c>
      <c r="F218" s="149" t="s">
        <v>678</v>
      </c>
      <c r="H218" s="148" t="s">
        <v>32</v>
      </c>
      <c r="I218" s="150"/>
      <c r="L218" s="146"/>
      <c r="M218" s="151"/>
      <c r="T218" s="152"/>
      <c r="AT218" s="148" t="s">
        <v>152</v>
      </c>
      <c r="AU218" s="148" t="s">
        <v>328</v>
      </c>
      <c r="AV218" s="12" t="s">
        <v>88</v>
      </c>
      <c r="AW218" s="12" t="s">
        <v>41</v>
      </c>
      <c r="AX218" s="12" t="s">
        <v>80</v>
      </c>
      <c r="AY218" s="148" t="s">
        <v>141</v>
      </c>
    </row>
    <row r="219" spans="2:51" s="13" customFormat="1" ht="11.25">
      <c r="B219" s="153"/>
      <c r="D219" s="147" t="s">
        <v>152</v>
      </c>
      <c r="E219" s="154" t="s">
        <v>32</v>
      </c>
      <c r="F219" s="155" t="s">
        <v>679</v>
      </c>
      <c r="H219" s="156">
        <v>78.569999999999993</v>
      </c>
      <c r="I219" s="157"/>
      <c r="L219" s="153"/>
      <c r="M219" s="158"/>
      <c r="T219" s="159"/>
      <c r="AT219" s="154" t="s">
        <v>152</v>
      </c>
      <c r="AU219" s="154" t="s">
        <v>328</v>
      </c>
      <c r="AV219" s="13" t="s">
        <v>90</v>
      </c>
      <c r="AW219" s="13" t="s">
        <v>41</v>
      </c>
      <c r="AX219" s="13" t="s">
        <v>80</v>
      </c>
      <c r="AY219" s="154" t="s">
        <v>141</v>
      </c>
    </row>
    <row r="220" spans="2:51" s="13" customFormat="1" ht="11.25">
      <c r="B220" s="153"/>
      <c r="D220" s="147" t="s">
        <v>152</v>
      </c>
      <c r="E220" s="154" t="s">
        <v>32</v>
      </c>
      <c r="F220" s="155" t="s">
        <v>680</v>
      </c>
      <c r="H220" s="156">
        <v>-13.5</v>
      </c>
      <c r="I220" s="157"/>
      <c r="L220" s="153"/>
      <c r="M220" s="158"/>
      <c r="T220" s="159"/>
      <c r="AT220" s="154" t="s">
        <v>152</v>
      </c>
      <c r="AU220" s="154" t="s">
        <v>328</v>
      </c>
      <c r="AV220" s="13" t="s">
        <v>90</v>
      </c>
      <c r="AW220" s="13" t="s">
        <v>41</v>
      </c>
      <c r="AX220" s="13" t="s">
        <v>80</v>
      </c>
      <c r="AY220" s="154" t="s">
        <v>141</v>
      </c>
    </row>
    <row r="221" spans="2:51" s="13" customFormat="1" ht="11.25">
      <c r="B221" s="153"/>
      <c r="D221" s="147" t="s">
        <v>152</v>
      </c>
      <c r="E221" s="154" t="s">
        <v>32</v>
      </c>
      <c r="F221" s="155" t="s">
        <v>681</v>
      </c>
      <c r="H221" s="156">
        <v>3.036</v>
      </c>
      <c r="I221" s="157"/>
      <c r="L221" s="153"/>
      <c r="M221" s="158"/>
      <c r="T221" s="159"/>
      <c r="AT221" s="154" t="s">
        <v>152</v>
      </c>
      <c r="AU221" s="154" t="s">
        <v>328</v>
      </c>
      <c r="AV221" s="13" t="s">
        <v>90</v>
      </c>
      <c r="AW221" s="13" t="s">
        <v>41</v>
      </c>
      <c r="AX221" s="13" t="s">
        <v>80</v>
      </c>
      <c r="AY221" s="154" t="s">
        <v>141</v>
      </c>
    </row>
    <row r="222" spans="2:51" s="12" customFormat="1" ht="11.25">
      <c r="B222" s="146"/>
      <c r="D222" s="147" t="s">
        <v>152</v>
      </c>
      <c r="E222" s="148" t="s">
        <v>32</v>
      </c>
      <c r="F222" s="149" t="s">
        <v>682</v>
      </c>
      <c r="H222" s="148" t="s">
        <v>32</v>
      </c>
      <c r="I222" s="150"/>
      <c r="L222" s="146"/>
      <c r="M222" s="151"/>
      <c r="T222" s="152"/>
      <c r="AT222" s="148" t="s">
        <v>152</v>
      </c>
      <c r="AU222" s="148" t="s">
        <v>328</v>
      </c>
      <c r="AV222" s="12" t="s">
        <v>88</v>
      </c>
      <c r="AW222" s="12" t="s">
        <v>41</v>
      </c>
      <c r="AX222" s="12" t="s">
        <v>80</v>
      </c>
      <c r="AY222" s="148" t="s">
        <v>141</v>
      </c>
    </row>
    <row r="223" spans="2:51" s="13" customFormat="1" ht="11.25">
      <c r="B223" s="153"/>
      <c r="D223" s="147" t="s">
        <v>152</v>
      </c>
      <c r="E223" s="154" t="s">
        <v>32</v>
      </c>
      <c r="F223" s="155" t="s">
        <v>661</v>
      </c>
      <c r="H223" s="156">
        <v>24.402000000000001</v>
      </c>
      <c r="I223" s="157"/>
      <c r="L223" s="153"/>
      <c r="M223" s="158"/>
      <c r="T223" s="159"/>
      <c r="AT223" s="154" t="s">
        <v>152</v>
      </c>
      <c r="AU223" s="154" t="s">
        <v>328</v>
      </c>
      <c r="AV223" s="13" t="s">
        <v>90</v>
      </c>
      <c r="AW223" s="13" t="s">
        <v>41</v>
      </c>
      <c r="AX223" s="13" t="s">
        <v>80</v>
      </c>
      <c r="AY223" s="154" t="s">
        <v>141</v>
      </c>
    </row>
    <row r="224" spans="2:51" s="13" customFormat="1" ht="11.25">
      <c r="B224" s="153"/>
      <c r="D224" s="147" t="s">
        <v>152</v>
      </c>
      <c r="E224" s="154" t="s">
        <v>32</v>
      </c>
      <c r="F224" s="155" t="s">
        <v>683</v>
      </c>
      <c r="H224" s="156">
        <v>-7.6</v>
      </c>
      <c r="I224" s="157"/>
      <c r="L224" s="153"/>
      <c r="M224" s="158"/>
      <c r="T224" s="159"/>
      <c r="AT224" s="154" t="s">
        <v>152</v>
      </c>
      <c r="AU224" s="154" t="s">
        <v>328</v>
      </c>
      <c r="AV224" s="13" t="s">
        <v>90</v>
      </c>
      <c r="AW224" s="13" t="s">
        <v>41</v>
      </c>
      <c r="AX224" s="13" t="s">
        <v>80</v>
      </c>
      <c r="AY224" s="154" t="s">
        <v>141</v>
      </c>
    </row>
    <row r="225" spans="2:51" s="13" customFormat="1" ht="11.25">
      <c r="B225" s="153"/>
      <c r="D225" s="147" t="s">
        <v>152</v>
      </c>
      <c r="E225" s="154" t="s">
        <v>32</v>
      </c>
      <c r="F225" s="155" t="s">
        <v>684</v>
      </c>
      <c r="H225" s="156">
        <v>1.1000000000000001</v>
      </c>
      <c r="I225" s="157"/>
      <c r="L225" s="153"/>
      <c r="M225" s="158"/>
      <c r="T225" s="159"/>
      <c r="AT225" s="154" t="s">
        <v>152</v>
      </c>
      <c r="AU225" s="154" t="s">
        <v>328</v>
      </c>
      <c r="AV225" s="13" t="s">
        <v>90</v>
      </c>
      <c r="AW225" s="13" t="s">
        <v>41</v>
      </c>
      <c r="AX225" s="13" t="s">
        <v>80</v>
      </c>
      <c r="AY225" s="154" t="s">
        <v>141</v>
      </c>
    </row>
    <row r="226" spans="2:51" s="12" customFormat="1" ht="11.25">
      <c r="B226" s="146"/>
      <c r="D226" s="147" t="s">
        <v>152</v>
      </c>
      <c r="E226" s="148" t="s">
        <v>32</v>
      </c>
      <c r="F226" s="149" t="s">
        <v>590</v>
      </c>
      <c r="H226" s="148" t="s">
        <v>32</v>
      </c>
      <c r="I226" s="150"/>
      <c r="L226" s="146"/>
      <c r="M226" s="151"/>
      <c r="T226" s="152"/>
      <c r="AT226" s="148" t="s">
        <v>152</v>
      </c>
      <c r="AU226" s="148" t="s">
        <v>328</v>
      </c>
      <c r="AV226" s="12" t="s">
        <v>88</v>
      </c>
      <c r="AW226" s="12" t="s">
        <v>41</v>
      </c>
      <c r="AX226" s="12" t="s">
        <v>80</v>
      </c>
      <c r="AY226" s="148" t="s">
        <v>141</v>
      </c>
    </row>
    <row r="227" spans="2:51" s="13" customFormat="1" ht="11.25">
      <c r="B227" s="153"/>
      <c r="D227" s="147" t="s">
        <v>152</v>
      </c>
      <c r="E227" s="154" t="s">
        <v>32</v>
      </c>
      <c r="F227" s="155" t="s">
        <v>685</v>
      </c>
      <c r="H227" s="156">
        <v>25.242000000000001</v>
      </c>
      <c r="I227" s="157"/>
      <c r="L227" s="153"/>
      <c r="M227" s="158"/>
      <c r="T227" s="159"/>
      <c r="AT227" s="154" t="s">
        <v>152</v>
      </c>
      <c r="AU227" s="154" t="s">
        <v>328</v>
      </c>
      <c r="AV227" s="13" t="s">
        <v>90</v>
      </c>
      <c r="AW227" s="13" t="s">
        <v>41</v>
      </c>
      <c r="AX227" s="13" t="s">
        <v>80</v>
      </c>
      <c r="AY227" s="154" t="s">
        <v>141</v>
      </c>
    </row>
    <row r="228" spans="2:51" s="13" customFormat="1" ht="11.25">
      <c r="B228" s="153"/>
      <c r="D228" s="147" t="s">
        <v>152</v>
      </c>
      <c r="E228" s="154" t="s">
        <v>32</v>
      </c>
      <c r="F228" s="155" t="s">
        <v>686</v>
      </c>
      <c r="H228" s="156">
        <v>-1.96</v>
      </c>
      <c r="I228" s="157"/>
      <c r="L228" s="153"/>
      <c r="M228" s="158"/>
      <c r="T228" s="159"/>
      <c r="AT228" s="154" t="s">
        <v>152</v>
      </c>
      <c r="AU228" s="154" t="s">
        <v>328</v>
      </c>
      <c r="AV228" s="13" t="s">
        <v>90</v>
      </c>
      <c r="AW228" s="13" t="s">
        <v>41</v>
      </c>
      <c r="AX228" s="13" t="s">
        <v>80</v>
      </c>
      <c r="AY228" s="154" t="s">
        <v>141</v>
      </c>
    </row>
    <row r="229" spans="2:51" s="13" customFormat="1" ht="11.25">
      <c r="B229" s="153"/>
      <c r="D229" s="147" t="s">
        <v>152</v>
      </c>
      <c r="E229" s="154" t="s">
        <v>32</v>
      </c>
      <c r="F229" s="155" t="s">
        <v>667</v>
      </c>
      <c r="H229" s="156">
        <v>0.39600000000000002</v>
      </c>
      <c r="I229" s="157"/>
      <c r="L229" s="153"/>
      <c r="M229" s="158"/>
      <c r="T229" s="159"/>
      <c r="AT229" s="154" t="s">
        <v>152</v>
      </c>
      <c r="AU229" s="154" t="s">
        <v>328</v>
      </c>
      <c r="AV229" s="13" t="s">
        <v>90</v>
      </c>
      <c r="AW229" s="13" t="s">
        <v>41</v>
      </c>
      <c r="AX229" s="13" t="s">
        <v>80</v>
      </c>
      <c r="AY229" s="154" t="s">
        <v>141</v>
      </c>
    </row>
    <row r="230" spans="2:51" s="12" customFormat="1" ht="11.25">
      <c r="B230" s="146"/>
      <c r="D230" s="147" t="s">
        <v>152</v>
      </c>
      <c r="E230" s="148" t="s">
        <v>32</v>
      </c>
      <c r="F230" s="149" t="s">
        <v>687</v>
      </c>
      <c r="H230" s="148" t="s">
        <v>32</v>
      </c>
      <c r="I230" s="150"/>
      <c r="L230" s="146"/>
      <c r="M230" s="151"/>
      <c r="T230" s="152"/>
      <c r="AT230" s="148" t="s">
        <v>152</v>
      </c>
      <c r="AU230" s="148" t="s">
        <v>328</v>
      </c>
      <c r="AV230" s="12" t="s">
        <v>88</v>
      </c>
      <c r="AW230" s="12" t="s">
        <v>41</v>
      </c>
      <c r="AX230" s="12" t="s">
        <v>80</v>
      </c>
      <c r="AY230" s="148" t="s">
        <v>141</v>
      </c>
    </row>
    <row r="231" spans="2:51" s="13" customFormat="1" ht="11.25">
      <c r="B231" s="153"/>
      <c r="D231" s="147" t="s">
        <v>152</v>
      </c>
      <c r="E231" s="154" t="s">
        <v>32</v>
      </c>
      <c r="F231" s="155" t="s">
        <v>688</v>
      </c>
      <c r="H231" s="156">
        <v>33.93</v>
      </c>
      <c r="I231" s="157"/>
      <c r="L231" s="153"/>
      <c r="M231" s="158"/>
      <c r="T231" s="159"/>
      <c r="AT231" s="154" t="s">
        <v>152</v>
      </c>
      <c r="AU231" s="154" t="s">
        <v>328</v>
      </c>
      <c r="AV231" s="13" t="s">
        <v>90</v>
      </c>
      <c r="AW231" s="13" t="s">
        <v>41</v>
      </c>
      <c r="AX231" s="13" t="s">
        <v>80</v>
      </c>
      <c r="AY231" s="154" t="s">
        <v>141</v>
      </c>
    </row>
    <row r="232" spans="2:51" s="13" customFormat="1" ht="11.25">
      <c r="B232" s="153"/>
      <c r="D232" s="147" t="s">
        <v>152</v>
      </c>
      <c r="E232" s="154" t="s">
        <v>32</v>
      </c>
      <c r="F232" s="155" t="s">
        <v>689</v>
      </c>
      <c r="H232" s="156">
        <v>-10.263</v>
      </c>
      <c r="I232" s="157"/>
      <c r="L232" s="153"/>
      <c r="M232" s="158"/>
      <c r="T232" s="159"/>
      <c r="AT232" s="154" t="s">
        <v>152</v>
      </c>
      <c r="AU232" s="154" t="s">
        <v>328</v>
      </c>
      <c r="AV232" s="13" t="s">
        <v>90</v>
      </c>
      <c r="AW232" s="13" t="s">
        <v>41</v>
      </c>
      <c r="AX232" s="13" t="s">
        <v>80</v>
      </c>
      <c r="AY232" s="154" t="s">
        <v>141</v>
      </c>
    </row>
    <row r="233" spans="2:51" s="12" customFormat="1" ht="11.25">
      <c r="B233" s="146"/>
      <c r="D233" s="147" t="s">
        <v>152</v>
      </c>
      <c r="E233" s="148" t="s">
        <v>32</v>
      </c>
      <c r="F233" s="149" t="s">
        <v>690</v>
      </c>
      <c r="H233" s="148" t="s">
        <v>32</v>
      </c>
      <c r="I233" s="150"/>
      <c r="L233" s="146"/>
      <c r="M233" s="151"/>
      <c r="T233" s="152"/>
      <c r="AT233" s="148" t="s">
        <v>152</v>
      </c>
      <c r="AU233" s="148" t="s">
        <v>328</v>
      </c>
      <c r="AV233" s="12" t="s">
        <v>88</v>
      </c>
      <c r="AW233" s="12" t="s">
        <v>41</v>
      </c>
      <c r="AX233" s="12" t="s">
        <v>80</v>
      </c>
      <c r="AY233" s="148" t="s">
        <v>141</v>
      </c>
    </row>
    <row r="234" spans="2:51" s="13" customFormat="1" ht="11.25">
      <c r="B234" s="153"/>
      <c r="D234" s="147" t="s">
        <v>152</v>
      </c>
      <c r="E234" s="154" t="s">
        <v>32</v>
      </c>
      <c r="F234" s="155" t="s">
        <v>672</v>
      </c>
      <c r="H234" s="156">
        <v>13.77</v>
      </c>
      <c r="I234" s="157"/>
      <c r="L234" s="153"/>
      <c r="M234" s="158"/>
      <c r="T234" s="159"/>
      <c r="AT234" s="154" t="s">
        <v>152</v>
      </c>
      <c r="AU234" s="154" t="s">
        <v>328</v>
      </c>
      <c r="AV234" s="13" t="s">
        <v>90</v>
      </c>
      <c r="AW234" s="13" t="s">
        <v>41</v>
      </c>
      <c r="AX234" s="13" t="s">
        <v>80</v>
      </c>
      <c r="AY234" s="154" t="s">
        <v>141</v>
      </c>
    </row>
    <row r="235" spans="2:51" s="13" customFormat="1" ht="11.25">
      <c r="B235" s="153"/>
      <c r="D235" s="147" t="s">
        <v>152</v>
      </c>
      <c r="E235" s="154" t="s">
        <v>32</v>
      </c>
      <c r="F235" s="155" t="s">
        <v>673</v>
      </c>
      <c r="H235" s="156">
        <v>-1.2</v>
      </c>
      <c r="I235" s="157"/>
      <c r="L235" s="153"/>
      <c r="M235" s="158"/>
      <c r="T235" s="159"/>
      <c r="AT235" s="154" t="s">
        <v>152</v>
      </c>
      <c r="AU235" s="154" t="s">
        <v>328</v>
      </c>
      <c r="AV235" s="13" t="s">
        <v>90</v>
      </c>
      <c r="AW235" s="13" t="s">
        <v>41</v>
      </c>
      <c r="AX235" s="13" t="s">
        <v>80</v>
      </c>
      <c r="AY235" s="154" t="s">
        <v>141</v>
      </c>
    </row>
    <row r="236" spans="2:51" s="12" customFormat="1" ht="11.25">
      <c r="B236" s="146"/>
      <c r="D236" s="147" t="s">
        <v>152</v>
      </c>
      <c r="E236" s="148" t="s">
        <v>32</v>
      </c>
      <c r="F236" s="149" t="s">
        <v>691</v>
      </c>
      <c r="H236" s="148" t="s">
        <v>32</v>
      </c>
      <c r="I236" s="150"/>
      <c r="L236" s="146"/>
      <c r="M236" s="151"/>
      <c r="T236" s="152"/>
      <c r="AT236" s="148" t="s">
        <v>152</v>
      </c>
      <c r="AU236" s="148" t="s">
        <v>328</v>
      </c>
      <c r="AV236" s="12" t="s">
        <v>88</v>
      </c>
      <c r="AW236" s="12" t="s">
        <v>41</v>
      </c>
      <c r="AX236" s="12" t="s">
        <v>80</v>
      </c>
      <c r="AY236" s="148" t="s">
        <v>141</v>
      </c>
    </row>
    <row r="237" spans="2:51" s="13" customFormat="1" ht="11.25">
      <c r="B237" s="153"/>
      <c r="D237" s="147" t="s">
        <v>152</v>
      </c>
      <c r="E237" s="154" t="s">
        <v>32</v>
      </c>
      <c r="F237" s="155" t="s">
        <v>675</v>
      </c>
      <c r="H237" s="156">
        <v>28.89</v>
      </c>
      <c r="I237" s="157"/>
      <c r="L237" s="153"/>
      <c r="M237" s="158"/>
      <c r="T237" s="159"/>
      <c r="AT237" s="154" t="s">
        <v>152</v>
      </c>
      <c r="AU237" s="154" t="s">
        <v>328</v>
      </c>
      <c r="AV237" s="13" t="s">
        <v>90</v>
      </c>
      <c r="AW237" s="13" t="s">
        <v>41</v>
      </c>
      <c r="AX237" s="13" t="s">
        <v>80</v>
      </c>
      <c r="AY237" s="154" t="s">
        <v>141</v>
      </c>
    </row>
    <row r="238" spans="2:51" s="13" customFormat="1" ht="11.25">
      <c r="B238" s="153"/>
      <c r="D238" s="147" t="s">
        <v>152</v>
      </c>
      <c r="E238" s="154" t="s">
        <v>32</v>
      </c>
      <c r="F238" s="155" t="s">
        <v>676</v>
      </c>
      <c r="H238" s="156">
        <v>-3.3250000000000002</v>
      </c>
      <c r="I238" s="157"/>
      <c r="L238" s="153"/>
      <c r="M238" s="158"/>
      <c r="T238" s="159"/>
      <c r="AT238" s="154" t="s">
        <v>152</v>
      </c>
      <c r="AU238" s="154" t="s">
        <v>328</v>
      </c>
      <c r="AV238" s="13" t="s">
        <v>90</v>
      </c>
      <c r="AW238" s="13" t="s">
        <v>41</v>
      </c>
      <c r="AX238" s="13" t="s">
        <v>80</v>
      </c>
      <c r="AY238" s="154" t="s">
        <v>141</v>
      </c>
    </row>
    <row r="239" spans="2:51" s="13" customFormat="1" ht="11.25">
      <c r="B239" s="153"/>
      <c r="D239" s="147" t="s">
        <v>152</v>
      </c>
      <c r="E239" s="154" t="s">
        <v>32</v>
      </c>
      <c r="F239" s="155" t="s">
        <v>677</v>
      </c>
      <c r="H239" s="156">
        <v>0.91300000000000003</v>
      </c>
      <c r="I239" s="157"/>
      <c r="L239" s="153"/>
      <c r="M239" s="158"/>
      <c r="T239" s="159"/>
      <c r="AT239" s="154" t="s">
        <v>152</v>
      </c>
      <c r="AU239" s="154" t="s">
        <v>328</v>
      </c>
      <c r="AV239" s="13" t="s">
        <v>90</v>
      </c>
      <c r="AW239" s="13" t="s">
        <v>41</v>
      </c>
      <c r="AX239" s="13" t="s">
        <v>80</v>
      </c>
      <c r="AY239" s="154" t="s">
        <v>141</v>
      </c>
    </row>
    <row r="240" spans="2:51" s="15" customFormat="1" ht="11.25">
      <c r="B240" s="180"/>
      <c r="D240" s="147" t="s">
        <v>152</v>
      </c>
      <c r="E240" s="181" t="s">
        <v>32</v>
      </c>
      <c r="F240" s="182" t="s">
        <v>692</v>
      </c>
      <c r="H240" s="183">
        <v>271.67399999999998</v>
      </c>
      <c r="I240" s="184"/>
      <c r="L240" s="180"/>
      <c r="M240" s="185"/>
      <c r="T240" s="186"/>
      <c r="AT240" s="181" t="s">
        <v>152</v>
      </c>
      <c r="AU240" s="181" t="s">
        <v>328</v>
      </c>
      <c r="AV240" s="15" t="s">
        <v>328</v>
      </c>
      <c r="AW240" s="15" t="s">
        <v>41</v>
      </c>
      <c r="AX240" s="15" t="s">
        <v>80</v>
      </c>
      <c r="AY240" s="181" t="s">
        <v>141</v>
      </c>
    </row>
    <row r="241" spans="2:51" s="12" customFormat="1" ht="11.25">
      <c r="B241" s="146"/>
      <c r="D241" s="147" t="s">
        <v>152</v>
      </c>
      <c r="E241" s="148" t="s">
        <v>32</v>
      </c>
      <c r="F241" s="149" t="s">
        <v>693</v>
      </c>
      <c r="H241" s="148" t="s">
        <v>32</v>
      </c>
      <c r="I241" s="150"/>
      <c r="L241" s="146"/>
      <c r="M241" s="151"/>
      <c r="T241" s="152"/>
      <c r="AT241" s="148" t="s">
        <v>152</v>
      </c>
      <c r="AU241" s="148" t="s">
        <v>328</v>
      </c>
      <c r="AV241" s="12" t="s">
        <v>88</v>
      </c>
      <c r="AW241" s="12" t="s">
        <v>41</v>
      </c>
      <c r="AX241" s="12" t="s">
        <v>80</v>
      </c>
      <c r="AY241" s="148" t="s">
        <v>141</v>
      </c>
    </row>
    <row r="242" spans="2:51" s="13" customFormat="1" ht="11.25">
      <c r="B242" s="153"/>
      <c r="D242" s="147" t="s">
        <v>152</v>
      </c>
      <c r="E242" s="154" t="s">
        <v>32</v>
      </c>
      <c r="F242" s="155" t="s">
        <v>694</v>
      </c>
      <c r="H242" s="156">
        <v>119.32</v>
      </c>
      <c r="I242" s="157"/>
      <c r="L242" s="153"/>
      <c r="M242" s="158"/>
      <c r="T242" s="159"/>
      <c r="AT242" s="154" t="s">
        <v>152</v>
      </c>
      <c r="AU242" s="154" t="s">
        <v>328</v>
      </c>
      <c r="AV242" s="13" t="s">
        <v>90</v>
      </c>
      <c r="AW242" s="13" t="s">
        <v>41</v>
      </c>
      <c r="AX242" s="13" t="s">
        <v>80</v>
      </c>
      <c r="AY242" s="154" t="s">
        <v>141</v>
      </c>
    </row>
    <row r="243" spans="2:51" s="13" customFormat="1" ht="11.25">
      <c r="B243" s="153"/>
      <c r="D243" s="147" t="s">
        <v>152</v>
      </c>
      <c r="E243" s="154" t="s">
        <v>32</v>
      </c>
      <c r="F243" s="155" t="s">
        <v>695</v>
      </c>
      <c r="H243" s="156">
        <v>-16</v>
      </c>
      <c r="I243" s="157"/>
      <c r="L243" s="153"/>
      <c r="M243" s="158"/>
      <c r="T243" s="159"/>
      <c r="AT243" s="154" t="s">
        <v>152</v>
      </c>
      <c r="AU243" s="154" t="s">
        <v>328</v>
      </c>
      <c r="AV243" s="13" t="s">
        <v>90</v>
      </c>
      <c r="AW243" s="13" t="s">
        <v>41</v>
      </c>
      <c r="AX243" s="13" t="s">
        <v>80</v>
      </c>
      <c r="AY243" s="154" t="s">
        <v>141</v>
      </c>
    </row>
    <row r="244" spans="2:51" s="13" customFormat="1" ht="11.25">
      <c r="B244" s="153"/>
      <c r="D244" s="147" t="s">
        <v>152</v>
      </c>
      <c r="E244" s="154" t="s">
        <v>32</v>
      </c>
      <c r="F244" s="155" t="s">
        <v>696</v>
      </c>
      <c r="H244" s="156">
        <v>3.4319999999999999</v>
      </c>
      <c r="I244" s="157"/>
      <c r="L244" s="153"/>
      <c r="M244" s="158"/>
      <c r="T244" s="159"/>
      <c r="AT244" s="154" t="s">
        <v>152</v>
      </c>
      <c r="AU244" s="154" t="s">
        <v>328</v>
      </c>
      <c r="AV244" s="13" t="s">
        <v>90</v>
      </c>
      <c r="AW244" s="13" t="s">
        <v>41</v>
      </c>
      <c r="AX244" s="13" t="s">
        <v>80</v>
      </c>
      <c r="AY244" s="154" t="s">
        <v>141</v>
      </c>
    </row>
    <row r="245" spans="2:51" s="12" customFormat="1" ht="11.25">
      <c r="B245" s="146"/>
      <c r="D245" s="147" t="s">
        <v>152</v>
      </c>
      <c r="E245" s="148" t="s">
        <v>32</v>
      </c>
      <c r="F245" s="149" t="s">
        <v>697</v>
      </c>
      <c r="H245" s="148" t="s">
        <v>32</v>
      </c>
      <c r="I245" s="150"/>
      <c r="L245" s="146"/>
      <c r="M245" s="151"/>
      <c r="T245" s="152"/>
      <c r="AT245" s="148" t="s">
        <v>152</v>
      </c>
      <c r="AU245" s="148" t="s">
        <v>328</v>
      </c>
      <c r="AV245" s="12" t="s">
        <v>88</v>
      </c>
      <c r="AW245" s="12" t="s">
        <v>41</v>
      </c>
      <c r="AX245" s="12" t="s">
        <v>80</v>
      </c>
      <c r="AY245" s="148" t="s">
        <v>141</v>
      </c>
    </row>
    <row r="246" spans="2:51" s="13" customFormat="1" ht="11.25">
      <c r="B246" s="153"/>
      <c r="D246" s="147" t="s">
        <v>152</v>
      </c>
      <c r="E246" s="154" t="s">
        <v>32</v>
      </c>
      <c r="F246" s="155" t="s">
        <v>698</v>
      </c>
      <c r="H246" s="156">
        <v>71.36</v>
      </c>
      <c r="I246" s="157"/>
      <c r="L246" s="153"/>
      <c r="M246" s="158"/>
      <c r="T246" s="159"/>
      <c r="AT246" s="154" t="s">
        <v>152</v>
      </c>
      <c r="AU246" s="154" t="s">
        <v>328</v>
      </c>
      <c r="AV246" s="13" t="s">
        <v>90</v>
      </c>
      <c r="AW246" s="13" t="s">
        <v>41</v>
      </c>
      <c r="AX246" s="13" t="s">
        <v>80</v>
      </c>
      <c r="AY246" s="154" t="s">
        <v>141</v>
      </c>
    </row>
    <row r="247" spans="2:51" s="13" customFormat="1" ht="11.25">
      <c r="B247" s="153"/>
      <c r="D247" s="147" t="s">
        <v>152</v>
      </c>
      <c r="E247" s="154" t="s">
        <v>32</v>
      </c>
      <c r="F247" s="155" t="s">
        <v>699</v>
      </c>
      <c r="H247" s="156">
        <v>-6.4</v>
      </c>
      <c r="I247" s="157"/>
      <c r="L247" s="153"/>
      <c r="M247" s="158"/>
      <c r="T247" s="159"/>
      <c r="AT247" s="154" t="s">
        <v>152</v>
      </c>
      <c r="AU247" s="154" t="s">
        <v>328</v>
      </c>
      <c r="AV247" s="13" t="s">
        <v>90</v>
      </c>
      <c r="AW247" s="13" t="s">
        <v>41</v>
      </c>
      <c r="AX247" s="13" t="s">
        <v>80</v>
      </c>
      <c r="AY247" s="154" t="s">
        <v>141</v>
      </c>
    </row>
    <row r="248" spans="2:51" s="12" customFormat="1" ht="11.25">
      <c r="B248" s="146"/>
      <c r="D248" s="147" t="s">
        <v>152</v>
      </c>
      <c r="E248" s="148" t="s">
        <v>32</v>
      </c>
      <c r="F248" s="149" t="s">
        <v>700</v>
      </c>
      <c r="H248" s="148" t="s">
        <v>32</v>
      </c>
      <c r="I248" s="150"/>
      <c r="L248" s="146"/>
      <c r="M248" s="151"/>
      <c r="T248" s="152"/>
      <c r="AT248" s="148" t="s">
        <v>152</v>
      </c>
      <c r="AU248" s="148" t="s">
        <v>328</v>
      </c>
      <c r="AV248" s="12" t="s">
        <v>88</v>
      </c>
      <c r="AW248" s="12" t="s">
        <v>41</v>
      </c>
      <c r="AX248" s="12" t="s">
        <v>80</v>
      </c>
      <c r="AY248" s="148" t="s">
        <v>141</v>
      </c>
    </row>
    <row r="249" spans="2:51" s="13" customFormat="1" ht="11.25">
      <c r="B249" s="153"/>
      <c r="D249" s="147" t="s">
        <v>152</v>
      </c>
      <c r="E249" s="154" t="s">
        <v>32</v>
      </c>
      <c r="F249" s="155" t="s">
        <v>701</v>
      </c>
      <c r="H249" s="156">
        <v>73.5</v>
      </c>
      <c r="I249" s="157"/>
      <c r="L249" s="153"/>
      <c r="M249" s="158"/>
      <c r="T249" s="159"/>
      <c r="AT249" s="154" t="s">
        <v>152</v>
      </c>
      <c r="AU249" s="154" t="s">
        <v>328</v>
      </c>
      <c r="AV249" s="13" t="s">
        <v>90</v>
      </c>
      <c r="AW249" s="13" t="s">
        <v>41</v>
      </c>
      <c r="AX249" s="13" t="s">
        <v>80</v>
      </c>
      <c r="AY249" s="154" t="s">
        <v>141</v>
      </c>
    </row>
    <row r="250" spans="2:51" s="13" customFormat="1" ht="11.25">
      <c r="B250" s="153"/>
      <c r="D250" s="147" t="s">
        <v>152</v>
      </c>
      <c r="E250" s="154" t="s">
        <v>32</v>
      </c>
      <c r="F250" s="155" t="s">
        <v>702</v>
      </c>
      <c r="H250" s="156">
        <v>-10.484999999999999</v>
      </c>
      <c r="I250" s="157"/>
      <c r="L250" s="153"/>
      <c r="M250" s="158"/>
      <c r="T250" s="159"/>
      <c r="AT250" s="154" t="s">
        <v>152</v>
      </c>
      <c r="AU250" s="154" t="s">
        <v>328</v>
      </c>
      <c r="AV250" s="13" t="s">
        <v>90</v>
      </c>
      <c r="AW250" s="13" t="s">
        <v>41</v>
      </c>
      <c r="AX250" s="13" t="s">
        <v>80</v>
      </c>
      <c r="AY250" s="154" t="s">
        <v>141</v>
      </c>
    </row>
    <row r="251" spans="2:51" s="13" customFormat="1" ht="11.25">
      <c r="B251" s="153"/>
      <c r="D251" s="147" t="s">
        <v>152</v>
      </c>
      <c r="E251" s="154" t="s">
        <v>32</v>
      </c>
      <c r="F251" s="155" t="s">
        <v>703</v>
      </c>
      <c r="H251" s="156">
        <v>2.4969999999999999</v>
      </c>
      <c r="I251" s="157"/>
      <c r="L251" s="153"/>
      <c r="M251" s="158"/>
      <c r="T251" s="159"/>
      <c r="AT251" s="154" t="s">
        <v>152</v>
      </c>
      <c r="AU251" s="154" t="s">
        <v>328</v>
      </c>
      <c r="AV251" s="13" t="s">
        <v>90</v>
      </c>
      <c r="AW251" s="13" t="s">
        <v>41</v>
      </c>
      <c r="AX251" s="13" t="s">
        <v>80</v>
      </c>
      <c r="AY251" s="154" t="s">
        <v>141</v>
      </c>
    </row>
    <row r="252" spans="2:51" s="12" customFormat="1" ht="11.25">
      <c r="B252" s="146"/>
      <c r="D252" s="147" t="s">
        <v>152</v>
      </c>
      <c r="E252" s="148" t="s">
        <v>32</v>
      </c>
      <c r="F252" s="149" t="s">
        <v>704</v>
      </c>
      <c r="H252" s="148" t="s">
        <v>32</v>
      </c>
      <c r="I252" s="150"/>
      <c r="L252" s="146"/>
      <c r="M252" s="151"/>
      <c r="T252" s="152"/>
      <c r="AT252" s="148" t="s">
        <v>152</v>
      </c>
      <c r="AU252" s="148" t="s">
        <v>328</v>
      </c>
      <c r="AV252" s="12" t="s">
        <v>88</v>
      </c>
      <c r="AW252" s="12" t="s">
        <v>41</v>
      </c>
      <c r="AX252" s="12" t="s">
        <v>80</v>
      </c>
      <c r="AY252" s="148" t="s">
        <v>141</v>
      </c>
    </row>
    <row r="253" spans="2:51" s="13" customFormat="1" ht="11.25">
      <c r="B253" s="153"/>
      <c r="D253" s="147" t="s">
        <v>152</v>
      </c>
      <c r="E253" s="154" t="s">
        <v>32</v>
      </c>
      <c r="F253" s="155" t="s">
        <v>705</v>
      </c>
      <c r="H253" s="156">
        <v>24.5</v>
      </c>
      <c r="I253" s="157"/>
      <c r="L253" s="153"/>
      <c r="M253" s="158"/>
      <c r="T253" s="159"/>
      <c r="AT253" s="154" t="s">
        <v>152</v>
      </c>
      <c r="AU253" s="154" t="s">
        <v>328</v>
      </c>
      <c r="AV253" s="13" t="s">
        <v>90</v>
      </c>
      <c r="AW253" s="13" t="s">
        <v>41</v>
      </c>
      <c r="AX253" s="13" t="s">
        <v>80</v>
      </c>
      <c r="AY253" s="154" t="s">
        <v>141</v>
      </c>
    </row>
    <row r="254" spans="2:51" s="13" customFormat="1" ht="11.25">
      <c r="B254" s="153"/>
      <c r="D254" s="147" t="s">
        <v>152</v>
      </c>
      <c r="E254" s="154" t="s">
        <v>32</v>
      </c>
      <c r="F254" s="155" t="s">
        <v>706</v>
      </c>
      <c r="H254" s="156">
        <v>-9.2850000000000001</v>
      </c>
      <c r="I254" s="157"/>
      <c r="L254" s="153"/>
      <c r="M254" s="158"/>
      <c r="T254" s="159"/>
      <c r="AT254" s="154" t="s">
        <v>152</v>
      </c>
      <c r="AU254" s="154" t="s">
        <v>328</v>
      </c>
      <c r="AV254" s="13" t="s">
        <v>90</v>
      </c>
      <c r="AW254" s="13" t="s">
        <v>41</v>
      </c>
      <c r="AX254" s="13" t="s">
        <v>80</v>
      </c>
      <c r="AY254" s="154" t="s">
        <v>141</v>
      </c>
    </row>
    <row r="255" spans="2:51" s="13" customFormat="1" ht="11.25">
      <c r="B255" s="153"/>
      <c r="D255" s="147" t="s">
        <v>152</v>
      </c>
      <c r="E255" s="154" t="s">
        <v>32</v>
      </c>
      <c r="F255" s="155" t="s">
        <v>707</v>
      </c>
      <c r="H255" s="156">
        <v>2.4969999999999999</v>
      </c>
      <c r="I255" s="157"/>
      <c r="L255" s="153"/>
      <c r="M255" s="158"/>
      <c r="T255" s="159"/>
      <c r="AT255" s="154" t="s">
        <v>152</v>
      </c>
      <c r="AU255" s="154" t="s">
        <v>328</v>
      </c>
      <c r="AV255" s="13" t="s">
        <v>90</v>
      </c>
      <c r="AW255" s="13" t="s">
        <v>41</v>
      </c>
      <c r="AX255" s="13" t="s">
        <v>80</v>
      </c>
      <c r="AY255" s="154" t="s">
        <v>141</v>
      </c>
    </row>
    <row r="256" spans="2:51" s="15" customFormat="1" ht="11.25">
      <c r="B256" s="180"/>
      <c r="D256" s="147" t="s">
        <v>152</v>
      </c>
      <c r="E256" s="181" t="s">
        <v>32</v>
      </c>
      <c r="F256" s="182" t="s">
        <v>692</v>
      </c>
      <c r="H256" s="183">
        <v>254.93600000000001</v>
      </c>
      <c r="I256" s="184"/>
      <c r="L256" s="180"/>
      <c r="M256" s="185"/>
      <c r="T256" s="186"/>
      <c r="AT256" s="181" t="s">
        <v>152</v>
      </c>
      <c r="AU256" s="181" t="s">
        <v>328</v>
      </c>
      <c r="AV256" s="15" t="s">
        <v>328</v>
      </c>
      <c r="AW256" s="15" t="s">
        <v>41</v>
      </c>
      <c r="AX256" s="15" t="s">
        <v>80</v>
      </c>
      <c r="AY256" s="181" t="s">
        <v>141</v>
      </c>
    </row>
    <row r="257" spans="2:65" s="12" customFormat="1" ht="11.25">
      <c r="B257" s="146"/>
      <c r="D257" s="147" t="s">
        <v>152</v>
      </c>
      <c r="E257" s="148" t="s">
        <v>32</v>
      </c>
      <c r="F257" s="149" t="s">
        <v>708</v>
      </c>
      <c r="H257" s="148" t="s">
        <v>32</v>
      </c>
      <c r="I257" s="150"/>
      <c r="L257" s="146"/>
      <c r="M257" s="151"/>
      <c r="T257" s="152"/>
      <c r="AT257" s="148" t="s">
        <v>152</v>
      </c>
      <c r="AU257" s="148" t="s">
        <v>328</v>
      </c>
      <c r="AV257" s="12" t="s">
        <v>88</v>
      </c>
      <c r="AW257" s="12" t="s">
        <v>41</v>
      </c>
      <c r="AX257" s="12" t="s">
        <v>80</v>
      </c>
      <c r="AY257" s="148" t="s">
        <v>141</v>
      </c>
    </row>
    <row r="258" spans="2:65" s="13" customFormat="1" ht="11.25">
      <c r="B258" s="153"/>
      <c r="D258" s="147" t="s">
        <v>152</v>
      </c>
      <c r="E258" s="154" t="s">
        <v>32</v>
      </c>
      <c r="F258" s="155" t="s">
        <v>709</v>
      </c>
      <c r="H258" s="156">
        <v>-62.03</v>
      </c>
      <c r="I258" s="157"/>
      <c r="L258" s="153"/>
      <c r="M258" s="158"/>
      <c r="T258" s="159"/>
      <c r="AT258" s="154" t="s">
        <v>152</v>
      </c>
      <c r="AU258" s="154" t="s">
        <v>328</v>
      </c>
      <c r="AV258" s="13" t="s">
        <v>90</v>
      </c>
      <c r="AW258" s="13" t="s">
        <v>41</v>
      </c>
      <c r="AX258" s="13" t="s">
        <v>80</v>
      </c>
      <c r="AY258" s="154" t="s">
        <v>141</v>
      </c>
    </row>
    <row r="259" spans="2:65" s="14" customFormat="1" ht="11.25">
      <c r="B259" s="160"/>
      <c r="D259" s="147" t="s">
        <v>152</v>
      </c>
      <c r="E259" s="161" t="s">
        <v>32</v>
      </c>
      <c r="F259" s="162" t="s">
        <v>170</v>
      </c>
      <c r="H259" s="163">
        <v>464.58</v>
      </c>
      <c r="I259" s="164"/>
      <c r="L259" s="160"/>
      <c r="M259" s="165"/>
      <c r="T259" s="166"/>
      <c r="AT259" s="161" t="s">
        <v>152</v>
      </c>
      <c r="AU259" s="161" t="s">
        <v>328</v>
      </c>
      <c r="AV259" s="14" t="s">
        <v>148</v>
      </c>
      <c r="AW259" s="14" t="s">
        <v>41</v>
      </c>
      <c r="AX259" s="14" t="s">
        <v>88</v>
      </c>
      <c r="AY259" s="161" t="s">
        <v>141</v>
      </c>
    </row>
    <row r="260" spans="2:65" s="1" customFormat="1" ht="24.2" customHeight="1">
      <c r="B260" s="34"/>
      <c r="C260" s="129" t="s">
        <v>494</v>
      </c>
      <c r="D260" s="129" t="s">
        <v>143</v>
      </c>
      <c r="E260" s="130" t="s">
        <v>710</v>
      </c>
      <c r="F260" s="131" t="s">
        <v>711</v>
      </c>
      <c r="G260" s="132" t="s">
        <v>157</v>
      </c>
      <c r="H260" s="133">
        <v>128.05000000000001</v>
      </c>
      <c r="I260" s="134"/>
      <c r="J260" s="135">
        <f>ROUND(I260*H260,2)</f>
        <v>0</v>
      </c>
      <c r="K260" s="131" t="s">
        <v>147</v>
      </c>
      <c r="L260" s="34"/>
      <c r="M260" s="136" t="s">
        <v>32</v>
      </c>
      <c r="N260" s="137" t="s">
        <v>51</v>
      </c>
      <c r="P260" s="138">
        <f>O260*H260</f>
        <v>0</v>
      </c>
      <c r="Q260" s="138">
        <v>1.5E-3</v>
      </c>
      <c r="R260" s="138">
        <f>Q260*H260</f>
        <v>0.19207500000000002</v>
      </c>
      <c r="S260" s="138">
        <v>0</v>
      </c>
      <c r="T260" s="139">
        <f>S260*H260</f>
        <v>0</v>
      </c>
      <c r="AR260" s="140" t="s">
        <v>148</v>
      </c>
      <c r="AT260" s="140" t="s">
        <v>143</v>
      </c>
      <c r="AU260" s="140" t="s">
        <v>328</v>
      </c>
      <c r="AY260" s="18" t="s">
        <v>141</v>
      </c>
      <c r="BE260" s="141">
        <f>IF(N260="základní",J260,0)</f>
        <v>0</v>
      </c>
      <c r="BF260" s="141">
        <f>IF(N260="snížená",J260,0)</f>
        <v>0</v>
      </c>
      <c r="BG260" s="141">
        <f>IF(N260="zákl. přenesená",J260,0)</f>
        <v>0</v>
      </c>
      <c r="BH260" s="141">
        <f>IF(N260="sníž. přenesená",J260,0)</f>
        <v>0</v>
      </c>
      <c r="BI260" s="141">
        <f>IF(N260="nulová",J260,0)</f>
        <v>0</v>
      </c>
      <c r="BJ260" s="18" t="s">
        <v>88</v>
      </c>
      <c r="BK260" s="141">
        <f>ROUND(I260*H260,2)</f>
        <v>0</v>
      </c>
      <c r="BL260" s="18" t="s">
        <v>148</v>
      </c>
      <c r="BM260" s="140" t="s">
        <v>712</v>
      </c>
    </row>
    <row r="261" spans="2:65" s="1" customFormat="1" ht="11.25">
      <c r="B261" s="34"/>
      <c r="D261" s="142" t="s">
        <v>150</v>
      </c>
      <c r="F261" s="143" t="s">
        <v>713</v>
      </c>
      <c r="I261" s="144"/>
      <c r="L261" s="34"/>
      <c r="M261" s="145"/>
      <c r="T261" s="55"/>
      <c r="AT261" s="18" t="s">
        <v>150</v>
      </c>
      <c r="AU261" s="18" t="s">
        <v>328</v>
      </c>
    </row>
    <row r="262" spans="2:65" s="13" customFormat="1" ht="11.25">
      <c r="B262" s="153"/>
      <c r="D262" s="147" t="s">
        <v>152</v>
      </c>
      <c r="E262" s="154" t="s">
        <v>32</v>
      </c>
      <c r="F262" s="155" t="s">
        <v>714</v>
      </c>
      <c r="H262" s="156">
        <v>128.05000000000001</v>
      </c>
      <c r="I262" s="157"/>
      <c r="L262" s="153"/>
      <c r="M262" s="158"/>
      <c r="T262" s="159"/>
      <c r="AT262" s="154" t="s">
        <v>152</v>
      </c>
      <c r="AU262" s="154" t="s">
        <v>328</v>
      </c>
      <c r="AV262" s="13" t="s">
        <v>90</v>
      </c>
      <c r="AW262" s="13" t="s">
        <v>41</v>
      </c>
      <c r="AX262" s="13" t="s">
        <v>88</v>
      </c>
      <c r="AY262" s="154" t="s">
        <v>141</v>
      </c>
    </row>
    <row r="263" spans="2:65" s="1" customFormat="1" ht="44.25" customHeight="1">
      <c r="B263" s="34"/>
      <c r="C263" s="129" t="s">
        <v>715</v>
      </c>
      <c r="D263" s="129" t="s">
        <v>143</v>
      </c>
      <c r="E263" s="130" t="s">
        <v>716</v>
      </c>
      <c r="F263" s="131" t="s">
        <v>717</v>
      </c>
      <c r="G263" s="132" t="s">
        <v>157</v>
      </c>
      <c r="H263" s="133">
        <v>126.2</v>
      </c>
      <c r="I263" s="134"/>
      <c r="J263" s="135">
        <f>ROUND(I263*H263,2)</f>
        <v>0</v>
      </c>
      <c r="K263" s="131" t="s">
        <v>147</v>
      </c>
      <c r="L263" s="34"/>
      <c r="M263" s="136" t="s">
        <v>32</v>
      </c>
      <c r="N263" s="137" t="s">
        <v>51</v>
      </c>
      <c r="P263" s="138">
        <f>O263*H263</f>
        <v>0</v>
      </c>
      <c r="Q263" s="138">
        <v>0</v>
      </c>
      <c r="R263" s="138">
        <f>Q263*H263</f>
        <v>0</v>
      </c>
      <c r="S263" s="138">
        <v>0</v>
      </c>
      <c r="T263" s="139">
        <f>S263*H263</f>
        <v>0</v>
      </c>
      <c r="AR263" s="140" t="s">
        <v>148</v>
      </c>
      <c r="AT263" s="140" t="s">
        <v>143</v>
      </c>
      <c r="AU263" s="140" t="s">
        <v>328</v>
      </c>
      <c r="AY263" s="18" t="s">
        <v>141</v>
      </c>
      <c r="BE263" s="141">
        <f>IF(N263="základní",J263,0)</f>
        <v>0</v>
      </c>
      <c r="BF263" s="141">
        <f>IF(N263="snížená",J263,0)</f>
        <v>0</v>
      </c>
      <c r="BG263" s="141">
        <f>IF(N263="zákl. přenesená",J263,0)</f>
        <v>0</v>
      </c>
      <c r="BH263" s="141">
        <f>IF(N263="sníž. přenesená",J263,0)</f>
        <v>0</v>
      </c>
      <c r="BI263" s="141">
        <f>IF(N263="nulová",J263,0)</f>
        <v>0</v>
      </c>
      <c r="BJ263" s="18" t="s">
        <v>88</v>
      </c>
      <c r="BK263" s="141">
        <f>ROUND(I263*H263,2)</f>
        <v>0</v>
      </c>
      <c r="BL263" s="18" t="s">
        <v>148</v>
      </c>
      <c r="BM263" s="140" t="s">
        <v>718</v>
      </c>
    </row>
    <row r="264" spans="2:65" s="1" customFormat="1" ht="11.25">
      <c r="B264" s="34"/>
      <c r="D264" s="142" t="s">
        <v>150</v>
      </c>
      <c r="F264" s="143" t="s">
        <v>719</v>
      </c>
      <c r="I264" s="144"/>
      <c r="L264" s="34"/>
      <c r="M264" s="145"/>
      <c r="T264" s="55"/>
      <c r="AT264" s="18" t="s">
        <v>150</v>
      </c>
      <c r="AU264" s="18" t="s">
        <v>328</v>
      </c>
    </row>
    <row r="265" spans="2:65" s="12" customFormat="1" ht="11.25">
      <c r="B265" s="146"/>
      <c r="D265" s="147" t="s">
        <v>152</v>
      </c>
      <c r="E265" s="148" t="s">
        <v>32</v>
      </c>
      <c r="F265" s="149" t="s">
        <v>579</v>
      </c>
      <c r="H265" s="148" t="s">
        <v>32</v>
      </c>
      <c r="I265" s="150"/>
      <c r="L265" s="146"/>
      <c r="M265" s="151"/>
      <c r="T265" s="152"/>
      <c r="AT265" s="148" t="s">
        <v>152</v>
      </c>
      <c r="AU265" s="148" t="s">
        <v>328</v>
      </c>
      <c r="AV265" s="12" t="s">
        <v>88</v>
      </c>
      <c r="AW265" s="12" t="s">
        <v>41</v>
      </c>
      <c r="AX265" s="12" t="s">
        <v>80</v>
      </c>
      <c r="AY265" s="148" t="s">
        <v>141</v>
      </c>
    </row>
    <row r="266" spans="2:65" s="12" customFormat="1" ht="11.25">
      <c r="B266" s="146"/>
      <c r="D266" s="147" t="s">
        <v>152</v>
      </c>
      <c r="E266" s="148" t="s">
        <v>32</v>
      </c>
      <c r="F266" s="149" t="s">
        <v>720</v>
      </c>
      <c r="H266" s="148" t="s">
        <v>32</v>
      </c>
      <c r="I266" s="150"/>
      <c r="L266" s="146"/>
      <c r="M266" s="151"/>
      <c r="T266" s="152"/>
      <c r="AT266" s="148" t="s">
        <v>152</v>
      </c>
      <c r="AU266" s="148" t="s">
        <v>328</v>
      </c>
      <c r="AV266" s="12" t="s">
        <v>88</v>
      </c>
      <c r="AW266" s="12" t="s">
        <v>41</v>
      </c>
      <c r="AX266" s="12" t="s">
        <v>80</v>
      </c>
      <c r="AY266" s="148" t="s">
        <v>141</v>
      </c>
    </row>
    <row r="267" spans="2:65" s="13" customFormat="1" ht="11.25">
      <c r="B267" s="153"/>
      <c r="D267" s="147" t="s">
        <v>152</v>
      </c>
      <c r="E267" s="154" t="s">
        <v>32</v>
      </c>
      <c r="F267" s="155" t="s">
        <v>721</v>
      </c>
      <c r="H267" s="156">
        <v>27</v>
      </c>
      <c r="I267" s="157"/>
      <c r="L267" s="153"/>
      <c r="M267" s="158"/>
      <c r="T267" s="159"/>
      <c r="AT267" s="154" t="s">
        <v>152</v>
      </c>
      <c r="AU267" s="154" t="s">
        <v>328</v>
      </c>
      <c r="AV267" s="13" t="s">
        <v>90</v>
      </c>
      <c r="AW267" s="13" t="s">
        <v>41</v>
      </c>
      <c r="AX267" s="13" t="s">
        <v>80</v>
      </c>
      <c r="AY267" s="154" t="s">
        <v>141</v>
      </c>
    </row>
    <row r="268" spans="2:65" s="12" customFormat="1" ht="11.25">
      <c r="B268" s="146"/>
      <c r="D268" s="147" t="s">
        <v>152</v>
      </c>
      <c r="E268" s="148" t="s">
        <v>32</v>
      </c>
      <c r="F268" s="149" t="s">
        <v>722</v>
      </c>
      <c r="H268" s="148" t="s">
        <v>32</v>
      </c>
      <c r="I268" s="150"/>
      <c r="L268" s="146"/>
      <c r="M268" s="151"/>
      <c r="T268" s="152"/>
      <c r="AT268" s="148" t="s">
        <v>152</v>
      </c>
      <c r="AU268" s="148" t="s">
        <v>328</v>
      </c>
      <c r="AV268" s="12" t="s">
        <v>88</v>
      </c>
      <c r="AW268" s="12" t="s">
        <v>41</v>
      </c>
      <c r="AX268" s="12" t="s">
        <v>80</v>
      </c>
      <c r="AY268" s="148" t="s">
        <v>141</v>
      </c>
    </row>
    <row r="269" spans="2:65" s="13" customFormat="1" ht="11.25">
      <c r="B269" s="153"/>
      <c r="D269" s="147" t="s">
        <v>152</v>
      </c>
      <c r="E269" s="154" t="s">
        <v>32</v>
      </c>
      <c r="F269" s="155" t="s">
        <v>723</v>
      </c>
      <c r="H269" s="156">
        <v>13.4</v>
      </c>
      <c r="I269" s="157"/>
      <c r="L269" s="153"/>
      <c r="M269" s="158"/>
      <c r="T269" s="159"/>
      <c r="AT269" s="154" t="s">
        <v>152</v>
      </c>
      <c r="AU269" s="154" t="s">
        <v>328</v>
      </c>
      <c r="AV269" s="13" t="s">
        <v>90</v>
      </c>
      <c r="AW269" s="13" t="s">
        <v>41</v>
      </c>
      <c r="AX269" s="13" t="s">
        <v>80</v>
      </c>
      <c r="AY269" s="154" t="s">
        <v>141</v>
      </c>
    </row>
    <row r="270" spans="2:65" s="13" customFormat="1" ht="11.25">
      <c r="B270" s="153"/>
      <c r="D270" s="147" t="s">
        <v>152</v>
      </c>
      <c r="E270" s="154" t="s">
        <v>32</v>
      </c>
      <c r="F270" s="155" t="s">
        <v>724</v>
      </c>
      <c r="H270" s="156">
        <v>8.3000000000000007</v>
      </c>
      <c r="I270" s="157"/>
      <c r="L270" s="153"/>
      <c r="M270" s="158"/>
      <c r="T270" s="159"/>
      <c r="AT270" s="154" t="s">
        <v>152</v>
      </c>
      <c r="AU270" s="154" t="s">
        <v>328</v>
      </c>
      <c r="AV270" s="13" t="s">
        <v>90</v>
      </c>
      <c r="AW270" s="13" t="s">
        <v>41</v>
      </c>
      <c r="AX270" s="13" t="s">
        <v>80</v>
      </c>
      <c r="AY270" s="154" t="s">
        <v>141</v>
      </c>
    </row>
    <row r="271" spans="2:65" s="13" customFormat="1" ht="11.25">
      <c r="B271" s="153"/>
      <c r="D271" s="147" t="s">
        <v>152</v>
      </c>
      <c r="E271" s="154" t="s">
        <v>32</v>
      </c>
      <c r="F271" s="155" t="s">
        <v>725</v>
      </c>
      <c r="H271" s="156">
        <v>3.6</v>
      </c>
      <c r="I271" s="157"/>
      <c r="L271" s="153"/>
      <c r="M271" s="158"/>
      <c r="T271" s="159"/>
      <c r="AT271" s="154" t="s">
        <v>152</v>
      </c>
      <c r="AU271" s="154" t="s">
        <v>328</v>
      </c>
      <c r="AV271" s="13" t="s">
        <v>90</v>
      </c>
      <c r="AW271" s="13" t="s">
        <v>41</v>
      </c>
      <c r="AX271" s="13" t="s">
        <v>80</v>
      </c>
      <c r="AY271" s="154" t="s">
        <v>141</v>
      </c>
    </row>
    <row r="272" spans="2:65" s="13" customFormat="1" ht="11.25">
      <c r="B272" s="153"/>
      <c r="D272" s="147" t="s">
        <v>152</v>
      </c>
      <c r="E272" s="154" t="s">
        <v>32</v>
      </c>
      <c r="F272" s="155" t="s">
        <v>726</v>
      </c>
      <c r="H272" s="156">
        <v>5.8</v>
      </c>
      <c r="I272" s="157"/>
      <c r="L272" s="153"/>
      <c r="M272" s="158"/>
      <c r="T272" s="159"/>
      <c r="AT272" s="154" t="s">
        <v>152</v>
      </c>
      <c r="AU272" s="154" t="s">
        <v>328</v>
      </c>
      <c r="AV272" s="13" t="s">
        <v>90</v>
      </c>
      <c r="AW272" s="13" t="s">
        <v>41</v>
      </c>
      <c r="AX272" s="13" t="s">
        <v>80</v>
      </c>
      <c r="AY272" s="154" t="s">
        <v>141</v>
      </c>
    </row>
    <row r="273" spans="2:65" s="13" customFormat="1" ht="11.25">
      <c r="B273" s="153"/>
      <c r="D273" s="147" t="s">
        <v>152</v>
      </c>
      <c r="E273" s="154" t="s">
        <v>32</v>
      </c>
      <c r="F273" s="155" t="s">
        <v>727</v>
      </c>
      <c r="H273" s="156">
        <v>5</v>
      </c>
      <c r="I273" s="157"/>
      <c r="L273" s="153"/>
      <c r="M273" s="158"/>
      <c r="T273" s="159"/>
      <c r="AT273" s="154" t="s">
        <v>152</v>
      </c>
      <c r="AU273" s="154" t="s">
        <v>328</v>
      </c>
      <c r="AV273" s="13" t="s">
        <v>90</v>
      </c>
      <c r="AW273" s="13" t="s">
        <v>41</v>
      </c>
      <c r="AX273" s="13" t="s">
        <v>80</v>
      </c>
      <c r="AY273" s="154" t="s">
        <v>141</v>
      </c>
    </row>
    <row r="274" spans="2:65" s="12" customFormat="1" ht="11.25">
      <c r="B274" s="146"/>
      <c r="D274" s="147" t="s">
        <v>152</v>
      </c>
      <c r="E274" s="148" t="s">
        <v>32</v>
      </c>
      <c r="F274" s="149" t="s">
        <v>728</v>
      </c>
      <c r="H274" s="148" t="s">
        <v>32</v>
      </c>
      <c r="I274" s="150"/>
      <c r="L274" s="146"/>
      <c r="M274" s="151"/>
      <c r="T274" s="152"/>
      <c r="AT274" s="148" t="s">
        <v>152</v>
      </c>
      <c r="AU274" s="148" t="s">
        <v>328</v>
      </c>
      <c r="AV274" s="12" t="s">
        <v>88</v>
      </c>
      <c r="AW274" s="12" t="s">
        <v>41</v>
      </c>
      <c r="AX274" s="12" t="s">
        <v>80</v>
      </c>
      <c r="AY274" s="148" t="s">
        <v>141</v>
      </c>
    </row>
    <row r="275" spans="2:65" s="12" customFormat="1" ht="11.25">
      <c r="B275" s="146"/>
      <c r="D275" s="147" t="s">
        <v>152</v>
      </c>
      <c r="E275" s="148" t="s">
        <v>32</v>
      </c>
      <c r="F275" s="149" t="s">
        <v>720</v>
      </c>
      <c r="H275" s="148" t="s">
        <v>32</v>
      </c>
      <c r="I275" s="150"/>
      <c r="L275" s="146"/>
      <c r="M275" s="151"/>
      <c r="T275" s="152"/>
      <c r="AT275" s="148" t="s">
        <v>152</v>
      </c>
      <c r="AU275" s="148" t="s">
        <v>328</v>
      </c>
      <c r="AV275" s="12" t="s">
        <v>88</v>
      </c>
      <c r="AW275" s="12" t="s">
        <v>41</v>
      </c>
      <c r="AX275" s="12" t="s">
        <v>80</v>
      </c>
      <c r="AY275" s="148" t="s">
        <v>141</v>
      </c>
    </row>
    <row r="276" spans="2:65" s="13" customFormat="1" ht="11.25">
      <c r="B276" s="153"/>
      <c r="D276" s="147" t="s">
        <v>152</v>
      </c>
      <c r="E276" s="154" t="s">
        <v>32</v>
      </c>
      <c r="F276" s="155" t="s">
        <v>729</v>
      </c>
      <c r="H276" s="156">
        <v>24.8</v>
      </c>
      <c r="I276" s="157"/>
      <c r="L276" s="153"/>
      <c r="M276" s="158"/>
      <c r="T276" s="159"/>
      <c r="AT276" s="154" t="s">
        <v>152</v>
      </c>
      <c r="AU276" s="154" t="s">
        <v>328</v>
      </c>
      <c r="AV276" s="13" t="s">
        <v>90</v>
      </c>
      <c r="AW276" s="13" t="s">
        <v>41</v>
      </c>
      <c r="AX276" s="13" t="s">
        <v>80</v>
      </c>
      <c r="AY276" s="154" t="s">
        <v>141</v>
      </c>
    </row>
    <row r="277" spans="2:65" s="12" customFormat="1" ht="11.25">
      <c r="B277" s="146"/>
      <c r="D277" s="147" t="s">
        <v>152</v>
      </c>
      <c r="E277" s="148" t="s">
        <v>32</v>
      </c>
      <c r="F277" s="149" t="s">
        <v>722</v>
      </c>
      <c r="H277" s="148" t="s">
        <v>32</v>
      </c>
      <c r="I277" s="150"/>
      <c r="L277" s="146"/>
      <c r="M277" s="151"/>
      <c r="T277" s="152"/>
      <c r="AT277" s="148" t="s">
        <v>152</v>
      </c>
      <c r="AU277" s="148" t="s">
        <v>328</v>
      </c>
      <c r="AV277" s="12" t="s">
        <v>88</v>
      </c>
      <c r="AW277" s="12" t="s">
        <v>41</v>
      </c>
      <c r="AX277" s="12" t="s">
        <v>80</v>
      </c>
      <c r="AY277" s="148" t="s">
        <v>141</v>
      </c>
    </row>
    <row r="278" spans="2:65" s="13" customFormat="1" ht="11.25">
      <c r="B278" s="153"/>
      <c r="D278" s="147" t="s">
        <v>152</v>
      </c>
      <c r="E278" s="154" t="s">
        <v>32</v>
      </c>
      <c r="F278" s="155" t="s">
        <v>730</v>
      </c>
      <c r="H278" s="156">
        <v>14.4</v>
      </c>
      <c r="I278" s="157"/>
      <c r="L278" s="153"/>
      <c r="M278" s="158"/>
      <c r="T278" s="159"/>
      <c r="AT278" s="154" t="s">
        <v>152</v>
      </c>
      <c r="AU278" s="154" t="s">
        <v>328</v>
      </c>
      <c r="AV278" s="13" t="s">
        <v>90</v>
      </c>
      <c r="AW278" s="13" t="s">
        <v>41</v>
      </c>
      <c r="AX278" s="13" t="s">
        <v>80</v>
      </c>
      <c r="AY278" s="154" t="s">
        <v>141</v>
      </c>
    </row>
    <row r="279" spans="2:65" s="13" customFormat="1" ht="11.25">
      <c r="B279" s="153"/>
      <c r="D279" s="147" t="s">
        <v>152</v>
      </c>
      <c r="E279" s="154" t="s">
        <v>32</v>
      </c>
      <c r="F279" s="155" t="s">
        <v>724</v>
      </c>
      <c r="H279" s="156">
        <v>8.3000000000000007</v>
      </c>
      <c r="I279" s="157"/>
      <c r="L279" s="153"/>
      <c r="M279" s="158"/>
      <c r="T279" s="159"/>
      <c r="AT279" s="154" t="s">
        <v>152</v>
      </c>
      <c r="AU279" s="154" t="s">
        <v>328</v>
      </c>
      <c r="AV279" s="13" t="s">
        <v>90</v>
      </c>
      <c r="AW279" s="13" t="s">
        <v>41</v>
      </c>
      <c r="AX279" s="13" t="s">
        <v>80</v>
      </c>
      <c r="AY279" s="154" t="s">
        <v>141</v>
      </c>
    </row>
    <row r="280" spans="2:65" s="13" customFormat="1" ht="11.25">
      <c r="B280" s="153"/>
      <c r="D280" s="147" t="s">
        <v>152</v>
      </c>
      <c r="E280" s="154" t="s">
        <v>32</v>
      </c>
      <c r="F280" s="155" t="s">
        <v>731</v>
      </c>
      <c r="H280" s="156">
        <v>15.6</v>
      </c>
      <c r="I280" s="157"/>
      <c r="L280" s="153"/>
      <c r="M280" s="158"/>
      <c r="T280" s="159"/>
      <c r="AT280" s="154" t="s">
        <v>152</v>
      </c>
      <c r="AU280" s="154" t="s">
        <v>328</v>
      </c>
      <c r="AV280" s="13" t="s">
        <v>90</v>
      </c>
      <c r="AW280" s="13" t="s">
        <v>41</v>
      </c>
      <c r="AX280" s="13" t="s">
        <v>80</v>
      </c>
      <c r="AY280" s="154" t="s">
        <v>141</v>
      </c>
    </row>
    <row r="281" spans="2:65" s="14" customFormat="1" ht="11.25">
      <c r="B281" s="160"/>
      <c r="D281" s="147" t="s">
        <v>152</v>
      </c>
      <c r="E281" s="161" t="s">
        <v>32</v>
      </c>
      <c r="F281" s="162" t="s">
        <v>170</v>
      </c>
      <c r="H281" s="163">
        <v>126.2</v>
      </c>
      <c r="I281" s="164"/>
      <c r="L281" s="160"/>
      <c r="M281" s="165"/>
      <c r="T281" s="166"/>
      <c r="AT281" s="161" t="s">
        <v>152</v>
      </c>
      <c r="AU281" s="161" t="s">
        <v>328</v>
      </c>
      <c r="AV281" s="14" t="s">
        <v>148</v>
      </c>
      <c r="AW281" s="14" t="s">
        <v>41</v>
      </c>
      <c r="AX281" s="14" t="s">
        <v>88</v>
      </c>
      <c r="AY281" s="161" t="s">
        <v>141</v>
      </c>
    </row>
    <row r="282" spans="2:65" s="1" customFormat="1" ht="16.5" customHeight="1">
      <c r="B282" s="34"/>
      <c r="C282" s="167" t="s">
        <v>732</v>
      </c>
      <c r="D282" s="167" t="s">
        <v>260</v>
      </c>
      <c r="E282" s="168" t="s">
        <v>733</v>
      </c>
      <c r="F282" s="169" t="s">
        <v>734</v>
      </c>
      <c r="G282" s="170" t="s">
        <v>157</v>
      </c>
      <c r="H282" s="171">
        <v>132.51</v>
      </c>
      <c r="I282" s="172"/>
      <c r="J282" s="173">
        <f>ROUND(I282*H282,2)</f>
        <v>0</v>
      </c>
      <c r="K282" s="169" t="s">
        <v>32</v>
      </c>
      <c r="L282" s="174"/>
      <c r="M282" s="175" t="s">
        <v>32</v>
      </c>
      <c r="N282" s="176" t="s">
        <v>51</v>
      </c>
      <c r="P282" s="138">
        <f>O282*H282</f>
        <v>0</v>
      </c>
      <c r="Q282" s="138">
        <v>3.0000000000000001E-5</v>
      </c>
      <c r="R282" s="138">
        <f>Q282*H282</f>
        <v>3.9753000000000002E-3</v>
      </c>
      <c r="S282" s="138">
        <v>0</v>
      </c>
      <c r="T282" s="139">
        <f>S282*H282</f>
        <v>0</v>
      </c>
      <c r="AR282" s="140" t="s">
        <v>263</v>
      </c>
      <c r="AT282" s="140" t="s">
        <v>260</v>
      </c>
      <c r="AU282" s="140" t="s">
        <v>328</v>
      </c>
      <c r="AY282" s="18" t="s">
        <v>141</v>
      </c>
      <c r="BE282" s="141">
        <f>IF(N282="základní",J282,0)</f>
        <v>0</v>
      </c>
      <c r="BF282" s="141">
        <f>IF(N282="snížená",J282,0)</f>
        <v>0</v>
      </c>
      <c r="BG282" s="141">
        <f>IF(N282="zákl. přenesená",J282,0)</f>
        <v>0</v>
      </c>
      <c r="BH282" s="141">
        <f>IF(N282="sníž. přenesená",J282,0)</f>
        <v>0</v>
      </c>
      <c r="BI282" s="141">
        <f>IF(N282="nulová",J282,0)</f>
        <v>0</v>
      </c>
      <c r="BJ282" s="18" t="s">
        <v>88</v>
      </c>
      <c r="BK282" s="141">
        <f>ROUND(I282*H282,2)</f>
        <v>0</v>
      </c>
      <c r="BL282" s="18" t="s">
        <v>148</v>
      </c>
      <c r="BM282" s="140" t="s">
        <v>735</v>
      </c>
    </row>
    <row r="283" spans="2:65" s="13" customFormat="1" ht="11.25">
      <c r="B283" s="153"/>
      <c r="D283" s="147" t="s">
        <v>152</v>
      </c>
      <c r="E283" s="154" t="s">
        <v>32</v>
      </c>
      <c r="F283" s="155" t="s">
        <v>736</v>
      </c>
      <c r="H283" s="156">
        <v>132.51</v>
      </c>
      <c r="I283" s="157"/>
      <c r="L283" s="153"/>
      <c r="M283" s="158"/>
      <c r="T283" s="159"/>
      <c r="AT283" s="154" t="s">
        <v>152</v>
      </c>
      <c r="AU283" s="154" t="s">
        <v>328</v>
      </c>
      <c r="AV283" s="13" t="s">
        <v>90</v>
      </c>
      <c r="AW283" s="13" t="s">
        <v>41</v>
      </c>
      <c r="AX283" s="13" t="s">
        <v>88</v>
      </c>
      <c r="AY283" s="154" t="s">
        <v>141</v>
      </c>
    </row>
    <row r="284" spans="2:65" s="1" customFormat="1" ht="55.5" customHeight="1">
      <c r="B284" s="34"/>
      <c r="C284" s="129" t="s">
        <v>737</v>
      </c>
      <c r="D284" s="129" t="s">
        <v>143</v>
      </c>
      <c r="E284" s="130" t="s">
        <v>738</v>
      </c>
      <c r="F284" s="131" t="s">
        <v>739</v>
      </c>
      <c r="G284" s="132" t="s">
        <v>157</v>
      </c>
      <c r="H284" s="133">
        <v>74.400000000000006</v>
      </c>
      <c r="I284" s="134"/>
      <c r="J284" s="135">
        <f>ROUND(I284*H284,2)</f>
        <v>0</v>
      </c>
      <c r="K284" s="131" t="s">
        <v>147</v>
      </c>
      <c r="L284" s="34"/>
      <c r="M284" s="136" t="s">
        <v>32</v>
      </c>
      <c r="N284" s="137" t="s">
        <v>51</v>
      </c>
      <c r="P284" s="138">
        <f>O284*H284</f>
        <v>0</v>
      </c>
      <c r="Q284" s="138">
        <v>0</v>
      </c>
      <c r="R284" s="138">
        <f>Q284*H284</f>
        <v>0</v>
      </c>
      <c r="S284" s="138">
        <v>0</v>
      </c>
      <c r="T284" s="139">
        <f>S284*H284</f>
        <v>0</v>
      </c>
      <c r="AR284" s="140" t="s">
        <v>148</v>
      </c>
      <c r="AT284" s="140" t="s">
        <v>143</v>
      </c>
      <c r="AU284" s="140" t="s">
        <v>328</v>
      </c>
      <c r="AY284" s="18" t="s">
        <v>141</v>
      </c>
      <c r="BE284" s="141">
        <f>IF(N284="základní",J284,0)</f>
        <v>0</v>
      </c>
      <c r="BF284" s="141">
        <f>IF(N284="snížená",J284,0)</f>
        <v>0</v>
      </c>
      <c r="BG284" s="141">
        <f>IF(N284="zákl. přenesená",J284,0)</f>
        <v>0</v>
      </c>
      <c r="BH284" s="141">
        <f>IF(N284="sníž. přenesená",J284,0)</f>
        <v>0</v>
      </c>
      <c r="BI284" s="141">
        <f>IF(N284="nulová",J284,0)</f>
        <v>0</v>
      </c>
      <c r="BJ284" s="18" t="s">
        <v>88</v>
      </c>
      <c r="BK284" s="141">
        <f>ROUND(I284*H284,2)</f>
        <v>0</v>
      </c>
      <c r="BL284" s="18" t="s">
        <v>148</v>
      </c>
      <c r="BM284" s="140" t="s">
        <v>740</v>
      </c>
    </row>
    <row r="285" spans="2:65" s="1" customFormat="1" ht="11.25">
      <c r="B285" s="34"/>
      <c r="D285" s="142" t="s">
        <v>150</v>
      </c>
      <c r="F285" s="143" t="s">
        <v>741</v>
      </c>
      <c r="I285" s="144"/>
      <c r="L285" s="34"/>
      <c r="M285" s="145"/>
      <c r="T285" s="55"/>
      <c r="AT285" s="18" t="s">
        <v>150</v>
      </c>
      <c r="AU285" s="18" t="s">
        <v>328</v>
      </c>
    </row>
    <row r="286" spans="2:65" s="12" customFormat="1" ht="11.25">
      <c r="B286" s="146"/>
      <c r="D286" s="147" t="s">
        <v>152</v>
      </c>
      <c r="E286" s="148" t="s">
        <v>32</v>
      </c>
      <c r="F286" s="149" t="s">
        <v>579</v>
      </c>
      <c r="H286" s="148" t="s">
        <v>32</v>
      </c>
      <c r="I286" s="150"/>
      <c r="L286" s="146"/>
      <c r="M286" s="151"/>
      <c r="T286" s="152"/>
      <c r="AT286" s="148" t="s">
        <v>152</v>
      </c>
      <c r="AU286" s="148" t="s">
        <v>328</v>
      </c>
      <c r="AV286" s="12" t="s">
        <v>88</v>
      </c>
      <c r="AW286" s="12" t="s">
        <v>41</v>
      </c>
      <c r="AX286" s="12" t="s">
        <v>80</v>
      </c>
      <c r="AY286" s="148" t="s">
        <v>141</v>
      </c>
    </row>
    <row r="287" spans="2:65" s="12" customFormat="1" ht="11.25">
      <c r="B287" s="146"/>
      <c r="D287" s="147" t="s">
        <v>152</v>
      </c>
      <c r="E287" s="148" t="s">
        <v>32</v>
      </c>
      <c r="F287" s="149" t="s">
        <v>722</v>
      </c>
      <c r="H287" s="148" t="s">
        <v>32</v>
      </c>
      <c r="I287" s="150"/>
      <c r="L287" s="146"/>
      <c r="M287" s="151"/>
      <c r="T287" s="152"/>
      <c r="AT287" s="148" t="s">
        <v>152</v>
      </c>
      <c r="AU287" s="148" t="s">
        <v>328</v>
      </c>
      <c r="AV287" s="12" t="s">
        <v>88</v>
      </c>
      <c r="AW287" s="12" t="s">
        <v>41</v>
      </c>
      <c r="AX287" s="12" t="s">
        <v>80</v>
      </c>
      <c r="AY287" s="148" t="s">
        <v>141</v>
      </c>
    </row>
    <row r="288" spans="2:65" s="13" customFormat="1" ht="11.25">
      <c r="B288" s="153"/>
      <c r="D288" s="147" t="s">
        <v>152</v>
      </c>
      <c r="E288" s="154" t="s">
        <v>32</v>
      </c>
      <c r="F288" s="155" t="s">
        <v>723</v>
      </c>
      <c r="H288" s="156">
        <v>13.4</v>
      </c>
      <c r="I288" s="157"/>
      <c r="L288" s="153"/>
      <c r="M288" s="158"/>
      <c r="T288" s="159"/>
      <c r="AT288" s="154" t="s">
        <v>152</v>
      </c>
      <c r="AU288" s="154" t="s">
        <v>328</v>
      </c>
      <c r="AV288" s="13" t="s">
        <v>90</v>
      </c>
      <c r="AW288" s="13" t="s">
        <v>41</v>
      </c>
      <c r="AX288" s="13" t="s">
        <v>80</v>
      </c>
      <c r="AY288" s="154" t="s">
        <v>141</v>
      </c>
    </row>
    <row r="289" spans="2:65" s="13" customFormat="1" ht="11.25">
      <c r="B289" s="153"/>
      <c r="D289" s="147" t="s">
        <v>152</v>
      </c>
      <c r="E289" s="154" t="s">
        <v>32</v>
      </c>
      <c r="F289" s="155" t="s">
        <v>724</v>
      </c>
      <c r="H289" s="156">
        <v>8.3000000000000007</v>
      </c>
      <c r="I289" s="157"/>
      <c r="L289" s="153"/>
      <c r="M289" s="158"/>
      <c r="T289" s="159"/>
      <c r="AT289" s="154" t="s">
        <v>152</v>
      </c>
      <c r="AU289" s="154" t="s">
        <v>328</v>
      </c>
      <c r="AV289" s="13" t="s">
        <v>90</v>
      </c>
      <c r="AW289" s="13" t="s">
        <v>41</v>
      </c>
      <c r="AX289" s="13" t="s">
        <v>80</v>
      </c>
      <c r="AY289" s="154" t="s">
        <v>141</v>
      </c>
    </row>
    <row r="290" spans="2:65" s="13" customFormat="1" ht="11.25">
      <c r="B290" s="153"/>
      <c r="D290" s="147" t="s">
        <v>152</v>
      </c>
      <c r="E290" s="154" t="s">
        <v>32</v>
      </c>
      <c r="F290" s="155" t="s">
        <v>725</v>
      </c>
      <c r="H290" s="156">
        <v>3.6</v>
      </c>
      <c r="I290" s="157"/>
      <c r="L290" s="153"/>
      <c r="M290" s="158"/>
      <c r="T290" s="159"/>
      <c r="AT290" s="154" t="s">
        <v>152</v>
      </c>
      <c r="AU290" s="154" t="s">
        <v>328</v>
      </c>
      <c r="AV290" s="13" t="s">
        <v>90</v>
      </c>
      <c r="AW290" s="13" t="s">
        <v>41</v>
      </c>
      <c r="AX290" s="13" t="s">
        <v>80</v>
      </c>
      <c r="AY290" s="154" t="s">
        <v>141</v>
      </c>
    </row>
    <row r="291" spans="2:65" s="13" customFormat="1" ht="11.25">
      <c r="B291" s="153"/>
      <c r="D291" s="147" t="s">
        <v>152</v>
      </c>
      <c r="E291" s="154" t="s">
        <v>32</v>
      </c>
      <c r="F291" s="155" t="s">
        <v>726</v>
      </c>
      <c r="H291" s="156">
        <v>5.8</v>
      </c>
      <c r="I291" s="157"/>
      <c r="L291" s="153"/>
      <c r="M291" s="158"/>
      <c r="T291" s="159"/>
      <c r="AT291" s="154" t="s">
        <v>152</v>
      </c>
      <c r="AU291" s="154" t="s">
        <v>328</v>
      </c>
      <c r="AV291" s="13" t="s">
        <v>90</v>
      </c>
      <c r="AW291" s="13" t="s">
        <v>41</v>
      </c>
      <c r="AX291" s="13" t="s">
        <v>80</v>
      </c>
      <c r="AY291" s="154" t="s">
        <v>141</v>
      </c>
    </row>
    <row r="292" spans="2:65" s="13" customFormat="1" ht="11.25">
      <c r="B292" s="153"/>
      <c r="D292" s="147" t="s">
        <v>152</v>
      </c>
      <c r="E292" s="154" t="s">
        <v>32</v>
      </c>
      <c r="F292" s="155" t="s">
        <v>727</v>
      </c>
      <c r="H292" s="156">
        <v>5</v>
      </c>
      <c r="I292" s="157"/>
      <c r="L292" s="153"/>
      <c r="M292" s="158"/>
      <c r="T292" s="159"/>
      <c r="AT292" s="154" t="s">
        <v>152</v>
      </c>
      <c r="AU292" s="154" t="s">
        <v>328</v>
      </c>
      <c r="AV292" s="13" t="s">
        <v>90</v>
      </c>
      <c r="AW292" s="13" t="s">
        <v>41</v>
      </c>
      <c r="AX292" s="13" t="s">
        <v>80</v>
      </c>
      <c r="AY292" s="154" t="s">
        <v>141</v>
      </c>
    </row>
    <row r="293" spans="2:65" s="12" customFormat="1" ht="11.25">
      <c r="B293" s="146"/>
      <c r="D293" s="147" t="s">
        <v>152</v>
      </c>
      <c r="E293" s="148" t="s">
        <v>32</v>
      </c>
      <c r="F293" s="149" t="s">
        <v>728</v>
      </c>
      <c r="H293" s="148" t="s">
        <v>32</v>
      </c>
      <c r="I293" s="150"/>
      <c r="L293" s="146"/>
      <c r="M293" s="151"/>
      <c r="T293" s="152"/>
      <c r="AT293" s="148" t="s">
        <v>152</v>
      </c>
      <c r="AU293" s="148" t="s">
        <v>328</v>
      </c>
      <c r="AV293" s="12" t="s">
        <v>88</v>
      </c>
      <c r="AW293" s="12" t="s">
        <v>41</v>
      </c>
      <c r="AX293" s="12" t="s">
        <v>80</v>
      </c>
      <c r="AY293" s="148" t="s">
        <v>141</v>
      </c>
    </row>
    <row r="294" spans="2:65" s="12" customFormat="1" ht="11.25">
      <c r="B294" s="146"/>
      <c r="D294" s="147" t="s">
        <v>152</v>
      </c>
      <c r="E294" s="148" t="s">
        <v>32</v>
      </c>
      <c r="F294" s="149" t="s">
        <v>722</v>
      </c>
      <c r="H294" s="148" t="s">
        <v>32</v>
      </c>
      <c r="I294" s="150"/>
      <c r="L294" s="146"/>
      <c r="M294" s="151"/>
      <c r="T294" s="152"/>
      <c r="AT294" s="148" t="s">
        <v>152</v>
      </c>
      <c r="AU294" s="148" t="s">
        <v>328</v>
      </c>
      <c r="AV294" s="12" t="s">
        <v>88</v>
      </c>
      <c r="AW294" s="12" t="s">
        <v>41</v>
      </c>
      <c r="AX294" s="12" t="s">
        <v>80</v>
      </c>
      <c r="AY294" s="148" t="s">
        <v>141</v>
      </c>
    </row>
    <row r="295" spans="2:65" s="13" customFormat="1" ht="11.25">
      <c r="B295" s="153"/>
      <c r="D295" s="147" t="s">
        <v>152</v>
      </c>
      <c r="E295" s="154" t="s">
        <v>32</v>
      </c>
      <c r="F295" s="155" t="s">
        <v>730</v>
      </c>
      <c r="H295" s="156">
        <v>14.4</v>
      </c>
      <c r="I295" s="157"/>
      <c r="L295" s="153"/>
      <c r="M295" s="158"/>
      <c r="T295" s="159"/>
      <c r="AT295" s="154" t="s">
        <v>152</v>
      </c>
      <c r="AU295" s="154" t="s">
        <v>328</v>
      </c>
      <c r="AV295" s="13" t="s">
        <v>90</v>
      </c>
      <c r="AW295" s="13" t="s">
        <v>41</v>
      </c>
      <c r="AX295" s="13" t="s">
        <v>80</v>
      </c>
      <c r="AY295" s="154" t="s">
        <v>141</v>
      </c>
    </row>
    <row r="296" spans="2:65" s="13" customFormat="1" ht="11.25">
      <c r="B296" s="153"/>
      <c r="D296" s="147" t="s">
        <v>152</v>
      </c>
      <c r="E296" s="154" t="s">
        <v>32</v>
      </c>
      <c r="F296" s="155" t="s">
        <v>724</v>
      </c>
      <c r="H296" s="156">
        <v>8.3000000000000007</v>
      </c>
      <c r="I296" s="157"/>
      <c r="L296" s="153"/>
      <c r="M296" s="158"/>
      <c r="T296" s="159"/>
      <c r="AT296" s="154" t="s">
        <v>152</v>
      </c>
      <c r="AU296" s="154" t="s">
        <v>328</v>
      </c>
      <c r="AV296" s="13" t="s">
        <v>90</v>
      </c>
      <c r="AW296" s="13" t="s">
        <v>41</v>
      </c>
      <c r="AX296" s="13" t="s">
        <v>80</v>
      </c>
      <c r="AY296" s="154" t="s">
        <v>141</v>
      </c>
    </row>
    <row r="297" spans="2:65" s="13" customFormat="1" ht="11.25">
      <c r="B297" s="153"/>
      <c r="D297" s="147" t="s">
        <v>152</v>
      </c>
      <c r="E297" s="154" t="s">
        <v>32</v>
      </c>
      <c r="F297" s="155" t="s">
        <v>731</v>
      </c>
      <c r="H297" s="156">
        <v>15.6</v>
      </c>
      <c r="I297" s="157"/>
      <c r="L297" s="153"/>
      <c r="M297" s="158"/>
      <c r="T297" s="159"/>
      <c r="AT297" s="154" t="s">
        <v>152</v>
      </c>
      <c r="AU297" s="154" t="s">
        <v>328</v>
      </c>
      <c r="AV297" s="13" t="s">
        <v>90</v>
      </c>
      <c r="AW297" s="13" t="s">
        <v>41</v>
      </c>
      <c r="AX297" s="13" t="s">
        <v>80</v>
      </c>
      <c r="AY297" s="154" t="s">
        <v>141</v>
      </c>
    </row>
    <row r="298" spans="2:65" s="14" customFormat="1" ht="11.25">
      <c r="B298" s="160"/>
      <c r="D298" s="147" t="s">
        <v>152</v>
      </c>
      <c r="E298" s="161" t="s">
        <v>32</v>
      </c>
      <c r="F298" s="162" t="s">
        <v>170</v>
      </c>
      <c r="H298" s="163">
        <v>74.400000000000006</v>
      </c>
      <c r="I298" s="164"/>
      <c r="L298" s="160"/>
      <c r="M298" s="165"/>
      <c r="T298" s="166"/>
      <c r="AT298" s="161" t="s">
        <v>152</v>
      </c>
      <c r="AU298" s="161" t="s">
        <v>328</v>
      </c>
      <c r="AV298" s="14" t="s">
        <v>148</v>
      </c>
      <c r="AW298" s="14" t="s">
        <v>41</v>
      </c>
      <c r="AX298" s="14" t="s">
        <v>88</v>
      </c>
      <c r="AY298" s="161" t="s">
        <v>141</v>
      </c>
    </row>
    <row r="299" spans="2:65" s="1" customFormat="1" ht="24.2" customHeight="1">
      <c r="B299" s="34"/>
      <c r="C299" s="167" t="s">
        <v>742</v>
      </c>
      <c r="D299" s="167" t="s">
        <v>260</v>
      </c>
      <c r="E299" s="168" t="s">
        <v>743</v>
      </c>
      <c r="F299" s="169" t="s">
        <v>744</v>
      </c>
      <c r="G299" s="170" t="s">
        <v>157</v>
      </c>
      <c r="H299" s="171">
        <v>78.12</v>
      </c>
      <c r="I299" s="172"/>
      <c r="J299" s="173">
        <f>ROUND(I299*H299,2)</f>
        <v>0</v>
      </c>
      <c r="K299" s="169" t="s">
        <v>32</v>
      </c>
      <c r="L299" s="174"/>
      <c r="M299" s="175" t="s">
        <v>32</v>
      </c>
      <c r="N299" s="176" t="s">
        <v>51</v>
      </c>
      <c r="P299" s="138">
        <f>O299*H299</f>
        <v>0</v>
      </c>
      <c r="Q299" s="138">
        <v>4.0000000000000003E-5</v>
      </c>
      <c r="R299" s="138">
        <f>Q299*H299</f>
        <v>3.1248000000000005E-3</v>
      </c>
      <c r="S299" s="138">
        <v>0</v>
      </c>
      <c r="T299" s="139">
        <f>S299*H299</f>
        <v>0</v>
      </c>
      <c r="AR299" s="140" t="s">
        <v>263</v>
      </c>
      <c r="AT299" s="140" t="s">
        <v>260</v>
      </c>
      <c r="AU299" s="140" t="s">
        <v>328</v>
      </c>
      <c r="AY299" s="18" t="s">
        <v>141</v>
      </c>
      <c r="BE299" s="141">
        <f>IF(N299="základní",J299,0)</f>
        <v>0</v>
      </c>
      <c r="BF299" s="141">
        <f>IF(N299="snížená",J299,0)</f>
        <v>0</v>
      </c>
      <c r="BG299" s="141">
        <f>IF(N299="zákl. přenesená",J299,0)</f>
        <v>0</v>
      </c>
      <c r="BH299" s="141">
        <f>IF(N299="sníž. přenesená",J299,0)</f>
        <v>0</v>
      </c>
      <c r="BI299" s="141">
        <f>IF(N299="nulová",J299,0)</f>
        <v>0</v>
      </c>
      <c r="BJ299" s="18" t="s">
        <v>88</v>
      </c>
      <c r="BK299" s="141">
        <f>ROUND(I299*H299,2)</f>
        <v>0</v>
      </c>
      <c r="BL299" s="18" t="s">
        <v>148</v>
      </c>
      <c r="BM299" s="140" t="s">
        <v>745</v>
      </c>
    </row>
    <row r="300" spans="2:65" s="13" customFormat="1" ht="11.25">
      <c r="B300" s="153"/>
      <c r="D300" s="147" t="s">
        <v>152</v>
      </c>
      <c r="E300" s="154" t="s">
        <v>32</v>
      </c>
      <c r="F300" s="155" t="s">
        <v>746</v>
      </c>
      <c r="H300" s="156">
        <v>78.12</v>
      </c>
      <c r="I300" s="157"/>
      <c r="L300" s="153"/>
      <c r="M300" s="158"/>
      <c r="T300" s="159"/>
      <c r="AT300" s="154" t="s">
        <v>152</v>
      </c>
      <c r="AU300" s="154" t="s">
        <v>328</v>
      </c>
      <c r="AV300" s="13" t="s">
        <v>90</v>
      </c>
      <c r="AW300" s="13" t="s">
        <v>41</v>
      </c>
      <c r="AX300" s="13" t="s">
        <v>88</v>
      </c>
      <c r="AY300" s="154" t="s">
        <v>141</v>
      </c>
    </row>
    <row r="301" spans="2:65" s="1" customFormat="1" ht="37.9" customHeight="1">
      <c r="B301" s="34"/>
      <c r="C301" s="129" t="s">
        <v>7</v>
      </c>
      <c r="D301" s="129" t="s">
        <v>143</v>
      </c>
      <c r="E301" s="130" t="s">
        <v>747</v>
      </c>
      <c r="F301" s="131" t="s">
        <v>748</v>
      </c>
      <c r="G301" s="132" t="s">
        <v>146</v>
      </c>
      <c r="H301" s="133">
        <v>46.49</v>
      </c>
      <c r="I301" s="134"/>
      <c r="J301" s="135">
        <f>ROUND(I301*H301,2)</f>
        <v>0</v>
      </c>
      <c r="K301" s="131" t="s">
        <v>147</v>
      </c>
      <c r="L301" s="34"/>
      <c r="M301" s="136" t="s">
        <v>32</v>
      </c>
      <c r="N301" s="137" t="s">
        <v>51</v>
      </c>
      <c r="P301" s="138">
        <f>O301*H301</f>
        <v>0</v>
      </c>
      <c r="Q301" s="138">
        <v>2.0000000000000002E-5</v>
      </c>
      <c r="R301" s="138">
        <f>Q301*H301</f>
        <v>9.2980000000000016E-4</v>
      </c>
      <c r="S301" s="138">
        <v>1.0000000000000001E-5</v>
      </c>
      <c r="T301" s="139">
        <f>S301*H301</f>
        <v>4.6490000000000008E-4</v>
      </c>
      <c r="AR301" s="140" t="s">
        <v>148</v>
      </c>
      <c r="AT301" s="140" t="s">
        <v>143</v>
      </c>
      <c r="AU301" s="140" t="s">
        <v>328</v>
      </c>
      <c r="AY301" s="18" t="s">
        <v>141</v>
      </c>
      <c r="BE301" s="141">
        <f>IF(N301="základní",J301,0)</f>
        <v>0</v>
      </c>
      <c r="BF301" s="141">
        <f>IF(N301="snížená",J301,0)</f>
        <v>0</v>
      </c>
      <c r="BG301" s="141">
        <f>IF(N301="zákl. přenesená",J301,0)</f>
        <v>0</v>
      </c>
      <c r="BH301" s="141">
        <f>IF(N301="sníž. přenesená",J301,0)</f>
        <v>0</v>
      </c>
      <c r="BI301" s="141">
        <f>IF(N301="nulová",J301,0)</f>
        <v>0</v>
      </c>
      <c r="BJ301" s="18" t="s">
        <v>88</v>
      </c>
      <c r="BK301" s="141">
        <f>ROUND(I301*H301,2)</f>
        <v>0</v>
      </c>
      <c r="BL301" s="18" t="s">
        <v>148</v>
      </c>
      <c r="BM301" s="140" t="s">
        <v>749</v>
      </c>
    </row>
    <row r="302" spans="2:65" s="1" customFormat="1" ht="11.25">
      <c r="B302" s="34"/>
      <c r="D302" s="142" t="s">
        <v>150</v>
      </c>
      <c r="F302" s="143" t="s">
        <v>750</v>
      </c>
      <c r="I302" s="144"/>
      <c r="L302" s="34"/>
      <c r="M302" s="145"/>
      <c r="T302" s="55"/>
      <c r="AT302" s="18" t="s">
        <v>150</v>
      </c>
      <c r="AU302" s="18" t="s">
        <v>328</v>
      </c>
    </row>
    <row r="303" spans="2:65" s="13" customFormat="1" ht="11.25">
      <c r="B303" s="153"/>
      <c r="D303" s="147" t="s">
        <v>152</v>
      </c>
      <c r="E303" s="154" t="s">
        <v>32</v>
      </c>
      <c r="F303" s="155" t="s">
        <v>751</v>
      </c>
      <c r="H303" s="156">
        <v>10.5</v>
      </c>
      <c r="I303" s="157"/>
      <c r="L303" s="153"/>
      <c r="M303" s="158"/>
      <c r="T303" s="159"/>
      <c r="AT303" s="154" t="s">
        <v>152</v>
      </c>
      <c r="AU303" s="154" t="s">
        <v>328</v>
      </c>
      <c r="AV303" s="13" t="s">
        <v>90</v>
      </c>
      <c r="AW303" s="13" t="s">
        <v>41</v>
      </c>
      <c r="AX303" s="13" t="s">
        <v>80</v>
      </c>
      <c r="AY303" s="154" t="s">
        <v>141</v>
      </c>
    </row>
    <row r="304" spans="2:65" s="13" customFormat="1" ht="11.25">
      <c r="B304" s="153"/>
      <c r="D304" s="147" t="s">
        <v>152</v>
      </c>
      <c r="E304" s="154" t="s">
        <v>32</v>
      </c>
      <c r="F304" s="155" t="s">
        <v>752</v>
      </c>
      <c r="H304" s="156">
        <v>3.45</v>
      </c>
      <c r="I304" s="157"/>
      <c r="L304" s="153"/>
      <c r="M304" s="158"/>
      <c r="T304" s="159"/>
      <c r="AT304" s="154" t="s">
        <v>152</v>
      </c>
      <c r="AU304" s="154" t="s">
        <v>328</v>
      </c>
      <c r="AV304" s="13" t="s">
        <v>90</v>
      </c>
      <c r="AW304" s="13" t="s">
        <v>41</v>
      </c>
      <c r="AX304" s="13" t="s">
        <v>80</v>
      </c>
      <c r="AY304" s="154" t="s">
        <v>141</v>
      </c>
    </row>
    <row r="305" spans="2:65" s="13" customFormat="1" ht="11.25">
      <c r="B305" s="153"/>
      <c r="D305" s="147" t="s">
        <v>152</v>
      </c>
      <c r="E305" s="154" t="s">
        <v>32</v>
      </c>
      <c r="F305" s="155" t="s">
        <v>753</v>
      </c>
      <c r="H305" s="156">
        <v>0.36</v>
      </c>
      <c r="I305" s="157"/>
      <c r="L305" s="153"/>
      <c r="M305" s="158"/>
      <c r="T305" s="159"/>
      <c r="AT305" s="154" t="s">
        <v>152</v>
      </c>
      <c r="AU305" s="154" t="s">
        <v>328</v>
      </c>
      <c r="AV305" s="13" t="s">
        <v>90</v>
      </c>
      <c r="AW305" s="13" t="s">
        <v>41</v>
      </c>
      <c r="AX305" s="13" t="s">
        <v>80</v>
      </c>
      <c r="AY305" s="154" t="s">
        <v>141</v>
      </c>
    </row>
    <row r="306" spans="2:65" s="13" customFormat="1" ht="11.25">
      <c r="B306" s="153"/>
      <c r="D306" s="147" t="s">
        <v>152</v>
      </c>
      <c r="E306" s="154" t="s">
        <v>32</v>
      </c>
      <c r="F306" s="155" t="s">
        <v>754</v>
      </c>
      <c r="H306" s="156">
        <v>1.845</v>
      </c>
      <c r="I306" s="157"/>
      <c r="L306" s="153"/>
      <c r="M306" s="158"/>
      <c r="T306" s="159"/>
      <c r="AT306" s="154" t="s">
        <v>152</v>
      </c>
      <c r="AU306" s="154" t="s">
        <v>328</v>
      </c>
      <c r="AV306" s="13" t="s">
        <v>90</v>
      </c>
      <c r="AW306" s="13" t="s">
        <v>41</v>
      </c>
      <c r="AX306" s="13" t="s">
        <v>80</v>
      </c>
      <c r="AY306" s="154" t="s">
        <v>141</v>
      </c>
    </row>
    <row r="307" spans="2:65" s="13" customFormat="1" ht="11.25">
      <c r="B307" s="153"/>
      <c r="D307" s="147" t="s">
        <v>152</v>
      </c>
      <c r="E307" s="154" t="s">
        <v>32</v>
      </c>
      <c r="F307" s="155" t="s">
        <v>755</v>
      </c>
      <c r="H307" s="156">
        <v>3.4849999999999999</v>
      </c>
      <c r="I307" s="157"/>
      <c r="L307" s="153"/>
      <c r="M307" s="158"/>
      <c r="T307" s="159"/>
      <c r="AT307" s="154" t="s">
        <v>152</v>
      </c>
      <c r="AU307" s="154" t="s">
        <v>328</v>
      </c>
      <c r="AV307" s="13" t="s">
        <v>90</v>
      </c>
      <c r="AW307" s="13" t="s">
        <v>41</v>
      </c>
      <c r="AX307" s="13" t="s">
        <v>80</v>
      </c>
      <c r="AY307" s="154" t="s">
        <v>141</v>
      </c>
    </row>
    <row r="308" spans="2:65" s="13" customFormat="1" ht="11.25">
      <c r="B308" s="153"/>
      <c r="D308" s="147" t="s">
        <v>152</v>
      </c>
      <c r="E308" s="154" t="s">
        <v>32</v>
      </c>
      <c r="F308" s="155" t="s">
        <v>753</v>
      </c>
      <c r="H308" s="156">
        <v>0.36</v>
      </c>
      <c r="I308" s="157"/>
      <c r="L308" s="153"/>
      <c r="M308" s="158"/>
      <c r="T308" s="159"/>
      <c r="AT308" s="154" t="s">
        <v>152</v>
      </c>
      <c r="AU308" s="154" t="s">
        <v>328</v>
      </c>
      <c r="AV308" s="13" t="s">
        <v>90</v>
      </c>
      <c r="AW308" s="13" t="s">
        <v>41</v>
      </c>
      <c r="AX308" s="13" t="s">
        <v>80</v>
      </c>
      <c r="AY308" s="154" t="s">
        <v>141</v>
      </c>
    </row>
    <row r="309" spans="2:65" s="13" customFormat="1" ht="11.25">
      <c r="B309" s="153"/>
      <c r="D309" s="147" t="s">
        <v>152</v>
      </c>
      <c r="E309" s="154" t="s">
        <v>32</v>
      </c>
      <c r="F309" s="155" t="s">
        <v>756</v>
      </c>
      <c r="H309" s="156">
        <v>23.04</v>
      </c>
      <c r="I309" s="157"/>
      <c r="L309" s="153"/>
      <c r="M309" s="158"/>
      <c r="T309" s="159"/>
      <c r="AT309" s="154" t="s">
        <v>152</v>
      </c>
      <c r="AU309" s="154" t="s">
        <v>328</v>
      </c>
      <c r="AV309" s="13" t="s">
        <v>90</v>
      </c>
      <c r="AW309" s="13" t="s">
        <v>41</v>
      </c>
      <c r="AX309" s="13" t="s">
        <v>80</v>
      </c>
      <c r="AY309" s="154" t="s">
        <v>141</v>
      </c>
    </row>
    <row r="310" spans="2:65" s="13" customFormat="1" ht="11.25">
      <c r="B310" s="153"/>
      <c r="D310" s="147" t="s">
        <v>152</v>
      </c>
      <c r="E310" s="154" t="s">
        <v>32</v>
      </c>
      <c r="F310" s="155" t="s">
        <v>752</v>
      </c>
      <c r="H310" s="156">
        <v>3.45</v>
      </c>
      <c r="I310" s="157"/>
      <c r="L310" s="153"/>
      <c r="M310" s="158"/>
      <c r="T310" s="159"/>
      <c r="AT310" s="154" t="s">
        <v>152</v>
      </c>
      <c r="AU310" s="154" t="s">
        <v>328</v>
      </c>
      <c r="AV310" s="13" t="s">
        <v>90</v>
      </c>
      <c r="AW310" s="13" t="s">
        <v>41</v>
      </c>
      <c r="AX310" s="13" t="s">
        <v>80</v>
      </c>
      <c r="AY310" s="154" t="s">
        <v>141</v>
      </c>
    </row>
    <row r="311" spans="2:65" s="14" customFormat="1" ht="11.25">
      <c r="B311" s="160"/>
      <c r="D311" s="147" t="s">
        <v>152</v>
      </c>
      <c r="E311" s="161" t="s">
        <v>32</v>
      </c>
      <c r="F311" s="162" t="s">
        <v>170</v>
      </c>
      <c r="H311" s="163">
        <v>46.49</v>
      </c>
      <c r="I311" s="164"/>
      <c r="L311" s="160"/>
      <c r="M311" s="165"/>
      <c r="T311" s="166"/>
      <c r="AT311" s="161" t="s">
        <v>152</v>
      </c>
      <c r="AU311" s="161" t="s">
        <v>328</v>
      </c>
      <c r="AV311" s="14" t="s">
        <v>148</v>
      </c>
      <c r="AW311" s="14" t="s">
        <v>41</v>
      </c>
      <c r="AX311" s="14" t="s">
        <v>88</v>
      </c>
      <c r="AY311" s="161" t="s">
        <v>141</v>
      </c>
    </row>
    <row r="312" spans="2:65" s="1" customFormat="1" ht="37.9" customHeight="1">
      <c r="B312" s="34"/>
      <c r="C312" s="129" t="s">
        <v>757</v>
      </c>
      <c r="D312" s="129" t="s">
        <v>143</v>
      </c>
      <c r="E312" s="130" t="s">
        <v>758</v>
      </c>
      <c r="F312" s="131" t="s">
        <v>759</v>
      </c>
      <c r="G312" s="132" t="s">
        <v>146</v>
      </c>
      <c r="H312" s="133">
        <v>145.238</v>
      </c>
      <c r="I312" s="134"/>
      <c r="J312" s="135">
        <f>ROUND(I312*H312,2)</f>
        <v>0</v>
      </c>
      <c r="K312" s="131" t="s">
        <v>32</v>
      </c>
      <c r="L312" s="34"/>
      <c r="M312" s="136" t="s">
        <v>32</v>
      </c>
      <c r="N312" s="137" t="s">
        <v>51</v>
      </c>
      <c r="P312" s="138">
        <f>O312*H312</f>
        <v>0</v>
      </c>
      <c r="Q312" s="138">
        <v>3.4500000000000003E-2</v>
      </c>
      <c r="R312" s="138">
        <f>Q312*H312</f>
        <v>5.0107110000000006</v>
      </c>
      <c r="S312" s="138">
        <v>0</v>
      </c>
      <c r="T312" s="139">
        <f>S312*H312</f>
        <v>0</v>
      </c>
      <c r="AR312" s="140" t="s">
        <v>148</v>
      </c>
      <c r="AT312" s="140" t="s">
        <v>143</v>
      </c>
      <c r="AU312" s="140" t="s">
        <v>328</v>
      </c>
      <c r="AY312" s="18" t="s">
        <v>141</v>
      </c>
      <c r="BE312" s="141">
        <f>IF(N312="základní",J312,0)</f>
        <v>0</v>
      </c>
      <c r="BF312" s="141">
        <f>IF(N312="snížená",J312,0)</f>
        <v>0</v>
      </c>
      <c r="BG312" s="141">
        <f>IF(N312="zákl. přenesená",J312,0)</f>
        <v>0</v>
      </c>
      <c r="BH312" s="141">
        <f>IF(N312="sníž. přenesená",J312,0)</f>
        <v>0</v>
      </c>
      <c r="BI312" s="141">
        <f>IF(N312="nulová",J312,0)</f>
        <v>0</v>
      </c>
      <c r="BJ312" s="18" t="s">
        <v>88</v>
      </c>
      <c r="BK312" s="141">
        <f>ROUND(I312*H312,2)</f>
        <v>0</v>
      </c>
      <c r="BL312" s="18" t="s">
        <v>148</v>
      </c>
      <c r="BM312" s="140" t="s">
        <v>760</v>
      </c>
    </row>
    <row r="313" spans="2:65" s="12" customFormat="1" ht="11.25">
      <c r="B313" s="146"/>
      <c r="D313" s="147" t="s">
        <v>152</v>
      </c>
      <c r="E313" s="148" t="s">
        <v>32</v>
      </c>
      <c r="F313" s="149" t="s">
        <v>660</v>
      </c>
      <c r="H313" s="148" t="s">
        <v>32</v>
      </c>
      <c r="I313" s="150"/>
      <c r="L313" s="146"/>
      <c r="M313" s="151"/>
      <c r="T313" s="152"/>
      <c r="AT313" s="148" t="s">
        <v>152</v>
      </c>
      <c r="AU313" s="148" t="s">
        <v>328</v>
      </c>
      <c r="AV313" s="12" t="s">
        <v>88</v>
      </c>
      <c r="AW313" s="12" t="s">
        <v>41</v>
      </c>
      <c r="AX313" s="12" t="s">
        <v>80</v>
      </c>
      <c r="AY313" s="148" t="s">
        <v>141</v>
      </c>
    </row>
    <row r="314" spans="2:65" s="13" customFormat="1" ht="11.25">
      <c r="B314" s="153"/>
      <c r="D314" s="147" t="s">
        <v>152</v>
      </c>
      <c r="E314" s="154" t="s">
        <v>32</v>
      </c>
      <c r="F314" s="155" t="s">
        <v>761</v>
      </c>
      <c r="H314" s="156">
        <v>45.402000000000001</v>
      </c>
      <c r="I314" s="157"/>
      <c r="L314" s="153"/>
      <c r="M314" s="158"/>
      <c r="T314" s="159"/>
      <c r="AT314" s="154" t="s">
        <v>152</v>
      </c>
      <c r="AU314" s="154" t="s">
        <v>328</v>
      </c>
      <c r="AV314" s="13" t="s">
        <v>90</v>
      </c>
      <c r="AW314" s="13" t="s">
        <v>41</v>
      </c>
      <c r="AX314" s="13" t="s">
        <v>80</v>
      </c>
      <c r="AY314" s="154" t="s">
        <v>141</v>
      </c>
    </row>
    <row r="315" spans="2:65" s="13" customFormat="1" ht="11.25">
      <c r="B315" s="153"/>
      <c r="D315" s="147" t="s">
        <v>152</v>
      </c>
      <c r="E315" s="154" t="s">
        <v>32</v>
      </c>
      <c r="F315" s="155" t="s">
        <v>662</v>
      </c>
      <c r="H315" s="156">
        <v>-8.8000000000000007</v>
      </c>
      <c r="I315" s="157"/>
      <c r="L315" s="153"/>
      <c r="M315" s="158"/>
      <c r="T315" s="159"/>
      <c r="AT315" s="154" t="s">
        <v>152</v>
      </c>
      <c r="AU315" s="154" t="s">
        <v>328</v>
      </c>
      <c r="AV315" s="13" t="s">
        <v>90</v>
      </c>
      <c r="AW315" s="13" t="s">
        <v>41</v>
      </c>
      <c r="AX315" s="13" t="s">
        <v>80</v>
      </c>
      <c r="AY315" s="154" t="s">
        <v>141</v>
      </c>
    </row>
    <row r="316" spans="2:65" s="13" customFormat="1" ht="11.25">
      <c r="B316" s="153"/>
      <c r="D316" s="147" t="s">
        <v>152</v>
      </c>
      <c r="E316" s="154" t="s">
        <v>32</v>
      </c>
      <c r="F316" s="155" t="s">
        <v>663</v>
      </c>
      <c r="H316" s="156">
        <v>1.21</v>
      </c>
      <c r="I316" s="157"/>
      <c r="L316" s="153"/>
      <c r="M316" s="158"/>
      <c r="T316" s="159"/>
      <c r="AT316" s="154" t="s">
        <v>152</v>
      </c>
      <c r="AU316" s="154" t="s">
        <v>328</v>
      </c>
      <c r="AV316" s="13" t="s">
        <v>90</v>
      </c>
      <c r="AW316" s="13" t="s">
        <v>41</v>
      </c>
      <c r="AX316" s="13" t="s">
        <v>80</v>
      </c>
      <c r="AY316" s="154" t="s">
        <v>141</v>
      </c>
    </row>
    <row r="317" spans="2:65" s="12" customFormat="1" ht="11.25">
      <c r="B317" s="146"/>
      <c r="D317" s="147" t="s">
        <v>152</v>
      </c>
      <c r="E317" s="148" t="s">
        <v>32</v>
      </c>
      <c r="F317" s="149" t="s">
        <v>664</v>
      </c>
      <c r="H317" s="148" t="s">
        <v>32</v>
      </c>
      <c r="I317" s="150"/>
      <c r="L317" s="146"/>
      <c r="M317" s="151"/>
      <c r="T317" s="152"/>
      <c r="AT317" s="148" t="s">
        <v>152</v>
      </c>
      <c r="AU317" s="148" t="s">
        <v>328</v>
      </c>
      <c r="AV317" s="12" t="s">
        <v>88</v>
      </c>
      <c r="AW317" s="12" t="s">
        <v>41</v>
      </c>
      <c r="AX317" s="12" t="s">
        <v>80</v>
      </c>
      <c r="AY317" s="148" t="s">
        <v>141</v>
      </c>
    </row>
    <row r="318" spans="2:65" s="13" customFormat="1" ht="11.25">
      <c r="B318" s="153"/>
      <c r="D318" s="147" t="s">
        <v>152</v>
      </c>
      <c r="E318" s="154" t="s">
        <v>32</v>
      </c>
      <c r="F318" s="155" t="s">
        <v>762</v>
      </c>
      <c r="H318" s="156">
        <v>46.41</v>
      </c>
      <c r="I318" s="157"/>
      <c r="L318" s="153"/>
      <c r="M318" s="158"/>
      <c r="T318" s="159"/>
      <c r="AT318" s="154" t="s">
        <v>152</v>
      </c>
      <c r="AU318" s="154" t="s">
        <v>328</v>
      </c>
      <c r="AV318" s="13" t="s">
        <v>90</v>
      </c>
      <c r="AW318" s="13" t="s">
        <v>41</v>
      </c>
      <c r="AX318" s="13" t="s">
        <v>80</v>
      </c>
      <c r="AY318" s="154" t="s">
        <v>141</v>
      </c>
    </row>
    <row r="319" spans="2:65" s="13" customFormat="1" ht="11.25">
      <c r="B319" s="153"/>
      <c r="D319" s="147" t="s">
        <v>152</v>
      </c>
      <c r="E319" s="154" t="s">
        <v>32</v>
      </c>
      <c r="F319" s="155" t="s">
        <v>666</v>
      </c>
      <c r="H319" s="156">
        <v>-1.96</v>
      </c>
      <c r="I319" s="157"/>
      <c r="L319" s="153"/>
      <c r="M319" s="158"/>
      <c r="T319" s="159"/>
      <c r="AT319" s="154" t="s">
        <v>152</v>
      </c>
      <c r="AU319" s="154" t="s">
        <v>328</v>
      </c>
      <c r="AV319" s="13" t="s">
        <v>90</v>
      </c>
      <c r="AW319" s="13" t="s">
        <v>41</v>
      </c>
      <c r="AX319" s="13" t="s">
        <v>80</v>
      </c>
      <c r="AY319" s="154" t="s">
        <v>141</v>
      </c>
    </row>
    <row r="320" spans="2:65" s="13" customFormat="1" ht="11.25">
      <c r="B320" s="153"/>
      <c r="D320" s="147" t="s">
        <v>152</v>
      </c>
      <c r="E320" s="154" t="s">
        <v>32</v>
      </c>
      <c r="F320" s="155" t="s">
        <v>667</v>
      </c>
      <c r="H320" s="156">
        <v>0.39600000000000002</v>
      </c>
      <c r="I320" s="157"/>
      <c r="L320" s="153"/>
      <c r="M320" s="158"/>
      <c r="T320" s="159"/>
      <c r="AT320" s="154" t="s">
        <v>152</v>
      </c>
      <c r="AU320" s="154" t="s">
        <v>328</v>
      </c>
      <c r="AV320" s="13" t="s">
        <v>90</v>
      </c>
      <c r="AW320" s="13" t="s">
        <v>41</v>
      </c>
      <c r="AX320" s="13" t="s">
        <v>80</v>
      </c>
      <c r="AY320" s="154" t="s">
        <v>141</v>
      </c>
    </row>
    <row r="321" spans="2:65" s="12" customFormat="1" ht="11.25">
      <c r="B321" s="146"/>
      <c r="D321" s="147" t="s">
        <v>152</v>
      </c>
      <c r="E321" s="148" t="s">
        <v>32</v>
      </c>
      <c r="F321" s="149" t="s">
        <v>682</v>
      </c>
      <c r="H321" s="148" t="s">
        <v>32</v>
      </c>
      <c r="I321" s="150"/>
      <c r="L321" s="146"/>
      <c r="M321" s="151"/>
      <c r="T321" s="152"/>
      <c r="AT321" s="148" t="s">
        <v>152</v>
      </c>
      <c r="AU321" s="148" t="s">
        <v>328</v>
      </c>
      <c r="AV321" s="12" t="s">
        <v>88</v>
      </c>
      <c r="AW321" s="12" t="s">
        <v>41</v>
      </c>
      <c r="AX321" s="12" t="s">
        <v>80</v>
      </c>
      <c r="AY321" s="148" t="s">
        <v>141</v>
      </c>
    </row>
    <row r="322" spans="2:65" s="13" customFormat="1" ht="11.25">
      <c r="B322" s="153"/>
      <c r="D322" s="147" t="s">
        <v>152</v>
      </c>
      <c r="E322" s="154" t="s">
        <v>32</v>
      </c>
      <c r="F322" s="155" t="s">
        <v>661</v>
      </c>
      <c r="H322" s="156">
        <v>24.402000000000001</v>
      </c>
      <c r="I322" s="157"/>
      <c r="L322" s="153"/>
      <c r="M322" s="158"/>
      <c r="T322" s="159"/>
      <c r="AT322" s="154" t="s">
        <v>152</v>
      </c>
      <c r="AU322" s="154" t="s">
        <v>328</v>
      </c>
      <c r="AV322" s="13" t="s">
        <v>90</v>
      </c>
      <c r="AW322" s="13" t="s">
        <v>41</v>
      </c>
      <c r="AX322" s="13" t="s">
        <v>80</v>
      </c>
      <c r="AY322" s="154" t="s">
        <v>141</v>
      </c>
    </row>
    <row r="323" spans="2:65" s="13" customFormat="1" ht="11.25">
      <c r="B323" s="153"/>
      <c r="D323" s="147" t="s">
        <v>152</v>
      </c>
      <c r="E323" s="154" t="s">
        <v>32</v>
      </c>
      <c r="F323" s="155" t="s">
        <v>683</v>
      </c>
      <c r="H323" s="156">
        <v>-7.6</v>
      </c>
      <c r="I323" s="157"/>
      <c r="L323" s="153"/>
      <c r="M323" s="158"/>
      <c r="T323" s="159"/>
      <c r="AT323" s="154" t="s">
        <v>152</v>
      </c>
      <c r="AU323" s="154" t="s">
        <v>328</v>
      </c>
      <c r="AV323" s="13" t="s">
        <v>90</v>
      </c>
      <c r="AW323" s="13" t="s">
        <v>41</v>
      </c>
      <c r="AX323" s="13" t="s">
        <v>80</v>
      </c>
      <c r="AY323" s="154" t="s">
        <v>141</v>
      </c>
    </row>
    <row r="324" spans="2:65" s="13" customFormat="1" ht="11.25">
      <c r="B324" s="153"/>
      <c r="D324" s="147" t="s">
        <v>152</v>
      </c>
      <c r="E324" s="154" t="s">
        <v>32</v>
      </c>
      <c r="F324" s="155" t="s">
        <v>684</v>
      </c>
      <c r="H324" s="156">
        <v>1.1000000000000001</v>
      </c>
      <c r="I324" s="157"/>
      <c r="L324" s="153"/>
      <c r="M324" s="158"/>
      <c r="T324" s="159"/>
      <c r="AT324" s="154" t="s">
        <v>152</v>
      </c>
      <c r="AU324" s="154" t="s">
        <v>328</v>
      </c>
      <c r="AV324" s="13" t="s">
        <v>90</v>
      </c>
      <c r="AW324" s="13" t="s">
        <v>41</v>
      </c>
      <c r="AX324" s="13" t="s">
        <v>80</v>
      </c>
      <c r="AY324" s="154" t="s">
        <v>141</v>
      </c>
    </row>
    <row r="325" spans="2:65" s="12" customFormat="1" ht="11.25">
      <c r="B325" s="146"/>
      <c r="D325" s="147" t="s">
        <v>152</v>
      </c>
      <c r="E325" s="148" t="s">
        <v>32</v>
      </c>
      <c r="F325" s="149" t="s">
        <v>590</v>
      </c>
      <c r="H325" s="148" t="s">
        <v>32</v>
      </c>
      <c r="I325" s="150"/>
      <c r="L325" s="146"/>
      <c r="M325" s="151"/>
      <c r="T325" s="152"/>
      <c r="AT325" s="148" t="s">
        <v>152</v>
      </c>
      <c r="AU325" s="148" t="s">
        <v>328</v>
      </c>
      <c r="AV325" s="12" t="s">
        <v>88</v>
      </c>
      <c r="AW325" s="12" t="s">
        <v>41</v>
      </c>
      <c r="AX325" s="12" t="s">
        <v>80</v>
      </c>
      <c r="AY325" s="148" t="s">
        <v>141</v>
      </c>
    </row>
    <row r="326" spans="2:65" s="13" customFormat="1" ht="11.25">
      <c r="B326" s="153"/>
      <c r="D326" s="147" t="s">
        <v>152</v>
      </c>
      <c r="E326" s="154" t="s">
        <v>32</v>
      </c>
      <c r="F326" s="155" t="s">
        <v>763</v>
      </c>
      <c r="H326" s="156">
        <v>46.241999999999997</v>
      </c>
      <c r="I326" s="157"/>
      <c r="L326" s="153"/>
      <c r="M326" s="158"/>
      <c r="T326" s="159"/>
      <c r="AT326" s="154" t="s">
        <v>152</v>
      </c>
      <c r="AU326" s="154" t="s">
        <v>328</v>
      </c>
      <c r="AV326" s="13" t="s">
        <v>90</v>
      </c>
      <c r="AW326" s="13" t="s">
        <v>41</v>
      </c>
      <c r="AX326" s="13" t="s">
        <v>80</v>
      </c>
      <c r="AY326" s="154" t="s">
        <v>141</v>
      </c>
    </row>
    <row r="327" spans="2:65" s="13" customFormat="1" ht="11.25">
      <c r="B327" s="153"/>
      <c r="D327" s="147" t="s">
        <v>152</v>
      </c>
      <c r="E327" s="154" t="s">
        <v>32</v>
      </c>
      <c r="F327" s="155" t="s">
        <v>686</v>
      </c>
      <c r="H327" s="156">
        <v>-1.96</v>
      </c>
      <c r="I327" s="157"/>
      <c r="L327" s="153"/>
      <c r="M327" s="158"/>
      <c r="T327" s="159"/>
      <c r="AT327" s="154" t="s">
        <v>152</v>
      </c>
      <c r="AU327" s="154" t="s">
        <v>328</v>
      </c>
      <c r="AV327" s="13" t="s">
        <v>90</v>
      </c>
      <c r="AW327" s="13" t="s">
        <v>41</v>
      </c>
      <c r="AX327" s="13" t="s">
        <v>80</v>
      </c>
      <c r="AY327" s="154" t="s">
        <v>141</v>
      </c>
    </row>
    <row r="328" spans="2:65" s="13" customFormat="1" ht="11.25">
      <c r="B328" s="153"/>
      <c r="D328" s="147" t="s">
        <v>152</v>
      </c>
      <c r="E328" s="154" t="s">
        <v>32</v>
      </c>
      <c r="F328" s="155" t="s">
        <v>667</v>
      </c>
      <c r="H328" s="156">
        <v>0.39600000000000002</v>
      </c>
      <c r="I328" s="157"/>
      <c r="L328" s="153"/>
      <c r="M328" s="158"/>
      <c r="T328" s="159"/>
      <c r="AT328" s="154" t="s">
        <v>152</v>
      </c>
      <c r="AU328" s="154" t="s">
        <v>328</v>
      </c>
      <c r="AV328" s="13" t="s">
        <v>90</v>
      </c>
      <c r="AW328" s="13" t="s">
        <v>41</v>
      </c>
      <c r="AX328" s="13" t="s">
        <v>80</v>
      </c>
      <c r="AY328" s="154" t="s">
        <v>141</v>
      </c>
    </row>
    <row r="329" spans="2:65" s="14" customFormat="1" ht="11.25">
      <c r="B329" s="160"/>
      <c r="D329" s="147" t="s">
        <v>152</v>
      </c>
      <c r="E329" s="161" t="s">
        <v>32</v>
      </c>
      <c r="F329" s="162" t="s">
        <v>170</v>
      </c>
      <c r="H329" s="163">
        <v>145.238</v>
      </c>
      <c r="I329" s="164"/>
      <c r="L329" s="160"/>
      <c r="M329" s="165"/>
      <c r="T329" s="166"/>
      <c r="AT329" s="161" t="s">
        <v>152</v>
      </c>
      <c r="AU329" s="161" t="s">
        <v>328</v>
      </c>
      <c r="AV329" s="14" t="s">
        <v>148</v>
      </c>
      <c r="AW329" s="14" t="s">
        <v>41</v>
      </c>
      <c r="AX329" s="14" t="s">
        <v>88</v>
      </c>
      <c r="AY329" s="161" t="s">
        <v>141</v>
      </c>
    </row>
    <row r="330" spans="2:65" s="11" customFormat="1" ht="20.85" customHeight="1">
      <c r="B330" s="117"/>
      <c r="D330" s="118" t="s">
        <v>79</v>
      </c>
      <c r="E330" s="127" t="s">
        <v>161</v>
      </c>
      <c r="F330" s="127" t="s">
        <v>764</v>
      </c>
      <c r="I330" s="120"/>
      <c r="J330" s="128">
        <f>BK330</f>
        <v>0</v>
      </c>
      <c r="L330" s="117"/>
      <c r="M330" s="122"/>
      <c r="P330" s="123">
        <f>SUM(P331:P354)</f>
        <v>0</v>
      </c>
      <c r="R330" s="123">
        <f>SUM(R331:R354)</f>
        <v>5.2502919999999988E-2</v>
      </c>
      <c r="T330" s="124">
        <f>SUM(T331:T354)</f>
        <v>0</v>
      </c>
      <c r="AR330" s="118" t="s">
        <v>88</v>
      </c>
      <c r="AT330" s="125" t="s">
        <v>79</v>
      </c>
      <c r="AU330" s="125" t="s">
        <v>90</v>
      </c>
      <c r="AY330" s="118" t="s">
        <v>141</v>
      </c>
      <c r="BK330" s="126">
        <f>SUM(BK331:BK354)</f>
        <v>0</v>
      </c>
    </row>
    <row r="331" spans="2:65" s="1" customFormat="1" ht="66.75" customHeight="1">
      <c r="B331" s="34"/>
      <c r="C331" s="129" t="s">
        <v>765</v>
      </c>
      <c r="D331" s="129" t="s">
        <v>143</v>
      </c>
      <c r="E331" s="130" t="s">
        <v>766</v>
      </c>
      <c r="F331" s="131" t="s">
        <v>767</v>
      </c>
      <c r="G331" s="132" t="s">
        <v>146</v>
      </c>
      <c r="H331" s="133">
        <v>2.0699999999999998</v>
      </c>
      <c r="I331" s="134"/>
      <c r="J331" s="135">
        <f>ROUND(I331*H331,2)</f>
        <v>0</v>
      </c>
      <c r="K331" s="131" t="s">
        <v>147</v>
      </c>
      <c r="L331" s="34"/>
      <c r="M331" s="136" t="s">
        <v>32</v>
      </c>
      <c r="N331" s="137" t="s">
        <v>51</v>
      </c>
      <c r="P331" s="138">
        <f>O331*H331</f>
        <v>0</v>
      </c>
      <c r="Q331" s="138">
        <v>8.6999999999999994E-3</v>
      </c>
      <c r="R331" s="138">
        <f>Q331*H331</f>
        <v>1.8008999999999997E-2</v>
      </c>
      <c r="S331" s="138">
        <v>0</v>
      </c>
      <c r="T331" s="139">
        <f>S331*H331</f>
        <v>0</v>
      </c>
      <c r="AR331" s="140" t="s">
        <v>148</v>
      </c>
      <c r="AT331" s="140" t="s">
        <v>143</v>
      </c>
      <c r="AU331" s="140" t="s">
        <v>328</v>
      </c>
      <c r="AY331" s="18" t="s">
        <v>141</v>
      </c>
      <c r="BE331" s="141">
        <f>IF(N331="základní",J331,0)</f>
        <v>0</v>
      </c>
      <c r="BF331" s="141">
        <f>IF(N331="snížená",J331,0)</f>
        <v>0</v>
      </c>
      <c r="BG331" s="141">
        <f>IF(N331="zákl. přenesená",J331,0)</f>
        <v>0</v>
      </c>
      <c r="BH331" s="141">
        <f>IF(N331="sníž. přenesená",J331,0)</f>
        <v>0</v>
      </c>
      <c r="BI331" s="141">
        <f>IF(N331="nulová",J331,0)</f>
        <v>0</v>
      </c>
      <c r="BJ331" s="18" t="s">
        <v>88</v>
      </c>
      <c r="BK331" s="141">
        <f>ROUND(I331*H331,2)</f>
        <v>0</v>
      </c>
      <c r="BL331" s="18" t="s">
        <v>148</v>
      </c>
      <c r="BM331" s="140" t="s">
        <v>768</v>
      </c>
    </row>
    <row r="332" spans="2:65" s="1" customFormat="1" ht="11.25">
      <c r="B332" s="34"/>
      <c r="D332" s="142" t="s">
        <v>150</v>
      </c>
      <c r="F332" s="143" t="s">
        <v>769</v>
      </c>
      <c r="I332" s="144"/>
      <c r="L332" s="34"/>
      <c r="M332" s="145"/>
      <c r="T332" s="55"/>
      <c r="AT332" s="18" t="s">
        <v>150</v>
      </c>
      <c r="AU332" s="18" t="s">
        <v>328</v>
      </c>
    </row>
    <row r="333" spans="2:65" s="13" customFormat="1" ht="11.25">
      <c r="B333" s="153"/>
      <c r="D333" s="147" t="s">
        <v>152</v>
      </c>
      <c r="E333" s="154" t="s">
        <v>32</v>
      </c>
      <c r="F333" s="155" t="s">
        <v>770</v>
      </c>
      <c r="H333" s="156">
        <v>2.0699999999999998</v>
      </c>
      <c r="I333" s="157"/>
      <c r="L333" s="153"/>
      <c r="M333" s="158"/>
      <c r="T333" s="159"/>
      <c r="AT333" s="154" t="s">
        <v>152</v>
      </c>
      <c r="AU333" s="154" t="s">
        <v>328</v>
      </c>
      <c r="AV333" s="13" t="s">
        <v>90</v>
      </c>
      <c r="AW333" s="13" t="s">
        <v>41</v>
      </c>
      <c r="AX333" s="13" t="s">
        <v>88</v>
      </c>
      <c r="AY333" s="154" t="s">
        <v>141</v>
      </c>
    </row>
    <row r="334" spans="2:65" s="1" customFormat="1" ht="16.5" customHeight="1">
      <c r="B334" s="34"/>
      <c r="C334" s="167" t="s">
        <v>771</v>
      </c>
      <c r="D334" s="167" t="s">
        <v>260</v>
      </c>
      <c r="E334" s="168" t="s">
        <v>772</v>
      </c>
      <c r="F334" s="169" t="s">
        <v>773</v>
      </c>
      <c r="G334" s="170" t="s">
        <v>146</v>
      </c>
      <c r="H334" s="171">
        <v>2.1739999999999999</v>
      </c>
      <c r="I334" s="172"/>
      <c r="J334" s="173">
        <f>ROUND(I334*H334,2)</f>
        <v>0</v>
      </c>
      <c r="K334" s="169" t="s">
        <v>147</v>
      </c>
      <c r="L334" s="174"/>
      <c r="M334" s="175" t="s">
        <v>32</v>
      </c>
      <c r="N334" s="176" t="s">
        <v>51</v>
      </c>
      <c r="P334" s="138">
        <f>O334*H334</f>
        <v>0</v>
      </c>
      <c r="Q334" s="138">
        <v>3.6800000000000001E-3</v>
      </c>
      <c r="R334" s="138">
        <f>Q334*H334</f>
        <v>8.00032E-3</v>
      </c>
      <c r="S334" s="138">
        <v>0</v>
      </c>
      <c r="T334" s="139">
        <f>S334*H334</f>
        <v>0</v>
      </c>
      <c r="AR334" s="140" t="s">
        <v>263</v>
      </c>
      <c r="AT334" s="140" t="s">
        <v>260</v>
      </c>
      <c r="AU334" s="140" t="s">
        <v>328</v>
      </c>
      <c r="AY334" s="18" t="s">
        <v>141</v>
      </c>
      <c r="BE334" s="141">
        <f>IF(N334="základní",J334,0)</f>
        <v>0</v>
      </c>
      <c r="BF334" s="141">
        <f>IF(N334="snížená",J334,0)</f>
        <v>0</v>
      </c>
      <c r="BG334" s="141">
        <f>IF(N334="zákl. přenesená",J334,0)</f>
        <v>0</v>
      </c>
      <c r="BH334" s="141">
        <f>IF(N334="sníž. přenesená",J334,0)</f>
        <v>0</v>
      </c>
      <c r="BI334" s="141">
        <f>IF(N334="nulová",J334,0)</f>
        <v>0</v>
      </c>
      <c r="BJ334" s="18" t="s">
        <v>88</v>
      </c>
      <c r="BK334" s="141">
        <f>ROUND(I334*H334,2)</f>
        <v>0</v>
      </c>
      <c r="BL334" s="18" t="s">
        <v>148</v>
      </c>
      <c r="BM334" s="140" t="s">
        <v>774</v>
      </c>
    </row>
    <row r="335" spans="2:65" s="13" customFormat="1" ht="11.25">
      <c r="B335" s="153"/>
      <c r="D335" s="147" t="s">
        <v>152</v>
      </c>
      <c r="F335" s="155" t="s">
        <v>775</v>
      </c>
      <c r="H335" s="156">
        <v>2.1739999999999999</v>
      </c>
      <c r="I335" s="157"/>
      <c r="L335" s="153"/>
      <c r="M335" s="158"/>
      <c r="T335" s="159"/>
      <c r="AT335" s="154" t="s">
        <v>152</v>
      </c>
      <c r="AU335" s="154" t="s">
        <v>328</v>
      </c>
      <c r="AV335" s="13" t="s">
        <v>90</v>
      </c>
      <c r="AW335" s="13" t="s">
        <v>4</v>
      </c>
      <c r="AX335" s="13" t="s">
        <v>88</v>
      </c>
      <c r="AY335" s="154" t="s">
        <v>141</v>
      </c>
    </row>
    <row r="336" spans="2:65" s="1" customFormat="1" ht="24.2" customHeight="1">
      <c r="B336" s="34"/>
      <c r="C336" s="129" t="s">
        <v>776</v>
      </c>
      <c r="D336" s="129" t="s">
        <v>143</v>
      </c>
      <c r="E336" s="130" t="s">
        <v>777</v>
      </c>
      <c r="F336" s="131" t="s">
        <v>778</v>
      </c>
      <c r="G336" s="132" t="s">
        <v>146</v>
      </c>
      <c r="H336" s="133">
        <v>2.25</v>
      </c>
      <c r="I336" s="134"/>
      <c r="J336" s="135">
        <f>ROUND(I336*H336,2)</f>
        <v>0</v>
      </c>
      <c r="K336" s="131" t="s">
        <v>147</v>
      </c>
      <c r="L336" s="34"/>
      <c r="M336" s="136" t="s">
        <v>32</v>
      </c>
      <c r="N336" s="137" t="s">
        <v>51</v>
      </c>
      <c r="P336" s="138">
        <f>O336*H336</f>
        <v>0</v>
      </c>
      <c r="Q336" s="138">
        <v>2.5999999999999998E-4</v>
      </c>
      <c r="R336" s="138">
        <f>Q336*H336</f>
        <v>5.8499999999999991E-4</v>
      </c>
      <c r="S336" s="138">
        <v>0</v>
      </c>
      <c r="T336" s="139">
        <f>S336*H336</f>
        <v>0</v>
      </c>
      <c r="AR336" s="140" t="s">
        <v>148</v>
      </c>
      <c r="AT336" s="140" t="s">
        <v>143</v>
      </c>
      <c r="AU336" s="140" t="s">
        <v>328</v>
      </c>
      <c r="AY336" s="18" t="s">
        <v>141</v>
      </c>
      <c r="BE336" s="141">
        <f>IF(N336="základní",J336,0)</f>
        <v>0</v>
      </c>
      <c r="BF336" s="141">
        <f>IF(N336="snížená",J336,0)</f>
        <v>0</v>
      </c>
      <c r="BG336" s="141">
        <f>IF(N336="zákl. přenesená",J336,0)</f>
        <v>0</v>
      </c>
      <c r="BH336" s="141">
        <f>IF(N336="sníž. přenesená",J336,0)</f>
        <v>0</v>
      </c>
      <c r="BI336" s="141">
        <f>IF(N336="nulová",J336,0)</f>
        <v>0</v>
      </c>
      <c r="BJ336" s="18" t="s">
        <v>88</v>
      </c>
      <c r="BK336" s="141">
        <f>ROUND(I336*H336,2)</f>
        <v>0</v>
      </c>
      <c r="BL336" s="18" t="s">
        <v>148</v>
      </c>
      <c r="BM336" s="140" t="s">
        <v>779</v>
      </c>
    </row>
    <row r="337" spans="2:65" s="1" customFormat="1" ht="11.25">
      <c r="B337" s="34"/>
      <c r="D337" s="142" t="s">
        <v>150</v>
      </c>
      <c r="F337" s="143" t="s">
        <v>780</v>
      </c>
      <c r="I337" s="144"/>
      <c r="L337" s="34"/>
      <c r="M337" s="145"/>
      <c r="T337" s="55"/>
      <c r="AT337" s="18" t="s">
        <v>150</v>
      </c>
      <c r="AU337" s="18" t="s">
        <v>328</v>
      </c>
    </row>
    <row r="338" spans="2:65" s="13" customFormat="1" ht="11.25">
      <c r="B338" s="153"/>
      <c r="D338" s="147" t="s">
        <v>152</v>
      </c>
      <c r="E338" s="154" t="s">
        <v>32</v>
      </c>
      <c r="F338" s="155" t="s">
        <v>781</v>
      </c>
      <c r="H338" s="156">
        <v>2.25</v>
      </c>
      <c r="I338" s="157"/>
      <c r="L338" s="153"/>
      <c r="M338" s="158"/>
      <c r="T338" s="159"/>
      <c r="AT338" s="154" t="s">
        <v>152</v>
      </c>
      <c r="AU338" s="154" t="s">
        <v>328</v>
      </c>
      <c r="AV338" s="13" t="s">
        <v>90</v>
      </c>
      <c r="AW338" s="13" t="s">
        <v>41</v>
      </c>
      <c r="AX338" s="13" t="s">
        <v>88</v>
      </c>
      <c r="AY338" s="154" t="s">
        <v>141</v>
      </c>
    </row>
    <row r="339" spans="2:65" s="1" customFormat="1" ht="24.2" customHeight="1">
      <c r="B339" s="34"/>
      <c r="C339" s="129" t="s">
        <v>782</v>
      </c>
      <c r="D339" s="129" t="s">
        <v>143</v>
      </c>
      <c r="E339" s="130" t="s">
        <v>783</v>
      </c>
      <c r="F339" s="131" t="s">
        <v>784</v>
      </c>
      <c r="G339" s="132" t="s">
        <v>146</v>
      </c>
      <c r="H339" s="133">
        <v>0.27</v>
      </c>
      <c r="I339" s="134"/>
      <c r="J339" s="135">
        <f>ROUND(I339*H339,2)</f>
        <v>0</v>
      </c>
      <c r="K339" s="131" t="s">
        <v>147</v>
      </c>
      <c r="L339" s="34"/>
      <c r="M339" s="136" t="s">
        <v>32</v>
      </c>
      <c r="N339" s="137" t="s">
        <v>51</v>
      </c>
      <c r="P339" s="138">
        <f>O339*H339</f>
        <v>0</v>
      </c>
      <c r="Q339" s="138">
        <v>1.8000000000000001E-4</v>
      </c>
      <c r="R339" s="138">
        <f>Q339*H339</f>
        <v>4.8600000000000009E-5</v>
      </c>
      <c r="S339" s="138">
        <v>0</v>
      </c>
      <c r="T339" s="139">
        <f>S339*H339</f>
        <v>0</v>
      </c>
      <c r="AR339" s="140" t="s">
        <v>148</v>
      </c>
      <c r="AT339" s="140" t="s">
        <v>143</v>
      </c>
      <c r="AU339" s="140" t="s">
        <v>328</v>
      </c>
      <c r="AY339" s="18" t="s">
        <v>141</v>
      </c>
      <c r="BE339" s="141">
        <f>IF(N339="základní",J339,0)</f>
        <v>0</v>
      </c>
      <c r="BF339" s="141">
        <f>IF(N339="snížená",J339,0)</f>
        <v>0</v>
      </c>
      <c r="BG339" s="141">
        <f>IF(N339="zákl. přenesená",J339,0)</f>
        <v>0</v>
      </c>
      <c r="BH339" s="141">
        <f>IF(N339="sníž. přenesená",J339,0)</f>
        <v>0</v>
      </c>
      <c r="BI339" s="141">
        <f>IF(N339="nulová",J339,0)</f>
        <v>0</v>
      </c>
      <c r="BJ339" s="18" t="s">
        <v>88</v>
      </c>
      <c r="BK339" s="141">
        <f>ROUND(I339*H339,2)</f>
        <v>0</v>
      </c>
      <c r="BL339" s="18" t="s">
        <v>148</v>
      </c>
      <c r="BM339" s="140" t="s">
        <v>785</v>
      </c>
    </row>
    <row r="340" spans="2:65" s="1" customFormat="1" ht="11.25">
      <c r="B340" s="34"/>
      <c r="D340" s="142" t="s">
        <v>150</v>
      </c>
      <c r="F340" s="143" t="s">
        <v>786</v>
      </c>
      <c r="I340" s="144"/>
      <c r="L340" s="34"/>
      <c r="M340" s="145"/>
      <c r="T340" s="55"/>
      <c r="AT340" s="18" t="s">
        <v>150</v>
      </c>
      <c r="AU340" s="18" t="s">
        <v>328</v>
      </c>
    </row>
    <row r="341" spans="2:65" s="13" customFormat="1" ht="11.25">
      <c r="B341" s="153"/>
      <c r="D341" s="147" t="s">
        <v>152</v>
      </c>
      <c r="E341" s="154" t="s">
        <v>32</v>
      </c>
      <c r="F341" s="155" t="s">
        <v>787</v>
      </c>
      <c r="H341" s="156">
        <v>0.27</v>
      </c>
      <c r="I341" s="157"/>
      <c r="L341" s="153"/>
      <c r="M341" s="158"/>
      <c r="T341" s="159"/>
      <c r="AT341" s="154" t="s">
        <v>152</v>
      </c>
      <c r="AU341" s="154" t="s">
        <v>328</v>
      </c>
      <c r="AV341" s="13" t="s">
        <v>90</v>
      </c>
      <c r="AW341" s="13" t="s">
        <v>41</v>
      </c>
      <c r="AX341" s="13" t="s">
        <v>88</v>
      </c>
      <c r="AY341" s="154" t="s">
        <v>141</v>
      </c>
    </row>
    <row r="342" spans="2:65" s="1" customFormat="1" ht="24.2" customHeight="1">
      <c r="B342" s="34"/>
      <c r="C342" s="129" t="s">
        <v>788</v>
      </c>
      <c r="D342" s="129" t="s">
        <v>143</v>
      </c>
      <c r="E342" s="130" t="s">
        <v>789</v>
      </c>
      <c r="F342" s="131" t="s">
        <v>790</v>
      </c>
      <c r="G342" s="132" t="s">
        <v>146</v>
      </c>
      <c r="H342" s="133">
        <v>1.8</v>
      </c>
      <c r="I342" s="134"/>
      <c r="J342" s="135">
        <f>ROUND(I342*H342,2)</f>
        <v>0</v>
      </c>
      <c r="K342" s="131" t="s">
        <v>147</v>
      </c>
      <c r="L342" s="34"/>
      <c r="M342" s="136" t="s">
        <v>32</v>
      </c>
      <c r="N342" s="137" t="s">
        <v>51</v>
      </c>
      <c r="P342" s="138">
        <f>O342*H342</f>
        <v>0</v>
      </c>
      <c r="Q342" s="138">
        <v>1.3999999999999999E-4</v>
      </c>
      <c r="R342" s="138">
        <f>Q342*H342</f>
        <v>2.52E-4</v>
      </c>
      <c r="S342" s="138">
        <v>0</v>
      </c>
      <c r="T342" s="139">
        <f>S342*H342</f>
        <v>0</v>
      </c>
      <c r="AR342" s="140" t="s">
        <v>148</v>
      </c>
      <c r="AT342" s="140" t="s">
        <v>143</v>
      </c>
      <c r="AU342" s="140" t="s">
        <v>328</v>
      </c>
      <c r="AY342" s="18" t="s">
        <v>141</v>
      </c>
      <c r="BE342" s="141">
        <f>IF(N342="základní",J342,0)</f>
        <v>0</v>
      </c>
      <c r="BF342" s="141">
        <f>IF(N342="snížená",J342,0)</f>
        <v>0</v>
      </c>
      <c r="BG342" s="141">
        <f>IF(N342="zákl. přenesená",J342,0)</f>
        <v>0</v>
      </c>
      <c r="BH342" s="141">
        <f>IF(N342="sníž. přenesená",J342,0)</f>
        <v>0</v>
      </c>
      <c r="BI342" s="141">
        <f>IF(N342="nulová",J342,0)</f>
        <v>0</v>
      </c>
      <c r="BJ342" s="18" t="s">
        <v>88</v>
      </c>
      <c r="BK342" s="141">
        <f>ROUND(I342*H342,2)</f>
        <v>0</v>
      </c>
      <c r="BL342" s="18" t="s">
        <v>148</v>
      </c>
      <c r="BM342" s="140" t="s">
        <v>791</v>
      </c>
    </row>
    <row r="343" spans="2:65" s="1" customFormat="1" ht="11.25">
      <c r="B343" s="34"/>
      <c r="D343" s="142" t="s">
        <v>150</v>
      </c>
      <c r="F343" s="143" t="s">
        <v>792</v>
      </c>
      <c r="I343" s="144"/>
      <c r="L343" s="34"/>
      <c r="M343" s="145"/>
      <c r="T343" s="55"/>
      <c r="AT343" s="18" t="s">
        <v>150</v>
      </c>
      <c r="AU343" s="18" t="s">
        <v>328</v>
      </c>
    </row>
    <row r="344" spans="2:65" s="13" customFormat="1" ht="11.25">
      <c r="B344" s="153"/>
      <c r="D344" s="147" t="s">
        <v>152</v>
      </c>
      <c r="E344" s="154" t="s">
        <v>32</v>
      </c>
      <c r="F344" s="155" t="s">
        <v>793</v>
      </c>
      <c r="H344" s="156">
        <v>1.8</v>
      </c>
      <c r="I344" s="157"/>
      <c r="L344" s="153"/>
      <c r="M344" s="158"/>
      <c r="T344" s="159"/>
      <c r="AT344" s="154" t="s">
        <v>152</v>
      </c>
      <c r="AU344" s="154" t="s">
        <v>328</v>
      </c>
      <c r="AV344" s="13" t="s">
        <v>90</v>
      </c>
      <c r="AW344" s="13" t="s">
        <v>41</v>
      </c>
      <c r="AX344" s="13" t="s">
        <v>88</v>
      </c>
      <c r="AY344" s="154" t="s">
        <v>141</v>
      </c>
    </row>
    <row r="345" spans="2:65" s="1" customFormat="1" ht="55.5" customHeight="1">
      <c r="B345" s="34"/>
      <c r="C345" s="129" t="s">
        <v>794</v>
      </c>
      <c r="D345" s="129" t="s">
        <v>143</v>
      </c>
      <c r="E345" s="130" t="s">
        <v>795</v>
      </c>
      <c r="F345" s="131" t="s">
        <v>796</v>
      </c>
      <c r="G345" s="132" t="s">
        <v>157</v>
      </c>
      <c r="H345" s="133">
        <v>7.1</v>
      </c>
      <c r="I345" s="134"/>
      <c r="J345" s="135">
        <f>ROUND(I345*H345,2)</f>
        <v>0</v>
      </c>
      <c r="K345" s="131" t="s">
        <v>147</v>
      </c>
      <c r="L345" s="34"/>
      <c r="M345" s="136" t="s">
        <v>32</v>
      </c>
      <c r="N345" s="137" t="s">
        <v>51</v>
      </c>
      <c r="P345" s="138">
        <f>O345*H345</f>
        <v>0</v>
      </c>
      <c r="Q345" s="138">
        <v>3.3899999999999998E-3</v>
      </c>
      <c r="R345" s="138">
        <f>Q345*H345</f>
        <v>2.4068999999999997E-2</v>
      </c>
      <c r="S345" s="138">
        <v>0</v>
      </c>
      <c r="T345" s="139">
        <f>S345*H345</f>
        <v>0</v>
      </c>
      <c r="AR345" s="140" t="s">
        <v>148</v>
      </c>
      <c r="AT345" s="140" t="s">
        <v>143</v>
      </c>
      <c r="AU345" s="140" t="s">
        <v>328</v>
      </c>
      <c r="AY345" s="18" t="s">
        <v>141</v>
      </c>
      <c r="BE345" s="141">
        <f>IF(N345="základní",J345,0)</f>
        <v>0</v>
      </c>
      <c r="BF345" s="141">
        <f>IF(N345="snížená",J345,0)</f>
        <v>0</v>
      </c>
      <c r="BG345" s="141">
        <f>IF(N345="zákl. přenesená",J345,0)</f>
        <v>0</v>
      </c>
      <c r="BH345" s="141">
        <f>IF(N345="sníž. přenesená",J345,0)</f>
        <v>0</v>
      </c>
      <c r="BI345" s="141">
        <f>IF(N345="nulová",J345,0)</f>
        <v>0</v>
      </c>
      <c r="BJ345" s="18" t="s">
        <v>88</v>
      </c>
      <c r="BK345" s="141">
        <f>ROUND(I345*H345,2)</f>
        <v>0</v>
      </c>
      <c r="BL345" s="18" t="s">
        <v>148</v>
      </c>
      <c r="BM345" s="140" t="s">
        <v>797</v>
      </c>
    </row>
    <row r="346" spans="2:65" s="1" customFormat="1" ht="11.25">
      <c r="B346" s="34"/>
      <c r="D346" s="142" t="s">
        <v>150</v>
      </c>
      <c r="F346" s="143" t="s">
        <v>798</v>
      </c>
      <c r="I346" s="144"/>
      <c r="L346" s="34"/>
      <c r="M346" s="145"/>
      <c r="T346" s="55"/>
      <c r="AT346" s="18" t="s">
        <v>150</v>
      </c>
      <c r="AU346" s="18" t="s">
        <v>328</v>
      </c>
    </row>
    <row r="347" spans="2:65" s="13" customFormat="1" ht="11.25">
      <c r="B347" s="153"/>
      <c r="D347" s="147" t="s">
        <v>152</v>
      </c>
      <c r="E347" s="154" t="s">
        <v>32</v>
      </c>
      <c r="F347" s="155" t="s">
        <v>799</v>
      </c>
      <c r="H347" s="156">
        <v>2.1</v>
      </c>
      <c r="I347" s="157"/>
      <c r="L347" s="153"/>
      <c r="M347" s="158"/>
      <c r="T347" s="159"/>
      <c r="AT347" s="154" t="s">
        <v>152</v>
      </c>
      <c r="AU347" s="154" t="s">
        <v>328</v>
      </c>
      <c r="AV347" s="13" t="s">
        <v>90</v>
      </c>
      <c r="AW347" s="13" t="s">
        <v>41</v>
      </c>
      <c r="AX347" s="13" t="s">
        <v>80</v>
      </c>
      <c r="AY347" s="154" t="s">
        <v>141</v>
      </c>
    </row>
    <row r="348" spans="2:65" s="13" customFormat="1" ht="11.25">
      <c r="B348" s="153"/>
      <c r="D348" s="147" t="s">
        <v>152</v>
      </c>
      <c r="E348" s="154" t="s">
        <v>32</v>
      </c>
      <c r="F348" s="155" t="s">
        <v>800</v>
      </c>
      <c r="H348" s="156">
        <v>7.1</v>
      </c>
      <c r="I348" s="157"/>
      <c r="L348" s="153"/>
      <c r="M348" s="158"/>
      <c r="T348" s="159"/>
      <c r="AT348" s="154" t="s">
        <v>152</v>
      </c>
      <c r="AU348" s="154" t="s">
        <v>328</v>
      </c>
      <c r="AV348" s="13" t="s">
        <v>90</v>
      </c>
      <c r="AW348" s="13" t="s">
        <v>41</v>
      </c>
      <c r="AX348" s="13" t="s">
        <v>88</v>
      </c>
      <c r="AY348" s="154" t="s">
        <v>141</v>
      </c>
    </row>
    <row r="349" spans="2:65" s="1" customFormat="1" ht="37.9" customHeight="1">
      <c r="B349" s="34"/>
      <c r="C349" s="129" t="s">
        <v>801</v>
      </c>
      <c r="D349" s="129" t="s">
        <v>143</v>
      </c>
      <c r="E349" s="130" t="s">
        <v>802</v>
      </c>
      <c r="F349" s="131" t="s">
        <v>803</v>
      </c>
      <c r="G349" s="132" t="s">
        <v>146</v>
      </c>
      <c r="H349" s="133">
        <v>0.27</v>
      </c>
      <c r="I349" s="134"/>
      <c r="J349" s="135">
        <f>ROUND(I349*H349,2)</f>
        <v>0</v>
      </c>
      <c r="K349" s="131" t="s">
        <v>147</v>
      </c>
      <c r="L349" s="34"/>
      <c r="M349" s="136" t="s">
        <v>32</v>
      </c>
      <c r="N349" s="137" t="s">
        <v>51</v>
      </c>
      <c r="P349" s="138">
        <f>O349*H349</f>
        <v>0</v>
      </c>
      <c r="Q349" s="138">
        <v>5.7000000000000002E-3</v>
      </c>
      <c r="R349" s="138">
        <f>Q349*H349</f>
        <v>1.5390000000000002E-3</v>
      </c>
      <c r="S349" s="138">
        <v>0</v>
      </c>
      <c r="T349" s="139">
        <f>S349*H349</f>
        <v>0</v>
      </c>
      <c r="AR349" s="140" t="s">
        <v>148</v>
      </c>
      <c r="AT349" s="140" t="s">
        <v>143</v>
      </c>
      <c r="AU349" s="140" t="s">
        <v>328</v>
      </c>
      <c r="AY349" s="18" t="s">
        <v>141</v>
      </c>
      <c r="BE349" s="141">
        <f>IF(N349="základní",J349,0)</f>
        <v>0</v>
      </c>
      <c r="BF349" s="141">
        <f>IF(N349="snížená",J349,0)</f>
        <v>0</v>
      </c>
      <c r="BG349" s="141">
        <f>IF(N349="zákl. přenesená",J349,0)</f>
        <v>0</v>
      </c>
      <c r="BH349" s="141">
        <f>IF(N349="sníž. přenesená",J349,0)</f>
        <v>0</v>
      </c>
      <c r="BI349" s="141">
        <f>IF(N349="nulová",J349,0)</f>
        <v>0</v>
      </c>
      <c r="BJ349" s="18" t="s">
        <v>88</v>
      </c>
      <c r="BK349" s="141">
        <f>ROUND(I349*H349,2)</f>
        <v>0</v>
      </c>
      <c r="BL349" s="18" t="s">
        <v>148</v>
      </c>
      <c r="BM349" s="140" t="s">
        <v>804</v>
      </c>
    </row>
    <row r="350" spans="2:65" s="1" customFormat="1" ht="11.25">
      <c r="B350" s="34"/>
      <c r="D350" s="142" t="s">
        <v>150</v>
      </c>
      <c r="F350" s="143" t="s">
        <v>805</v>
      </c>
      <c r="I350" s="144"/>
      <c r="L350" s="34"/>
      <c r="M350" s="145"/>
      <c r="T350" s="55"/>
      <c r="AT350" s="18" t="s">
        <v>150</v>
      </c>
      <c r="AU350" s="18" t="s">
        <v>328</v>
      </c>
    </row>
    <row r="351" spans="2:65" s="1" customFormat="1" ht="24.2" customHeight="1">
      <c r="B351" s="34"/>
      <c r="C351" s="129" t="s">
        <v>806</v>
      </c>
      <c r="D351" s="129" t="s">
        <v>143</v>
      </c>
      <c r="E351" s="130" t="s">
        <v>807</v>
      </c>
      <c r="F351" s="131" t="s">
        <v>808</v>
      </c>
      <c r="G351" s="132" t="s">
        <v>146</v>
      </c>
      <c r="H351" s="133">
        <v>2.25</v>
      </c>
      <c r="I351" s="134"/>
      <c r="J351" s="135">
        <f>ROUND(I351*H351,2)</f>
        <v>0</v>
      </c>
      <c r="K351" s="131" t="s">
        <v>147</v>
      </c>
      <c r="L351" s="34"/>
      <c r="M351" s="136" t="s">
        <v>32</v>
      </c>
      <c r="N351" s="137" t="s">
        <v>51</v>
      </c>
      <c r="P351" s="138">
        <f>O351*H351</f>
        <v>0</v>
      </c>
      <c r="Q351" s="138">
        <v>0</v>
      </c>
      <c r="R351" s="138">
        <f>Q351*H351</f>
        <v>0</v>
      </c>
      <c r="S351" s="138">
        <v>0</v>
      </c>
      <c r="T351" s="139">
        <f>S351*H351</f>
        <v>0</v>
      </c>
      <c r="AR351" s="140" t="s">
        <v>148</v>
      </c>
      <c r="AT351" s="140" t="s">
        <v>143</v>
      </c>
      <c r="AU351" s="140" t="s">
        <v>328</v>
      </c>
      <c r="AY351" s="18" t="s">
        <v>141</v>
      </c>
      <c r="BE351" s="141">
        <f>IF(N351="základní",J351,0)</f>
        <v>0</v>
      </c>
      <c r="BF351" s="141">
        <f>IF(N351="snížená",J351,0)</f>
        <v>0</v>
      </c>
      <c r="BG351" s="141">
        <f>IF(N351="zákl. přenesená",J351,0)</f>
        <v>0</v>
      </c>
      <c r="BH351" s="141">
        <f>IF(N351="sníž. přenesená",J351,0)</f>
        <v>0</v>
      </c>
      <c r="BI351" s="141">
        <f>IF(N351="nulová",J351,0)</f>
        <v>0</v>
      </c>
      <c r="BJ351" s="18" t="s">
        <v>88</v>
      </c>
      <c r="BK351" s="141">
        <f>ROUND(I351*H351,2)</f>
        <v>0</v>
      </c>
      <c r="BL351" s="18" t="s">
        <v>148</v>
      </c>
      <c r="BM351" s="140" t="s">
        <v>809</v>
      </c>
    </row>
    <row r="352" spans="2:65" s="1" customFormat="1" ht="11.25">
      <c r="B352" s="34"/>
      <c r="D352" s="142" t="s">
        <v>150</v>
      </c>
      <c r="F352" s="143" t="s">
        <v>810</v>
      </c>
      <c r="I352" s="144"/>
      <c r="L352" s="34"/>
      <c r="M352" s="145"/>
      <c r="T352" s="55"/>
      <c r="AT352" s="18" t="s">
        <v>150</v>
      </c>
      <c r="AU352" s="18" t="s">
        <v>328</v>
      </c>
    </row>
    <row r="353" spans="2:65" s="12" customFormat="1" ht="11.25">
      <c r="B353" s="146"/>
      <c r="D353" s="147" t="s">
        <v>152</v>
      </c>
      <c r="E353" s="148" t="s">
        <v>32</v>
      </c>
      <c r="F353" s="149" t="s">
        <v>811</v>
      </c>
      <c r="H353" s="148" t="s">
        <v>32</v>
      </c>
      <c r="I353" s="150"/>
      <c r="L353" s="146"/>
      <c r="M353" s="151"/>
      <c r="T353" s="152"/>
      <c r="AT353" s="148" t="s">
        <v>152</v>
      </c>
      <c r="AU353" s="148" t="s">
        <v>328</v>
      </c>
      <c r="AV353" s="12" t="s">
        <v>88</v>
      </c>
      <c r="AW353" s="12" t="s">
        <v>41</v>
      </c>
      <c r="AX353" s="12" t="s">
        <v>80</v>
      </c>
      <c r="AY353" s="148" t="s">
        <v>141</v>
      </c>
    </row>
    <row r="354" spans="2:65" s="13" customFormat="1" ht="11.25">
      <c r="B354" s="153"/>
      <c r="D354" s="147" t="s">
        <v>152</v>
      </c>
      <c r="E354" s="154" t="s">
        <v>32</v>
      </c>
      <c r="F354" s="155" t="s">
        <v>781</v>
      </c>
      <c r="H354" s="156">
        <v>2.25</v>
      </c>
      <c r="I354" s="157"/>
      <c r="L354" s="153"/>
      <c r="M354" s="158"/>
      <c r="T354" s="159"/>
      <c r="AT354" s="154" t="s">
        <v>152</v>
      </c>
      <c r="AU354" s="154" t="s">
        <v>328</v>
      </c>
      <c r="AV354" s="13" t="s">
        <v>90</v>
      </c>
      <c r="AW354" s="13" t="s">
        <v>41</v>
      </c>
      <c r="AX354" s="13" t="s">
        <v>88</v>
      </c>
      <c r="AY354" s="154" t="s">
        <v>141</v>
      </c>
    </row>
    <row r="355" spans="2:65" s="11" customFormat="1" ht="20.85" customHeight="1">
      <c r="B355" s="117"/>
      <c r="D355" s="118" t="s">
        <v>79</v>
      </c>
      <c r="E355" s="127" t="s">
        <v>211</v>
      </c>
      <c r="F355" s="127" t="s">
        <v>812</v>
      </c>
      <c r="I355" s="120"/>
      <c r="J355" s="128">
        <f>BK355</f>
        <v>0</v>
      </c>
      <c r="L355" s="117"/>
      <c r="M355" s="122"/>
      <c r="P355" s="123">
        <f>SUM(P356:P395)</f>
        <v>0</v>
      </c>
      <c r="R355" s="123">
        <f>SUM(R356:R395)</f>
        <v>232.10991641999999</v>
      </c>
      <c r="T355" s="124">
        <f>SUM(T356:T395)</f>
        <v>0</v>
      </c>
      <c r="AR355" s="118" t="s">
        <v>88</v>
      </c>
      <c r="AT355" s="125" t="s">
        <v>79</v>
      </c>
      <c r="AU355" s="125" t="s">
        <v>90</v>
      </c>
      <c r="AY355" s="118" t="s">
        <v>141</v>
      </c>
      <c r="BK355" s="126">
        <f>SUM(BK356:BK395)</f>
        <v>0</v>
      </c>
    </row>
    <row r="356" spans="2:65" s="1" customFormat="1" ht="24.2" customHeight="1">
      <c r="B356" s="34"/>
      <c r="C356" s="129" t="s">
        <v>813</v>
      </c>
      <c r="D356" s="129" t="s">
        <v>143</v>
      </c>
      <c r="E356" s="130" t="s">
        <v>814</v>
      </c>
      <c r="F356" s="131" t="s">
        <v>815</v>
      </c>
      <c r="G356" s="132" t="s">
        <v>146</v>
      </c>
      <c r="H356" s="133">
        <v>96.51</v>
      </c>
      <c r="I356" s="134"/>
      <c r="J356" s="135">
        <f>ROUND(I356*H356,2)</f>
        <v>0</v>
      </c>
      <c r="K356" s="131" t="s">
        <v>32</v>
      </c>
      <c r="L356" s="34"/>
      <c r="M356" s="136" t="s">
        <v>32</v>
      </c>
      <c r="N356" s="137" t="s">
        <v>51</v>
      </c>
      <c r="P356" s="138">
        <f>O356*H356</f>
        <v>0</v>
      </c>
      <c r="Q356" s="138">
        <v>2.3010199999999998</v>
      </c>
      <c r="R356" s="138">
        <f>Q356*H356</f>
        <v>222.07144019999998</v>
      </c>
      <c r="S356" s="138">
        <v>0</v>
      </c>
      <c r="T356" s="139">
        <f>S356*H356</f>
        <v>0</v>
      </c>
      <c r="AR356" s="140" t="s">
        <v>148</v>
      </c>
      <c r="AT356" s="140" t="s">
        <v>143</v>
      </c>
      <c r="AU356" s="140" t="s">
        <v>328</v>
      </c>
      <c r="AY356" s="18" t="s">
        <v>141</v>
      </c>
      <c r="BE356" s="141">
        <f>IF(N356="základní",J356,0)</f>
        <v>0</v>
      </c>
      <c r="BF356" s="141">
        <f>IF(N356="snížená",J356,0)</f>
        <v>0</v>
      </c>
      <c r="BG356" s="141">
        <f>IF(N356="zákl. přenesená",J356,0)</f>
        <v>0</v>
      </c>
      <c r="BH356" s="141">
        <f>IF(N356="sníž. přenesená",J356,0)</f>
        <v>0</v>
      </c>
      <c r="BI356" s="141">
        <f>IF(N356="nulová",J356,0)</f>
        <v>0</v>
      </c>
      <c r="BJ356" s="18" t="s">
        <v>88</v>
      </c>
      <c r="BK356" s="141">
        <f>ROUND(I356*H356,2)</f>
        <v>0</v>
      </c>
      <c r="BL356" s="18" t="s">
        <v>148</v>
      </c>
      <c r="BM356" s="140" t="s">
        <v>816</v>
      </c>
    </row>
    <row r="357" spans="2:65" s="12" customFormat="1" ht="11.25">
      <c r="B357" s="146"/>
      <c r="D357" s="147" t="s">
        <v>152</v>
      </c>
      <c r="E357" s="148" t="s">
        <v>32</v>
      </c>
      <c r="F357" s="149" t="s">
        <v>817</v>
      </c>
      <c r="H357" s="148" t="s">
        <v>32</v>
      </c>
      <c r="I357" s="150"/>
      <c r="L357" s="146"/>
      <c r="M357" s="151"/>
      <c r="T357" s="152"/>
      <c r="AT357" s="148" t="s">
        <v>152</v>
      </c>
      <c r="AU357" s="148" t="s">
        <v>328</v>
      </c>
      <c r="AV357" s="12" t="s">
        <v>88</v>
      </c>
      <c r="AW357" s="12" t="s">
        <v>41</v>
      </c>
      <c r="AX357" s="12" t="s">
        <v>80</v>
      </c>
      <c r="AY357" s="148" t="s">
        <v>141</v>
      </c>
    </row>
    <row r="358" spans="2:65" s="13" customFormat="1" ht="11.25">
      <c r="B358" s="153"/>
      <c r="D358" s="147" t="s">
        <v>152</v>
      </c>
      <c r="E358" s="154" t="s">
        <v>32</v>
      </c>
      <c r="F358" s="155" t="s">
        <v>818</v>
      </c>
      <c r="H358" s="156">
        <v>33.07</v>
      </c>
      <c r="I358" s="157"/>
      <c r="L358" s="153"/>
      <c r="M358" s="158"/>
      <c r="T358" s="159"/>
      <c r="AT358" s="154" t="s">
        <v>152</v>
      </c>
      <c r="AU358" s="154" t="s">
        <v>328</v>
      </c>
      <c r="AV358" s="13" t="s">
        <v>90</v>
      </c>
      <c r="AW358" s="13" t="s">
        <v>41</v>
      </c>
      <c r="AX358" s="13" t="s">
        <v>80</v>
      </c>
      <c r="AY358" s="154" t="s">
        <v>141</v>
      </c>
    </row>
    <row r="359" spans="2:65" s="12" customFormat="1" ht="11.25">
      <c r="B359" s="146"/>
      <c r="D359" s="147" t="s">
        <v>152</v>
      </c>
      <c r="E359" s="148" t="s">
        <v>32</v>
      </c>
      <c r="F359" s="149" t="s">
        <v>819</v>
      </c>
      <c r="H359" s="148" t="s">
        <v>32</v>
      </c>
      <c r="I359" s="150"/>
      <c r="L359" s="146"/>
      <c r="M359" s="151"/>
      <c r="T359" s="152"/>
      <c r="AT359" s="148" t="s">
        <v>152</v>
      </c>
      <c r="AU359" s="148" t="s">
        <v>328</v>
      </c>
      <c r="AV359" s="12" t="s">
        <v>88</v>
      </c>
      <c r="AW359" s="12" t="s">
        <v>41</v>
      </c>
      <c r="AX359" s="12" t="s">
        <v>80</v>
      </c>
      <c r="AY359" s="148" t="s">
        <v>141</v>
      </c>
    </row>
    <row r="360" spans="2:65" s="13" customFormat="1" ht="11.25">
      <c r="B360" s="153"/>
      <c r="D360" s="147" t="s">
        <v>152</v>
      </c>
      <c r="E360" s="154" t="s">
        <v>32</v>
      </c>
      <c r="F360" s="155" t="s">
        <v>820</v>
      </c>
      <c r="H360" s="156">
        <v>63.44</v>
      </c>
      <c r="I360" s="157"/>
      <c r="L360" s="153"/>
      <c r="M360" s="158"/>
      <c r="T360" s="159"/>
      <c r="AT360" s="154" t="s">
        <v>152</v>
      </c>
      <c r="AU360" s="154" t="s">
        <v>328</v>
      </c>
      <c r="AV360" s="13" t="s">
        <v>90</v>
      </c>
      <c r="AW360" s="13" t="s">
        <v>41</v>
      </c>
      <c r="AX360" s="13" t="s">
        <v>80</v>
      </c>
      <c r="AY360" s="154" t="s">
        <v>141</v>
      </c>
    </row>
    <row r="361" spans="2:65" s="14" customFormat="1" ht="11.25">
      <c r="B361" s="160"/>
      <c r="D361" s="147" t="s">
        <v>152</v>
      </c>
      <c r="E361" s="161" t="s">
        <v>32</v>
      </c>
      <c r="F361" s="162" t="s">
        <v>170</v>
      </c>
      <c r="H361" s="163">
        <v>96.51</v>
      </c>
      <c r="I361" s="164"/>
      <c r="L361" s="160"/>
      <c r="M361" s="165"/>
      <c r="T361" s="166"/>
      <c r="AT361" s="161" t="s">
        <v>152</v>
      </c>
      <c r="AU361" s="161" t="s">
        <v>328</v>
      </c>
      <c r="AV361" s="14" t="s">
        <v>148</v>
      </c>
      <c r="AW361" s="14" t="s">
        <v>41</v>
      </c>
      <c r="AX361" s="14" t="s">
        <v>88</v>
      </c>
      <c r="AY361" s="161" t="s">
        <v>141</v>
      </c>
    </row>
    <row r="362" spans="2:65" s="1" customFormat="1" ht="33" customHeight="1">
      <c r="B362" s="34"/>
      <c r="C362" s="129" t="s">
        <v>285</v>
      </c>
      <c r="D362" s="129" t="s">
        <v>143</v>
      </c>
      <c r="E362" s="130" t="s">
        <v>821</v>
      </c>
      <c r="F362" s="131" t="s">
        <v>822</v>
      </c>
      <c r="G362" s="132" t="s">
        <v>164</v>
      </c>
      <c r="H362" s="133">
        <v>4.1689999999999996</v>
      </c>
      <c r="I362" s="134"/>
      <c r="J362" s="135">
        <f>ROUND(I362*H362,2)</f>
        <v>0</v>
      </c>
      <c r="K362" s="131" t="s">
        <v>147</v>
      </c>
      <c r="L362" s="34"/>
      <c r="M362" s="136" t="s">
        <v>32</v>
      </c>
      <c r="N362" s="137" t="s">
        <v>51</v>
      </c>
      <c r="P362" s="138">
        <f>O362*H362</f>
        <v>0</v>
      </c>
      <c r="Q362" s="138">
        <v>2.3010199999999998</v>
      </c>
      <c r="R362" s="138">
        <f>Q362*H362</f>
        <v>9.5929523799999981</v>
      </c>
      <c r="S362" s="138">
        <v>0</v>
      </c>
      <c r="T362" s="139">
        <f>S362*H362</f>
        <v>0</v>
      </c>
      <c r="AR362" s="140" t="s">
        <v>148</v>
      </c>
      <c r="AT362" s="140" t="s">
        <v>143</v>
      </c>
      <c r="AU362" s="140" t="s">
        <v>328</v>
      </c>
      <c r="AY362" s="18" t="s">
        <v>141</v>
      </c>
      <c r="BE362" s="141">
        <f>IF(N362="základní",J362,0)</f>
        <v>0</v>
      </c>
      <c r="BF362" s="141">
        <f>IF(N362="snížená",J362,0)</f>
        <v>0</v>
      </c>
      <c r="BG362" s="141">
        <f>IF(N362="zákl. přenesená",J362,0)</f>
        <v>0</v>
      </c>
      <c r="BH362" s="141">
        <f>IF(N362="sníž. přenesená",J362,0)</f>
        <v>0</v>
      </c>
      <c r="BI362" s="141">
        <f>IF(N362="nulová",J362,0)</f>
        <v>0</v>
      </c>
      <c r="BJ362" s="18" t="s">
        <v>88</v>
      </c>
      <c r="BK362" s="141">
        <f>ROUND(I362*H362,2)</f>
        <v>0</v>
      </c>
      <c r="BL362" s="18" t="s">
        <v>148</v>
      </c>
      <c r="BM362" s="140" t="s">
        <v>823</v>
      </c>
    </row>
    <row r="363" spans="2:65" s="1" customFormat="1" ht="11.25">
      <c r="B363" s="34"/>
      <c r="D363" s="142" t="s">
        <v>150</v>
      </c>
      <c r="F363" s="143" t="s">
        <v>824</v>
      </c>
      <c r="I363" s="144"/>
      <c r="L363" s="34"/>
      <c r="M363" s="145"/>
      <c r="T363" s="55"/>
      <c r="AT363" s="18" t="s">
        <v>150</v>
      </c>
      <c r="AU363" s="18" t="s">
        <v>328</v>
      </c>
    </row>
    <row r="364" spans="2:65" s="12" customFormat="1" ht="11.25">
      <c r="B364" s="146"/>
      <c r="D364" s="147" t="s">
        <v>152</v>
      </c>
      <c r="E364" s="148" t="s">
        <v>32</v>
      </c>
      <c r="F364" s="149" t="s">
        <v>825</v>
      </c>
      <c r="H364" s="148" t="s">
        <v>32</v>
      </c>
      <c r="I364" s="150"/>
      <c r="L364" s="146"/>
      <c r="M364" s="151"/>
      <c r="T364" s="152"/>
      <c r="AT364" s="148" t="s">
        <v>152</v>
      </c>
      <c r="AU364" s="148" t="s">
        <v>328</v>
      </c>
      <c r="AV364" s="12" t="s">
        <v>88</v>
      </c>
      <c r="AW364" s="12" t="s">
        <v>41</v>
      </c>
      <c r="AX364" s="12" t="s">
        <v>80</v>
      </c>
      <c r="AY364" s="148" t="s">
        <v>141</v>
      </c>
    </row>
    <row r="365" spans="2:65" s="13" customFormat="1" ht="11.25">
      <c r="B365" s="153"/>
      <c r="D365" s="147" t="s">
        <v>152</v>
      </c>
      <c r="E365" s="154" t="s">
        <v>32</v>
      </c>
      <c r="F365" s="155" t="s">
        <v>826</v>
      </c>
      <c r="H365" s="156">
        <v>2.3199999999999998</v>
      </c>
      <c r="I365" s="157"/>
      <c r="L365" s="153"/>
      <c r="M365" s="158"/>
      <c r="T365" s="159"/>
      <c r="AT365" s="154" t="s">
        <v>152</v>
      </c>
      <c r="AU365" s="154" t="s">
        <v>328</v>
      </c>
      <c r="AV365" s="13" t="s">
        <v>90</v>
      </c>
      <c r="AW365" s="13" t="s">
        <v>41</v>
      </c>
      <c r="AX365" s="13" t="s">
        <v>80</v>
      </c>
      <c r="AY365" s="154" t="s">
        <v>141</v>
      </c>
    </row>
    <row r="366" spans="2:65" s="12" customFormat="1" ht="11.25">
      <c r="B366" s="146"/>
      <c r="D366" s="147" t="s">
        <v>152</v>
      </c>
      <c r="E366" s="148" t="s">
        <v>32</v>
      </c>
      <c r="F366" s="149" t="s">
        <v>827</v>
      </c>
      <c r="H366" s="148" t="s">
        <v>32</v>
      </c>
      <c r="I366" s="150"/>
      <c r="L366" s="146"/>
      <c r="M366" s="151"/>
      <c r="T366" s="152"/>
      <c r="AT366" s="148" t="s">
        <v>152</v>
      </c>
      <c r="AU366" s="148" t="s">
        <v>328</v>
      </c>
      <c r="AV366" s="12" t="s">
        <v>88</v>
      </c>
      <c r="AW366" s="12" t="s">
        <v>41</v>
      </c>
      <c r="AX366" s="12" t="s">
        <v>80</v>
      </c>
      <c r="AY366" s="148" t="s">
        <v>141</v>
      </c>
    </row>
    <row r="367" spans="2:65" s="13" customFormat="1" ht="11.25">
      <c r="B367" s="153"/>
      <c r="D367" s="147" t="s">
        <v>152</v>
      </c>
      <c r="E367" s="154" t="s">
        <v>32</v>
      </c>
      <c r="F367" s="155" t="s">
        <v>828</v>
      </c>
      <c r="H367" s="156">
        <v>1.849</v>
      </c>
      <c r="I367" s="157"/>
      <c r="L367" s="153"/>
      <c r="M367" s="158"/>
      <c r="T367" s="159"/>
      <c r="AT367" s="154" t="s">
        <v>152</v>
      </c>
      <c r="AU367" s="154" t="s">
        <v>328</v>
      </c>
      <c r="AV367" s="13" t="s">
        <v>90</v>
      </c>
      <c r="AW367" s="13" t="s">
        <v>41</v>
      </c>
      <c r="AX367" s="13" t="s">
        <v>80</v>
      </c>
      <c r="AY367" s="154" t="s">
        <v>141</v>
      </c>
    </row>
    <row r="368" spans="2:65" s="14" customFormat="1" ht="11.25">
      <c r="B368" s="160"/>
      <c r="D368" s="147" t="s">
        <v>152</v>
      </c>
      <c r="E368" s="161" t="s">
        <v>32</v>
      </c>
      <c r="F368" s="162" t="s">
        <v>170</v>
      </c>
      <c r="H368" s="163">
        <v>4.1689999999999996</v>
      </c>
      <c r="I368" s="164"/>
      <c r="L368" s="160"/>
      <c r="M368" s="165"/>
      <c r="T368" s="166"/>
      <c r="AT368" s="161" t="s">
        <v>152</v>
      </c>
      <c r="AU368" s="161" t="s">
        <v>328</v>
      </c>
      <c r="AV368" s="14" t="s">
        <v>148</v>
      </c>
      <c r="AW368" s="14" t="s">
        <v>41</v>
      </c>
      <c r="AX368" s="14" t="s">
        <v>88</v>
      </c>
      <c r="AY368" s="161" t="s">
        <v>141</v>
      </c>
    </row>
    <row r="369" spans="2:65" s="1" customFormat="1" ht="24.2" customHeight="1">
      <c r="B369" s="34"/>
      <c r="C369" s="129" t="s">
        <v>829</v>
      </c>
      <c r="D369" s="129" t="s">
        <v>143</v>
      </c>
      <c r="E369" s="130" t="s">
        <v>830</v>
      </c>
      <c r="F369" s="131" t="s">
        <v>831</v>
      </c>
      <c r="G369" s="132" t="s">
        <v>164</v>
      </c>
      <c r="H369" s="133">
        <v>4.1689999999999996</v>
      </c>
      <c r="I369" s="134"/>
      <c r="J369" s="135">
        <f>ROUND(I369*H369,2)</f>
        <v>0</v>
      </c>
      <c r="K369" s="131" t="s">
        <v>32</v>
      </c>
      <c r="L369" s="34"/>
      <c r="M369" s="136" t="s">
        <v>32</v>
      </c>
      <c r="N369" s="137" t="s">
        <v>51</v>
      </c>
      <c r="P369" s="138">
        <f>O369*H369</f>
        <v>0</v>
      </c>
      <c r="Q369" s="138">
        <v>0</v>
      </c>
      <c r="R369" s="138">
        <f>Q369*H369</f>
        <v>0</v>
      </c>
      <c r="S369" s="138">
        <v>0</v>
      </c>
      <c r="T369" s="139">
        <f>S369*H369</f>
        <v>0</v>
      </c>
      <c r="AR369" s="140" t="s">
        <v>148</v>
      </c>
      <c r="AT369" s="140" t="s">
        <v>143</v>
      </c>
      <c r="AU369" s="140" t="s">
        <v>328</v>
      </c>
      <c r="AY369" s="18" t="s">
        <v>141</v>
      </c>
      <c r="BE369" s="141">
        <f>IF(N369="základní",J369,0)</f>
        <v>0</v>
      </c>
      <c r="BF369" s="141">
        <f>IF(N369="snížená",J369,0)</f>
        <v>0</v>
      </c>
      <c r="BG369" s="141">
        <f>IF(N369="zákl. přenesená",J369,0)</f>
        <v>0</v>
      </c>
      <c r="BH369" s="141">
        <f>IF(N369="sníž. přenesená",J369,0)</f>
        <v>0</v>
      </c>
      <c r="BI369" s="141">
        <f>IF(N369="nulová",J369,0)</f>
        <v>0</v>
      </c>
      <c r="BJ369" s="18" t="s">
        <v>88</v>
      </c>
      <c r="BK369" s="141">
        <f>ROUND(I369*H369,2)</f>
        <v>0</v>
      </c>
      <c r="BL369" s="18" t="s">
        <v>148</v>
      </c>
      <c r="BM369" s="140" t="s">
        <v>832</v>
      </c>
    </row>
    <row r="370" spans="2:65" s="12" customFormat="1" ht="11.25">
      <c r="B370" s="146"/>
      <c r="D370" s="147" t="s">
        <v>152</v>
      </c>
      <c r="E370" s="148" t="s">
        <v>32</v>
      </c>
      <c r="F370" s="149" t="s">
        <v>825</v>
      </c>
      <c r="H370" s="148" t="s">
        <v>32</v>
      </c>
      <c r="I370" s="150"/>
      <c r="L370" s="146"/>
      <c r="M370" s="151"/>
      <c r="T370" s="152"/>
      <c r="AT370" s="148" t="s">
        <v>152</v>
      </c>
      <c r="AU370" s="148" t="s">
        <v>328</v>
      </c>
      <c r="AV370" s="12" t="s">
        <v>88</v>
      </c>
      <c r="AW370" s="12" t="s">
        <v>41</v>
      </c>
      <c r="AX370" s="12" t="s">
        <v>80</v>
      </c>
      <c r="AY370" s="148" t="s">
        <v>141</v>
      </c>
    </row>
    <row r="371" spans="2:65" s="13" customFormat="1" ht="11.25">
      <c r="B371" s="153"/>
      <c r="D371" s="147" t="s">
        <v>152</v>
      </c>
      <c r="E371" s="154" t="s">
        <v>32</v>
      </c>
      <c r="F371" s="155" t="s">
        <v>826</v>
      </c>
      <c r="H371" s="156">
        <v>2.3199999999999998</v>
      </c>
      <c r="I371" s="157"/>
      <c r="L371" s="153"/>
      <c r="M371" s="158"/>
      <c r="T371" s="159"/>
      <c r="AT371" s="154" t="s">
        <v>152</v>
      </c>
      <c r="AU371" s="154" t="s">
        <v>328</v>
      </c>
      <c r="AV371" s="13" t="s">
        <v>90</v>
      </c>
      <c r="AW371" s="13" t="s">
        <v>41</v>
      </c>
      <c r="AX371" s="13" t="s">
        <v>80</v>
      </c>
      <c r="AY371" s="154" t="s">
        <v>141</v>
      </c>
    </row>
    <row r="372" spans="2:65" s="12" customFormat="1" ht="11.25">
      <c r="B372" s="146"/>
      <c r="D372" s="147" t="s">
        <v>152</v>
      </c>
      <c r="E372" s="148" t="s">
        <v>32</v>
      </c>
      <c r="F372" s="149" t="s">
        <v>827</v>
      </c>
      <c r="H372" s="148" t="s">
        <v>32</v>
      </c>
      <c r="I372" s="150"/>
      <c r="L372" s="146"/>
      <c r="M372" s="151"/>
      <c r="T372" s="152"/>
      <c r="AT372" s="148" t="s">
        <v>152</v>
      </c>
      <c r="AU372" s="148" t="s">
        <v>328</v>
      </c>
      <c r="AV372" s="12" t="s">
        <v>88</v>
      </c>
      <c r="AW372" s="12" t="s">
        <v>41</v>
      </c>
      <c r="AX372" s="12" t="s">
        <v>80</v>
      </c>
      <c r="AY372" s="148" t="s">
        <v>141</v>
      </c>
    </row>
    <row r="373" spans="2:65" s="13" customFormat="1" ht="11.25">
      <c r="B373" s="153"/>
      <c r="D373" s="147" t="s">
        <v>152</v>
      </c>
      <c r="E373" s="154" t="s">
        <v>32</v>
      </c>
      <c r="F373" s="155" t="s">
        <v>828</v>
      </c>
      <c r="H373" s="156">
        <v>1.849</v>
      </c>
      <c r="I373" s="157"/>
      <c r="L373" s="153"/>
      <c r="M373" s="158"/>
      <c r="T373" s="159"/>
      <c r="AT373" s="154" t="s">
        <v>152</v>
      </c>
      <c r="AU373" s="154" t="s">
        <v>328</v>
      </c>
      <c r="AV373" s="13" t="s">
        <v>90</v>
      </c>
      <c r="AW373" s="13" t="s">
        <v>41</v>
      </c>
      <c r="AX373" s="13" t="s">
        <v>80</v>
      </c>
      <c r="AY373" s="154" t="s">
        <v>141</v>
      </c>
    </row>
    <row r="374" spans="2:65" s="14" customFormat="1" ht="11.25">
      <c r="B374" s="160"/>
      <c r="D374" s="147" t="s">
        <v>152</v>
      </c>
      <c r="E374" s="161" t="s">
        <v>32</v>
      </c>
      <c r="F374" s="162" t="s">
        <v>170</v>
      </c>
      <c r="H374" s="163">
        <v>4.1689999999999996</v>
      </c>
      <c r="I374" s="164"/>
      <c r="L374" s="160"/>
      <c r="M374" s="165"/>
      <c r="T374" s="166"/>
      <c r="AT374" s="161" t="s">
        <v>152</v>
      </c>
      <c r="AU374" s="161" t="s">
        <v>328</v>
      </c>
      <c r="AV374" s="14" t="s">
        <v>148</v>
      </c>
      <c r="AW374" s="14" t="s">
        <v>41</v>
      </c>
      <c r="AX374" s="14" t="s">
        <v>88</v>
      </c>
      <c r="AY374" s="161" t="s">
        <v>141</v>
      </c>
    </row>
    <row r="375" spans="2:65" s="1" customFormat="1" ht="33" customHeight="1">
      <c r="B375" s="34"/>
      <c r="C375" s="129" t="s">
        <v>291</v>
      </c>
      <c r="D375" s="129" t="s">
        <v>143</v>
      </c>
      <c r="E375" s="130" t="s">
        <v>833</v>
      </c>
      <c r="F375" s="131" t="s">
        <v>834</v>
      </c>
      <c r="G375" s="132" t="s">
        <v>164</v>
      </c>
      <c r="H375" s="133">
        <v>4.1689999999999996</v>
      </c>
      <c r="I375" s="134"/>
      <c r="J375" s="135">
        <f>ROUND(I375*H375,2)</f>
        <v>0</v>
      </c>
      <c r="K375" s="131" t="s">
        <v>32</v>
      </c>
      <c r="L375" s="34"/>
      <c r="M375" s="136" t="s">
        <v>32</v>
      </c>
      <c r="N375" s="137" t="s">
        <v>51</v>
      </c>
      <c r="P375" s="138">
        <f>O375*H375</f>
        <v>0</v>
      </c>
      <c r="Q375" s="138">
        <v>0</v>
      </c>
      <c r="R375" s="138">
        <f>Q375*H375</f>
        <v>0</v>
      </c>
      <c r="S375" s="138">
        <v>0</v>
      </c>
      <c r="T375" s="139">
        <f>S375*H375</f>
        <v>0</v>
      </c>
      <c r="AR375" s="140" t="s">
        <v>148</v>
      </c>
      <c r="AT375" s="140" t="s">
        <v>143</v>
      </c>
      <c r="AU375" s="140" t="s">
        <v>328</v>
      </c>
      <c r="AY375" s="18" t="s">
        <v>141</v>
      </c>
      <c r="BE375" s="141">
        <f>IF(N375="základní",J375,0)</f>
        <v>0</v>
      </c>
      <c r="BF375" s="141">
        <f>IF(N375="snížená",J375,0)</f>
        <v>0</v>
      </c>
      <c r="BG375" s="141">
        <f>IF(N375="zákl. přenesená",J375,0)</f>
        <v>0</v>
      </c>
      <c r="BH375" s="141">
        <f>IF(N375="sníž. přenesená",J375,0)</f>
        <v>0</v>
      </c>
      <c r="BI375" s="141">
        <f>IF(N375="nulová",J375,0)</f>
        <v>0</v>
      </c>
      <c r="BJ375" s="18" t="s">
        <v>88</v>
      </c>
      <c r="BK375" s="141">
        <f>ROUND(I375*H375,2)</f>
        <v>0</v>
      </c>
      <c r="BL375" s="18" t="s">
        <v>148</v>
      </c>
      <c r="BM375" s="140" t="s">
        <v>835</v>
      </c>
    </row>
    <row r="376" spans="2:65" s="12" customFormat="1" ht="11.25">
      <c r="B376" s="146"/>
      <c r="D376" s="147" t="s">
        <v>152</v>
      </c>
      <c r="E376" s="148" t="s">
        <v>32</v>
      </c>
      <c r="F376" s="149" t="s">
        <v>825</v>
      </c>
      <c r="H376" s="148" t="s">
        <v>32</v>
      </c>
      <c r="I376" s="150"/>
      <c r="L376" s="146"/>
      <c r="M376" s="151"/>
      <c r="T376" s="152"/>
      <c r="AT376" s="148" t="s">
        <v>152</v>
      </c>
      <c r="AU376" s="148" t="s">
        <v>328</v>
      </c>
      <c r="AV376" s="12" t="s">
        <v>88</v>
      </c>
      <c r="AW376" s="12" t="s">
        <v>41</v>
      </c>
      <c r="AX376" s="12" t="s">
        <v>80</v>
      </c>
      <c r="AY376" s="148" t="s">
        <v>141</v>
      </c>
    </row>
    <row r="377" spans="2:65" s="13" customFormat="1" ht="11.25">
      <c r="B377" s="153"/>
      <c r="D377" s="147" t="s">
        <v>152</v>
      </c>
      <c r="E377" s="154" t="s">
        <v>32</v>
      </c>
      <c r="F377" s="155" t="s">
        <v>826</v>
      </c>
      <c r="H377" s="156">
        <v>2.3199999999999998</v>
      </c>
      <c r="I377" s="157"/>
      <c r="L377" s="153"/>
      <c r="M377" s="158"/>
      <c r="T377" s="159"/>
      <c r="AT377" s="154" t="s">
        <v>152</v>
      </c>
      <c r="AU377" s="154" t="s">
        <v>328</v>
      </c>
      <c r="AV377" s="13" t="s">
        <v>90</v>
      </c>
      <c r="AW377" s="13" t="s">
        <v>41</v>
      </c>
      <c r="AX377" s="13" t="s">
        <v>80</v>
      </c>
      <c r="AY377" s="154" t="s">
        <v>141</v>
      </c>
    </row>
    <row r="378" spans="2:65" s="12" customFormat="1" ht="11.25">
      <c r="B378" s="146"/>
      <c r="D378" s="147" t="s">
        <v>152</v>
      </c>
      <c r="E378" s="148" t="s">
        <v>32</v>
      </c>
      <c r="F378" s="149" t="s">
        <v>827</v>
      </c>
      <c r="H378" s="148" t="s">
        <v>32</v>
      </c>
      <c r="I378" s="150"/>
      <c r="L378" s="146"/>
      <c r="M378" s="151"/>
      <c r="T378" s="152"/>
      <c r="AT378" s="148" t="s">
        <v>152</v>
      </c>
      <c r="AU378" s="148" t="s">
        <v>328</v>
      </c>
      <c r="AV378" s="12" t="s">
        <v>88</v>
      </c>
      <c r="AW378" s="12" t="s">
        <v>41</v>
      </c>
      <c r="AX378" s="12" t="s">
        <v>80</v>
      </c>
      <c r="AY378" s="148" t="s">
        <v>141</v>
      </c>
    </row>
    <row r="379" spans="2:65" s="13" customFormat="1" ht="11.25">
      <c r="B379" s="153"/>
      <c r="D379" s="147" t="s">
        <v>152</v>
      </c>
      <c r="E379" s="154" t="s">
        <v>32</v>
      </c>
      <c r="F379" s="155" t="s">
        <v>828</v>
      </c>
      <c r="H379" s="156">
        <v>1.849</v>
      </c>
      <c r="I379" s="157"/>
      <c r="L379" s="153"/>
      <c r="M379" s="158"/>
      <c r="T379" s="159"/>
      <c r="AT379" s="154" t="s">
        <v>152</v>
      </c>
      <c r="AU379" s="154" t="s">
        <v>328</v>
      </c>
      <c r="AV379" s="13" t="s">
        <v>90</v>
      </c>
      <c r="AW379" s="13" t="s">
        <v>41</v>
      </c>
      <c r="AX379" s="13" t="s">
        <v>80</v>
      </c>
      <c r="AY379" s="154" t="s">
        <v>141</v>
      </c>
    </row>
    <row r="380" spans="2:65" s="14" customFormat="1" ht="11.25">
      <c r="B380" s="160"/>
      <c r="D380" s="147" t="s">
        <v>152</v>
      </c>
      <c r="E380" s="161" t="s">
        <v>32</v>
      </c>
      <c r="F380" s="162" t="s">
        <v>170</v>
      </c>
      <c r="H380" s="163">
        <v>4.1689999999999996</v>
      </c>
      <c r="I380" s="164"/>
      <c r="L380" s="160"/>
      <c r="M380" s="165"/>
      <c r="T380" s="166"/>
      <c r="AT380" s="161" t="s">
        <v>152</v>
      </c>
      <c r="AU380" s="161" t="s">
        <v>328</v>
      </c>
      <c r="AV380" s="14" t="s">
        <v>148</v>
      </c>
      <c r="AW380" s="14" t="s">
        <v>41</v>
      </c>
      <c r="AX380" s="14" t="s">
        <v>88</v>
      </c>
      <c r="AY380" s="161" t="s">
        <v>141</v>
      </c>
    </row>
    <row r="381" spans="2:65" s="1" customFormat="1" ht="21.75" customHeight="1">
      <c r="B381" s="34"/>
      <c r="C381" s="129" t="s">
        <v>297</v>
      </c>
      <c r="D381" s="129" t="s">
        <v>143</v>
      </c>
      <c r="E381" s="130" t="s">
        <v>836</v>
      </c>
      <c r="F381" s="131" t="s">
        <v>837</v>
      </c>
      <c r="G381" s="132" t="s">
        <v>230</v>
      </c>
      <c r="H381" s="133">
        <v>0.36199999999999999</v>
      </c>
      <c r="I381" s="134"/>
      <c r="J381" s="135">
        <f>ROUND(I381*H381,2)</f>
        <v>0</v>
      </c>
      <c r="K381" s="131" t="s">
        <v>147</v>
      </c>
      <c r="L381" s="34"/>
      <c r="M381" s="136" t="s">
        <v>32</v>
      </c>
      <c r="N381" s="137" t="s">
        <v>51</v>
      </c>
      <c r="P381" s="138">
        <f>O381*H381</f>
        <v>0</v>
      </c>
      <c r="Q381" s="138">
        <v>1.06277</v>
      </c>
      <c r="R381" s="138">
        <f>Q381*H381</f>
        <v>0.38472274000000001</v>
      </c>
      <c r="S381" s="138">
        <v>0</v>
      </c>
      <c r="T381" s="139">
        <f>S381*H381</f>
        <v>0</v>
      </c>
      <c r="AR381" s="140" t="s">
        <v>148</v>
      </c>
      <c r="AT381" s="140" t="s">
        <v>143</v>
      </c>
      <c r="AU381" s="140" t="s">
        <v>328</v>
      </c>
      <c r="AY381" s="18" t="s">
        <v>141</v>
      </c>
      <c r="BE381" s="141">
        <f>IF(N381="základní",J381,0)</f>
        <v>0</v>
      </c>
      <c r="BF381" s="141">
        <f>IF(N381="snížená",J381,0)</f>
        <v>0</v>
      </c>
      <c r="BG381" s="141">
        <f>IF(N381="zákl. přenesená",J381,0)</f>
        <v>0</v>
      </c>
      <c r="BH381" s="141">
        <f>IF(N381="sníž. přenesená",J381,0)</f>
        <v>0</v>
      </c>
      <c r="BI381" s="141">
        <f>IF(N381="nulová",J381,0)</f>
        <v>0</v>
      </c>
      <c r="BJ381" s="18" t="s">
        <v>88</v>
      </c>
      <c r="BK381" s="141">
        <f>ROUND(I381*H381,2)</f>
        <v>0</v>
      </c>
      <c r="BL381" s="18" t="s">
        <v>148</v>
      </c>
      <c r="BM381" s="140" t="s">
        <v>838</v>
      </c>
    </row>
    <row r="382" spans="2:65" s="1" customFormat="1" ht="11.25">
      <c r="B382" s="34"/>
      <c r="D382" s="142" t="s">
        <v>150</v>
      </c>
      <c r="F382" s="143" t="s">
        <v>839</v>
      </c>
      <c r="I382" s="144"/>
      <c r="L382" s="34"/>
      <c r="M382" s="145"/>
      <c r="T382" s="55"/>
      <c r="AT382" s="18" t="s">
        <v>150</v>
      </c>
      <c r="AU382" s="18" t="s">
        <v>328</v>
      </c>
    </row>
    <row r="383" spans="2:65" s="13" customFormat="1" ht="11.25">
      <c r="B383" s="153"/>
      <c r="D383" s="147" t="s">
        <v>152</v>
      </c>
      <c r="E383" s="154" t="s">
        <v>32</v>
      </c>
      <c r="F383" s="155" t="s">
        <v>840</v>
      </c>
      <c r="H383" s="156">
        <v>0.36199999999999999</v>
      </c>
      <c r="I383" s="157"/>
      <c r="L383" s="153"/>
      <c r="M383" s="158"/>
      <c r="T383" s="159"/>
      <c r="AT383" s="154" t="s">
        <v>152</v>
      </c>
      <c r="AU383" s="154" t="s">
        <v>328</v>
      </c>
      <c r="AV383" s="13" t="s">
        <v>90</v>
      </c>
      <c r="AW383" s="13" t="s">
        <v>41</v>
      </c>
      <c r="AX383" s="13" t="s">
        <v>88</v>
      </c>
      <c r="AY383" s="154" t="s">
        <v>141</v>
      </c>
    </row>
    <row r="384" spans="2:65" s="1" customFormat="1" ht="24.2" customHeight="1">
      <c r="B384" s="34"/>
      <c r="C384" s="129" t="s">
        <v>841</v>
      </c>
      <c r="D384" s="129" t="s">
        <v>143</v>
      </c>
      <c r="E384" s="130" t="s">
        <v>842</v>
      </c>
      <c r="F384" s="131" t="s">
        <v>843</v>
      </c>
      <c r="G384" s="132" t="s">
        <v>146</v>
      </c>
      <c r="H384" s="133">
        <v>104.22</v>
      </c>
      <c r="I384" s="134"/>
      <c r="J384" s="135">
        <f>ROUND(I384*H384,2)</f>
        <v>0</v>
      </c>
      <c r="K384" s="131" t="s">
        <v>147</v>
      </c>
      <c r="L384" s="34"/>
      <c r="M384" s="136" t="s">
        <v>32</v>
      </c>
      <c r="N384" s="137" t="s">
        <v>51</v>
      </c>
      <c r="P384" s="138">
        <f>O384*H384</f>
        <v>0</v>
      </c>
      <c r="Q384" s="138">
        <v>1.2999999999999999E-4</v>
      </c>
      <c r="R384" s="138">
        <f>Q384*H384</f>
        <v>1.3548599999999999E-2</v>
      </c>
      <c r="S384" s="138">
        <v>0</v>
      </c>
      <c r="T384" s="139">
        <f>S384*H384</f>
        <v>0</v>
      </c>
      <c r="AR384" s="140" t="s">
        <v>148</v>
      </c>
      <c r="AT384" s="140" t="s">
        <v>143</v>
      </c>
      <c r="AU384" s="140" t="s">
        <v>328</v>
      </c>
      <c r="AY384" s="18" t="s">
        <v>141</v>
      </c>
      <c r="BE384" s="141">
        <f>IF(N384="základní",J384,0)</f>
        <v>0</v>
      </c>
      <c r="BF384" s="141">
        <f>IF(N384="snížená",J384,0)</f>
        <v>0</v>
      </c>
      <c r="BG384" s="141">
        <f>IF(N384="zákl. přenesená",J384,0)</f>
        <v>0</v>
      </c>
      <c r="BH384" s="141">
        <f>IF(N384="sníž. přenesená",J384,0)</f>
        <v>0</v>
      </c>
      <c r="BI384" s="141">
        <f>IF(N384="nulová",J384,0)</f>
        <v>0</v>
      </c>
      <c r="BJ384" s="18" t="s">
        <v>88</v>
      </c>
      <c r="BK384" s="141">
        <f>ROUND(I384*H384,2)</f>
        <v>0</v>
      </c>
      <c r="BL384" s="18" t="s">
        <v>148</v>
      </c>
      <c r="BM384" s="140" t="s">
        <v>844</v>
      </c>
    </row>
    <row r="385" spans="2:65" s="1" customFormat="1" ht="11.25">
      <c r="B385" s="34"/>
      <c r="D385" s="142" t="s">
        <v>150</v>
      </c>
      <c r="F385" s="143" t="s">
        <v>845</v>
      </c>
      <c r="I385" s="144"/>
      <c r="L385" s="34"/>
      <c r="M385" s="145"/>
      <c r="T385" s="55"/>
      <c r="AT385" s="18" t="s">
        <v>150</v>
      </c>
      <c r="AU385" s="18" t="s">
        <v>328</v>
      </c>
    </row>
    <row r="386" spans="2:65" s="12" customFormat="1" ht="11.25">
      <c r="B386" s="146"/>
      <c r="D386" s="147" t="s">
        <v>152</v>
      </c>
      <c r="E386" s="148" t="s">
        <v>32</v>
      </c>
      <c r="F386" s="149" t="s">
        <v>825</v>
      </c>
      <c r="H386" s="148" t="s">
        <v>32</v>
      </c>
      <c r="I386" s="150"/>
      <c r="L386" s="146"/>
      <c r="M386" s="151"/>
      <c r="T386" s="152"/>
      <c r="AT386" s="148" t="s">
        <v>152</v>
      </c>
      <c r="AU386" s="148" t="s">
        <v>328</v>
      </c>
      <c r="AV386" s="12" t="s">
        <v>88</v>
      </c>
      <c r="AW386" s="12" t="s">
        <v>41</v>
      </c>
      <c r="AX386" s="12" t="s">
        <v>80</v>
      </c>
      <c r="AY386" s="148" t="s">
        <v>141</v>
      </c>
    </row>
    <row r="387" spans="2:65" s="13" customFormat="1" ht="11.25">
      <c r="B387" s="153"/>
      <c r="D387" s="147" t="s">
        <v>152</v>
      </c>
      <c r="E387" s="154" t="s">
        <v>32</v>
      </c>
      <c r="F387" s="155" t="s">
        <v>846</v>
      </c>
      <c r="H387" s="156">
        <v>57.99</v>
      </c>
      <c r="I387" s="157"/>
      <c r="L387" s="153"/>
      <c r="M387" s="158"/>
      <c r="T387" s="159"/>
      <c r="AT387" s="154" t="s">
        <v>152</v>
      </c>
      <c r="AU387" s="154" t="s">
        <v>328</v>
      </c>
      <c r="AV387" s="13" t="s">
        <v>90</v>
      </c>
      <c r="AW387" s="13" t="s">
        <v>41</v>
      </c>
      <c r="AX387" s="13" t="s">
        <v>80</v>
      </c>
      <c r="AY387" s="154" t="s">
        <v>141</v>
      </c>
    </row>
    <row r="388" spans="2:65" s="12" customFormat="1" ht="11.25">
      <c r="B388" s="146"/>
      <c r="D388" s="147" t="s">
        <v>152</v>
      </c>
      <c r="E388" s="148" t="s">
        <v>32</v>
      </c>
      <c r="F388" s="149" t="s">
        <v>827</v>
      </c>
      <c r="H388" s="148" t="s">
        <v>32</v>
      </c>
      <c r="I388" s="150"/>
      <c r="L388" s="146"/>
      <c r="M388" s="151"/>
      <c r="T388" s="152"/>
      <c r="AT388" s="148" t="s">
        <v>152</v>
      </c>
      <c r="AU388" s="148" t="s">
        <v>328</v>
      </c>
      <c r="AV388" s="12" t="s">
        <v>88</v>
      </c>
      <c r="AW388" s="12" t="s">
        <v>41</v>
      </c>
      <c r="AX388" s="12" t="s">
        <v>80</v>
      </c>
      <c r="AY388" s="148" t="s">
        <v>141</v>
      </c>
    </row>
    <row r="389" spans="2:65" s="13" customFormat="1" ht="11.25">
      <c r="B389" s="153"/>
      <c r="D389" s="147" t="s">
        <v>152</v>
      </c>
      <c r="E389" s="154" t="s">
        <v>32</v>
      </c>
      <c r="F389" s="155" t="s">
        <v>847</v>
      </c>
      <c r="H389" s="156">
        <v>46.23</v>
      </c>
      <c r="I389" s="157"/>
      <c r="L389" s="153"/>
      <c r="M389" s="158"/>
      <c r="T389" s="159"/>
      <c r="AT389" s="154" t="s">
        <v>152</v>
      </c>
      <c r="AU389" s="154" t="s">
        <v>328</v>
      </c>
      <c r="AV389" s="13" t="s">
        <v>90</v>
      </c>
      <c r="AW389" s="13" t="s">
        <v>41</v>
      </c>
      <c r="AX389" s="13" t="s">
        <v>80</v>
      </c>
      <c r="AY389" s="154" t="s">
        <v>141</v>
      </c>
    </row>
    <row r="390" spans="2:65" s="14" customFormat="1" ht="11.25">
      <c r="B390" s="160"/>
      <c r="D390" s="147" t="s">
        <v>152</v>
      </c>
      <c r="E390" s="161" t="s">
        <v>32</v>
      </c>
      <c r="F390" s="162" t="s">
        <v>170</v>
      </c>
      <c r="H390" s="163">
        <v>104.22</v>
      </c>
      <c r="I390" s="164"/>
      <c r="L390" s="160"/>
      <c r="M390" s="165"/>
      <c r="T390" s="166"/>
      <c r="AT390" s="161" t="s">
        <v>152</v>
      </c>
      <c r="AU390" s="161" t="s">
        <v>328</v>
      </c>
      <c r="AV390" s="14" t="s">
        <v>148</v>
      </c>
      <c r="AW390" s="14" t="s">
        <v>41</v>
      </c>
      <c r="AX390" s="14" t="s">
        <v>88</v>
      </c>
      <c r="AY390" s="161" t="s">
        <v>141</v>
      </c>
    </row>
    <row r="391" spans="2:65" s="1" customFormat="1" ht="37.9" customHeight="1">
      <c r="B391" s="34"/>
      <c r="C391" s="129" t="s">
        <v>310</v>
      </c>
      <c r="D391" s="129" t="s">
        <v>143</v>
      </c>
      <c r="E391" s="130" t="s">
        <v>848</v>
      </c>
      <c r="F391" s="131" t="s">
        <v>849</v>
      </c>
      <c r="G391" s="132" t="s">
        <v>157</v>
      </c>
      <c r="H391" s="133">
        <v>115.25</v>
      </c>
      <c r="I391" s="134"/>
      <c r="J391" s="135">
        <f>ROUND(I391*H391,2)</f>
        <v>0</v>
      </c>
      <c r="K391" s="131" t="s">
        <v>147</v>
      </c>
      <c r="L391" s="34"/>
      <c r="M391" s="136" t="s">
        <v>32</v>
      </c>
      <c r="N391" s="137" t="s">
        <v>51</v>
      </c>
      <c r="P391" s="138">
        <f>O391*H391</f>
        <v>0</v>
      </c>
      <c r="Q391" s="138">
        <v>4.0999999999999999E-4</v>
      </c>
      <c r="R391" s="138">
        <f>Q391*H391</f>
        <v>4.7252499999999996E-2</v>
      </c>
      <c r="S391" s="138">
        <v>0</v>
      </c>
      <c r="T391" s="139">
        <f>S391*H391</f>
        <v>0</v>
      </c>
      <c r="AR391" s="140" t="s">
        <v>148</v>
      </c>
      <c r="AT391" s="140" t="s">
        <v>143</v>
      </c>
      <c r="AU391" s="140" t="s">
        <v>328</v>
      </c>
      <c r="AY391" s="18" t="s">
        <v>141</v>
      </c>
      <c r="BE391" s="141">
        <f>IF(N391="základní",J391,0)</f>
        <v>0</v>
      </c>
      <c r="BF391" s="141">
        <f>IF(N391="snížená",J391,0)</f>
        <v>0</v>
      </c>
      <c r="BG391" s="141">
        <f>IF(N391="zákl. přenesená",J391,0)</f>
        <v>0</v>
      </c>
      <c r="BH391" s="141">
        <f>IF(N391="sníž. přenesená",J391,0)</f>
        <v>0</v>
      </c>
      <c r="BI391" s="141">
        <f>IF(N391="nulová",J391,0)</f>
        <v>0</v>
      </c>
      <c r="BJ391" s="18" t="s">
        <v>88</v>
      </c>
      <c r="BK391" s="141">
        <f>ROUND(I391*H391,2)</f>
        <v>0</v>
      </c>
      <c r="BL391" s="18" t="s">
        <v>148</v>
      </c>
      <c r="BM391" s="140" t="s">
        <v>850</v>
      </c>
    </row>
    <row r="392" spans="2:65" s="1" customFormat="1" ht="11.25">
      <c r="B392" s="34"/>
      <c r="D392" s="142" t="s">
        <v>150</v>
      </c>
      <c r="F392" s="143" t="s">
        <v>851</v>
      </c>
      <c r="I392" s="144"/>
      <c r="L392" s="34"/>
      <c r="M392" s="145"/>
      <c r="T392" s="55"/>
      <c r="AT392" s="18" t="s">
        <v>150</v>
      </c>
      <c r="AU392" s="18" t="s">
        <v>328</v>
      </c>
    </row>
    <row r="393" spans="2:65" s="12" customFormat="1" ht="11.25">
      <c r="B393" s="146"/>
      <c r="D393" s="147" t="s">
        <v>152</v>
      </c>
      <c r="E393" s="148" t="s">
        <v>32</v>
      </c>
      <c r="F393" s="149" t="s">
        <v>852</v>
      </c>
      <c r="H393" s="148" t="s">
        <v>32</v>
      </c>
      <c r="I393" s="150"/>
      <c r="L393" s="146"/>
      <c r="M393" s="151"/>
      <c r="T393" s="152"/>
      <c r="AT393" s="148" t="s">
        <v>152</v>
      </c>
      <c r="AU393" s="148" t="s">
        <v>328</v>
      </c>
      <c r="AV393" s="12" t="s">
        <v>88</v>
      </c>
      <c r="AW393" s="12" t="s">
        <v>41</v>
      </c>
      <c r="AX393" s="12" t="s">
        <v>80</v>
      </c>
      <c r="AY393" s="148" t="s">
        <v>141</v>
      </c>
    </row>
    <row r="394" spans="2:65" s="12" customFormat="1" ht="11.25">
      <c r="B394" s="146"/>
      <c r="D394" s="147" t="s">
        <v>152</v>
      </c>
      <c r="E394" s="148" t="s">
        <v>32</v>
      </c>
      <c r="F394" s="149" t="s">
        <v>728</v>
      </c>
      <c r="H394" s="148" t="s">
        <v>32</v>
      </c>
      <c r="I394" s="150"/>
      <c r="L394" s="146"/>
      <c r="M394" s="151"/>
      <c r="T394" s="152"/>
      <c r="AT394" s="148" t="s">
        <v>152</v>
      </c>
      <c r="AU394" s="148" t="s">
        <v>328</v>
      </c>
      <c r="AV394" s="12" t="s">
        <v>88</v>
      </c>
      <c r="AW394" s="12" t="s">
        <v>41</v>
      </c>
      <c r="AX394" s="12" t="s">
        <v>80</v>
      </c>
      <c r="AY394" s="148" t="s">
        <v>141</v>
      </c>
    </row>
    <row r="395" spans="2:65" s="13" customFormat="1" ht="11.25">
      <c r="B395" s="153"/>
      <c r="D395" s="147" t="s">
        <v>152</v>
      </c>
      <c r="E395" s="154" t="s">
        <v>32</v>
      </c>
      <c r="F395" s="155" t="s">
        <v>853</v>
      </c>
      <c r="H395" s="156">
        <v>115.25</v>
      </c>
      <c r="I395" s="157"/>
      <c r="L395" s="153"/>
      <c r="M395" s="158"/>
      <c r="T395" s="159"/>
      <c r="AT395" s="154" t="s">
        <v>152</v>
      </c>
      <c r="AU395" s="154" t="s">
        <v>328</v>
      </c>
      <c r="AV395" s="13" t="s">
        <v>90</v>
      </c>
      <c r="AW395" s="13" t="s">
        <v>41</v>
      </c>
      <c r="AX395" s="13" t="s">
        <v>88</v>
      </c>
      <c r="AY395" s="154" t="s">
        <v>141</v>
      </c>
    </row>
    <row r="396" spans="2:65" s="11" customFormat="1" ht="22.9" customHeight="1">
      <c r="B396" s="117"/>
      <c r="D396" s="118" t="s">
        <v>79</v>
      </c>
      <c r="E396" s="127" t="s">
        <v>417</v>
      </c>
      <c r="F396" s="127" t="s">
        <v>418</v>
      </c>
      <c r="I396" s="120"/>
      <c r="J396" s="128">
        <f>BK396</f>
        <v>0</v>
      </c>
      <c r="L396" s="117"/>
      <c r="M396" s="122"/>
      <c r="P396" s="123">
        <f>P397+SUM(P398:P400)+P409+P415</f>
        <v>0</v>
      </c>
      <c r="R396" s="123">
        <f>R397+SUM(R398:R400)+R409+R415</f>
        <v>1.0240000000000001E-2</v>
      </c>
      <c r="T396" s="124">
        <f>T397+SUM(T398:T400)+T409+T415</f>
        <v>114.740486</v>
      </c>
      <c r="AR396" s="118" t="s">
        <v>88</v>
      </c>
      <c r="AT396" s="125" t="s">
        <v>79</v>
      </c>
      <c r="AU396" s="125" t="s">
        <v>88</v>
      </c>
      <c r="AY396" s="118" t="s">
        <v>141</v>
      </c>
      <c r="BK396" s="126">
        <f>BK397+SUM(BK398:BK400)+BK409+BK415</f>
        <v>0</v>
      </c>
    </row>
    <row r="397" spans="2:65" s="1" customFormat="1" ht="33" customHeight="1">
      <c r="B397" s="34"/>
      <c r="C397" s="129" t="s">
        <v>854</v>
      </c>
      <c r="D397" s="129" t="s">
        <v>143</v>
      </c>
      <c r="E397" s="130" t="s">
        <v>855</v>
      </c>
      <c r="F397" s="131" t="s">
        <v>856</v>
      </c>
      <c r="G397" s="132" t="s">
        <v>146</v>
      </c>
      <c r="H397" s="133">
        <v>12.92</v>
      </c>
      <c r="I397" s="134"/>
      <c r="J397" s="135">
        <f>ROUND(I397*H397,2)</f>
        <v>0</v>
      </c>
      <c r="K397" s="131" t="s">
        <v>147</v>
      </c>
      <c r="L397" s="34"/>
      <c r="M397" s="136" t="s">
        <v>32</v>
      </c>
      <c r="N397" s="137" t="s">
        <v>51</v>
      </c>
      <c r="P397" s="138">
        <f>O397*H397</f>
        <v>0</v>
      </c>
      <c r="Q397" s="138">
        <v>0</v>
      </c>
      <c r="R397" s="138">
        <f>Q397*H397</f>
        <v>0</v>
      </c>
      <c r="S397" s="138">
        <v>5.0999999999999997E-2</v>
      </c>
      <c r="T397" s="139">
        <f>S397*H397</f>
        <v>0.65891999999999995</v>
      </c>
      <c r="AR397" s="140" t="s">
        <v>148</v>
      </c>
      <c r="AT397" s="140" t="s">
        <v>143</v>
      </c>
      <c r="AU397" s="140" t="s">
        <v>90</v>
      </c>
      <c r="AY397" s="18" t="s">
        <v>141</v>
      </c>
      <c r="BE397" s="141">
        <f>IF(N397="základní",J397,0)</f>
        <v>0</v>
      </c>
      <c r="BF397" s="141">
        <f>IF(N397="snížená",J397,0)</f>
        <v>0</v>
      </c>
      <c r="BG397" s="141">
        <f>IF(N397="zákl. přenesená",J397,0)</f>
        <v>0</v>
      </c>
      <c r="BH397" s="141">
        <f>IF(N397="sníž. přenesená",J397,0)</f>
        <v>0</v>
      </c>
      <c r="BI397" s="141">
        <f>IF(N397="nulová",J397,0)</f>
        <v>0</v>
      </c>
      <c r="BJ397" s="18" t="s">
        <v>88</v>
      </c>
      <c r="BK397" s="141">
        <f>ROUND(I397*H397,2)</f>
        <v>0</v>
      </c>
      <c r="BL397" s="18" t="s">
        <v>148</v>
      </c>
      <c r="BM397" s="140" t="s">
        <v>857</v>
      </c>
    </row>
    <row r="398" spans="2:65" s="1" customFormat="1" ht="11.25">
      <c r="B398" s="34"/>
      <c r="D398" s="142" t="s">
        <v>150</v>
      </c>
      <c r="F398" s="143" t="s">
        <v>858</v>
      </c>
      <c r="I398" s="144"/>
      <c r="L398" s="34"/>
      <c r="M398" s="145"/>
      <c r="T398" s="55"/>
      <c r="AT398" s="18" t="s">
        <v>150</v>
      </c>
      <c r="AU398" s="18" t="s">
        <v>90</v>
      </c>
    </row>
    <row r="399" spans="2:65" s="13" customFormat="1" ht="11.25">
      <c r="B399" s="153"/>
      <c r="D399" s="147" t="s">
        <v>152</v>
      </c>
      <c r="E399" s="154" t="s">
        <v>32</v>
      </c>
      <c r="F399" s="155" t="s">
        <v>859</v>
      </c>
      <c r="H399" s="156">
        <v>12.92</v>
      </c>
      <c r="I399" s="157"/>
      <c r="L399" s="153"/>
      <c r="M399" s="158"/>
      <c r="T399" s="159"/>
      <c r="AT399" s="154" t="s">
        <v>152</v>
      </c>
      <c r="AU399" s="154" t="s">
        <v>90</v>
      </c>
      <c r="AV399" s="13" t="s">
        <v>90</v>
      </c>
      <c r="AW399" s="13" t="s">
        <v>41</v>
      </c>
      <c r="AX399" s="13" t="s">
        <v>88</v>
      </c>
      <c r="AY399" s="154" t="s">
        <v>141</v>
      </c>
    </row>
    <row r="400" spans="2:65" s="11" customFormat="1" ht="20.85" customHeight="1">
      <c r="B400" s="117"/>
      <c r="D400" s="118" t="s">
        <v>79</v>
      </c>
      <c r="E400" s="127" t="s">
        <v>475</v>
      </c>
      <c r="F400" s="127" t="s">
        <v>860</v>
      </c>
      <c r="I400" s="120"/>
      <c r="J400" s="128">
        <f>BK400</f>
        <v>0</v>
      </c>
      <c r="L400" s="117"/>
      <c r="M400" s="122"/>
      <c r="P400" s="123">
        <f>SUM(P401:P408)</f>
        <v>0</v>
      </c>
      <c r="R400" s="123">
        <f>SUM(R401:R408)</f>
        <v>0</v>
      </c>
      <c r="T400" s="124">
        <f>SUM(T401:T408)</f>
        <v>0</v>
      </c>
      <c r="AR400" s="118" t="s">
        <v>88</v>
      </c>
      <c r="AT400" s="125" t="s">
        <v>79</v>
      </c>
      <c r="AU400" s="125" t="s">
        <v>90</v>
      </c>
      <c r="AY400" s="118" t="s">
        <v>141</v>
      </c>
      <c r="BK400" s="126">
        <f>SUM(BK401:BK408)</f>
        <v>0</v>
      </c>
    </row>
    <row r="401" spans="2:65" s="1" customFormat="1" ht="37.9" customHeight="1">
      <c r="B401" s="34"/>
      <c r="C401" s="129" t="s">
        <v>316</v>
      </c>
      <c r="D401" s="129" t="s">
        <v>143</v>
      </c>
      <c r="E401" s="130" t="s">
        <v>439</v>
      </c>
      <c r="F401" s="131" t="s">
        <v>440</v>
      </c>
      <c r="G401" s="132" t="s">
        <v>146</v>
      </c>
      <c r="H401" s="133">
        <v>205.67</v>
      </c>
      <c r="I401" s="134"/>
      <c r="J401" s="135">
        <f>ROUND(I401*H401,2)</f>
        <v>0</v>
      </c>
      <c r="K401" s="131" t="s">
        <v>147</v>
      </c>
      <c r="L401" s="34"/>
      <c r="M401" s="136" t="s">
        <v>32</v>
      </c>
      <c r="N401" s="137" t="s">
        <v>51</v>
      </c>
      <c r="P401" s="138">
        <f>O401*H401</f>
        <v>0</v>
      </c>
      <c r="Q401" s="138">
        <v>0</v>
      </c>
      <c r="R401" s="138">
        <f>Q401*H401</f>
        <v>0</v>
      </c>
      <c r="S401" s="138">
        <v>0</v>
      </c>
      <c r="T401" s="139">
        <f>S401*H401</f>
        <v>0</v>
      </c>
      <c r="AR401" s="140" t="s">
        <v>148</v>
      </c>
      <c r="AT401" s="140" t="s">
        <v>143</v>
      </c>
      <c r="AU401" s="140" t="s">
        <v>328</v>
      </c>
      <c r="AY401" s="18" t="s">
        <v>141</v>
      </c>
      <c r="BE401" s="141">
        <f>IF(N401="základní",J401,0)</f>
        <v>0</v>
      </c>
      <c r="BF401" s="141">
        <f>IF(N401="snížená",J401,0)</f>
        <v>0</v>
      </c>
      <c r="BG401" s="141">
        <f>IF(N401="zákl. přenesená",J401,0)</f>
        <v>0</v>
      </c>
      <c r="BH401" s="141">
        <f>IF(N401="sníž. přenesená",J401,0)</f>
        <v>0</v>
      </c>
      <c r="BI401" s="141">
        <f>IF(N401="nulová",J401,0)</f>
        <v>0</v>
      </c>
      <c r="BJ401" s="18" t="s">
        <v>88</v>
      </c>
      <c r="BK401" s="141">
        <f>ROUND(I401*H401,2)</f>
        <v>0</v>
      </c>
      <c r="BL401" s="18" t="s">
        <v>148</v>
      </c>
      <c r="BM401" s="140" t="s">
        <v>861</v>
      </c>
    </row>
    <row r="402" spans="2:65" s="1" customFormat="1" ht="11.25">
      <c r="B402" s="34"/>
      <c r="D402" s="142" t="s">
        <v>150</v>
      </c>
      <c r="F402" s="143" t="s">
        <v>442</v>
      </c>
      <c r="I402" s="144"/>
      <c r="L402" s="34"/>
      <c r="M402" s="145"/>
      <c r="T402" s="55"/>
      <c r="AT402" s="18" t="s">
        <v>150</v>
      </c>
      <c r="AU402" s="18" t="s">
        <v>328</v>
      </c>
    </row>
    <row r="403" spans="2:65" s="12" customFormat="1" ht="11.25">
      <c r="B403" s="146"/>
      <c r="D403" s="147" t="s">
        <v>152</v>
      </c>
      <c r="E403" s="148" t="s">
        <v>32</v>
      </c>
      <c r="F403" s="149" t="s">
        <v>862</v>
      </c>
      <c r="H403" s="148" t="s">
        <v>32</v>
      </c>
      <c r="I403" s="150"/>
      <c r="L403" s="146"/>
      <c r="M403" s="151"/>
      <c r="T403" s="152"/>
      <c r="AT403" s="148" t="s">
        <v>152</v>
      </c>
      <c r="AU403" s="148" t="s">
        <v>328</v>
      </c>
      <c r="AV403" s="12" t="s">
        <v>88</v>
      </c>
      <c r="AW403" s="12" t="s">
        <v>41</v>
      </c>
      <c r="AX403" s="12" t="s">
        <v>80</v>
      </c>
      <c r="AY403" s="148" t="s">
        <v>141</v>
      </c>
    </row>
    <row r="404" spans="2:65" s="12" customFormat="1" ht="11.25">
      <c r="B404" s="146"/>
      <c r="D404" s="147" t="s">
        <v>152</v>
      </c>
      <c r="E404" s="148" t="s">
        <v>32</v>
      </c>
      <c r="F404" s="149" t="s">
        <v>579</v>
      </c>
      <c r="H404" s="148" t="s">
        <v>32</v>
      </c>
      <c r="I404" s="150"/>
      <c r="L404" s="146"/>
      <c r="M404" s="151"/>
      <c r="T404" s="152"/>
      <c r="AT404" s="148" t="s">
        <v>152</v>
      </c>
      <c r="AU404" s="148" t="s">
        <v>328</v>
      </c>
      <c r="AV404" s="12" t="s">
        <v>88</v>
      </c>
      <c r="AW404" s="12" t="s">
        <v>41</v>
      </c>
      <c r="AX404" s="12" t="s">
        <v>80</v>
      </c>
      <c r="AY404" s="148" t="s">
        <v>141</v>
      </c>
    </row>
    <row r="405" spans="2:65" s="13" customFormat="1" ht="11.25">
      <c r="B405" s="153"/>
      <c r="D405" s="147" t="s">
        <v>152</v>
      </c>
      <c r="E405" s="154" t="s">
        <v>32</v>
      </c>
      <c r="F405" s="155" t="s">
        <v>636</v>
      </c>
      <c r="H405" s="156">
        <v>98.57</v>
      </c>
      <c r="I405" s="157"/>
      <c r="L405" s="153"/>
      <c r="M405" s="158"/>
      <c r="T405" s="159"/>
      <c r="AT405" s="154" t="s">
        <v>152</v>
      </c>
      <c r="AU405" s="154" t="s">
        <v>328</v>
      </c>
      <c r="AV405" s="13" t="s">
        <v>90</v>
      </c>
      <c r="AW405" s="13" t="s">
        <v>41</v>
      </c>
      <c r="AX405" s="13" t="s">
        <v>80</v>
      </c>
      <c r="AY405" s="154" t="s">
        <v>141</v>
      </c>
    </row>
    <row r="406" spans="2:65" s="12" customFormat="1" ht="11.25">
      <c r="B406" s="146"/>
      <c r="D406" s="147" t="s">
        <v>152</v>
      </c>
      <c r="E406" s="148" t="s">
        <v>32</v>
      </c>
      <c r="F406" s="149" t="s">
        <v>728</v>
      </c>
      <c r="H406" s="148" t="s">
        <v>32</v>
      </c>
      <c r="I406" s="150"/>
      <c r="L406" s="146"/>
      <c r="M406" s="151"/>
      <c r="T406" s="152"/>
      <c r="AT406" s="148" t="s">
        <v>152</v>
      </c>
      <c r="AU406" s="148" t="s">
        <v>328</v>
      </c>
      <c r="AV406" s="12" t="s">
        <v>88</v>
      </c>
      <c r="AW406" s="12" t="s">
        <v>41</v>
      </c>
      <c r="AX406" s="12" t="s">
        <v>80</v>
      </c>
      <c r="AY406" s="148" t="s">
        <v>141</v>
      </c>
    </row>
    <row r="407" spans="2:65" s="13" customFormat="1" ht="11.25">
      <c r="B407" s="153"/>
      <c r="D407" s="147" t="s">
        <v>152</v>
      </c>
      <c r="E407" s="154" t="s">
        <v>32</v>
      </c>
      <c r="F407" s="155" t="s">
        <v>863</v>
      </c>
      <c r="H407" s="156">
        <v>107.1</v>
      </c>
      <c r="I407" s="157"/>
      <c r="L407" s="153"/>
      <c r="M407" s="158"/>
      <c r="T407" s="159"/>
      <c r="AT407" s="154" t="s">
        <v>152</v>
      </c>
      <c r="AU407" s="154" t="s">
        <v>328</v>
      </c>
      <c r="AV407" s="13" t="s">
        <v>90</v>
      </c>
      <c r="AW407" s="13" t="s">
        <v>41</v>
      </c>
      <c r="AX407" s="13" t="s">
        <v>80</v>
      </c>
      <c r="AY407" s="154" t="s">
        <v>141</v>
      </c>
    </row>
    <row r="408" spans="2:65" s="14" customFormat="1" ht="11.25">
      <c r="B408" s="160"/>
      <c r="D408" s="147" t="s">
        <v>152</v>
      </c>
      <c r="E408" s="161" t="s">
        <v>32</v>
      </c>
      <c r="F408" s="162" t="s">
        <v>170</v>
      </c>
      <c r="H408" s="163">
        <v>205.67</v>
      </c>
      <c r="I408" s="164"/>
      <c r="L408" s="160"/>
      <c r="M408" s="165"/>
      <c r="T408" s="166"/>
      <c r="AT408" s="161" t="s">
        <v>152</v>
      </c>
      <c r="AU408" s="161" t="s">
        <v>328</v>
      </c>
      <c r="AV408" s="14" t="s">
        <v>148</v>
      </c>
      <c r="AW408" s="14" t="s">
        <v>41</v>
      </c>
      <c r="AX408" s="14" t="s">
        <v>88</v>
      </c>
      <c r="AY408" s="161" t="s">
        <v>141</v>
      </c>
    </row>
    <row r="409" spans="2:65" s="11" customFormat="1" ht="20.85" customHeight="1">
      <c r="B409" s="117"/>
      <c r="D409" s="118" t="s">
        <v>79</v>
      </c>
      <c r="E409" s="127" t="s">
        <v>864</v>
      </c>
      <c r="F409" s="127" t="s">
        <v>865</v>
      </c>
      <c r="I409" s="120"/>
      <c r="J409" s="128">
        <f>BK409</f>
        <v>0</v>
      </c>
      <c r="L409" s="117"/>
      <c r="M409" s="122"/>
      <c r="P409" s="123">
        <f>SUM(P410:P414)</f>
        <v>0</v>
      </c>
      <c r="R409" s="123">
        <f>SUM(R410:R414)</f>
        <v>1.0240000000000001E-2</v>
      </c>
      <c r="T409" s="124">
        <f>SUM(T410:T414)</f>
        <v>0</v>
      </c>
      <c r="AR409" s="118" t="s">
        <v>88</v>
      </c>
      <c r="AT409" s="125" t="s">
        <v>79</v>
      </c>
      <c r="AU409" s="125" t="s">
        <v>90</v>
      </c>
      <c r="AY409" s="118" t="s">
        <v>141</v>
      </c>
      <c r="BK409" s="126">
        <f>SUM(BK410:BK414)</f>
        <v>0</v>
      </c>
    </row>
    <row r="410" spans="2:65" s="1" customFormat="1" ht="37.9" customHeight="1">
      <c r="B410" s="34"/>
      <c r="C410" s="129" t="s">
        <v>321</v>
      </c>
      <c r="D410" s="129" t="s">
        <v>143</v>
      </c>
      <c r="E410" s="130" t="s">
        <v>866</v>
      </c>
      <c r="F410" s="131" t="s">
        <v>867</v>
      </c>
      <c r="G410" s="132" t="s">
        <v>146</v>
      </c>
      <c r="H410" s="133">
        <v>256</v>
      </c>
      <c r="I410" s="134"/>
      <c r="J410" s="135">
        <f>ROUND(I410*H410,2)</f>
        <v>0</v>
      </c>
      <c r="K410" s="131" t="s">
        <v>147</v>
      </c>
      <c r="L410" s="34"/>
      <c r="M410" s="136" t="s">
        <v>32</v>
      </c>
      <c r="N410" s="137" t="s">
        <v>51</v>
      </c>
      <c r="P410" s="138">
        <f>O410*H410</f>
        <v>0</v>
      </c>
      <c r="Q410" s="138">
        <v>4.0000000000000003E-5</v>
      </c>
      <c r="R410" s="138">
        <f>Q410*H410</f>
        <v>1.0240000000000001E-2</v>
      </c>
      <c r="S410" s="138">
        <v>0</v>
      </c>
      <c r="T410" s="139">
        <f>S410*H410</f>
        <v>0</v>
      </c>
      <c r="AR410" s="140" t="s">
        <v>148</v>
      </c>
      <c r="AT410" s="140" t="s">
        <v>143</v>
      </c>
      <c r="AU410" s="140" t="s">
        <v>328</v>
      </c>
      <c r="AY410" s="18" t="s">
        <v>141</v>
      </c>
      <c r="BE410" s="141">
        <f>IF(N410="základní",J410,0)</f>
        <v>0</v>
      </c>
      <c r="BF410" s="141">
        <f>IF(N410="snížená",J410,0)</f>
        <v>0</v>
      </c>
      <c r="BG410" s="141">
        <f>IF(N410="zákl. přenesená",J410,0)</f>
        <v>0</v>
      </c>
      <c r="BH410" s="141">
        <f>IF(N410="sníž. přenesená",J410,0)</f>
        <v>0</v>
      </c>
      <c r="BI410" s="141">
        <f>IF(N410="nulová",J410,0)</f>
        <v>0</v>
      </c>
      <c r="BJ410" s="18" t="s">
        <v>88</v>
      </c>
      <c r="BK410" s="141">
        <f>ROUND(I410*H410,2)</f>
        <v>0</v>
      </c>
      <c r="BL410" s="18" t="s">
        <v>148</v>
      </c>
      <c r="BM410" s="140" t="s">
        <v>868</v>
      </c>
    </row>
    <row r="411" spans="2:65" s="1" customFormat="1" ht="11.25">
      <c r="B411" s="34"/>
      <c r="D411" s="142" t="s">
        <v>150</v>
      </c>
      <c r="F411" s="143" t="s">
        <v>869</v>
      </c>
      <c r="I411" s="144"/>
      <c r="L411" s="34"/>
      <c r="M411" s="145"/>
      <c r="T411" s="55"/>
      <c r="AT411" s="18" t="s">
        <v>150</v>
      </c>
      <c r="AU411" s="18" t="s">
        <v>328</v>
      </c>
    </row>
    <row r="412" spans="2:65" s="12" customFormat="1" ht="11.25">
      <c r="B412" s="146"/>
      <c r="D412" s="147" t="s">
        <v>152</v>
      </c>
      <c r="E412" s="148" t="s">
        <v>32</v>
      </c>
      <c r="F412" s="149" t="s">
        <v>870</v>
      </c>
      <c r="H412" s="148" t="s">
        <v>32</v>
      </c>
      <c r="I412" s="150"/>
      <c r="L412" s="146"/>
      <c r="M412" s="151"/>
      <c r="T412" s="152"/>
      <c r="AT412" s="148" t="s">
        <v>152</v>
      </c>
      <c r="AU412" s="148" t="s">
        <v>328</v>
      </c>
      <c r="AV412" s="12" t="s">
        <v>88</v>
      </c>
      <c r="AW412" s="12" t="s">
        <v>41</v>
      </c>
      <c r="AX412" s="12" t="s">
        <v>80</v>
      </c>
      <c r="AY412" s="148" t="s">
        <v>141</v>
      </c>
    </row>
    <row r="413" spans="2:65" s="13" customFormat="1" ht="11.25">
      <c r="B413" s="153"/>
      <c r="D413" s="147" t="s">
        <v>152</v>
      </c>
      <c r="E413" s="154" t="s">
        <v>32</v>
      </c>
      <c r="F413" s="155" t="s">
        <v>871</v>
      </c>
      <c r="H413" s="156">
        <v>256</v>
      </c>
      <c r="I413" s="157"/>
      <c r="L413" s="153"/>
      <c r="M413" s="158"/>
      <c r="T413" s="159"/>
      <c r="AT413" s="154" t="s">
        <v>152</v>
      </c>
      <c r="AU413" s="154" t="s">
        <v>328</v>
      </c>
      <c r="AV413" s="13" t="s">
        <v>90</v>
      </c>
      <c r="AW413" s="13" t="s">
        <v>41</v>
      </c>
      <c r="AX413" s="13" t="s">
        <v>88</v>
      </c>
      <c r="AY413" s="154" t="s">
        <v>141</v>
      </c>
    </row>
    <row r="414" spans="2:65" s="1" customFormat="1" ht="24.2" customHeight="1">
      <c r="B414" s="34"/>
      <c r="C414" s="129" t="s">
        <v>330</v>
      </c>
      <c r="D414" s="129" t="s">
        <v>143</v>
      </c>
      <c r="E414" s="130" t="s">
        <v>872</v>
      </c>
      <c r="F414" s="131" t="s">
        <v>873</v>
      </c>
      <c r="G414" s="132" t="s">
        <v>874</v>
      </c>
      <c r="H414" s="133">
        <v>1</v>
      </c>
      <c r="I414" s="134"/>
      <c r="J414" s="135">
        <f>ROUND(I414*H414,2)</f>
        <v>0</v>
      </c>
      <c r="K414" s="131" t="s">
        <v>32</v>
      </c>
      <c r="L414" s="34"/>
      <c r="M414" s="136" t="s">
        <v>32</v>
      </c>
      <c r="N414" s="137" t="s">
        <v>51</v>
      </c>
      <c r="P414" s="138">
        <f>O414*H414</f>
        <v>0</v>
      </c>
      <c r="Q414" s="138">
        <v>0</v>
      </c>
      <c r="R414" s="138">
        <f>Q414*H414</f>
        <v>0</v>
      </c>
      <c r="S414" s="138">
        <v>0</v>
      </c>
      <c r="T414" s="139">
        <f>S414*H414</f>
        <v>0</v>
      </c>
      <c r="AR414" s="140" t="s">
        <v>148</v>
      </c>
      <c r="AT414" s="140" t="s">
        <v>143</v>
      </c>
      <c r="AU414" s="140" t="s">
        <v>328</v>
      </c>
      <c r="AY414" s="18" t="s">
        <v>141</v>
      </c>
      <c r="BE414" s="141">
        <f>IF(N414="základní",J414,0)</f>
        <v>0</v>
      </c>
      <c r="BF414" s="141">
        <f>IF(N414="snížená",J414,0)</f>
        <v>0</v>
      </c>
      <c r="BG414" s="141">
        <f>IF(N414="zákl. přenesená",J414,0)</f>
        <v>0</v>
      </c>
      <c r="BH414" s="141">
        <f>IF(N414="sníž. přenesená",J414,0)</f>
        <v>0</v>
      </c>
      <c r="BI414" s="141">
        <f>IF(N414="nulová",J414,0)</f>
        <v>0</v>
      </c>
      <c r="BJ414" s="18" t="s">
        <v>88</v>
      </c>
      <c r="BK414" s="141">
        <f>ROUND(I414*H414,2)</f>
        <v>0</v>
      </c>
      <c r="BL414" s="18" t="s">
        <v>148</v>
      </c>
      <c r="BM414" s="140" t="s">
        <v>875</v>
      </c>
    </row>
    <row r="415" spans="2:65" s="11" customFormat="1" ht="20.85" customHeight="1">
      <c r="B415" s="117"/>
      <c r="D415" s="118" t="s">
        <v>79</v>
      </c>
      <c r="E415" s="127" t="s">
        <v>876</v>
      </c>
      <c r="F415" s="127" t="s">
        <v>877</v>
      </c>
      <c r="I415" s="120"/>
      <c r="J415" s="128">
        <f>BK415</f>
        <v>0</v>
      </c>
      <c r="L415" s="117"/>
      <c r="M415" s="122"/>
      <c r="P415" s="123">
        <f>SUM(P416:P582)</f>
        <v>0</v>
      </c>
      <c r="R415" s="123">
        <f>SUM(R416:R582)</f>
        <v>0</v>
      </c>
      <c r="T415" s="124">
        <f>SUM(T416:T582)</f>
        <v>114.08156600000001</v>
      </c>
      <c r="AR415" s="118" t="s">
        <v>88</v>
      </c>
      <c r="AT415" s="125" t="s">
        <v>79</v>
      </c>
      <c r="AU415" s="125" t="s">
        <v>90</v>
      </c>
      <c r="AY415" s="118" t="s">
        <v>141</v>
      </c>
      <c r="BK415" s="126">
        <f>SUM(BK416:BK582)</f>
        <v>0</v>
      </c>
    </row>
    <row r="416" spans="2:65" s="1" customFormat="1" ht="24.2" customHeight="1">
      <c r="B416" s="34"/>
      <c r="C416" s="129" t="s">
        <v>336</v>
      </c>
      <c r="D416" s="129" t="s">
        <v>143</v>
      </c>
      <c r="E416" s="130" t="s">
        <v>878</v>
      </c>
      <c r="F416" s="131" t="s">
        <v>879</v>
      </c>
      <c r="G416" s="132" t="s">
        <v>164</v>
      </c>
      <c r="H416" s="133">
        <v>2.754</v>
      </c>
      <c r="I416" s="134"/>
      <c r="J416" s="135">
        <f>ROUND(I416*H416,2)</f>
        <v>0</v>
      </c>
      <c r="K416" s="131" t="s">
        <v>32</v>
      </c>
      <c r="L416" s="34"/>
      <c r="M416" s="136" t="s">
        <v>32</v>
      </c>
      <c r="N416" s="137" t="s">
        <v>51</v>
      </c>
      <c r="P416" s="138">
        <f>O416*H416</f>
        <v>0</v>
      </c>
      <c r="Q416" s="138">
        <v>0</v>
      </c>
      <c r="R416" s="138">
        <f>Q416*H416</f>
        <v>0</v>
      </c>
      <c r="S416" s="138">
        <v>1.8</v>
      </c>
      <c r="T416" s="139">
        <f>S416*H416</f>
        <v>4.9572000000000003</v>
      </c>
      <c r="AR416" s="140" t="s">
        <v>148</v>
      </c>
      <c r="AT416" s="140" t="s">
        <v>143</v>
      </c>
      <c r="AU416" s="140" t="s">
        <v>328</v>
      </c>
      <c r="AY416" s="18" t="s">
        <v>141</v>
      </c>
      <c r="BE416" s="141">
        <f>IF(N416="základní",J416,0)</f>
        <v>0</v>
      </c>
      <c r="BF416" s="141">
        <f>IF(N416="snížená",J416,0)</f>
        <v>0</v>
      </c>
      <c r="BG416" s="141">
        <f>IF(N416="zákl. přenesená",J416,0)</f>
        <v>0</v>
      </c>
      <c r="BH416" s="141">
        <f>IF(N416="sníž. přenesená",J416,0)</f>
        <v>0</v>
      </c>
      <c r="BI416" s="141">
        <f>IF(N416="nulová",J416,0)</f>
        <v>0</v>
      </c>
      <c r="BJ416" s="18" t="s">
        <v>88</v>
      </c>
      <c r="BK416" s="141">
        <f>ROUND(I416*H416,2)</f>
        <v>0</v>
      </c>
      <c r="BL416" s="18" t="s">
        <v>148</v>
      </c>
      <c r="BM416" s="140" t="s">
        <v>880</v>
      </c>
    </row>
    <row r="417" spans="2:65" s="12" customFormat="1" ht="11.25">
      <c r="B417" s="146"/>
      <c r="D417" s="147" t="s">
        <v>152</v>
      </c>
      <c r="E417" s="148" t="s">
        <v>32</v>
      </c>
      <c r="F417" s="149" t="s">
        <v>881</v>
      </c>
      <c r="H417" s="148" t="s">
        <v>32</v>
      </c>
      <c r="I417" s="150"/>
      <c r="L417" s="146"/>
      <c r="M417" s="151"/>
      <c r="T417" s="152"/>
      <c r="AT417" s="148" t="s">
        <v>152</v>
      </c>
      <c r="AU417" s="148" t="s">
        <v>328</v>
      </c>
      <c r="AV417" s="12" t="s">
        <v>88</v>
      </c>
      <c r="AW417" s="12" t="s">
        <v>41</v>
      </c>
      <c r="AX417" s="12" t="s">
        <v>80</v>
      </c>
      <c r="AY417" s="148" t="s">
        <v>141</v>
      </c>
    </row>
    <row r="418" spans="2:65" s="13" customFormat="1" ht="11.25">
      <c r="B418" s="153"/>
      <c r="D418" s="147" t="s">
        <v>152</v>
      </c>
      <c r="E418" s="154" t="s">
        <v>32</v>
      </c>
      <c r="F418" s="155" t="s">
        <v>882</v>
      </c>
      <c r="H418" s="156">
        <v>2.754</v>
      </c>
      <c r="I418" s="157"/>
      <c r="L418" s="153"/>
      <c r="M418" s="158"/>
      <c r="T418" s="159"/>
      <c r="AT418" s="154" t="s">
        <v>152</v>
      </c>
      <c r="AU418" s="154" t="s">
        <v>328</v>
      </c>
      <c r="AV418" s="13" t="s">
        <v>90</v>
      </c>
      <c r="AW418" s="13" t="s">
        <v>41</v>
      </c>
      <c r="AX418" s="13" t="s">
        <v>88</v>
      </c>
      <c r="AY418" s="154" t="s">
        <v>141</v>
      </c>
    </row>
    <row r="419" spans="2:65" s="1" customFormat="1" ht="24.2" customHeight="1">
      <c r="B419" s="34"/>
      <c r="C419" s="129" t="s">
        <v>350</v>
      </c>
      <c r="D419" s="129" t="s">
        <v>143</v>
      </c>
      <c r="E419" s="130" t="s">
        <v>883</v>
      </c>
      <c r="F419" s="131" t="s">
        <v>884</v>
      </c>
      <c r="G419" s="132" t="s">
        <v>146</v>
      </c>
      <c r="H419" s="133">
        <v>36.792000000000002</v>
      </c>
      <c r="I419" s="134"/>
      <c r="J419" s="135">
        <f>ROUND(I419*H419,2)</f>
        <v>0</v>
      </c>
      <c r="K419" s="131" t="s">
        <v>147</v>
      </c>
      <c r="L419" s="34"/>
      <c r="M419" s="136" t="s">
        <v>32</v>
      </c>
      <c r="N419" s="137" t="s">
        <v>51</v>
      </c>
      <c r="P419" s="138">
        <f>O419*H419</f>
        <v>0</v>
      </c>
      <c r="Q419" s="138">
        <v>0</v>
      </c>
      <c r="R419" s="138">
        <f>Q419*H419</f>
        <v>0</v>
      </c>
      <c r="S419" s="138">
        <v>0.20799999999999999</v>
      </c>
      <c r="T419" s="139">
        <f>S419*H419</f>
        <v>7.652736</v>
      </c>
      <c r="AR419" s="140" t="s">
        <v>148</v>
      </c>
      <c r="AT419" s="140" t="s">
        <v>143</v>
      </c>
      <c r="AU419" s="140" t="s">
        <v>328</v>
      </c>
      <c r="AY419" s="18" t="s">
        <v>141</v>
      </c>
      <c r="BE419" s="141">
        <f>IF(N419="základní",J419,0)</f>
        <v>0</v>
      </c>
      <c r="BF419" s="141">
        <f>IF(N419="snížená",J419,0)</f>
        <v>0</v>
      </c>
      <c r="BG419" s="141">
        <f>IF(N419="zákl. přenesená",J419,0)</f>
        <v>0</v>
      </c>
      <c r="BH419" s="141">
        <f>IF(N419="sníž. přenesená",J419,0)</f>
        <v>0</v>
      </c>
      <c r="BI419" s="141">
        <f>IF(N419="nulová",J419,0)</f>
        <v>0</v>
      </c>
      <c r="BJ419" s="18" t="s">
        <v>88</v>
      </c>
      <c r="BK419" s="141">
        <f>ROUND(I419*H419,2)</f>
        <v>0</v>
      </c>
      <c r="BL419" s="18" t="s">
        <v>148</v>
      </c>
      <c r="BM419" s="140" t="s">
        <v>885</v>
      </c>
    </row>
    <row r="420" spans="2:65" s="1" customFormat="1" ht="11.25">
      <c r="B420" s="34"/>
      <c r="D420" s="142" t="s">
        <v>150</v>
      </c>
      <c r="F420" s="143" t="s">
        <v>886</v>
      </c>
      <c r="I420" s="144"/>
      <c r="L420" s="34"/>
      <c r="M420" s="145"/>
      <c r="T420" s="55"/>
      <c r="AT420" s="18" t="s">
        <v>150</v>
      </c>
      <c r="AU420" s="18" t="s">
        <v>328</v>
      </c>
    </row>
    <row r="421" spans="2:65" s="12" customFormat="1" ht="11.25">
      <c r="B421" s="146"/>
      <c r="D421" s="147" t="s">
        <v>152</v>
      </c>
      <c r="E421" s="148" t="s">
        <v>32</v>
      </c>
      <c r="F421" s="149" t="s">
        <v>579</v>
      </c>
      <c r="H421" s="148" t="s">
        <v>32</v>
      </c>
      <c r="I421" s="150"/>
      <c r="L421" s="146"/>
      <c r="M421" s="151"/>
      <c r="T421" s="152"/>
      <c r="AT421" s="148" t="s">
        <v>152</v>
      </c>
      <c r="AU421" s="148" t="s">
        <v>328</v>
      </c>
      <c r="AV421" s="12" t="s">
        <v>88</v>
      </c>
      <c r="AW421" s="12" t="s">
        <v>41</v>
      </c>
      <c r="AX421" s="12" t="s">
        <v>80</v>
      </c>
      <c r="AY421" s="148" t="s">
        <v>141</v>
      </c>
    </row>
    <row r="422" spans="2:65" s="12" customFormat="1" ht="11.25">
      <c r="B422" s="146"/>
      <c r="D422" s="147" t="s">
        <v>152</v>
      </c>
      <c r="E422" s="148" t="s">
        <v>32</v>
      </c>
      <c r="F422" s="149" t="s">
        <v>887</v>
      </c>
      <c r="H422" s="148" t="s">
        <v>32</v>
      </c>
      <c r="I422" s="150"/>
      <c r="L422" s="146"/>
      <c r="M422" s="151"/>
      <c r="T422" s="152"/>
      <c r="AT422" s="148" t="s">
        <v>152</v>
      </c>
      <c r="AU422" s="148" t="s">
        <v>328</v>
      </c>
      <c r="AV422" s="12" t="s">
        <v>88</v>
      </c>
      <c r="AW422" s="12" t="s">
        <v>41</v>
      </c>
      <c r="AX422" s="12" t="s">
        <v>80</v>
      </c>
      <c r="AY422" s="148" t="s">
        <v>141</v>
      </c>
    </row>
    <row r="423" spans="2:65" s="12" customFormat="1" ht="11.25">
      <c r="B423" s="146"/>
      <c r="D423" s="147" t="s">
        <v>152</v>
      </c>
      <c r="E423" s="148" t="s">
        <v>32</v>
      </c>
      <c r="F423" s="149" t="s">
        <v>888</v>
      </c>
      <c r="H423" s="148" t="s">
        <v>32</v>
      </c>
      <c r="I423" s="150"/>
      <c r="L423" s="146"/>
      <c r="M423" s="151"/>
      <c r="T423" s="152"/>
      <c r="AT423" s="148" t="s">
        <v>152</v>
      </c>
      <c r="AU423" s="148" t="s">
        <v>328</v>
      </c>
      <c r="AV423" s="12" t="s">
        <v>88</v>
      </c>
      <c r="AW423" s="12" t="s">
        <v>41</v>
      </c>
      <c r="AX423" s="12" t="s">
        <v>80</v>
      </c>
      <c r="AY423" s="148" t="s">
        <v>141</v>
      </c>
    </row>
    <row r="424" spans="2:65" s="13" customFormat="1" ht="11.25">
      <c r="B424" s="153"/>
      <c r="D424" s="147" t="s">
        <v>152</v>
      </c>
      <c r="E424" s="154" t="s">
        <v>32</v>
      </c>
      <c r="F424" s="155" t="s">
        <v>889</v>
      </c>
      <c r="H424" s="156">
        <v>1.01</v>
      </c>
      <c r="I424" s="157"/>
      <c r="L424" s="153"/>
      <c r="M424" s="158"/>
      <c r="T424" s="159"/>
      <c r="AT424" s="154" t="s">
        <v>152</v>
      </c>
      <c r="AU424" s="154" t="s">
        <v>328</v>
      </c>
      <c r="AV424" s="13" t="s">
        <v>90</v>
      </c>
      <c r="AW424" s="13" t="s">
        <v>41</v>
      </c>
      <c r="AX424" s="13" t="s">
        <v>80</v>
      </c>
      <c r="AY424" s="154" t="s">
        <v>141</v>
      </c>
    </row>
    <row r="425" spans="2:65" s="12" customFormat="1" ht="11.25">
      <c r="B425" s="146"/>
      <c r="D425" s="147" t="s">
        <v>152</v>
      </c>
      <c r="E425" s="148" t="s">
        <v>32</v>
      </c>
      <c r="F425" s="149" t="s">
        <v>890</v>
      </c>
      <c r="H425" s="148" t="s">
        <v>32</v>
      </c>
      <c r="I425" s="150"/>
      <c r="L425" s="146"/>
      <c r="M425" s="151"/>
      <c r="T425" s="152"/>
      <c r="AT425" s="148" t="s">
        <v>152</v>
      </c>
      <c r="AU425" s="148" t="s">
        <v>328</v>
      </c>
      <c r="AV425" s="12" t="s">
        <v>88</v>
      </c>
      <c r="AW425" s="12" t="s">
        <v>41</v>
      </c>
      <c r="AX425" s="12" t="s">
        <v>80</v>
      </c>
      <c r="AY425" s="148" t="s">
        <v>141</v>
      </c>
    </row>
    <row r="426" spans="2:65" s="13" customFormat="1" ht="11.25">
      <c r="B426" s="153"/>
      <c r="D426" s="147" t="s">
        <v>152</v>
      </c>
      <c r="E426" s="154" t="s">
        <v>32</v>
      </c>
      <c r="F426" s="155" t="s">
        <v>891</v>
      </c>
      <c r="H426" s="156">
        <v>1.8180000000000001</v>
      </c>
      <c r="I426" s="157"/>
      <c r="L426" s="153"/>
      <c r="M426" s="158"/>
      <c r="T426" s="159"/>
      <c r="AT426" s="154" t="s">
        <v>152</v>
      </c>
      <c r="AU426" s="154" t="s">
        <v>328</v>
      </c>
      <c r="AV426" s="13" t="s">
        <v>90</v>
      </c>
      <c r="AW426" s="13" t="s">
        <v>41</v>
      </c>
      <c r="AX426" s="13" t="s">
        <v>80</v>
      </c>
      <c r="AY426" s="154" t="s">
        <v>141</v>
      </c>
    </row>
    <row r="427" spans="2:65" s="12" customFormat="1" ht="11.25">
      <c r="B427" s="146"/>
      <c r="D427" s="147" t="s">
        <v>152</v>
      </c>
      <c r="E427" s="148" t="s">
        <v>32</v>
      </c>
      <c r="F427" s="149" t="s">
        <v>892</v>
      </c>
      <c r="H427" s="148" t="s">
        <v>32</v>
      </c>
      <c r="I427" s="150"/>
      <c r="L427" s="146"/>
      <c r="M427" s="151"/>
      <c r="T427" s="152"/>
      <c r="AT427" s="148" t="s">
        <v>152</v>
      </c>
      <c r="AU427" s="148" t="s">
        <v>328</v>
      </c>
      <c r="AV427" s="12" t="s">
        <v>88</v>
      </c>
      <c r="AW427" s="12" t="s">
        <v>41</v>
      </c>
      <c r="AX427" s="12" t="s">
        <v>80</v>
      </c>
      <c r="AY427" s="148" t="s">
        <v>141</v>
      </c>
    </row>
    <row r="428" spans="2:65" s="13" customFormat="1" ht="11.25">
      <c r="B428" s="153"/>
      <c r="D428" s="147" t="s">
        <v>152</v>
      </c>
      <c r="E428" s="154" t="s">
        <v>32</v>
      </c>
      <c r="F428" s="155" t="s">
        <v>893</v>
      </c>
      <c r="H428" s="156">
        <v>13.44</v>
      </c>
      <c r="I428" s="157"/>
      <c r="L428" s="153"/>
      <c r="M428" s="158"/>
      <c r="T428" s="159"/>
      <c r="AT428" s="154" t="s">
        <v>152</v>
      </c>
      <c r="AU428" s="154" t="s">
        <v>328</v>
      </c>
      <c r="AV428" s="13" t="s">
        <v>90</v>
      </c>
      <c r="AW428" s="13" t="s">
        <v>41</v>
      </c>
      <c r="AX428" s="13" t="s">
        <v>80</v>
      </c>
      <c r="AY428" s="154" t="s">
        <v>141</v>
      </c>
    </row>
    <row r="429" spans="2:65" s="12" customFormat="1" ht="11.25">
      <c r="B429" s="146"/>
      <c r="D429" s="147" t="s">
        <v>152</v>
      </c>
      <c r="E429" s="148" t="s">
        <v>32</v>
      </c>
      <c r="F429" s="149" t="s">
        <v>728</v>
      </c>
      <c r="H429" s="148" t="s">
        <v>32</v>
      </c>
      <c r="I429" s="150"/>
      <c r="L429" s="146"/>
      <c r="M429" s="151"/>
      <c r="T429" s="152"/>
      <c r="AT429" s="148" t="s">
        <v>152</v>
      </c>
      <c r="AU429" s="148" t="s">
        <v>328</v>
      </c>
      <c r="AV429" s="12" t="s">
        <v>88</v>
      </c>
      <c r="AW429" s="12" t="s">
        <v>41</v>
      </c>
      <c r="AX429" s="12" t="s">
        <v>80</v>
      </c>
      <c r="AY429" s="148" t="s">
        <v>141</v>
      </c>
    </row>
    <row r="430" spans="2:65" s="12" customFormat="1" ht="11.25">
      <c r="B430" s="146"/>
      <c r="D430" s="147" t="s">
        <v>152</v>
      </c>
      <c r="E430" s="148" t="s">
        <v>32</v>
      </c>
      <c r="F430" s="149" t="s">
        <v>894</v>
      </c>
      <c r="H430" s="148" t="s">
        <v>32</v>
      </c>
      <c r="I430" s="150"/>
      <c r="L430" s="146"/>
      <c r="M430" s="151"/>
      <c r="T430" s="152"/>
      <c r="AT430" s="148" t="s">
        <v>152</v>
      </c>
      <c r="AU430" s="148" t="s">
        <v>328</v>
      </c>
      <c r="AV430" s="12" t="s">
        <v>88</v>
      </c>
      <c r="AW430" s="12" t="s">
        <v>41</v>
      </c>
      <c r="AX430" s="12" t="s">
        <v>80</v>
      </c>
      <c r="AY430" s="148" t="s">
        <v>141</v>
      </c>
    </row>
    <row r="431" spans="2:65" s="13" customFormat="1" ht="11.25">
      <c r="B431" s="153"/>
      <c r="D431" s="147" t="s">
        <v>152</v>
      </c>
      <c r="E431" s="154" t="s">
        <v>32</v>
      </c>
      <c r="F431" s="155" t="s">
        <v>895</v>
      </c>
      <c r="H431" s="156">
        <v>2.4</v>
      </c>
      <c r="I431" s="157"/>
      <c r="L431" s="153"/>
      <c r="M431" s="158"/>
      <c r="T431" s="159"/>
      <c r="AT431" s="154" t="s">
        <v>152</v>
      </c>
      <c r="AU431" s="154" t="s">
        <v>328</v>
      </c>
      <c r="AV431" s="13" t="s">
        <v>90</v>
      </c>
      <c r="AW431" s="13" t="s">
        <v>41</v>
      </c>
      <c r="AX431" s="13" t="s">
        <v>80</v>
      </c>
      <c r="AY431" s="154" t="s">
        <v>141</v>
      </c>
    </row>
    <row r="432" spans="2:65" s="13" customFormat="1" ht="11.25">
      <c r="B432" s="153"/>
      <c r="D432" s="147" t="s">
        <v>152</v>
      </c>
      <c r="E432" s="154" t="s">
        <v>32</v>
      </c>
      <c r="F432" s="155" t="s">
        <v>896</v>
      </c>
      <c r="H432" s="156">
        <v>7.66</v>
      </c>
      <c r="I432" s="157"/>
      <c r="L432" s="153"/>
      <c r="M432" s="158"/>
      <c r="T432" s="159"/>
      <c r="AT432" s="154" t="s">
        <v>152</v>
      </c>
      <c r="AU432" s="154" t="s">
        <v>328</v>
      </c>
      <c r="AV432" s="13" t="s">
        <v>90</v>
      </c>
      <c r="AW432" s="13" t="s">
        <v>41</v>
      </c>
      <c r="AX432" s="13" t="s">
        <v>80</v>
      </c>
      <c r="AY432" s="154" t="s">
        <v>141</v>
      </c>
    </row>
    <row r="433" spans="2:65" s="12" customFormat="1" ht="11.25">
      <c r="B433" s="146"/>
      <c r="D433" s="147" t="s">
        <v>152</v>
      </c>
      <c r="E433" s="148" t="s">
        <v>32</v>
      </c>
      <c r="F433" s="149" t="s">
        <v>897</v>
      </c>
      <c r="H433" s="148" t="s">
        <v>32</v>
      </c>
      <c r="I433" s="150"/>
      <c r="L433" s="146"/>
      <c r="M433" s="151"/>
      <c r="T433" s="152"/>
      <c r="AT433" s="148" t="s">
        <v>152</v>
      </c>
      <c r="AU433" s="148" t="s">
        <v>328</v>
      </c>
      <c r="AV433" s="12" t="s">
        <v>88</v>
      </c>
      <c r="AW433" s="12" t="s">
        <v>41</v>
      </c>
      <c r="AX433" s="12" t="s">
        <v>80</v>
      </c>
      <c r="AY433" s="148" t="s">
        <v>141</v>
      </c>
    </row>
    <row r="434" spans="2:65" s="13" customFormat="1" ht="11.25">
      <c r="B434" s="153"/>
      <c r="D434" s="147" t="s">
        <v>152</v>
      </c>
      <c r="E434" s="154" t="s">
        <v>32</v>
      </c>
      <c r="F434" s="155" t="s">
        <v>896</v>
      </c>
      <c r="H434" s="156">
        <v>7.66</v>
      </c>
      <c r="I434" s="157"/>
      <c r="L434" s="153"/>
      <c r="M434" s="158"/>
      <c r="T434" s="159"/>
      <c r="AT434" s="154" t="s">
        <v>152</v>
      </c>
      <c r="AU434" s="154" t="s">
        <v>328</v>
      </c>
      <c r="AV434" s="13" t="s">
        <v>90</v>
      </c>
      <c r="AW434" s="13" t="s">
        <v>41</v>
      </c>
      <c r="AX434" s="13" t="s">
        <v>80</v>
      </c>
      <c r="AY434" s="154" t="s">
        <v>141</v>
      </c>
    </row>
    <row r="435" spans="2:65" s="13" customFormat="1" ht="11.25">
      <c r="B435" s="153"/>
      <c r="D435" s="147" t="s">
        <v>152</v>
      </c>
      <c r="E435" s="154" t="s">
        <v>32</v>
      </c>
      <c r="F435" s="155" t="s">
        <v>895</v>
      </c>
      <c r="H435" s="156">
        <v>2.4</v>
      </c>
      <c r="I435" s="157"/>
      <c r="L435" s="153"/>
      <c r="M435" s="158"/>
      <c r="T435" s="159"/>
      <c r="AT435" s="154" t="s">
        <v>152</v>
      </c>
      <c r="AU435" s="154" t="s">
        <v>328</v>
      </c>
      <c r="AV435" s="13" t="s">
        <v>90</v>
      </c>
      <c r="AW435" s="13" t="s">
        <v>41</v>
      </c>
      <c r="AX435" s="13" t="s">
        <v>80</v>
      </c>
      <c r="AY435" s="154" t="s">
        <v>141</v>
      </c>
    </row>
    <row r="436" spans="2:65" s="12" customFormat="1" ht="11.25">
      <c r="B436" s="146"/>
      <c r="D436" s="147" t="s">
        <v>152</v>
      </c>
      <c r="E436" s="148" t="s">
        <v>32</v>
      </c>
      <c r="F436" s="149" t="s">
        <v>700</v>
      </c>
      <c r="H436" s="148" t="s">
        <v>32</v>
      </c>
      <c r="I436" s="150"/>
      <c r="L436" s="146"/>
      <c r="M436" s="151"/>
      <c r="T436" s="152"/>
      <c r="AT436" s="148" t="s">
        <v>152</v>
      </c>
      <c r="AU436" s="148" t="s">
        <v>328</v>
      </c>
      <c r="AV436" s="12" t="s">
        <v>88</v>
      </c>
      <c r="AW436" s="12" t="s">
        <v>41</v>
      </c>
      <c r="AX436" s="12" t="s">
        <v>80</v>
      </c>
      <c r="AY436" s="148" t="s">
        <v>141</v>
      </c>
    </row>
    <row r="437" spans="2:65" s="13" customFormat="1" ht="11.25">
      <c r="B437" s="153"/>
      <c r="D437" s="147" t="s">
        <v>152</v>
      </c>
      <c r="E437" s="154" t="s">
        <v>32</v>
      </c>
      <c r="F437" s="155" t="s">
        <v>898</v>
      </c>
      <c r="H437" s="156">
        <v>0.40400000000000003</v>
      </c>
      <c r="I437" s="157"/>
      <c r="L437" s="153"/>
      <c r="M437" s="158"/>
      <c r="T437" s="159"/>
      <c r="AT437" s="154" t="s">
        <v>152</v>
      </c>
      <c r="AU437" s="154" t="s">
        <v>328</v>
      </c>
      <c r="AV437" s="13" t="s">
        <v>90</v>
      </c>
      <c r="AW437" s="13" t="s">
        <v>41</v>
      </c>
      <c r="AX437" s="13" t="s">
        <v>80</v>
      </c>
      <c r="AY437" s="154" t="s">
        <v>141</v>
      </c>
    </row>
    <row r="438" spans="2:65" s="14" customFormat="1" ht="11.25">
      <c r="B438" s="160"/>
      <c r="D438" s="147" t="s">
        <v>152</v>
      </c>
      <c r="E438" s="161" t="s">
        <v>32</v>
      </c>
      <c r="F438" s="162" t="s">
        <v>170</v>
      </c>
      <c r="H438" s="163">
        <v>36.792000000000002</v>
      </c>
      <c r="I438" s="164"/>
      <c r="L438" s="160"/>
      <c r="M438" s="165"/>
      <c r="T438" s="166"/>
      <c r="AT438" s="161" t="s">
        <v>152</v>
      </c>
      <c r="AU438" s="161" t="s">
        <v>328</v>
      </c>
      <c r="AV438" s="14" t="s">
        <v>148</v>
      </c>
      <c r="AW438" s="14" t="s">
        <v>41</v>
      </c>
      <c r="AX438" s="14" t="s">
        <v>88</v>
      </c>
      <c r="AY438" s="161" t="s">
        <v>141</v>
      </c>
    </row>
    <row r="439" spans="2:65" s="1" customFormat="1" ht="24.2" customHeight="1">
      <c r="B439" s="34"/>
      <c r="C439" s="129" t="s">
        <v>357</v>
      </c>
      <c r="D439" s="129" t="s">
        <v>143</v>
      </c>
      <c r="E439" s="130" t="s">
        <v>899</v>
      </c>
      <c r="F439" s="131" t="s">
        <v>900</v>
      </c>
      <c r="G439" s="132" t="s">
        <v>164</v>
      </c>
      <c r="H439" s="133">
        <v>19.532</v>
      </c>
      <c r="I439" s="134"/>
      <c r="J439" s="135">
        <f>ROUND(I439*H439,2)</f>
        <v>0</v>
      </c>
      <c r="K439" s="131" t="s">
        <v>147</v>
      </c>
      <c r="L439" s="34"/>
      <c r="M439" s="136" t="s">
        <v>32</v>
      </c>
      <c r="N439" s="137" t="s">
        <v>51</v>
      </c>
      <c r="P439" s="138">
        <f>O439*H439</f>
        <v>0</v>
      </c>
      <c r="Q439" s="138">
        <v>0</v>
      </c>
      <c r="R439" s="138">
        <f>Q439*H439</f>
        <v>0</v>
      </c>
      <c r="S439" s="138">
        <v>2.2000000000000002</v>
      </c>
      <c r="T439" s="139">
        <f>S439*H439</f>
        <v>42.970400000000005</v>
      </c>
      <c r="AR439" s="140" t="s">
        <v>148</v>
      </c>
      <c r="AT439" s="140" t="s">
        <v>143</v>
      </c>
      <c r="AU439" s="140" t="s">
        <v>328</v>
      </c>
      <c r="AY439" s="18" t="s">
        <v>141</v>
      </c>
      <c r="BE439" s="141">
        <f>IF(N439="základní",J439,0)</f>
        <v>0</v>
      </c>
      <c r="BF439" s="141">
        <f>IF(N439="snížená",J439,0)</f>
        <v>0</v>
      </c>
      <c r="BG439" s="141">
        <f>IF(N439="zákl. přenesená",J439,0)</f>
        <v>0</v>
      </c>
      <c r="BH439" s="141">
        <f>IF(N439="sníž. přenesená",J439,0)</f>
        <v>0</v>
      </c>
      <c r="BI439" s="141">
        <f>IF(N439="nulová",J439,0)</f>
        <v>0</v>
      </c>
      <c r="BJ439" s="18" t="s">
        <v>88</v>
      </c>
      <c r="BK439" s="141">
        <f>ROUND(I439*H439,2)</f>
        <v>0</v>
      </c>
      <c r="BL439" s="18" t="s">
        <v>148</v>
      </c>
      <c r="BM439" s="140" t="s">
        <v>901</v>
      </c>
    </row>
    <row r="440" spans="2:65" s="1" customFormat="1" ht="11.25">
      <c r="B440" s="34"/>
      <c r="D440" s="142" t="s">
        <v>150</v>
      </c>
      <c r="F440" s="143" t="s">
        <v>902</v>
      </c>
      <c r="I440" s="144"/>
      <c r="L440" s="34"/>
      <c r="M440" s="145"/>
      <c r="T440" s="55"/>
      <c r="AT440" s="18" t="s">
        <v>150</v>
      </c>
      <c r="AU440" s="18" t="s">
        <v>328</v>
      </c>
    </row>
    <row r="441" spans="2:65" s="12" customFormat="1" ht="11.25">
      <c r="B441" s="146"/>
      <c r="D441" s="147" t="s">
        <v>152</v>
      </c>
      <c r="E441" s="148" t="s">
        <v>32</v>
      </c>
      <c r="F441" s="149" t="s">
        <v>903</v>
      </c>
      <c r="H441" s="148" t="s">
        <v>32</v>
      </c>
      <c r="I441" s="150"/>
      <c r="L441" s="146"/>
      <c r="M441" s="151"/>
      <c r="T441" s="152"/>
      <c r="AT441" s="148" t="s">
        <v>152</v>
      </c>
      <c r="AU441" s="148" t="s">
        <v>328</v>
      </c>
      <c r="AV441" s="12" t="s">
        <v>88</v>
      </c>
      <c r="AW441" s="12" t="s">
        <v>41</v>
      </c>
      <c r="AX441" s="12" t="s">
        <v>80</v>
      </c>
      <c r="AY441" s="148" t="s">
        <v>141</v>
      </c>
    </row>
    <row r="442" spans="2:65" s="13" customFormat="1" ht="11.25">
      <c r="B442" s="153"/>
      <c r="D442" s="147" t="s">
        <v>152</v>
      </c>
      <c r="E442" s="154" t="s">
        <v>32</v>
      </c>
      <c r="F442" s="155" t="s">
        <v>904</v>
      </c>
      <c r="H442" s="156">
        <v>19.532</v>
      </c>
      <c r="I442" s="157"/>
      <c r="L442" s="153"/>
      <c r="M442" s="158"/>
      <c r="T442" s="159"/>
      <c r="AT442" s="154" t="s">
        <v>152</v>
      </c>
      <c r="AU442" s="154" t="s">
        <v>328</v>
      </c>
      <c r="AV442" s="13" t="s">
        <v>90</v>
      </c>
      <c r="AW442" s="13" t="s">
        <v>41</v>
      </c>
      <c r="AX442" s="13" t="s">
        <v>88</v>
      </c>
      <c r="AY442" s="154" t="s">
        <v>141</v>
      </c>
    </row>
    <row r="443" spans="2:65" s="1" customFormat="1" ht="37.9" customHeight="1">
      <c r="B443" s="34"/>
      <c r="C443" s="129" t="s">
        <v>363</v>
      </c>
      <c r="D443" s="129" t="s">
        <v>143</v>
      </c>
      <c r="E443" s="130" t="s">
        <v>905</v>
      </c>
      <c r="F443" s="131" t="s">
        <v>906</v>
      </c>
      <c r="G443" s="132" t="s">
        <v>146</v>
      </c>
      <c r="H443" s="133">
        <v>22.064</v>
      </c>
      <c r="I443" s="134"/>
      <c r="J443" s="135">
        <f>ROUND(I443*H443,2)</f>
        <v>0</v>
      </c>
      <c r="K443" s="131" t="s">
        <v>147</v>
      </c>
      <c r="L443" s="34"/>
      <c r="M443" s="136" t="s">
        <v>32</v>
      </c>
      <c r="N443" s="137" t="s">
        <v>51</v>
      </c>
      <c r="P443" s="138">
        <f>O443*H443</f>
        <v>0</v>
      </c>
      <c r="Q443" s="138">
        <v>0</v>
      </c>
      <c r="R443" s="138">
        <f>Q443*H443</f>
        <v>0</v>
      </c>
      <c r="S443" s="138">
        <v>7.5999999999999998E-2</v>
      </c>
      <c r="T443" s="139">
        <f>S443*H443</f>
        <v>1.6768639999999999</v>
      </c>
      <c r="AR443" s="140" t="s">
        <v>148</v>
      </c>
      <c r="AT443" s="140" t="s">
        <v>143</v>
      </c>
      <c r="AU443" s="140" t="s">
        <v>328</v>
      </c>
      <c r="AY443" s="18" t="s">
        <v>141</v>
      </c>
      <c r="BE443" s="141">
        <f>IF(N443="základní",J443,0)</f>
        <v>0</v>
      </c>
      <c r="BF443" s="141">
        <f>IF(N443="snížená",J443,0)</f>
        <v>0</v>
      </c>
      <c r="BG443" s="141">
        <f>IF(N443="zákl. přenesená",J443,0)</f>
        <v>0</v>
      </c>
      <c r="BH443" s="141">
        <f>IF(N443="sníž. přenesená",J443,0)</f>
        <v>0</v>
      </c>
      <c r="BI443" s="141">
        <f>IF(N443="nulová",J443,0)</f>
        <v>0</v>
      </c>
      <c r="BJ443" s="18" t="s">
        <v>88</v>
      </c>
      <c r="BK443" s="141">
        <f>ROUND(I443*H443,2)</f>
        <v>0</v>
      </c>
      <c r="BL443" s="18" t="s">
        <v>148</v>
      </c>
      <c r="BM443" s="140" t="s">
        <v>907</v>
      </c>
    </row>
    <row r="444" spans="2:65" s="1" customFormat="1" ht="11.25">
      <c r="B444" s="34"/>
      <c r="D444" s="142" t="s">
        <v>150</v>
      </c>
      <c r="F444" s="143" t="s">
        <v>908</v>
      </c>
      <c r="I444" s="144"/>
      <c r="L444" s="34"/>
      <c r="M444" s="145"/>
      <c r="T444" s="55"/>
      <c r="AT444" s="18" t="s">
        <v>150</v>
      </c>
      <c r="AU444" s="18" t="s">
        <v>328</v>
      </c>
    </row>
    <row r="445" spans="2:65" s="12" customFormat="1" ht="11.25">
      <c r="B445" s="146"/>
      <c r="D445" s="147" t="s">
        <v>152</v>
      </c>
      <c r="E445" s="148" t="s">
        <v>32</v>
      </c>
      <c r="F445" s="149" t="s">
        <v>579</v>
      </c>
      <c r="H445" s="148" t="s">
        <v>32</v>
      </c>
      <c r="I445" s="150"/>
      <c r="L445" s="146"/>
      <c r="M445" s="151"/>
      <c r="T445" s="152"/>
      <c r="AT445" s="148" t="s">
        <v>152</v>
      </c>
      <c r="AU445" s="148" t="s">
        <v>328</v>
      </c>
      <c r="AV445" s="12" t="s">
        <v>88</v>
      </c>
      <c r="AW445" s="12" t="s">
        <v>41</v>
      </c>
      <c r="AX445" s="12" t="s">
        <v>80</v>
      </c>
      <c r="AY445" s="148" t="s">
        <v>141</v>
      </c>
    </row>
    <row r="446" spans="2:65" s="13" customFormat="1" ht="11.25">
      <c r="B446" s="153"/>
      <c r="D446" s="147" t="s">
        <v>152</v>
      </c>
      <c r="E446" s="154" t="s">
        <v>32</v>
      </c>
      <c r="F446" s="155" t="s">
        <v>909</v>
      </c>
      <c r="H446" s="156">
        <v>7.88</v>
      </c>
      <c r="I446" s="157"/>
      <c r="L446" s="153"/>
      <c r="M446" s="158"/>
      <c r="T446" s="159"/>
      <c r="AT446" s="154" t="s">
        <v>152</v>
      </c>
      <c r="AU446" s="154" t="s">
        <v>328</v>
      </c>
      <c r="AV446" s="13" t="s">
        <v>90</v>
      </c>
      <c r="AW446" s="13" t="s">
        <v>41</v>
      </c>
      <c r="AX446" s="13" t="s">
        <v>80</v>
      </c>
      <c r="AY446" s="154" t="s">
        <v>141</v>
      </c>
    </row>
    <row r="447" spans="2:65" s="13" customFormat="1" ht="11.25">
      <c r="B447" s="153"/>
      <c r="D447" s="147" t="s">
        <v>152</v>
      </c>
      <c r="E447" s="154" t="s">
        <v>32</v>
      </c>
      <c r="F447" s="155" t="s">
        <v>910</v>
      </c>
      <c r="H447" s="156">
        <v>4.7279999999999998</v>
      </c>
      <c r="I447" s="157"/>
      <c r="L447" s="153"/>
      <c r="M447" s="158"/>
      <c r="T447" s="159"/>
      <c r="AT447" s="154" t="s">
        <v>152</v>
      </c>
      <c r="AU447" s="154" t="s">
        <v>328</v>
      </c>
      <c r="AV447" s="13" t="s">
        <v>90</v>
      </c>
      <c r="AW447" s="13" t="s">
        <v>41</v>
      </c>
      <c r="AX447" s="13" t="s">
        <v>80</v>
      </c>
      <c r="AY447" s="154" t="s">
        <v>141</v>
      </c>
    </row>
    <row r="448" spans="2:65" s="12" customFormat="1" ht="11.25">
      <c r="B448" s="146"/>
      <c r="D448" s="147" t="s">
        <v>152</v>
      </c>
      <c r="E448" s="148" t="s">
        <v>32</v>
      </c>
      <c r="F448" s="149" t="s">
        <v>728</v>
      </c>
      <c r="H448" s="148" t="s">
        <v>32</v>
      </c>
      <c r="I448" s="150"/>
      <c r="L448" s="146"/>
      <c r="M448" s="151"/>
      <c r="T448" s="152"/>
      <c r="AT448" s="148" t="s">
        <v>152</v>
      </c>
      <c r="AU448" s="148" t="s">
        <v>328</v>
      </c>
      <c r="AV448" s="12" t="s">
        <v>88</v>
      </c>
      <c r="AW448" s="12" t="s">
        <v>41</v>
      </c>
      <c r="AX448" s="12" t="s">
        <v>80</v>
      </c>
      <c r="AY448" s="148" t="s">
        <v>141</v>
      </c>
    </row>
    <row r="449" spans="2:65" s="13" customFormat="1" ht="11.25">
      <c r="B449" s="153"/>
      <c r="D449" s="147" t="s">
        <v>152</v>
      </c>
      <c r="E449" s="154" t="s">
        <v>32</v>
      </c>
      <c r="F449" s="155" t="s">
        <v>911</v>
      </c>
      <c r="H449" s="156">
        <v>9.4559999999999995</v>
      </c>
      <c r="I449" s="157"/>
      <c r="L449" s="153"/>
      <c r="M449" s="158"/>
      <c r="T449" s="159"/>
      <c r="AT449" s="154" t="s">
        <v>152</v>
      </c>
      <c r="AU449" s="154" t="s">
        <v>328</v>
      </c>
      <c r="AV449" s="13" t="s">
        <v>90</v>
      </c>
      <c r="AW449" s="13" t="s">
        <v>41</v>
      </c>
      <c r="AX449" s="13" t="s">
        <v>80</v>
      </c>
      <c r="AY449" s="154" t="s">
        <v>141</v>
      </c>
    </row>
    <row r="450" spans="2:65" s="14" customFormat="1" ht="11.25">
      <c r="B450" s="160"/>
      <c r="D450" s="147" t="s">
        <v>152</v>
      </c>
      <c r="E450" s="161" t="s">
        <v>32</v>
      </c>
      <c r="F450" s="162" t="s">
        <v>170</v>
      </c>
      <c r="H450" s="163">
        <v>22.064</v>
      </c>
      <c r="I450" s="164"/>
      <c r="L450" s="160"/>
      <c r="M450" s="165"/>
      <c r="T450" s="166"/>
      <c r="AT450" s="161" t="s">
        <v>152</v>
      </c>
      <c r="AU450" s="161" t="s">
        <v>328</v>
      </c>
      <c r="AV450" s="14" t="s">
        <v>148</v>
      </c>
      <c r="AW450" s="14" t="s">
        <v>41</v>
      </c>
      <c r="AX450" s="14" t="s">
        <v>88</v>
      </c>
      <c r="AY450" s="161" t="s">
        <v>141</v>
      </c>
    </row>
    <row r="451" spans="2:65" s="1" customFormat="1" ht="55.5" customHeight="1">
      <c r="B451" s="34"/>
      <c r="C451" s="129" t="s">
        <v>912</v>
      </c>
      <c r="D451" s="129" t="s">
        <v>143</v>
      </c>
      <c r="E451" s="130" t="s">
        <v>913</v>
      </c>
      <c r="F451" s="131" t="s">
        <v>914</v>
      </c>
      <c r="G451" s="132" t="s">
        <v>164</v>
      </c>
      <c r="H451" s="133">
        <v>13.202</v>
      </c>
      <c r="I451" s="134"/>
      <c r="J451" s="135">
        <f>ROUND(I451*H451,2)</f>
        <v>0</v>
      </c>
      <c r="K451" s="131" t="s">
        <v>147</v>
      </c>
      <c r="L451" s="34"/>
      <c r="M451" s="136" t="s">
        <v>32</v>
      </c>
      <c r="N451" s="137" t="s">
        <v>51</v>
      </c>
      <c r="P451" s="138">
        <f>O451*H451</f>
        <v>0</v>
      </c>
      <c r="Q451" s="138">
        <v>0</v>
      </c>
      <c r="R451" s="138">
        <f>Q451*H451</f>
        <v>0</v>
      </c>
      <c r="S451" s="138">
        <v>1.8</v>
      </c>
      <c r="T451" s="139">
        <f>S451*H451</f>
        <v>23.7636</v>
      </c>
      <c r="AR451" s="140" t="s">
        <v>148</v>
      </c>
      <c r="AT451" s="140" t="s">
        <v>143</v>
      </c>
      <c r="AU451" s="140" t="s">
        <v>328</v>
      </c>
      <c r="AY451" s="18" t="s">
        <v>141</v>
      </c>
      <c r="BE451" s="141">
        <f>IF(N451="základní",J451,0)</f>
        <v>0</v>
      </c>
      <c r="BF451" s="141">
        <f>IF(N451="snížená",J451,0)</f>
        <v>0</v>
      </c>
      <c r="BG451" s="141">
        <f>IF(N451="zákl. přenesená",J451,0)</f>
        <v>0</v>
      </c>
      <c r="BH451" s="141">
        <f>IF(N451="sníž. přenesená",J451,0)</f>
        <v>0</v>
      </c>
      <c r="BI451" s="141">
        <f>IF(N451="nulová",J451,0)</f>
        <v>0</v>
      </c>
      <c r="BJ451" s="18" t="s">
        <v>88</v>
      </c>
      <c r="BK451" s="141">
        <f>ROUND(I451*H451,2)</f>
        <v>0</v>
      </c>
      <c r="BL451" s="18" t="s">
        <v>148</v>
      </c>
      <c r="BM451" s="140" t="s">
        <v>915</v>
      </c>
    </row>
    <row r="452" spans="2:65" s="1" customFormat="1" ht="11.25">
      <c r="B452" s="34"/>
      <c r="D452" s="142" t="s">
        <v>150</v>
      </c>
      <c r="F452" s="143" t="s">
        <v>916</v>
      </c>
      <c r="I452" s="144"/>
      <c r="L452" s="34"/>
      <c r="M452" s="145"/>
      <c r="T452" s="55"/>
      <c r="AT452" s="18" t="s">
        <v>150</v>
      </c>
      <c r="AU452" s="18" t="s">
        <v>328</v>
      </c>
    </row>
    <row r="453" spans="2:65" s="12" customFormat="1" ht="11.25">
      <c r="B453" s="146"/>
      <c r="D453" s="147" t="s">
        <v>152</v>
      </c>
      <c r="E453" s="148" t="s">
        <v>32</v>
      </c>
      <c r="F453" s="149" t="s">
        <v>917</v>
      </c>
      <c r="H453" s="148" t="s">
        <v>32</v>
      </c>
      <c r="I453" s="150"/>
      <c r="L453" s="146"/>
      <c r="M453" s="151"/>
      <c r="T453" s="152"/>
      <c r="AT453" s="148" t="s">
        <v>152</v>
      </c>
      <c r="AU453" s="148" t="s">
        <v>328</v>
      </c>
      <c r="AV453" s="12" t="s">
        <v>88</v>
      </c>
      <c r="AW453" s="12" t="s">
        <v>41</v>
      </c>
      <c r="AX453" s="12" t="s">
        <v>80</v>
      </c>
      <c r="AY453" s="148" t="s">
        <v>141</v>
      </c>
    </row>
    <row r="454" spans="2:65" s="13" customFormat="1" ht="11.25">
      <c r="B454" s="153"/>
      <c r="D454" s="147" t="s">
        <v>152</v>
      </c>
      <c r="E454" s="154" t="s">
        <v>32</v>
      </c>
      <c r="F454" s="155" t="s">
        <v>918</v>
      </c>
      <c r="H454" s="156">
        <v>0.94499999999999995</v>
      </c>
      <c r="I454" s="157"/>
      <c r="L454" s="153"/>
      <c r="M454" s="158"/>
      <c r="T454" s="159"/>
      <c r="AT454" s="154" t="s">
        <v>152</v>
      </c>
      <c r="AU454" s="154" t="s">
        <v>328</v>
      </c>
      <c r="AV454" s="13" t="s">
        <v>90</v>
      </c>
      <c r="AW454" s="13" t="s">
        <v>41</v>
      </c>
      <c r="AX454" s="13" t="s">
        <v>80</v>
      </c>
      <c r="AY454" s="154" t="s">
        <v>141</v>
      </c>
    </row>
    <row r="455" spans="2:65" s="13" customFormat="1" ht="11.25">
      <c r="B455" s="153"/>
      <c r="D455" s="147" t="s">
        <v>152</v>
      </c>
      <c r="E455" s="154" t="s">
        <v>32</v>
      </c>
      <c r="F455" s="155" t="s">
        <v>919</v>
      </c>
      <c r="H455" s="156">
        <v>0.112</v>
      </c>
      <c r="I455" s="157"/>
      <c r="L455" s="153"/>
      <c r="M455" s="158"/>
      <c r="T455" s="159"/>
      <c r="AT455" s="154" t="s">
        <v>152</v>
      </c>
      <c r="AU455" s="154" t="s">
        <v>328</v>
      </c>
      <c r="AV455" s="13" t="s">
        <v>90</v>
      </c>
      <c r="AW455" s="13" t="s">
        <v>41</v>
      </c>
      <c r="AX455" s="13" t="s">
        <v>80</v>
      </c>
      <c r="AY455" s="154" t="s">
        <v>141</v>
      </c>
    </row>
    <row r="456" spans="2:65" s="12" customFormat="1" ht="11.25">
      <c r="B456" s="146"/>
      <c r="D456" s="147" t="s">
        <v>152</v>
      </c>
      <c r="E456" s="148" t="s">
        <v>32</v>
      </c>
      <c r="F456" s="149" t="s">
        <v>920</v>
      </c>
      <c r="H456" s="148" t="s">
        <v>32</v>
      </c>
      <c r="I456" s="150"/>
      <c r="L456" s="146"/>
      <c r="M456" s="151"/>
      <c r="T456" s="152"/>
      <c r="AT456" s="148" t="s">
        <v>152</v>
      </c>
      <c r="AU456" s="148" t="s">
        <v>328</v>
      </c>
      <c r="AV456" s="12" t="s">
        <v>88</v>
      </c>
      <c r="AW456" s="12" t="s">
        <v>41</v>
      </c>
      <c r="AX456" s="12" t="s">
        <v>80</v>
      </c>
      <c r="AY456" s="148" t="s">
        <v>141</v>
      </c>
    </row>
    <row r="457" spans="2:65" s="13" customFormat="1" ht="11.25">
      <c r="B457" s="153"/>
      <c r="D457" s="147" t="s">
        <v>152</v>
      </c>
      <c r="E457" s="154" t="s">
        <v>32</v>
      </c>
      <c r="F457" s="155" t="s">
        <v>921</v>
      </c>
      <c r="H457" s="156">
        <v>1.3049999999999999</v>
      </c>
      <c r="I457" s="157"/>
      <c r="L457" s="153"/>
      <c r="M457" s="158"/>
      <c r="T457" s="159"/>
      <c r="AT457" s="154" t="s">
        <v>152</v>
      </c>
      <c r="AU457" s="154" t="s">
        <v>328</v>
      </c>
      <c r="AV457" s="13" t="s">
        <v>90</v>
      </c>
      <c r="AW457" s="13" t="s">
        <v>41</v>
      </c>
      <c r="AX457" s="13" t="s">
        <v>80</v>
      </c>
      <c r="AY457" s="154" t="s">
        <v>141</v>
      </c>
    </row>
    <row r="458" spans="2:65" s="13" customFormat="1" ht="11.25">
      <c r="B458" s="153"/>
      <c r="D458" s="147" t="s">
        <v>152</v>
      </c>
      <c r="E458" s="154" t="s">
        <v>32</v>
      </c>
      <c r="F458" s="155" t="s">
        <v>919</v>
      </c>
      <c r="H458" s="156">
        <v>0.112</v>
      </c>
      <c r="I458" s="157"/>
      <c r="L458" s="153"/>
      <c r="M458" s="158"/>
      <c r="T458" s="159"/>
      <c r="AT458" s="154" t="s">
        <v>152</v>
      </c>
      <c r="AU458" s="154" t="s">
        <v>328</v>
      </c>
      <c r="AV458" s="13" t="s">
        <v>90</v>
      </c>
      <c r="AW458" s="13" t="s">
        <v>41</v>
      </c>
      <c r="AX458" s="13" t="s">
        <v>80</v>
      </c>
      <c r="AY458" s="154" t="s">
        <v>141</v>
      </c>
    </row>
    <row r="459" spans="2:65" s="12" customFormat="1" ht="11.25">
      <c r="B459" s="146"/>
      <c r="D459" s="147" t="s">
        <v>152</v>
      </c>
      <c r="E459" s="148" t="s">
        <v>32</v>
      </c>
      <c r="F459" s="149" t="s">
        <v>922</v>
      </c>
      <c r="H459" s="148" t="s">
        <v>32</v>
      </c>
      <c r="I459" s="150"/>
      <c r="L459" s="146"/>
      <c r="M459" s="151"/>
      <c r="T459" s="152"/>
      <c r="AT459" s="148" t="s">
        <v>152</v>
      </c>
      <c r="AU459" s="148" t="s">
        <v>328</v>
      </c>
      <c r="AV459" s="12" t="s">
        <v>88</v>
      </c>
      <c r="AW459" s="12" t="s">
        <v>41</v>
      </c>
      <c r="AX459" s="12" t="s">
        <v>80</v>
      </c>
      <c r="AY459" s="148" t="s">
        <v>141</v>
      </c>
    </row>
    <row r="460" spans="2:65" s="13" customFormat="1" ht="11.25">
      <c r="B460" s="153"/>
      <c r="D460" s="147" t="s">
        <v>152</v>
      </c>
      <c r="E460" s="154" t="s">
        <v>32</v>
      </c>
      <c r="F460" s="155" t="s">
        <v>923</v>
      </c>
      <c r="H460" s="156">
        <v>2.4820000000000002</v>
      </c>
      <c r="I460" s="157"/>
      <c r="L460" s="153"/>
      <c r="M460" s="158"/>
      <c r="T460" s="159"/>
      <c r="AT460" s="154" t="s">
        <v>152</v>
      </c>
      <c r="AU460" s="154" t="s">
        <v>328</v>
      </c>
      <c r="AV460" s="13" t="s">
        <v>90</v>
      </c>
      <c r="AW460" s="13" t="s">
        <v>41</v>
      </c>
      <c r="AX460" s="13" t="s">
        <v>80</v>
      </c>
      <c r="AY460" s="154" t="s">
        <v>141</v>
      </c>
    </row>
    <row r="461" spans="2:65" s="13" customFormat="1" ht="11.25">
      <c r="B461" s="153"/>
      <c r="D461" s="147" t="s">
        <v>152</v>
      </c>
      <c r="E461" s="154" t="s">
        <v>32</v>
      </c>
      <c r="F461" s="155" t="s">
        <v>924</v>
      </c>
      <c r="H461" s="156">
        <v>0.21199999999999999</v>
      </c>
      <c r="I461" s="157"/>
      <c r="L461" s="153"/>
      <c r="M461" s="158"/>
      <c r="T461" s="159"/>
      <c r="AT461" s="154" t="s">
        <v>152</v>
      </c>
      <c r="AU461" s="154" t="s">
        <v>328</v>
      </c>
      <c r="AV461" s="13" t="s">
        <v>90</v>
      </c>
      <c r="AW461" s="13" t="s">
        <v>41</v>
      </c>
      <c r="AX461" s="13" t="s">
        <v>80</v>
      </c>
      <c r="AY461" s="154" t="s">
        <v>141</v>
      </c>
    </row>
    <row r="462" spans="2:65" s="12" customFormat="1" ht="11.25">
      <c r="B462" s="146"/>
      <c r="D462" s="147" t="s">
        <v>152</v>
      </c>
      <c r="E462" s="148" t="s">
        <v>32</v>
      </c>
      <c r="F462" s="149" t="s">
        <v>925</v>
      </c>
      <c r="H462" s="148" t="s">
        <v>32</v>
      </c>
      <c r="I462" s="150"/>
      <c r="L462" s="146"/>
      <c r="M462" s="151"/>
      <c r="T462" s="152"/>
      <c r="AT462" s="148" t="s">
        <v>152</v>
      </c>
      <c r="AU462" s="148" t="s">
        <v>328</v>
      </c>
      <c r="AV462" s="12" t="s">
        <v>88</v>
      </c>
      <c r="AW462" s="12" t="s">
        <v>41</v>
      </c>
      <c r="AX462" s="12" t="s">
        <v>80</v>
      </c>
      <c r="AY462" s="148" t="s">
        <v>141</v>
      </c>
    </row>
    <row r="463" spans="2:65" s="13" customFormat="1" ht="11.25">
      <c r="B463" s="153"/>
      <c r="D463" s="147" t="s">
        <v>152</v>
      </c>
      <c r="E463" s="154" t="s">
        <v>32</v>
      </c>
      <c r="F463" s="155" t="s">
        <v>926</v>
      </c>
      <c r="H463" s="156">
        <v>1.73</v>
      </c>
      <c r="I463" s="157"/>
      <c r="L463" s="153"/>
      <c r="M463" s="158"/>
      <c r="T463" s="159"/>
      <c r="AT463" s="154" t="s">
        <v>152</v>
      </c>
      <c r="AU463" s="154" t="s">
        <v>328</v>
      </c>
      <c r="AV463" s="13" t="s">
        <v>90</v>
      </c>
      <c r="AW463" s="13" t="s">
        <v>41</v>
      </c>
      <c r="AX463" s="13" t="s">
        <v>80</v>
      </c>
      <c r="AY463" s="154" t="s">
        <v>141</v>
      </c>
    </row>
    <row r="464" spans="2:65" s="13" customFormat="1" ht="11.25">
      <c r="B464" s="153"/>
      <c r="D464" s="147" t="s">
        <v>152</v>
      </c>
      <c r="E464" s="154" t="s">
        <v>32</v>
      </c>
      <c r="F464" s="155" t="s">
        <v>927</v>
      </c>
      <c r="H464" s="156">
        <v>0.13</v>
      </c>
      <c r="I464" s="157"/>
      <c r="L464" s="153"/>
      <c r="M464" s="158"/>
      <c r="T464" s="159"/>
      <c r="AT464" s="154" t="s">
        <v>152</v>
      </c>
      <c r="AU464" s="154" t="s">
        <v>328</v>
      </c>
      <c r="AV464" s="13" t="s">
        <v>90</v>
      </c>
      <c r="AW464" s="13" t="s">
        <v>41</v>
      </c>
      <c r="AX464" s="13" t="s">
        <v>80</v>
      </c>
      <c r="AY464" s="154" t="s">
        <v>141</v>
      </c>
    </row>
    <row r="465" spans="2:65" s="12" customFormat="1" ht="11.25">
      <c r="B465" s="146"/>
      <c r="D465" s="147" t="s">
        <v>152</v>
      </c>
      <c r="E465" s="148" t="s">
        <v>32</v>
      </c>
      <c r="F465" s="149" t="s">
        <v>928</v>
      </c>
      <c r="H465" s="148" t="s">
        <v>32</v>
      </c>
      <c r="I465" s="150"/>
      <c r="L465" s="146"/>
      <c r="M465" s="151"/>
      <c r="T465" s="152"/>
      <c r="AT465" s="148" t="s">
        <v>152</v>
      </c>
      <c r="AU465" s="148" t="s">
        <v>328</v>
      </c>
      <c r="AV465" s="12" t="s">
        <v>88</v>
      </c>
      <c r="AW465" s="12" t="s">
        <v>41</v>
      </c>
      <c r="AX465" s="12" t="s">
        <v>80</v>
      </c>
      <c r="AY465" s="148" t="s">
        <v>141</v>
      </c>
    </row>
    <row r="466" spans="2:65" s="13" customFormat="1" ht="11.25">
      <c r="B466" s="153"/>
      <c r="D466" s="147" t="s">
        <v>152</v>
      </c>
      <c r="E466" s="154" t="s">
        <v>32</v>
      </c>
      <c r="F466" s="155" t="s">
        <v>929</v>
      </c>
      <c r="H466" s="156">
        <v>2.8420000000000001</v>
      </c>
      <c r="I466" s="157"/>
      <c r="L466" s="153"/>
      <c r="M466" s="158"/>
      <c r="T466" s="159"/>
      <c r="AT466" s="154" t="s">
        <v>152</v>
      </c>
      <c r="AU466" s="154" t="s">
        <v>328</v>
      </c>
      <c r="AV466" s="13" t="s">
        <v>90</v>
      </c>
      <c r="AW466" s="13" t="s">
        <v>41</v>
      </c>
      <c r="AX466" s="13" t="s">
        <v>80</v>
      </c>
      <c r="AY466" s="154" t="s">
        <v>141</v>
      </c>
    </row>
    <row r="467" spans="2:65" s="13" customFormat="1" ht="11.25">
      <c r="B467" s="153"/>
      <c r="D467" s="147" t="s">
        <v>152</v>
      </c>
      <c r="E467" s="154" t="s">
        <v>32</v>
      </c>
      <c r="F467" s="155" t="s">
        <v>930</v>
      </c>
      <c r="H467" s="156">
        <v>0.26100000000000001</v>
      </c>
      <c r="I467" s="157"/>
      <c r="L467" s="153"/>
      <c r="M467" s="158"/>
      <c r="T467" s="159"/>
      <c r="AT467" s="154" t="s">
        <v>152</v>
      </c>
      <c r="AU467" s="154" t="s">
        <v>328</v>
      </c>
      <c r="AV467" s="13" t="s">
        <v>90</v>
      </c>
      <c r="AW467" s="13" t="s">
        <v>41</v>
      </c>
      <c r="AX467" s="13" t="s">
        <v>80</v>
      </c>
      <c r="AY467" s="154" t="s">
        <v>141</v>
      </c>
    </row>
    <row r="468" spans="2:65" s="12" customFormat="1" ht="11.25">
      <c r="B468" s="146"/>
      <c r="D468" s="147" t="s">
        <v>152</v>
      </c>
      <c r="E468" s="148" t="s">
        <v>32</v>
      </c>
      <c r="F468" s="149" t="s">
        <v>931</v>
      </c>
      <c r="H468" s="148" t="s">
        <v>32</v>
      </c>
      <c r="I468" s="150"/>
      <c r="L468" s="146"/>
      <c r="M468" s="151"/>
      <c r="T468" s="152"/>
      <c r="AT468" s="148" t="s">
        <v>152</v>
      </c>
      <c r="AU468" s="148" t="s">
        <v>328</v>
      </c>
      <c r="AV468" s="12" t="s">
        <v>88</v>
      </c>
      <c r="AW468" s="12" t="s">
        <v>41</v>
      </c>
      <c r="AX468" s="12" t="s">
        <v>80</v>
      </c>
      <c r="AY468" s="148" t="s">
        <v>141</v>
      </c>
    </row>
    <row r="469" spans="2:65" s="13" customFormat="1" ht="11.25">
      <c r="B469" s="153"/>
      <c r="D469" s="147" t="s">
        <v>152</v>
      </c>
      <c r="E469" s="154" t="s">
        <v>32</v>
      </c>
      <c r="F469" s="155" t="s">
        <v>932</v>
      </c>
      <c r="H469" s="156">
        <v>2.8290000000000002</v>
      </c>
      <c r="I469" s="157"/>
      <c r="L469" s="153"/>
      <c r="M469" s="158"/>
      <c r="T469" s="159"/>
      <c r="AT469" s="154" t="s">
        <v>152</v>
      </c>
      <c r="AU469" s="154" t="s">
        <v>328</v>
      </c>
      <c r="AV469" s="13" t="s">
        <v>90</v>
      </c>
      <c r="AW469" s="13" t="s">
        <v>41</v>
      </c>
      <c r="AX469" s="13" t="s">
        <v>80</v>
      </c>
      <c r="AY469" s="154" t="s">
        <v>141</v>
      </c>
    </row>
    <row r="470" spans="2:65" s="13" customFormat="1" ht="11.25">
      <c r="B470" s="153"/>
      <c r="D470" s="147" t="s">
        <v>152</v>
      </c>
      <c r="E470" s="154" t="s">
        <v>32</v>
      </c>
      <c r="F470" s="155" t="s">
        <v>933</v>
      </c>
      <c r="H470" s="156">
        <v>0.24199999999999999</v>
      </c>
      <c r="I470" s="157"/>
      <c r="L470" s="153"/>
      <c r="M470" s="158"/>
      <c r="T470" s="159"/>
      <c r="AT470" s="154" t="s">
        <v>152</v>
      </c>
      <c r="AU470" s="154" t="s">
        <v>328</v>
      </c>
      <c r="AV470" s="13" t="s">
        <v>90</v>
      </c>
      <c r="AW470" s="13" t="s">
        <v>41</v>
      </c>
      <c r="AX470" s="13" t="s">
        <v>80</v>
      </c>
      <c r="AY470" s="154" t="s">
        <v>141</v>
      </c>
    </row>
    <row r="471" spans="2:65" s="14" customFormat="1" ht="11.25">
      <c r="B471" s="160"/>
      <c r="D471" s="147" t="s">
        <v>152</v>
      </c>
      <c r="E471" s="161" t="s">
        <v>32</v>
      </c>
      <c r="F471" s="162" t="s">
        <v>170</v>
      </c>
      <c r="H471" s="163">
        <v>13.202</v>
      </c>
      <c r="I471" s="164"/>
      <c r="L471" s="160"/>
      <c r="M471" s="165"/>
      <c r="T471" s="166"/>
      <c r="AT471" s="161" t="s">
        <v>152</v>
      </c>
      <c r="AU471" s="161" t="s">
        <v>328</v>
      </c>
      <c r="AV471" s="14" t="s">
        <v>148</v>
      </c>
      <c r="AW471" s="14" t="s">
        <v>41</v>
      </c>
      <c r="AX471" s="14" t="s">
        <v>88</v>
      </c>
      <c r="AY471" s="161" t="s">
        <v>141</v>
      </c>
    </row>
    <row r="472" spans="2:65" s="1" customFormat="1" ht="49.15" customHeight="1">
      <c r="B472" s="34"/>
      <c r="C472" s="129" t="s">
        <v>376</v>
      </c>
      <c r="D472" s="129" t="s">
        <v>143</v>
      </c>
      <c r="E472" s="130" t="s">
        <v>934</v>
      </c>
      <c r="F472" s="131" t="s">
        <v>935</v>
      </c>
      <c r="G472" s="132" t="s">
        <v>157</v>
      </c>
      <c r="H472" s="133">
        <v>30.62</v>
      </c>
      <c r="I472" s="134"/>
      <c r="J472" s="135">
        <f>ROUND(I472*H472,2)</f>
        <v>0</v>
      </c>
      <c r="K472" s="131" t="s">
        <v>147</v>
      </c>
      <c r="L472" s="34"/>
      <c r="M472" s="136" t="s">
        <v>32</v>
      </c>
      <c r="N472" s="137" t="s">
        <v>51</v>
      </c>
      <c r="P472" s="138">
        <f>O472*H472</f>
        <v>0</v>
      </c>
      <c r="Q472" s="138">
        <v>0</v>
      </c>
      <c r="R472" s="138">
        <f>Q472*H472</f>
        <v>0</v>
      </c>
      <c r="S472" s="138">
        <v>6.5000000000000002E-2</v>
      </c>
      <c r="T472" s="139">
        <f>S472*H472</f>
        <v>1.9903000000000002</v>
      </c>
      <c r="AR472" s="140" t="s">
        <v>148</v>
      </c>
      <c r="AT472" s="140" t="s">
        <v>143</v>
      </c>
      <c r="AU472" s="140" t="s">
        <v>328</v>
      </c>
      <c r="AY472" s="18" t="s">
        <v>141</v>
      </c>
      <c r="BE472" s="141">
        <f>IF(N472="základní",J472,0)</f>
        <v>0</v>
      </c>
      <c r="BF472" s="141">
        <f>IF(N472="snížená",J472,0)</f>
        <v>0</v>
      </c>
      <c r="BG472" s="141">
        <f>IF(N472="zákl. přenesená",J472,0)</f>
        <v>0</v>
      </c>
      <c r="BH472" s="141">
        <f>IF(N472="sníž. přenesená",J472,0)</f>
        <v>0</v>
      </c>
      <c r="BI472" s="141">
        <f>IF(N472="nulová",J472,0)</f>
        <v>0</v>
      </c>
      <c r="BJ472" s="18" t="s">
        <v>88</v>
      </c>
      <c r="BK472" s="141">
        <f>ROUND(I472*H472,2)</f>
        <v>0</v>
      </c>
      <c r="BL472" s="18" t="s">
        <v>148</v>
      </c>
      <c r="BM472" s="140" t="s">
        <v>936</v>
      </c>
    </row>
    <row r="473" spans="2:65" s="1" customFormat="1" ht="11.25">
      <c r="B473" s="34"/>
      <c r="D473" s="142" t="s">
        <v>150</v>
      </c>
      <c r="F473" s="143" t="s">
        <v>937</v>
      </c>
      <c r="I473" s="144"/>
      <c r="L473" s="34"/>
      <c r="M473" s="145"/>
      <c r="T473" s="55"/>
      <c r="AT473" s="18" t="s">
        <v>150</v>
      </c>
      <c r="AU473" s="18" t="s">
        <v>328</v>
      </c>
    </row>
    <row r="474" spans="2:65" s="12" customFormat="1" ht="11.25">
      <c r="B474" s="146"/>
      <c r="D474" s="147" t="s">
        <v>152</v>
      </c>
      <c r="E474" s="148" t="s">
        <v>32</v>
      </c>
      <c r="F474" s="149" t="s">
        <v>938</v>
      </c>
      <c r="H474" s="148" t="s">
        <v>32</v>
      </c>
      <c r="I474" s="150"/>
      <c r="L474" s="146"/>
      <c r="M474" s="151"/>
      <c r="T474" s="152"/>
      <c r="AT474" s="148" t="s">
        <v>152</v>
      </c>
      <c r="AU474" s="148" t="s">
        <v>328</v>
      </c>
      <c r="AV474" s="12" t="s">
        <v>88</v>
      </c>
      <c r="AW474" s="12" t="s">
        <v>41</v>
      </c>
      <c r="AX474" s="12" t="s">
        <v>80</v>
      </c>
      <c r="AY474" s="148" t="s">
        <v>141</v>
      </c>
    </row>
    <row r="475" spans="2:65" s="12" customFormat="1" ht="11.25">
      <c r="B475" s="146"/>
      <c r="D475" s="147" t="s">
        <v>152</v>
      </c>
      <c r="E475" s="148" t="s">
        <v>32</v>
      </c>
      <c r="F475" s="149" t="s">
        <v>939</v>
      </c>
      <c r="H475" s="148" t="s">
        <v>32</v>
      </c>
      <c r="I475" s="150"/>
      <c r="L475" s="146"/>
      <c r="M475" s="151"/>
      <c r="T475" s="152"/>
      <c r="AT475" s="148" t="s">
        <v>152</v>
      </c>
      <c r="AU475" s="148" t="s">
        <v>328</v>
      </c>
      <c r="AV475" s="12" t="s">
        <v>88</v>
      </c>
      <c r="AW475" s="12" t="s">
        <v>41</v>
      </c>
      <c r="AX475" s="12" t="s">
        <v>80</v>
      </c>
      <c r="AY475" s="148" t="s">
        <v>141</v>
      </c>
    </row>
    <row r="476" spans="2:65" s="12" customFormat="1" ht="11.25">
      <c r="B476" s="146"/>
      <c r="D476" s="147" t="s">
        <v>152</v>
      </c>
      <c r="E476" s="148" t="s">
        <v>32</v>
      </c>
      <c r="F476" s="149" t="s">
        <v>579</v>
      </c>
      <c r="H476" s="148" t="s">
        <v>32</v>
      </c>
      <c r="I476" s="150"/>
      <c r="L476" s="146"/>
      <c r="M476" s="151"/>
      <c r="T476" s="152"/>
      <c r="AT476" s="148" t="s">
        <v>152</v>
      </c>
      <c r="AU476" s="148" t="s">
        <v>328</v>
      </c>
      <c r="AV476" s="12" t="s">
        <v>88</v>
      </c>
      <c r="AW476" s="12" t="s">
        <v>41</v>
      </c>
      <c r="AX476" s="12" t="s">
        <v>80</v>
      </c>
      <c r="AY476" s="148" t="s">
        <v>141</v>
      </c>
    </row>
    <row r="477" spans="2:65" s="13" customFormat="1" ht="11.25">
      <c r="B477" s="153"/>
      <c r="D477" s="147" t="s">
        <v>152</v>
      </c>
      <c r="E477" s="154" t="s">
        <v>32</v>
      </c>
      <c r="F477" s="155" t="s">
        <v>940</v>
      </c>
      <c r="H477" s="156">
        <v>5.7</v>
      </c>
      <c r="I477" s="157"/>
      <c r="L477" s="153"/>
      <c r="M477" s="158"/>
      <c r="T477" s="159"/>
      <c r="AT477" s="154" t="s">
        <v>152</v>
      </c>
      <c r="AU477" s="154" t="s">
        <v>328</v>
      </c>
      <c r="AV477" s="13" t="s">
        <v>90</v>
      </c>
      <c r="AW477" s="13" t="s">
        <v>41</v>
      </c>
      <c r="AX477" s="13" t="s">
        <v>80</v>
      </c>
      <c r="AY477" s="154" t="s">
        <v>141</v>
      </c>
    </row>
    <row r="478" spans="2:65" s="13" customFormat="1" ht="11.25">
      <c r="B478" s="153"/>
      <c r="D478" s="147" t="s">
        <v>152</v>
      </c>
      <c r="E478" s="154" t="s">
        <v>32</v>
      </c>
      <c r="F478" s="155" t="s">
        <v>941</v>
      </c>
      <c r="H478" s="156">
        <v>3.9</v>
      </c>
      <c r="I478" s="157"/>
      <c r="L478" s="153"/>
      <c r="M478" s="158"/>
      <c r="T478" s="159"/>
      <c r="AT478" s="154" t="s">
        <v>152</v>
      </c>
      <c r="AU478" s="154" t="s">
        <v>328</v>
      </c>
      <c r="AV478" s="13" t="s">
        <v>90</v>
      </c>
      <c r="AW478" s="13" t="s">
        <v>41</v>
      </c>
      <c r="AX478" s="13" t="s">
        <v>80</v>
      </c>
      <c r="AY478" s="154" t="s">
        <v>141</v>
      </c>
    </row>
    <row r="479" spans="2:65" s="13" customFormat="1" ht="11.25">
      <c r="B479" s="153"/>
      <c r="D479" s="147" t="s">
        <v>152</v>
      </c>
      <c r="E479" s="154" t="s">
        <v>32</v>
      </c>
      <c r="F479" s="155" t="s">
        <v>942</v>
      </c>
      <c r="H479" s="156">
        <v>3.1</v>
      </c>
      <c r="I479" s="157"/>
      <c r="L479" s="153"/>
      <c r="M479" s="158"/>
      <c r="T479" s="159"/>
      <c r="AT479" s="154" t="s">
        <v>152</v>
      </c>
      <c r="AU479" s="154" t="s">
        <v>328</v>
      </c>
      <c r="AV479" s="13" t="s">
        <v>90</v>
      </c>
      <c r="AW479" s="13" t="s">
        <v>41</v>
      </c>
      <c r="AX479" s="13" t="s">
        <v>80</v>
      </c>
      <c r="AY479" s="154" t="s">
        <v>141</v>
      </c>
    </row>
    <row r="480" spans="2:65" s="12" customFormat="1" ht="11.25">
      <c r="B480" s="146"/>
      <c r="D480" s="147" t="s">
        <v>152</v>
      </c>
      <c r="E480" s="148" t="s">
        <v>32</v>
      </c>
      <c r="F480" s="149" t="s">
        <v>583</v>
      </c>
      <c r="H480" s="148" t="s">
        <v>32</v>
      </c>
      <c r="I480" s="150"/>
      <c r="L480" s="146"/>
      <c r="M480" s="151"/>
      <c r="T480" s="152"/>
      <c r="AT480" s="148" t="s">
        <v>152</v>
      </c>
      <c r="AU480" s="148" t="s">
        <v>328</v>
      </c>
      <c r="AV480" s="12" t="s">
        <v>88</v>
      </c>
      <c r="AW480" s="12" t="s">
        <v>41</v>
      </c>
      <c r="AX480" s="12" t="s">
        <v>80</v>
      </c>
      <c r="AY480" s="148" t="s">
        <v>141</v>
      </c>
    </row>
    <row r="481" spans="2:65" s="13" customFormat="1" ht="11.25">
      <c r="B481" s="153"/>
      <c r="D481" s="147" t="s">
        <v>152</v>
      </c>
      <c r="E481" s="154" t="s">
        <v>32</v>
      </c>
      <c r="F481" s="155" t="s">
        <v>943</v>
      </c>
      <c r="H481" s="156">
        <v>6.92</v>
      </c>
      <c r="I481" s="157"/>
      <c r="L481" s="153"/>
      <c r="M481" s="158"/>
      <c r="T481" s="159"/>
      <c r="AT481" s="154" t="s">
        <v>152</v>
      </c>
      <c r="AU481" s="154" t="s">
        <v>328</v>
      </c>
      <c r="AV481" s="13" t="s">
        <v>90</v>
      </c>
      <c r="AW481" s="13" t="s">
        <v>41</v>
      </c>
      <c r="AX481" s="13" t="s">
        <v>80</v>
      </c>
      <c r="AY481" s="154" t="s">
        <v>141</v>
      </c>
    </row>
    <row r="482" spans="2:65" s="13" customFormat="1" ht="11.25">
      <c r="B482" s="153"/>
      <c r="D482" s="147" t="s">
        <v>152</v>
      </c>
      <c r="E482" s="154" t="s">
        <v>32</v>
      </c>
      <c r="F482" s="155" t="s">
        <v>944</v>
      </c>
      <c r="H482" s="156">
        <v>4.5</v>
      </c>
      <c r="I482" s="157"/>
      <c r="L482" s="153"/>
      <c r="M482" s="158"/>
      <c r="T482" s="159"/>
      <c r="AT482" s="154" t="s">
        <v>152</v>
      </c>
      <c r="AU482" s="154" t="s">
        <v>328</v>
      </c>
      <c r="AV482" s="13" t="s">
        <v>90</v>
      </c>
      <c r="AW482" s="13" t="s">
        <v>41</v>
      </c>
      <c r="AX482" s="13" t="s">
        <v>80</v>
      </c>
      <c r="AY482" s="154" t="s">
        <v>141</v>
      </c>
    </row>
    <row r="483" spans="2:65" s="13" customFormat="1" ht="11.25">
      <c r="B483" s="153"/>
      <c r="D483" s="147" t="s">
        <v>152</v>
      </c>
      <c r="E483" s="154" t="s">
        <v>32</v>
      </c>
      <c r="F483" s="155" t="s">
        <v>945</v>
      </c>
      <c r="H483" s="156">
        <v>6.5</v>
      </c>
      <c r="I483" s="157"/>
      <c r="L483" s="153"/>
      <c r="M483" s="158"/>
      <c r="T483" s="159"/>
      <c r="AT483" s="154" t="s">
        <v>152</v>
      </c>
      <c r="AU483" s="154" t="s">
        <v>328</v>
      </c>
      <c r="AV483" s="13" t="s">
        <v>90</v>
      </c>
      <c r="AW483" s="13" t="s">
        <v>41</v>
      </c>
      <c r="AX483" s="13" t="s">
        <v>80</v>
      </c>
      <c r="AY483" s="154" t="s">
        <v>141</v>
      </c>
    </row>
    <row r="484" spans="2:65" s="14" customFormat="1" ht="11.25">
      <c r="B484" s="160"/>
      <c r="D484" s="147" t="s">
        <v>152</v>
      </c>
      <c r="E484" s="161" t="s">
        <v>32</v>
      </c>
      <c r="F484" s="162" t="s">
        <v>170</v>
      </c>
      <c r="H484" s="163">
        <v>30.62</v>
      </c>
      <c r="I484" s="164"/>
      <c r="L484" s="160"/>
      <c r="M484" s="165"/>
      <c r="T484" s="166"/>
      <c r="AT484" s="161" t="s">
        <v>152</v>
      </c>
      <c r="AU484" s="161" t="s">
        <v>328</v>
      </c>
      <c r="AV484" s="14" t="s">
        <v>148</v>
      </c>
      <c r="AW484" s="14" t="s">
        <v>41</v>
      </c>
      <c r="AX484" s="14" t="s">
        <v>88</v>
      </c>
      <c r="AY484" s="161" t="s">
        <v>141</v>
      </c>
    </row>
    <row r="485" spans="2:65" s="1" customFormat="1" ht="33" customHeight="1">
      <c r="B485" s="34"/>
      <c r="C485" s="129" t="s">
        <v>946</v>
      </c>
      <c r="D485" s="129" t="s">
        <v>143</v>
      </c>
      <c r="E485" s="130" t="s">
        <v>947</v>
      </c>
      <c r="F485" s="131" t="s">
        <v>948</v>
      </c>
      <c r="G485" s="132" t="s">
        <v>146</v>
      </c>
      <c r="H485" s="133">
        <v>97.36</v>
      </c>
      <c r="I485" s="134"/>
      <c r="J485" s="135">
        <f>ROUND(I485*H485,2)</f>
        <v>0</v>
      </c>
      <c r="K485" s="131" t="s">
        <v>147</v>
      </c>
      <c r="L485" s="34"/>
      <c r="M485" s="136" t="s">
        <v>32</v>
      </c>
      <c r="N485" s="137" t="s">
        <v>51</v>
      </c>
      <c r="P485" s="138">
        <f>O485*H485</f>
        <v>0</v>
      </c>
      <c r="Q485" s="138">
        <v>0</v>
      </c>
      <c r="R485" s="138">
        <f>Q485*H485</f>
        <v>0</v>
      </c>
      <c r="S485" s="138">
        <v>0.05</v>
      </c>
      <c r="T485" s="139">
        <f>S485*H485</f>
        <v>4.8680000000000003</v>
      </c>
      <c r="AR485" s="140" t="s">
        <v>148</v>
      </c>
      <c r="AT485" s="140" t="s">
        <v>143</v>
      </c>
      <c r="AU485" s="140" t="s">
        <v>328</v>
      </c>
      <c r="AY485" s="18" t="s">
        <v>141</v>
      </c>
      <c r="BE485" s="141">
        <f>IF(N485="základní",J485,0)</f>
        <v>0</v>
      </c>
      <c r="BF485" s="141">
        <f>IF(N485="snížená",J485,0)</f>
        <v>0</v>
      </c>
      <c r="BG485" s="141">
        <f>IF(N485="zákl. přenesená",J485,0)</f>
        <v>0</v>
      </c>
      <c r="BH485" s="141">
        <f>IF(N485="sníž. přenesená",J485,0)</f>
        <v>0</v>
      </c>
      <c r="BI485" s="141">
        <f>IF(N485="nulová",J485,0)</f>
        <v>0</v>
      </c>
      <c r="BJ485" s="18" t="s">
        <v>88</v>
      </c>
      <c r="BK485" s="141">
        <f>ROUND(I485*H485,2)</f>
        <v>0</v>
      </c>
      <c r="BL485" s="18" t="s">
        <v>148</v>
      </c>
      <c r="BM485" s="140" t="s">
        <v>949</v>
      </c>
    </row>
    <row r="486" spans="2:65" s="1" customFormat="1" ht="11.25">
      <c r="B486" s="34"/>
      <c r="D486" s="142" t="s">
        <v>150</v>
      </c>
      <c r="F486" s="143" t="s">
        <v>950</v>
      </c>
      <c r="I486" s="144"/>
      <c r="L486" s="34"/>
      <c r="M486" s="145"/>
      <c r="T486" s="55"/>
      <c r="AT486" s="18" t="s">
        <v>150</v>
      </c>
      <c r="AU486" s="18" t="s">
        <v>328</v>
      </c>
    </row>
    <row r="487" spans="2:65" s="12" customFormat="1" ht="11.25">
      <c r="B487" s="146"/>
      <c r="D487" s="147" t="s">
        <v>152</v>
      </c>
      <c r="E487" s="148" t="s">
        <v>32</v>
      </c>
      <c r="F487" s="149" t="s">
        <v>951</v>
      </c>
      <c r="H487" s="148" t="s">
        <v>32</v>
      </c>
      <c r="I487" s="150"/>
      <c r="L487" s="146"/>
      <c r="M487" s="151"/>
      <c r="T487" s="152"/>
      <c r="AT487" s="148" t="s">
        <v>152</v>
      </c>
      <c r="AU487" s="148" t="s">
        <v>328</v>
      </c>
      <c r="AV487" s="12" t="s">
        <v>88</v>
      </c>
      <c r="AW487" s="12" t="s">
        <v>41</v>
      </c>
      <c r="AX487" s="12" t="s">
        <v>80</v>
      </c>
      <c r="AY487" s="148" t="s">
        <v>141</v>
      </c>
    </row>
    <row r="488" spans="2:65" s="13" customFormat="1" ht="11.25">
      <c r="B488" s="153"/>
      <c r="D488" s="147" t="s">
        <v>152</v>
      </c>
      <c r="E488" s="154" t="s">
        <v>32</v>
      </c>
      <c r="F488" s="155" t="s">
        <v>952</v>
      </c>
      <c r="H488" s="156">
        <v>97.36</v>
      </c>
      <c r="I488" s="157"/>
      <c r="L488" s="153"/>
      <c r="M488" s="158"/>
      <c r="T488" s="159"/>
      <c r="AT488" s="154" t="s">
        <v>152</v>
      </c>
      <c r="AU488" s="154" t="s">
        <v>328</v>
      </c>
      <c r="AV488" s="13" t="s">
        <v>90</v>
      </c>
      <c r="AW488" s="13" t="s">
        <v>41</v>
      </c>
      <c r="AX488" s="13" t="s">
        <v>80</v>
      </c>
      <c r="AY488" s="154" t="s">
        <v>141</v>
      </c>
    </row>
    <row r="489" spans="2:65" s="14" customFormat="1" ht="11.25">
      <c r="B489" s="160"/>
      <c r="D489" s="147" t="s">
        <v>152</v>
      </c>
      <c r="E489" s="161" t="s">
        <v>32</v>
      </c>
      <c r="F489" s="162" t="s">
        <v>170</v>
      </c>
      <c r="H489" s="163">
        <v>97.36</v>
      </c>
      <c r="I489" s="164"/>
      <c r="L489" s="160"/>
      <c r="M489" s="165"/>
      <c r="T489" s="166"/>
      <c r="AT489" s="161" t="s">
        <v>152</v>
      </c>
      <c r="AU489" s="161" t="s">
        <v>328</v>
      </c>
      <c r="AV489" s="14" t="s">
        <v>148</v>
      </c>
      <c r="AW489" s="14" t="s">
        <v>41</v>
      </c>
      <c r="AX489" s="14" t="s">
        <v>88</v>
      </c>
      <c r="AY489" s="161" t="s">
        <v>141</v>
      </c>
    </row>
    <row r="490" spans="2:65" s="1" customFormat="1" ht="44.25" customHeight="1">
      <c r="B490" s="34"/>
      <c r="C490" s="129" t="s">
        <v>953</v>
      </c>
      <c r="D490" s="129" t="s">
        <v>143</v>
      </c>
      <c r="E490" s="130" t="s">
        <v>954</v>
      </c>
      <c r="F490" s="131" t="s">
        <v>955</v>
      </c>
      <c r="G490" s="132" t="s">
        <v>146</v>
      </c>
      <c r="H490" s="133">
        <v>515.27099999999996</v>
      </c>
      <c r="I490" s="134"/>
      <c r="J490" s="135">
        <f>ROUND(I490*H490,2)</f>
        <v>0</v>
      </c>
      <c r="K490" s="131" t="s">
        <v>147</v>
      </c>
      <c r="L490" s="34"/>
      <c r="M490" s="136" t="s">
        <v>32</v>
      </c>
      <c r="N490" s="137" t="s">
        <v>51</v>
      </c>
      <c r="P490" s="138">
        <f>O490*H490</f>
        <v>0</v>
      </c>
      <c r="Q490" s="138">
        <v>0</v>
      </c>
      <c r="R490" s="138">
        <f>Q490*H490</f>
        <v>0</v>
      </c>
      <c r="S490" s="138">
        <v>4.5999999999999999E-2</v>
      </c>
      <c r="T490" s="139">
        <f>S490*H490</f>
        <v>23.702465999999998</v>
      </c>
      <c r="AR490" s="140" t="s">
        <v>148</v>
      </c>
      <c r="AT490" s="140" t="s">
        <v>143</v>
      </c>
      <c r="AU490" s="140" t="s">
        <v>328</v>
      </c>
      <c r="AY490" s="18" t="s">
        <v>141</v>
      </c>
      <c r="BE490" s="141">
        <f>IF(N490="základní",J490,0)</f>
        <v>0</v>
      </c>
      <c r="BF490" s="141">
        <f>IF(N490="snížená",J490,0)</f>
        <v>0</v>
      </c>
      <c r="BG490" s="141">
        <f>IF(N490="zákl. přenesená",J490,0)</f>
        <v>0</v>
      </c>
      <c r="BH490" s="141">
        <f>IF(N490="sníž. přenesená",J490,0)</f>
        <v>0</v>
      </c>
      <c r="BI490" s="141">
        <f>IF(N490="nulová",J490,0)</f>
        <v>0</v>
      </c>
      <c r="BJ490" s="18" t="s">
        <v>88</v>
      </c>
      <c r="BK490" s="141">
        <f>ROUND(I490*H490,2)</f>
        <v>0</v>
      </c>
      <c r="BL490" s="18" t="s">
        <v>148</v>
      </c>
      <c r="BM490" s="140" t="s">
        <v>956</v>
      </c>
    </row>
    <row r="491" spans="2:65" s="1" customFormat="1" ht="11.25">
      <c r="B491" s="34"/>
      <c r="D491" s="142" t="s">
        <v>150</v>
      </c>
      <c r="F491" s="143" t="s">
        <v>957</v>
      </c>
      <c r="I491" s="144"/>
      <c r="L491" s="34"/>
      <c r="M491" s="145"/>
      <c r="T491" s="55"/>
      <c r="AT491" s="18" t="s">
        <v>150</v>
      </c>
      <c r="AU491" s="18" t="s">
        <v>328</v>
      </c>
    </row>
    <row r="492" spans="2:65" s="12" customFormat="1" ht="11.25">
      <c r="B492" s="146"/>
      <c r="D492" s="147" t="s">
        <v>152</v>
      </c>
      <c r="E492" s="148" t="s">
        <v>32</v>
      </c>
      <c r="F492" s="149" t="s">
        <v>958</v>
      </c>
      <c r="H492" s="148" t="s">
        <v>32</v>
      </c>
      <c r="I492" s="150"/>
      <c r="L492" s="146"/>
      <c r="M492" s="151"/>
      <c r="T492" s="152"/>
      <c r="AT492" s="148" t="s">
        <v>152</v>
      </c>
      <c r="AU492" s="148" t="s">
        <v>328</v>
      </c>
      <c r="AV492" s="12" t="s">
        <v>88</v>
      </c>
      <c r="AW492" s="12" t="s">
        <v>41</v>
      </c>
      <c r="AX492" s="12" t="s">
        <v>80</v>
      </c>
      <c r="AY492" s="148" t="s">
        <v>141</v>
      </c>
    </row>
    <row r="493" spans="2:65" s="12" customFormat="1" ht="11.25">
      <c r="B493" s="146"/>
      <c r="D493" s="147" t="s">
        <v>152</v>
      </c>
      <c r="E493" s="148" t="s">
        <v>32</v>
      </c>
      <c r="F493" s="149" t="s">
        <v>959</v>
      </c>
      <c r="H493" s="148" t="s">
        <v>32</v>
      </c>
      <c r="I493" s="150"/>
      <c r="L493" s="146"/>
      <c r="M493" s="151"/>
      <c r="T493" s="152"/>
      <c r="AT493" s="148" t="s">
        <v>152</v>
      </c>
      <c r="AU493" s="148" t="s">
        <v>328</v>
      </c>
      <c r="AV493" s="12" t="s">
        <v>88</v>
      </c>
      <c r="AW493" s="12" t="s">
        <v>41</v>
      </c>
      <c r="AX493" s="12" t="s">
        <v>80</v>
      </c>
      <c r="AY493" s="148" t="s">
        <v>141</v>
      </c>
    </row>
    <row r="494" spans="2:65" s="12" customFormat="1" ht="11.25">
      <c r="B494" s="146"/>
      <c r="D494" s="147" t="s">
        <v>152</v>
      </c>
      <c r="E494" s="148" t="s">
        <v>32</v>
      </c>
      <c r="F494" s="149" t="s">
        <v>658</v>
      </c>
      <c r="H494" s="148" t="s">
        <v>32</v>
      </c>
      <c r="I494" s="150"/>
      <c r="L494" s="146"/>
      <c r="M494" s="151"/>
      <c r="T494" s="152"/>
      <c r="AT494" s="148" t="s">
        <v>152</v>
      </c>
      <c r="AU494" s="148" t="s">
        <v>328</v>
      </c>
      <c r="AV494" s="12" t="s">
        <v>88</v>
      </c>
      <c r="AW494" s="12" t="s">
        <v>41</v>
      </c>
      <c r="AX494" s="12" t="s">
        <v>80</v>
      </c>
      <c r="AY494" s="148" t="s">
        <v>141</v>
      </c>
    </row>
    <row r="495" spans="2:65" s="12" customFormat="1" ht="11.25">
      <c r="B495" s="146"/>
      <c r="D495" s="147" t="s">
        <v>152</v>
      </c>
      <c r="E495" s="148" t="s">
        <v>32</v>
      </c>
      <c r="F495" s="149" t="s">
        <v>960</v>
      </c>
      <c r="H495" s="148" t="s">
        <v>32</v>
      </c>
      <c r="I495" s="150"/>
      <c r="L495" s="146"/>
      <c r="M495" s="151"/>
      <c r="T495" s="152"/>
      <c r="AT495" s="148" t="s">
        <v>152</v>
      </c>
      <c r="AU495" s="148" t="s">
        <v>328</v>
      </c>
      <c r="AV495" s="12" t="s">
        <v>88</v>
      </c>
      <c r="AW495" s="12" t="s">
        <v>41</v>
      </c>
      <c r="AX495" s="12" t="s">
        <v>80</v>
      </c>
      <c r="AY495" s="148" t="s">
        <v>141</v>
      </c>
    </row>
    <row r="496" spans="2:65" s="12" customFormat="1" ht="11.25">
      <c r="B496" s="146"/>
      <c r="D496" s="147" t="s">
        <v>152</v>
      </c>
      <c r="E496" s="148" t="s">
        <v>32</v>
      </c>
      <c r="F496" s="149" t="s">
        <v>579</v>
      </c>
      <c r="H496" s="148" t="s">
        <v>32</v>
      </c>
      <c r="I496" s="150"/>
      <c r="L496" s="146"/>
      <c r="M496" s="151"/>
      <c r="T496" s="152"/>
      <c r="AT496" s="148" t="s">
        <v>152</v>
      </c>
      <c r="AU496" s="148" t="s">
        <v>328</v>
      </c>
      <c r="AV496" s="12" t="s">
        <v>88</v>
      </c>
      <c r="AW496" s="12" t="s">
        <v>41</v>
      </c>
      <c r="AX496" s="12" t="s">
        <v>80</v>
      </c>
      <c r="AY496" s="148" t="s">
        <v>141</v>
      </c>
    </row>
    <row r="497" spans="2:51" s="12" customFormat="1" ht="11.25">
      <c r="B497" s="146"/>
      <c r="D497" s="147" t="s">
        <v>152</v>
      </c>
      <c r="E497" s="148" t="s">
        <v>32</v>
      </c>
      <c r="F497" s="149" t="s">
        <v>660</v>
      </c>
      <c r="H497" s="148" t="s">
        <v>32</v>
      </c>
      <c r="I497" s="150"/>
      <c r="L497" s="146"/>
      <c r="M497" s="151"/>
      <c r="T497" s="152"/>
      <c r="AT497" s="148" t="s">
        <v>152</v>
      </c>
      <c r="AU497" s="148" t="s">
        <v>328</v>
      </c>
      <c r="AV497" s="12" t="s">
        <v>88</v>
      </c>
      <c r="AW497" s="12" t="s">
        <v>41</v>
      </c>
      <c r="AX497" s="12" t="s">
        <v>80</v>
      </c>
      <c r="AY497" s="148" t="s">
        <v>141</v>
      </c>
    </row>
    <row r="498" spans="2:51" s="13" customFormat="1" ht="11.25">
      <c r="B498" s="153"/>
      <c r="D498" s="147" t="s">
        <v>152</v>
      </c>
      <c r="E498" s="154" t="s">
        <v>32</v>
      </c>
      <c r="F498" s="155" t="s">
        <v>961</v>
      </c>
      <c r="H498" s="156">
        <v>24.053000000000001</v>
      </c>
      <c r="I498" s="157"/>
      <c r="L498" s="153"/>
      <c r="M498" s="158"/>
      <c r="T498" s="159"/>
      <c r="AT498" s="154" t="s">
        <v>152</v>
      </c>
      <c r="AU498" s="154" t="s">
        <v>328</v>
      </c>
      <c r="AV498" s="13" t="s">
        <v>90</v>
      </c>
      <c r="AW498" s="13" t="s">
        <v>41</v>
      </c>
      <c r="AX498" s="13" t="s">
        <v>80</v>
      </c>
      <c r="AY498" s="154" t="s">
        <v>141</v>
      </c>
    </row>
    <row r="499" spans="2:51" s="13" customFormat="1" ht="11.25">
      <c r="B499" s="153"/>
      <c r="D499" s="147" t="s">
        <v>152</v>
      </c>
      <c r="E499" s="154" t="s">
        <v>32</v>
      </c>
      <c r="F499" s="155" t="s">
        <v>962</v>
      </c>
      <c r="H499" s="156">
        <v>-10.622</v>
      </c>
      <c r="I499" s="157"/>
      <c r="L499" s="153"/>
      <c r="M499" s="158"/>
      <c r="T499" s="159"/>
      <c r="AT499" s="154" t="s">
        <v>152</v>
      </c>
      <c r="AU499" s="154" t="s">
        <v>328</v>
      </c>
      <c r="AV499" s="13" t="s">
        <v>90</v>
      </c>
      <c r="AW499" s="13" t="s">
        <v>41</v>
      </c>
      <c r="AX499" s="13" t="s">
        <v>80</v>
      </c>
      <c r="AY499" s="154" t="s">
        <v>141</v>
      </c>
    </row>
    <row r="500" spans="2:51" s="13" customFormat="1" ht="11.25">
      <c r="B500" s="153"/>
      <c r="D500" s="147" t="s">
        <v>152</v>
      </c>
      <c r="E500" s="154" t="s">
        <v>32</v>
      </c>
      <c r="F500" s="155" t="s">
        <v>963</v>
      </c>
      <c r="H500" s="156">
        <v>0.87</v>
      </c>
      <c r="I500" s="157"/>
      <c r="L500" s="153"/>
      <c r="M500" s="158"/>
      <c r="T500" s="159"/>
      <c r="AT500" s="154" t="s">
        <v>152</v>
      </c>
      <c r="AU500" s="154" t="s">
        <v>328</v>
      </c>
      <c r="AV500" s="13" t="s">
        <v>90</v>
      </c>
      <c r="AW500" s="13" t="s">
        <v>41</v>
      </c>
      <c r="AX500" s="13" t="s">
        <v>80</v>
      </c>
      <c r="AY500" s="154" t="s">
        <v>141</v>
      </c>
    </row>
    <row r="501" spans="2:51" s="12" customFormat="1" ht="11.25">
      <c r="B501" s="146"/>
      <c r="D501" s="147" t="s">
        <v>152</v>
      </c>
      <c r="E501" s="148" t="s">
        <v>32</v>
      </c>
      <c r="F501" s="149" t="s">
        <v>664</v>
      </c>
      <c r="H501" s="148" t="s">
        <v>32</v>
      </c>
      <c r="I501" s="150"/>
      <c r="L501" s="146"/>
      <c r="M501" s="151"/>
      <c r="T501" s="152"/>
      <c r="AT501" s="148" t="s">
        <v>152</v>
      </c>
      <c r="AU501" s="148" t="s">
        <v>328</v>
      </c>
      <c r="AV501" s="12" t="s">
        <v>88</v>
      </c>
      <c r="AW501" s="12" t="s">
        <v>41</v>
      </c>
      <c r="AX501" s="12" t="s">
        <v>80</v>
      </c>
      <c r="AY501" s="148" t="s">
        <v>141</v>
      </c>
    </row>
    <row r="502" spans="2:51" s="13" customFormat="1" ht="11.25">
      <c r="B502" s="153"/>
      <c r="D502" s="147" t="s">
        <v>152</v>
      </c>
      <c r="E502" s="154" t="s">
        <v>32</v>
      </c>
      <c r="F502" s="155" t="s">
        <v>964</v>
      </c>
      <c r="H502" s="156">
        <v>24.881</v>
      </c>
      <c r="I502" s="157"/>
      <c r="L502" s="153"/>
      <c r="M502" s="158"/>
      <c r="T502" s="159"/>
      <c r="AT502" s="154" t="s">
        <v>152</v>
      </c>
      <c r="AU502" s="154" t="s">
        <v>328</v>
      </c>
      <c r="AV502" s="13" t="s">
        <v>90</v>
      </c>
      <c r="AW502" s="13" t="s">
        <v>41</v>
      </c>
      <c r="AX502" s="13" t="s">
        <v>80</v>
      </c>
      <c r="AY502" s="154" t="s">
        <v>141</v>
      </c>
    </row>
    <row r="503" spans="2:51" s="13" customFormat="1" ht="11.25">
      <c r="B503" s="153"/>
      <c r="D503" s="147" t="s">
        <v>152</v>
      </c>
      <c r="E503" s="154" t="s">
        <v>32</v>
      </c>
      <c r="F503" s="155" t="s">
        <v>666</v>
      </c>
      <c r="H503" s="156">
        <v>-1.96</v>
      </c>
      <c r="I503" s="157"/>
      <c r="L503" s="153"/>
      <c r="M503" s="158"/>
      <c r="T503" s="159"/>
      <c r="AT503" s="154" t="s">
        <v>152</v>
      </c>
      <c r="AU503" s="154" t="s">
        <v>328</v>
      </c>
      <c r="AV503" s="13" t="s">
        <v>90</v>
      </c>
      <c r="AW503" s="13" t="s">
        <v>41</v>
      </c>
      <c r="AX503" s="13" t="s">
        <v>80</v>
      </c>
      <c r="AY503" s="154" t="s">
        <v>141</v>
      </c>
    </row>
    <row r="504" spans="2:51" s="13" customFormat="1" ht="11.25">
      <c r="B504" s="153"/>
      <c r="D504" s="147" t="s">
        <v>152</v>
      </c>
      <c r="E504" s="154" t="s">
        <v>32</v>
      </c>
      <c r="F504" s="155" t="s">
        <v>965</v>
      </c>
      <c r="H504" s="156">
        <v>0.27</v>
      </c>
      <c r="I504" s="157"/>
      <c r="L504" s="153"/>
      <c r="M504" s="158"/>
      <c r="T504" s="159"/>
      <c r="AT504" s="154" t="s">
        <v>152</v>
      </c>
      <c r="AU504" s="154" t="s">
        <v>328</v>
      </c>
      <c r="AV504" s="13" t="s">
        <v>90</v>
      </c>
      <c r="AW504" s="13" t="s">
        <v>41</v>
      </c>
      <c r="AX504" s="13" t="s">
        <v>80</v>
      </c>
      <c r="AY504" s="154" t="s">
        <v>141</v>
      </c>
    </row>
    <row r="505" spans="2:51" s="12" customFormat="1" ht="11.25">
      <c r="B505" s="146"/>
      <c r="D505" s="147" t="s">
        <v>152</v>
      </c>
      <c r="E505" s="148" t="s">
        <v>32</v>
      </c>
      <c r="F505" s="149" t="s">
        <v>668</v>
      </c>
      <c r="H505" s="148" t="s">
        <v>32</v>
      </c>
      <c r="I505" s="150"/>
      <c r="L505" s="146"/>
      <c r="M505" s="151"/>
      <c r="T505" s="152"/>
      <c r="AT505" s="148" t="s">
        <v>152</v>
      </c>
      <c r="AU505" s="148" t="s">
        <v>328</v>
      </c>
      <c r="AV505" s="12" t="s">
        <v>88</v>
      </c>
      <c r="AW505" s="12" t="s">
        <v>41</v>
      </c>
      <c r="AX505" s="12" t="s">
        <v>80</v>
      </c>
      <c r="AY505" s="148" t="s">
        <v>141</v>
      </c>
    </row>
    <row r="506" spans="2:51" s="13" customFormat="1" ht="11.25">
      <c r="B506" s="153"/>
      <c r="D506" s="147" t="s">
        <v>152</v>
      </c>
      <c r="E506" s="154" t="s">
        <v>32</v>
      </c>
      <c r="F506" s="155" t="s">
        <v>966</v>
      </c>
      <c r="H506" s="156">
        <v>34.979999999999997</v>
      </c>
      <c r="I506" s="157"/>
      <c r="L506" s="153"/>
      <c r="M506" s="158"/>
      <c r="T506" s="159"/>
      <c r="AT506" s="154" t="s">
        <v>152</v>
      </c>
      <c r="AU506" s="154" t="s">
        <v>328</v>
      </c>
      <c r="AV506" s="13" t="s">
        <v>90</v>
      </c>
      <c r="AW506" s="13" t="s">
        <v>41</v>
      </c>
      <c r="AX506" s="13" t="s">
        <v>80</v>
      </c>
      <c r="AY506" s="154" t="s">
        <v>141</v>
      </c>
    </row>
    <row r="507" spans="2:51" s="13" customFormat="1" ht="33.75">
      <c r="B507" s="153"/>
      <c r="D507" s="147" t="s">
        <v>152</v>
      </c>
      <c r="E507" s="154" t="s">
        <v>32</v>
      </c>
      <c r="F507" s="155" t="s">
        <v>967</v>
      </c>
      <c r="H507" s="156">
        <v>-16.143000000000001</v>
      </c>
      <c r="I507" s="157"/>
      <c r="L507" s="153"/>
      <c r="M507" s="158"/>
      <c r="T507" s="159"/>
      <c r="AT507" s="154" t="s">
        <v>152</v>
      </c>
      <c r="AU507" s="154" t="s">
        <v>328</v>
      </c>
      <c r="AV507" s="13" t="s">
        <v>90</v>
      </c>
      <c r="AW507" s="13" t="s">
        <v>41</v>
      </c>
      <c r="AX507" s="13" t="s">
        <v>80</v>
      </c>
      <c r="AY507" s="154" t="s">
        <v>141</v>
      </c>
    </row>
    <row r="508" spans="2:51" s="13" customFormat="1" ht="11.25">
      <c r="B508" s="153"/>
      <c r="D508" s="147" t="s">
        <v>152</v>
      </c>
      <c r="E508" s="154" t="s">
        <v>32</v>
      </c>
      <c r="F508" s="155" t="s">
        <v>80</v>
      </c>
      <c r="H508" s="156">
        <v>0</v>
      </c>
      <c r="I508" s="157"/>
      <c r="L508" s="153"/>
      <c r="M508" s="158"/>
      <c r="T508" s="159"/>
      <c r="AT508" s="154" t="s">
        <v>152</v>
      </c>
      <c r="AU508" s="154" t="s">
        <v>328</v>
      </c>
      <c r="AV508" s="13" t="s">
        <v>90</v>
      </c>
      <c r="AW508" s="13" t="s">
        <v>41</v>
      </c>
      <c r="AX508" s="13" t="s">
        <v>80</v>
      </c>
      <c r="AY508" s="154" t="s">
        <v>141</v>
      </c>
    </row>
    <row r="509" spans="2:51" s="12" customFormat="1" ht="11.25">
      <c r="B509" s="146"/>
      <c r="D509" s="147" t="s">
        <v>152</v>
      </c>
      <c r="E509" s="148" t="s">
        <v>32</v>
      </c>
      <c r="F509" s="149" t="s">
        <v>671</v>
      </c>
      <c r="H509" s="148" t="s">
        <v>32</v>
      </c>
      <c r="I509" s="150"/>
      <c r="L509" s="146"/>
      <c r="M509" s="151"/>
      <c r="T509" s="152"/>
      <c r="AT509" s="148" t="s">
        <v>152</v>
      </c>
      <c r="AU509" s="148" t="s">
        <v>328</v>
      </c>
      <c r="AV509" s="12" t="s">
        <v>88</v>
      </c>
      <c r="AW509" s="12" t="s">
        <v>41</v>
      </c>
      <c r="AX509" s="12" t="s">
        <v>80</v>
      </c>
      <c r="AY509" s="148" t="s">
        <v>141</v>
      </c>
    </row>
    <row r="510" spans="2:51" s="13" customFormat="1" ht="11.25">
      <c r="B510" s="153"/>
      <c r="D510" s="147" t="s">
        <v>152</v>
      </c>
      <c r="E510" s="154" t="s">
        <v>32</v>
      </c>
      <c r="F510" s="155" t="s">
        <v>968</v>
      </c>
      <c r="H510" s="156">
        <v>14.256</v>
      </c>
      <c r="I510" s="157"/>
      <c r="L510" s="153"/>
      <c r="M510" s="158"/>
      <c r="T510" s="159"/>
      <c r="AT510" s="154" t="s">
        <v>152</v>
      </c>
      <c r="AU510" s="154" t="s">
        <v>328</v>
      </c>
      <c r="AV510" s="13" t="s">
        <v>90</v>
      </c>
      <c r="AW510" s="13" t="s">
        <v>41</v>
      </c>
      <c r="AX510" s="13" t="s">
        <v>80</v>
      </c>
      <c r="AY510" s="154" t="s">
        <v>141</v>
      </c>
    </row>
    <row r="511" spans="2:51" s="13" customFormat="1" ht="11.25">
      <c r="B511" s="153"/>
      <c r="D511" s="147" t="s">
        <v>152</v>
      </c>
      <c r="E511" s="154" t="s">
        <v>32</v>
      </c>
      <c r="F511" s="155" t="s">
        <v>673</v>
      </c>
      <c r="H511" s="156">
        <v>-1.2</v>
      </c>
      <c r="I511" s="157"/>
      <c r="L511" s="153"/>
      <c r="M511" s="158"/>
      <c r="T511" s="159"/>
      <c r="AT511" s="154" t="s">
        <v>152</v>
      </c>
      <c r="AU511" s="154" t="s">
        <v>328</v>
      </c>
      <c r="AV511" s="13" t="s">
        <v>90</v>
      </c>
      <c r="AW511" s="13" t="s">
        <v>41</v>
      </c>
      <c r="AX511" s="13" t="s">
        <v>80</v>
      </c>
      <c r="AY511" s="154" t="s">
        <v>141</v>
      </c>
    </row>
    <row r="512" spans="2:51" s="13" customFormat="1" ht="11.25">
      <c r="B512" s="153"/>
      <c r="D512" s="147" t="s">
        <v>152</v>
      </c>
      <c r="E512" s="154" t="s">
        <v>32</v>
      </c>
      <c r="F512" s="155" t="s">
        <v>80</v>
      </c>
      <c r="H512" s="156">
        <v>0</v>
      </c>
      <c r="I512" s="157"/>
      <c r="L512" s="153"/>
      <c r="M512" s="158"/>
      <c r="T512" s="159"/>
      <c r="AT512" s="154" t="s">
        <v>152</v>
      </c>
      <c r="AU512" s="154" t="s">
        <v>328</v>
      </c>
      <c r="AV512" s="13" t="s">
        <v>90</v>
      </c>
      <c r="AW512" s="13" t="s">
        <v>41</v>
      </c>
      <c r="AX512" s="13" t="s">
        <v>80</v>
      </c>
      <c r="AY512" s="154" t="s">
        <v>141</v>
      </c>
    </row>
    <row r="513" spans="2:51" s="12" customFormat="1" ht="11.25">
      <c r="B513" s="146"/>
      <c r="D513" s="147" t="s">
        <v>152</v>
      </c>
      <c r="E513" s="148" t="s">
        <v>32</v>
      </c>
      <c r="F513" s="149" t="s">
        <v>674</v>
      </c>
      <c r="H513" s="148" t="s">
        <v>32</v>
      </c>
      <c r="I513" s="150"/>
      <c r="L513" s="146"/>
      <c r="M513" s="151"/>
      <c r="T513" s="152"/>
      <c r="AT513" s="148" t="s">
        <v>152</v>
      </c>
      <c r="AU513" s="148" t="s">
        <v>328</v>
      </c>
      <c r="AV513" s="12" t="s">
        <v>88</v>
      </c>
      <c r="AW513" s="12" t="s">
        <v>41</v>
      </c>
      <c r="AX513" s="12" t="s">
        <v>80</v>
      </c>
      <c r="AY513" s="148" t="s">
        <v>141</v>
      </c>
    </row>
    <row r="514" spans="2:51" s="13" customFormat="1" ht="11.25">
      <c r="B514" s="153"/>
      <c r="D514" s="147" t="s">
        <v>152</v>
      </c>
      <c r="E514" s="154" t="s">
        <v>32</v>
      </c>
      <c r="F514" s="155" t="s">
        <v>969</v>
      </c>
      <c r="H514" s="156">
        <v>29.04</v>
      </c>
      <c r="I514" s="157"/>
      <c r="L514" s="153"/>
      <c r="M514" s="158"/>
      <c r="T514" s="159"/>
      <c r="AT514" s="154" t="s">
        <v>152</v>
      </c>
      <c r="AU514" s="154" t="s">
        <v>328</v>
      </c>
      <c r="AV514" s="13" t="s">
        <v>90</v>
      </c>
      <c r="AW514" s="13" t="s">
        <v>41</v>
      </c>
      <c r="AX514" s="13" t="s">
        <v>80</v>
      </c>
      <c r="AY514" s="154" t="s">
        <v>141</v>
      </c>
    </row>
    <row r="515" spans="2:51" s="13" customFormat="1" ht="11.25">
      <c r="B515" s="153"/>
      <c r="D515" s="147" t="s">
        <v>152</v>
      </c>
      <c r="E515" s="154" t="s">
        <v>32</v>
      </c>
      <c r="F515" s="155" t="s">
        <v>970</v>
      </c>
      <c r="H515" s="156">
        <v>-3.3290000000000002</v>
      </c>
      <c r="I515" s="157"/>
      <c r="L515" s="153"/>
      <c r="M515" s="158"/>
      <c r="T515" s="159"/>
      <c r="AT515" s="154" t="s">
        <v>152</v>
      </c>
      <c r="AU515" s="154" t="s">
        <v>328</v>
      </c>
      <c r="AV515" s="13" t="s">
        <v>90</v>
      </c>
      <c r="AW515" s="13" t="s">
        <v>41</v>
      </c>
      <c r="AX515" s="13" t="s">
        <v>80</v>
      </c>
      <c r="AY515" s="154" t="s">
        <v>141</v>
      </c>
    </row>
    <row r="516" spans="2:51" s="13" customFormat="1" ht="11.25">
      <c r="B516" s="153"/>
      <c r="D516" s="147" t="s">
        <v>152</v>
      </c>
      <c r="E516" s="154" t="s">
        <v>32</v>
      </c>
      <c r="F516" s="155" t="s">
        <v>971</v>
      </c>
      <c r="H516" s="156">
        <v>0.623</v>
      </c>
      <c r="I516" s="157"/>
      <c r="L516" s="153"/>
      <c r="M516" s="158"/>
      <c r="T516" s="159"/>
      <c r="AT516" s="154" t="s">
        <v>152</v>
      </c>
      <c r="AU516" s="154" t="s">
        <v>328</v>
      </c>
      <c r="AV516" s="13" t="s">
        <v>90</v>
      </c>
      <c r="AW516" s="13" t="s">
        <v>41</v>
      </c>
      <c r="AX516" s="13" t="s">
        <v>80</v>
      </c>
      <c r="AY516" s="154" t="s">
        <v>141</v>
      </c>
    </row>
    <row r="517" spans="2:51" s="12" customFormat="1" ht="11.25">
      <c r="B517" s="146"/>
      <c r="D517" s="147" t="s">
        <v>152</v>
      </c>
      <c r="E517" s="148" t="s">
        <v>32</v>
      </c>
      <c r="F517" s="149" t="s">
        <v>678</v>
      </c>
      <c r="H517" s="148" t="s">
        <v>32</v>
      </c>
      <c r="I517" s="150"/>
      <c r="L517" s="146"/>
      <c r="M517" s="151"/>
      <c r="T517" s="152"/>
      <c r="AT517" s="148" t="s">
        <v>152</v>
      </c>
      <c r="AU517" s="148" t="s">
        <v>328</v>
      </c>
      <c r="AV517" s="12" t="s">
        <v>88</v>
      </c>
      <c r="AW517" s="12" t="s">
        <v>41</v>
      </c>
      <c r="AX517" s="12" t="s">
        <v>80</v>
      </c>
      <c r="AY517" s="148" t="s">
        <v>141</v>
      </c>
    </row>
    <row r="518" spans="2:51" s="13" customFormat="1" ht="11.25">
      <c r="B518" s="153"/>
      <c r="D518" s="147" t="s">
        <v>152</v>
      </c>
      <c r="E518" s="154" t="s">
        <v>32</v>
      </c>
      <c r="F518" s="155" t="s">
        <v>972</v>
      </c>
      <c r="H518" s="156">
        <v>43.56</v>
      </c>
      <c r="I518" s="157"/>
      <c r="L518" s="153"/>
      <c r="M518" s="158"/>
      <c r="T518" s="159"/>
      <c r="AT518" s="154" t="s">
        <v>152</v>
      </c>
      <c r="AU518" s="154" t="s">
        <v>328</v>
      </c>
      <c r="AV518" s="13" t="s">
        <v>90</v>
      </c>
      <c r="AW518" s="13" t="s">
        <v>41</v>
      </c>
      <c r="AX518" s="13" t="s">
        <v>80</v>
      </c>
      <c r="AY518" s="154" t="s">
        <v>141</v>
      </c>
    </row>
    <row r="519" spans="2:51" s="13" customFormat="1" ht="11.25">
      <c r="B519" s="153"/>
      <c r="D519" s="147" t="s">
        <v>152</v>
      </c>
      <c r="E519" s="154" t="s">
        <v>32</v>
      </c>
      <c r="F519" s="155" t="s">
        <v>973</v>
      </c>
      <c r="H519" s="156">
        <v>-13.552</v>
      </c>
      <c r="I519" s="157"/>
      <c r="L519" s="153"/>
      <c r="M519" s="158"/>
      <c r="T519" s="159"/>
      <c r="AT519" s="154" t="s">
        <v>152</v>
      </c>
      <c r="AU519" s="154" t="s">
        <v>328</v>
      </c>
      <c r="AV519" s="13" t="s">
        <v>90</v>
      </c>
      <c r="AW519" s="13" t="s">
        <v>41</v>
      </c>
      <c r="AX519" s="13" t="s">
        <v>80</v>
      </c>
      <c r="AY519" s="154" t="s">
        <v>141</v>
      </c>
    </row>
    <row r="520" spans="2:51" s="13" customFormat="1" ht="11.25">
      <c r="B520" s="153"/>
      <c r="D520" s="147" t="s">
        <v>152</v>
      </c>
      <c r="E520" s="154" t="s">
        <v>32</v>
      </c>
      <c r="F520" s="155" t="s">
        <v>974</v>
      </c>
      <c r="H520" s="156">
        <v>1.0649999999999999</v>
      </c>
      <c r="I520" s="157"/>
      <c r="L520" s="153"/>
      <c r="M520" s="158"/>
      <c r="T520" s="159"/>
      <c r="AT520" s="154" t="s">
        <v>152</v>
      </c>
      <c r="AU520" s="154" t="s">
        <v>328</v>
      </c>
      <c r="AV520" s="13" t="s">
        <v>90</v>
      </c>
      <c r="AW520" s="13" t="s">
        <v>41</v>
      </c>
      <c r="AX520" s="13" t="s">
        <v>80</v>
      </c>
      <c r="AY520" s="154" t="s">
        <v>141</v>
      </c>
    </row>
    <row r="521" spans="2:51" s="12" customFormat="1" ht="11.25">
      <c r="B521" s="146"/>
      <c r="D521" s="147" t="s">
        <v>152</v>
      </c>
      <c r="E521" s="148" t="s">
        <v>32</v>
      </c>
      <c r="F521" s="149" t="s">
        <v>682</v>
      </c>
      <c r="H521" s="148" t="s">
        <v>32</v>
      </c>
      <c r="I521" s="150"/>
      <c r="L521" s="146"/>
      <c r="M521" s="151"/>
      <c r="T521" s="152"/>
      <c r="AT521" s="148" t="s">
        <v>152</v>
      </c>
      <c r="AU521" s="148" t="s">
        <v>328</v>
      </c>
      <c r="AV521" s="12" t="s">
        <v>88</v>
      </c>
      <c r="AW521" s="12" t="s">
        <v>41</v>
      </c>
      <c r="AX521" s="12" t="s">
        <v>80</v>
      </c>
      <c r="AY521" s="148" t="s">
        <v>141</v>
      </c>
    </row>
    <row r="522" spans="2:51" s="13" customFormat="1" ht="11.25">
      <c r="B522" s="153"/>
      <c r="D522" s="147" t="s">
        <v>152</v>
      </c>
      <c r="E522" s="154" t="s">
        <v>32</v>
      </c>
      <c r="F522" s="155" t="s">
        <v>961</v>
      </c>
      <c r="H522" s="156">
        <v>24.053000000000001</v>
      </c>
      <c r="I522" s="157"/>
      <c r="L522" s="153"/>
      <c r="M522" s="158"/>
      <c r="T522" s="159"/>
      <c r="AT522" s="154" t="s">
        <v>152</v>
      </c>
      <c r="AU522" s="154" t="s">
        <v>328</v>
      </c>
      <c r="AV522" s="13" t="s">
        <v>90</v>
      </c>
      <c r="AW522" s="13" t="s">
        <v>41</v>
      </c>
      <c r="AX522" s="13" t="s">
        <v>80</v>
      </c>
      <c r="AY522" s="154" t="s">
        <v>141</v>
      </c>
    </row>
    <row r="523" spans="2:51" s="13" customFormat="1" ht="11.25">
      <c r="B523" s="153"/>
      <c r="D523" s="147" t="s">
        <v>152</v>
      </c>
      <c r="E523" s="154" t="s">
        <v>32</v>
      </c>
      <c r="F523" s="155" t="s">
        <v>975</v>
      </c>
      <c r="H523" s="156">
        <v>-8.7370000000000001</v>
      </c>
      <c r="I523" s="157"/>
      <c r="L523" s="153"/>
      <c r="M523" s="158"/>
      <c r="T523" s="159"/>
      <c r="AT523" s="154" t="s">
        <v>152</v>
      </c>
      <c r="AU523" s="154" t="s">
        <v>328</v>
      </c>
      <c r="AV523" s="13" t="s">
        <v>90</v>
      </c>
      <c r="AW523" s="13" t="s">
        <v>41</v>
      </c>
      <c r="AX523" s="13" t="s">
        <v>80</v>
      </c>
      <c r="AY523" s="154" t="s">
        <v>141</v>
      </c>
    </row>
    <row r="524" spans="2:51" s="13" customFormat="1" ht="11.25">
      <c r="B524" s="153"/>
      <c r="D524" s="147" t="s">
        <v>152</v>
      </c>
      <c r="E524" s="154" t="s">
        <v>32</v>
      </c>
      <c r="F524" s="155" t="s">
        <v>976</v>
      </c>
      <c r="H524" s="156">
        <v>0.72</v>
      </c>
      <c r="I524" s="157"/>
      <c r="L524" s="153"/>
      <c r="M524" s="158"/>
      <c r="T524" s="159"/>
      <c r="AT524" s="154" t="s">
        <v>152</v>
      </c>
      <c r="AU524" s="154" t="s">
        <v>328</v>
      </c>
      <c r="AV524" s="13" t="s">
        <v>90</v>
      </c>
      <c r="AW524" s="13" t="s">
        <v>41</v>
      </c>
      <c r="AX524" s="13" t="s">
        <v>80</v>
      </c>
      <c r="AY524" s="154" t="s">
        <v>141</v>
      </c>
    </row>
    <row r="525" spans="2:51" s="12" customFormat="1" ht="11.25">
      <c r="B525" s="146"/>
      <c r="D525" s="147" t="s">
        <v>152</v>
      </c>
      <c r="E525" s="148" t="s">
        <v>32</v>
      </c>
      <c r="F525" s="149" t="s">
        <v>590</v>
      </c>
      <c r="H525" s="148" t="s">
        <v>32</v>
      </c>
      <c r="I525" s="150"/>
      <c r="L525" s="146"/>
      <c r="M525" s="151"/>
      <c r="T525" s="152"/>
      <c r="AT525" s="148" t="s">
        <v>152</v>
      </c>
      <c r="AU525" s="148" t="s">
        <v>328</v>
      </c>
      <c r="AV525" s="12" t="s">
        <v>88</v>
      </c>
      <c r="AW525" s="12" t="s">
        <v>41</v>
      </c>
      <c r="AX525" s="12" t="s">
        <v>80</v>
      </c>
      <c r="AY525" s="148" t="s">
        <v>141</v>
      </c>
    </row>
    <row r="526" spans="2:51" s="13" customFormat="1" ht="11.25">
      <c r="B526" s="153"/>
      <c r="D526" s="147" t="s">
        <v>152</v>
      </c>
      <c r="E526" s="154" t="s">
        <v>32</v>
      </c>
      <c r="F526" s="155" t="s">
        <v>964</v>
      </c>
      <c r="H526" s="156">
        <v>24.881</v>
      </c>
      <c r="I526" s="157"/>
      <c r="L526" s="153"/>
      <c r="M526" s="158"/>
      <c r="T526" s="159"/>
      <c r="AT526" s="154" t="s">
        <v>152</v>
      </c>
      <c r="AU526" s="154" t="s">
        <v>328</v>
      </c>
      <c r="AV526" s="13" t="s">
        <v>90</v>
      </c>
      <c r="AW526" s="13" t="s">
        <v>41</v>
      </c>
      <c r="AX526" s="13" t="s">
        <v>80</v>
      </c>
      <c r="AY526" s="154" t="s">
        <v>141</v>
      </c>
    </row>
    <row r="527" spans="2:51" s="13" customFormat="1" ht="11.25">
      <c r="B527" s="153"/>
      <c r="D527" s="147" t="s">
        <v>152</v>
      </c>
      <c r="E527" s="154" t="s">
        <v>32</v>
      </c>
      <c r="F527" s="155" t="s">
        <v>686</v>
      </c>
      <c r="H527" s="156">
        <v>-1.96</v>
      </c>
      <c r="I527" s="157"/>
      <c r="L527" s="153"/>
      <c r="M527" s="158"/>
      <c r="T527" s="159"/>
      <c r="AT527" s="154" t="s">
        <v>152</v>
      </c>
      <c r="AU527" s="154" t="s">
        <v>328</v>
      </c>
      <c r="AV527" s="13" t="s">
        <v>90</v>
      </c>
      <c r="AW527" s="13" t="s">
        <v>41</v>
      </c>
      <c r="AX527" s="13" t="s">
        <v>80</v>
      </c>
      <c r="AY527" s="154" t="s">
        <v>141</v>
      </c>
    </row>
    <row r="528" spans="2:51" s="13" customFormat="1" ht="11.25">
      <c r="B528" s="153"/>
      <c r="D528" s="147" t="s">
        <v>152</v>
      </c>
      <c r="E528" s="154" t="s">
        <v>32</v>
      </c>
      <c r="F528" s="155" t="s">
        <v>965</v>
      </c>
      <c r="H528" s="156">
        <v>0.27</v>
      </c>
      <c r="I528" s="157"/>
      <c r="L528" s="153"/>
      <c r="M528" s="158"/>
      <c r="T528" s="159"/>
      <c r="AT528" s="154" t="s">
        <v>152</v>
      </c>
      <c r="AU528" s="154" t="s">
        <v>328</v>
      </c>
      <c r="AV528" s="13" t="s">
        <v>90</v>
      </c>
      <c r="AW528" s="13" t="s">
        <v>41</v>
      </c>
      <c r="AX528" s="13" t="s">
        <v>80</v>
      </c>
      <c r="AY528" s="154" t="s">
        <v>141</v>
      </c>
    </row>
    <row r="529" spans="2:51" s="12" customFormat="1" ht="11.25">
      <c r="B529" s="146"/>
      <c r="D529" s="147" t="s">
        <v>152</v>
      </c>
      <c r="E529" s="148" t="s">
        <v>32</v>
      </c>
      <c r="F529" s="149" t="s">
        <v>687</v>
      </c>
      <c r="H529" s="148" t="s">
        <v>32</v>
      </c>
      <c r="I529" s="150"/>
      <c r="L529" s="146"/>
      <c r="M529" s="151"/>
      <c r="T529" s="152"/>
      <c r="AT529" s="148" t="s">
        <v>152</v>
      </c>
      <c r="AU529" s="148" t="s">
        <v>328</v>
      </c>
      <c r="AV529" s="12" t="s">
        <v>88</v>
      </c>
      <c r="AW529" s="12" t="s">
        <v>41</v>
      </c>
      <c r="AX529" s="12" t="s">
        <v>80</v>
      </c>
      <c r="AY529" s="148" t="s">
        <v>141</v>
      </c>
    </row>
    <row r="530" spans="2:51" s="13" customFormat="1" ht="11.25">
      <c r="B530" s="153"/>
      <c r="D530" s="147" t="s">
        <v>152</v>
      </c>
      <c r="E530" s="154" t="s">
        <v>32</v>
      </c>
      <c r="F530" s="155" t="s">
        <v>966</v>
      </c>
      <c r="H530" s="156">
        <v>34.979999999999997</v>
      </c>
      <c r="I530" s="157"/>
      <c r="L530" s="153"/>
      <c r="M530" s="158"/>
      <c r="T530" s="159"/>
      <c r="AT530" s="154" t="s">
        <v>152</v>
      </c>
      <c r="AU530" s="154" t="s">
        <v>328</v>
      </c>
      <c r="AV530" s="13" t="s">
        <v>90</v>
      </c>
      <c r="AW530" s="13" t="s">
        <v>41</v>
      </c>
      <c r="AX530" s="13" t="s">
        <v>80</v>
      </c>
      <c r="AY530" s="154" t="s">
        <v>141</v>
      </c>
    </row>
    <row r="531" spans="2:51" s="13" customFormat="1" ht="11.25">
      <c r="B531" s="153"/>
      <c r="D531" s="147" t="s">
        <v>152</v>
      </c>
      <c r="E531" s="154" t="s">
        <v>32</v>
      </c>
      <c r="F531" s="155" t="s">
        <v>977</v>
      </c>
      <c r="H531" s="156">
        <v>-14.728999999999999</v>
      </c>
      <c r="I531" s="157"/>
      <c r="L531" s="153"/>
      <c r="M531" s="158"/>
      <c r="T531" s="159"/>
      <c r="AT531" s="154" t="s">
        <v>152</v>
      </c>
      <c r="AU531" s="154" t="s">
        <v>328</v>
      </c>
      <c r="AV531" s="13" t="s">
        <v>90</v>
      </c>
      <c r="AW531" s="13" t="s">
        <v>41</v>
      </c>
      <c r="AX531" s="13" t="s">
        <v>80</v>
      </c>
      <c r="AY531" s="154" t="s">
        <v>141</v>
      </c>
    </row>
    <row r="532" spans="2:51" s="13" customFormat="1" ht="11.25">
      <c r="B532" s="153"/>
      <c r="D532" s="147" t="s">
        <v>152</v>
      </c>
      <c r="E532" s="154" t="s">
        <v>32</v>
      </c>
      <c r="F532" s="155" t="s">
        <v>80</v>
      </c>
      <c r="H532" s="156">
        <v>0</v>
      </c>
      <c r="I532" s="157"/>
      <c r="L532" s="153"/>
      <c r="M532" s="158"/>
      <c r="T532" s="159"/>
      <c r="AT532" s="154" t="s">
        <v>152</v>
      </c>
      <c r="AU532" s="154" t="s">
        <v>328</v>
      </c>
      <c r="AV532" s="13" t="s">
        <v>90</v>
      </c>
      <c r="AW532" s="13" t="s">
        <v>41</v>
      </c>
      <c r="AX532" s="13" t="s">
        <v>80</v>
      </c>
      <c r="AY532" s="154" t="s">
        <v>141</v>
      </c>
    </row>
    <row r="533" spans="2:51" s="12" customFormat="1" ht="11.25">
      <c r="B533" s="146"/>
      <c r="D533" s="147" t="s">
        <v>152</v>
      </c>
      <c r="E533" s="148" t="s">
        <v>32</v>
      </c>
      <c r="F533" s="149" t="s">
        <v>690</v>
      </c>
      <c r="H533" s="148" t="s">
        <v>32</v>
      </c>
      <c r="I533" s="150"/>
      <c r="L533" s="146"/>
      <c r="M533" s="151"/>
      <c r="T533" s="152"/>
      <c r="AT533" s="148" t="s">
        <v>152</v>
      </c>
      <c r="AU533" s="148" t="s">
        <v>328</v>
      </c>
      <c r="AV533" s="12" t="s">
        <v>88</v>
      </c>
      <c r="AW533" s="12" t="s">
        <v>41</v>
      </c>
      <c r="AX533" s="12" t="s">
        <v>80</v>
      </c>
      <c r="AY533" s="148" t="s">
        <v>141</v>
      </c>
    </row>
    <row r="534" spans="2:51" s="13" customFormat="1" ht="11.25">
      <c r="B534" s="153"/>
      <c r="D534" s="147" t="s">
        <v>152</v>
      </c>
      <c r="E534" s="154" t="s">
        <v>32</v>
      </c>
      <c r="F534" s="155" t="s">
        <v>968</v>
      </c>
      <c r="H534" s="156">
        <v>14.256</v>
      </c>
      <c r="I534" s="157"/>
      <c r="L534" s="153"/>
      <c r="M534" s="158"/>
      <c r="T534" s="159"/>
      <c r="AT534" s="154" t="s">
        <v>152</v>
      </c>
      <c r="AU534" s="154" t="s">
        <v>328</v>
      </c>
      <c r="AV534" s="13" t="s">
        <v>90</v>
      </c>
      <c r="AW534" s="13" t="s">
        <v>41</v>
      </c>
      <c r="AX534" s="13" t="s">
        <v>80</v>
      </c>
      <c r="AY534" s="154" t="s">
        <v>141</v>
      </c>
    </row>
    <row r="535" spans="2:51" s="13" customFormat="1" ht="11.25">
      <c r="B535" s="153"/>
      <c r="D535" s="147" t="s">
        <v>152</v>
      </c>
      <c r="E535" s="154" t="s">
        <v>32</v>
      </c>
      <c r="F535" s="155" t="s">
        <v>673</v>
      </c>
      <c r="H535" s="156">
        <v>-1.2</v>
      </c>
      <c r="I535" s="157"/>
      <c r="L535" s="153"/>
      <c r="M535" s="158"/>
      <c r="T535" s="159"/>
      <c r="AT535" s="154" t="s">
        <v>152</v>
      </c>
      <c r="AU535" s="154" t="s">
        <v>328</v>
      </c>
      <c r="AV535" s="13" t="s">
        <v>90</v>
      </c>
      <c r="AW535" s="13" t="s">
        <v>41</v>
      </c>
      <c r="AX535" s="13" t="s">
        <v>80</v>
      </c>
      <c r="AY535" s="154" t="s">
        <v>141</v>
      </c>
    </row>
    <row r="536" spans="2:51" s="13" customFormat="1" ht="11.25">
      <c r="B536" s="153"/>
      <c r="D536" s="147" t="s">
        <v>152</v>
      </c>
      <c r="E536" s="154" t="s">
        <v>32</v>
      </c>
      <c r="F536" s="155" t="s">
        <v>80</v>
      </c>
      <c r="H536" s="156">
        <v>0</v>
      </c>
      <c r="I536" s="157"/>
      <c r="L536" s="153"/>
      <c r="M536" s="158"/>
      <c r="T536" s="159"/>
      <c r="AT536" s="154" t="s">
        <v>152</v>
      </c>
      <c r="AU536" s="154" t="s">
        <v>328</v>
      </c>
      <c r="AV536" s="13" t="s">
        <v>90</v>
      </c>
      <c r="AW536" s="13" t="s">
        <v>41</v>
      </c>
      <c r="AX536" s="13" t="s">
        <v>80</v>
      </c>
      <c r="AY536" s="154" t="s">
        <v>141</v>
      </c>
    </row>
    <row r="537" spans="2:51" s="12" customFormat="1" ht="11.25">
      <c r="B537" s="146"/>
      <c r="D537" s="147" t="s">
        <v>152</v>
      </c>
      <c r="E537" s="148" t="s">
        <v>32</v>
      </c>
      <c r="F537" s="149" t="s">
        <v>691</v>
      </c>
      <c r="H537" s="148" t="s">
        <v>32</v>
      </c>
      <c r="I537" s="150"/>
      <c r="L537" s="146"/>
      <c r="M537" s="151"/>
      <c r="T537" s="152"/>
      <c r="AT537" s="148" t="s">
        <v>152</v>
      </c>
      <c r="AU537" s="148" t="s">
        <v>328</v>
      </c>
      <c r="AV537" s="12" t="s">
        <v>88</v>
      </c>
      <c r="AW537" s="12" t="s">
        <v>41</v>
      </c>
      <c r="AX537" s="12" t="s">
        <v>80</v>
      </c>
      <c r="AY537" s="148" t="s">
        <v>141</v>
      </c>
    </row>
    <row r="538" spans="2:51" s="13" customFormat="1" ht="11.25">
      <c r="B538" s="153"/>
      <c r="D538" s="147" t="s">
        <v>152</v>
      </c>
      <c r="E538" s="154" t="s">
        <v>32</v>
      </c>
      <c r="F538" s="155" t="s">
        <v>969</v>
      </c>
      <c r="H538" s="156">
        <v>29.04</v>
      </c>
      <c r="I538" s="157"/>
      <c r="L538" s="153"/>
      <c r="M538" s="158"/>
      <c r="T538" s="159"/>
      <c r="AT538" s="154" t="s">
        <v>152</v>
      </c>
      <c r="AU538" s="154" t="s">
        <v>328</v>
      </c>
      <c r="AV538" s="13" t="s">
        <v>90</v>
      </c>
      <c r="AW538" s="13" t="s">
        <v>41</v>
      </c>
      <c r="AX538" s="13" t="s">
        <v>80</v>
      </c>
      <c r="AY538" s="154" t="s">
        <v>141</v>
      </c>
    </row>
    <row r="539" spans="2:51" s="13" customFormat="1" ht="11.25">
      <c r="B539" s="153"/>
      <c r="D539" s="147" t="s">
        <v>152</v>
      </c>
      <c r="E539" s="154" t="s">
        <v>32</v>
      </c>
      <c r="F539" s="155" t="s">
        <v>978</v>
      </c>
      <c r="H539" s="156">
        <v>-3.3290000000000002</v>
      </c>
      <c r="I539" s="157"/>
      <c r="L539" s="153"/>
      <c r="M539" s="158"/>
      <c r="T539" s="159"/>
      <c r="AT539" s="154" t="s">
        <v>152</v>
      </c>
      <c r="AU539" s="154" t="s">
        <v>328</v>
      </c>
      <c r="AV539" s="13" t="s">
        <v>90</v>
      </c>
      <c r="AW539" s="13" t="s">
        <v>41</v>
      </c>
      <c r="AX539" s="13" t="s">
        <v>80</v>
      </c>
      <c r="AY539" s="154" t="s">
        <v>141</v>
      </c>
    </row>
    <row r="540" spans="2:51" s="13" customFormat="1" ht="11.25">
      <c r="B540" s="153"/>
      <c r="D540" s="147" t="s">
        <v>152</v>
      </c>
      <c r="E540" s="154" t="s">
        <v>32</v>
      </c>
      <c r="F540" s="155" t="s">
        <v>971</v>
      </c>
      <c r="H540" s="156">
        <v>0.623</v>
      </c>
      <c r="I540" s="157"/>
      <c r="L540" s="153"/>
      <c r="M540" s="158"/>
      <c r="T540" s="159"/>
      <c r="AT540" s="154" t="s">
        <v>152</v>
      </c>
      <c r="AU540" s="154" t="s">
        <v>328</v>
      </c>
      <c r="AV540" s="13" t="s">
        <v>90</v>
      </c>
      <c r="AW540" s="13" t="s">
        <v>41</v>
      </c>
      <c r="AX540" s="13" t="s">
        <v>80</v>
      </c>
      <c r="AY540" s="154" t="s">
        <v>141</v>
      </c>
    </row>
    <row r="541" spans="2:51" s="12" customFormat="1" ht="11.25">
      <c r="B541" s="146"/>
      <c r="D541" s="147" t="s">
        <v>152</v>
      </c>
      <c r="E541" s="148" t="s">
        <v>32</v>
      </c>
      <c r="F541" s="149" t="s">
        <v>979</v>
      </c>
      <c r="H541" s="148" t="s">
        <v>32</v>
      </c>
      <c r="I541" s="150"/>
      <c r="L541" s="146"/>
      <c r="M541" s="151"/>
      <c r="T541" s="152"/>
      <c r="AT541" s="148" t="s">
        <v>152</v>
      </c>
      <c r="AU541" s="148" t="s">
        <v>328</v>
      </c>
      <c r="AV541" s="12" t="s">
        <v>88</v>
      </c>
      <c r="AW541" s="12" t="s">
        <v>41</v>
      </c>
      <c r="AX541" s="12" t="s">
        <v>80</v>
      </c>
      <c r="AY541" s="148" t="s">
        <v>141</v>
      </c>
    </row>
    <row r="542" spans="2:51" s="13" customFormat="1" ht="11.25">
      <c r="B542" s="153"/>
      <c r="D542" s="147" t="s">
        <v>152</v>
      </c>
      <c r="E542" s="154" t="s">
        <v>32</v>
      </c>
      <c r="F542" s="155" t="s">
        <v>972</v>
      </c>
      <c r="H542" s="156">
        <v>43.56</v>
      </c>
      <c r="I542" s="157"/>
      <c r="L542" s="153"/>
      <c r="M542" s="158"/>
      <c r="T542" s="159"/>
      <c r="AT542" s="154" t="s">
        <v>152</v>
      </c>
      <c r="AU542" s="154" t="s">
        <v>328</v>
      </c>
      <c r="AV542" s="13" t="s">
        <v>90</v>
      </c>
      <c r="AW542" s="13" t="s">
        <v>41</v>
      </c>
      <c r="AX542" s="13" t="s">
        <v>80</v>
      </c>
      <c r="AY542" s="154" t="s">
        <v>141</v>
      </c>
    </row>
    <row r="543" spans="2:51" s="13" customFormat="1" ht="11.25">
      <c r="B543" s="153"/>
      <c r="D543" s="147" t="s">
        <v>152</v>
      </c>
      <c r="E543" s="154" t="s">
        <v>32</v>
      </c>
      <c r="F543" s="155" t="s">
        <v>980</v>
      </c>
      <c r="H543" s="156">
        <v>-12.138</v>
      </c>
      <c r="I543" s="157"/>
      <c r="L543" s="153"/>
      <c r="M543" s="158"/>
      <c r="T543" s="159"/>
      <c r="AT543" s="154" t="s">
        <v>152</v>
      </c>
      <c r="AU543" s="154" t="s">
        <v>328</v>
      </c>
      <c r="AV543" s="13" t="s">
        <v>90</v>
      </c>
      <c r="AW543" s="13" t="s">
        <v>41</v>
      </c>
      <c r="AX543" s="13" t="s">
        <v>80</v>
      </c>
      <c r="AY543" s="154" t="s">
        <v>141</v>
      </c>
    </row>
    <row r="544" spans="2:51" s="13" customFormat="1" ht="11.25">
      <c r="B544" s="153"/>
      <c r="D544" s="147" t="s">
        <v>152</v>
      </c>
      <c r="E544" s="154" t="s">
        <v>32</v>
      </c>
      <c r="F544" s="155" t="s">
        <v>974</v>
      </c>
      <c r="H544" s="156">
        <v>1.0649999999999999</v>
      </c>
      <c r="I544" s="157"/>
      <c r="L544" s="153"/>
      <c r="M544" s="158"/>
      <c r="T544" s="159"/>
      <c r="AT544" s="154" t="s">
        <v>152</v>
      </c>
      <c r="AU544" s="154" t="s">
        <v>328</v>
      </c>
      <c r="AV544" s="13" t="s">
        <v>90</v>
      </c>
      <c r="AW544" s="13" t="s">
        <v>41</v>
      </c>
      <c r="AX544" s="13" t="s">
        <v>80</v>
      </c>
      <c r="AY544" s="154" t="s">
        <v>141</v>
      </c>
    </row>
    <row r="545" spans="2:51" s="15" customFormat="1" ht="11.25">
      <c r="B545" s="180"/>
      <c r="D545" s="147" t="s">
        <v>152</v>
      </c>
      <c r="E545" s="181" t="s">
        <v>32</v>
      </c>
      <c r="F545" s="182" t="s">
        <v>692</v>
      </c>
      <c r="H545" s="183">
        <v>258.14699999999999</v>
      </c>
      <c r="I545" s="184"/>
      <c r="L545" s="180"/>
      <c r="M545" s="185"/>
      <c r="T545" s="186"/>
      <c r="AT545" s="181" t="s">
        <v>152</v>
      </c>
      <c r="AU545" s="181" t="s">
        <v>328</v>
      </c>
      <c r="AV545" s="15" t="s">
        <v>328</v>
      </c>
      <c r="AW545" s="15" t="s">
        <v>41</v>
      </c>
      <c r="AX545" s="15" t="s">
        <v>80</v>
      </c>
      <c r="AY545" s="181" t="s">
        <v>141</v>
      </c>
    </row>
    <row r="546" spans="2:51" s="12" customFormat="1" ht="11.25">
      <c r="B546" s="146"/>
      <c r="D546" s="147" t="s">
        <v>152</v>
      </c>
      <c r="E546" s="148" t="s">
        <v>32</v>
      </c>
      <c r="F546" s="149" t="s">
        <v>728</v>
      </c>
      <c r="H546" s="148" t="s">
        <v>32</v>
      </c>
      <c r="I546" s="150"/>
      <c r="L546" s="146"/>
      <c r="M546" s="151"/>
      <c r="T546" s="152"/>
      <c r="AT546" s="148" t="s">
        <v>152</v>
      </c>
      <c r="AU546" s="148" t="s">
        <v>328</v>
      </c>
      <c r="AV546" s="12" t="s">
        <v>88</v>
      </c>
      <c r="AW546" s="12" t="s">
        <v>41</v>
      </c>
      <c r="AX546" s="12" t="s">
        <v>80</v>
      </c>
      <c r="AY546" s="148" t="s">
        <v>141</v>
      </c>
    </row>
    <row r="547" spans="2:51" s="12" customFormat="1" ht="11.25">
      <c r="B547" s="146"/>
      <c r="D547" s="147" t="s">
        <v>152</v>
      </c>
      <c r="E547" s="148" t="s">
        <v>32</v>
      </c>
      <c r="F547" s="149" t="s">
        <v>693</v>
      </c>
      <c r="H547" s="148" t="s">
        <v>32</v>
      </c>
      <c r="I547" s="150"/>
      <c r="L547" s="146"/>
      <c r="M547" s="151"/>
      <c r="T547" s="152"/>
      <c r="AT547" s="148" t="s">
        <v>152</v>
      </c>
      <c r="AU547" s="148" t="s">
        <v>328</v>
      </c>
      <c r="AV547" s="12" t="s">
        <v>88</v>
      </c>
      <c r="AW547" s="12" t="s">
        <v>41</v>
      </c>
      <c r="AX547" s="12" t="s">
        <v>80</v>
      </c>
      <c r="AY547" s="148" t="s">
        <v>141</v>
      </c>
    </row>
    <row r="548" spans="2:51" s="13" customFormat="1" ht="11.25">
      <c r="B548" s="153"/>
      <c r="D548" s="147" t="s">
        <v>152</v>
      </c>
      <c r="E548" s="154" t="s">
        <v>32</v>
      </c>
      <c r="F548" s="155" t="s">
        <v>981</v>
      </c>
      <c r="H548" s="156">
        <v>59.927999999999997</v>
      </c>
      <c r="I548" s="157"/>
      <c r="L548" s="153"/>
      <c r="M548" s="158"/>
      <c r="T548" s="159"/>
      <c r="AT548" s="154" t="s">
        <v>152</v>
      </c>
      <c r="AU548" s="154" t="s">
        <v>328</v>
      </c>
      <c r="AV548" s="13" t="s">
        <v>90</v>
      </c>
      <c r="AW548" s="13" t="s">
        <v>41</v>
      </c>
      <c r="AX548" s="13" t="s">
        <v>80</v>
      </c>
      <c r="AY548" s="154" t="s">
        <v>141</v>
      </c>
    </row>
    <row r="549" spans="2:51" s="13" customFormat="1" ht="11.25">
      <c r="B549" s="153"/>
      <c r="D549" s="147" t="s">
        <v>152</v>
      </c>
      <c r="E549" s="154" t="s">
        <v>32</v>
      </c>
      <c r="F549" s="155" t="s">
        <v>982</v>
      </c>
      <c r="H549" s="156">
        <v>-24.75</v>
      </c>
      <c r="I549" s="157"/>
      <c r="L549" s="153"/>
      <c r="M549" s="158"/>
      <c r="T549" s="159"/>
      <c r="AT549" s="154" t="s">
        <v>152</v>
      </c>
      <c r="AU549" s="154" t="s">
        <v>328</v>
      </c>
      <c r="AV549" s="13" t="s">
        <v>90</v>
      </c>
      <c r="AW549" s="13" t="s">
        <v>41</v>
      </c>
      <c r="AX549" s="13" t="s">
        <v>80</v>
      </c>
      <c r="AY549" s="154" t="s">
        <v>141</v>
      </c>
    </row>
    <row r="550" spans="2:51" s="13" customFormat="1" ht="11.25">
      <c r="B550" s="153"/>
      <c r="D550" s="147" t="s">
        <v>152</v>
      </c>
      <c r="E550" s="154" t="s">
        <v>32</v>
      </c>
      <c r="F550" s="155" t="s">
        <v>983</v>
      </c>
      <c r="H550" s="156">
        <v>1.17</v>
      </c>
      <c r="I550" s="157"/>
      <c r="L550" s="153"/>
      <c r="M550" s="158"/>
      <c r="T550" s="159"/>
      <c r="AT550" s="154" t="s">
        <v>152</v>
      </c>
      <c r="AU550" s="154" t="s">
        <v>328</v>
      </c>
      <c r="AV550" s="13" t="s">
        <v>90</v>
      </c>
      <c r="AW550" s="13" t="s">
        <v>41</v>
      </c>
      <c r="AX550" s="13" t="s">
        <v>80</v>
      </c>
      <c r="AY550" s="154" t="s">
        <v>141</v>
      </c>
    </row>
    <row r="551" spans="2:51" s="12" customFormat="1" ht="11.25">
      <c r="B551" s="146"/>
      <c r="D551" s="147" t="s">
        <v>152</v>
      </c>
      <c r="E551" s="148" t="s">
        <v>32</v>
      </c>
      <c r="F551" s="149" t="s">
        <v>894</v>
      </c>
      <c r="H551" s="148" t="s">
        <v>32</v>
      </c>
      <c r="I551" s="150"/>
      <c r="L551" s="146"/>
      <c r="M551" s="151"/>
      <c r="T551" s="152"/>
      <c r="AT551" s="148" t="s">
        <v>152</v>
      </c>
      <c r="AU551" s="148" t="s">
        <v>328</v>
      </c>
      <c r="AV551" s="12" t="s">
        <v>88</v>
      </c>
      <c r="AW551" s="12" t="s">
        <v>41</v>
      </c>
      <c r="AX551" s="12" t="s">
        <v>80</v>
      </c>
      <c r="AY551" s="148" t="s">
        <v>141</v>
      </c>
    </row>
    <row r="552" spans="2:51" s="13" customFormat="1" ht="11.25">
      <c r="B552" s="153"/>
      <c r="D552" s="147" t="s">
        <v>152</v>
      </c>
      <c r="E552" s="154" t="s">
        <v>32</v>
      </c>
      <c r="F552" s="155" t="s">
        <v>984</v>
      </c>
      <c r="H552" s="156">
        <v>43.625999999999998</v>
      </c>
      <c r="I552" s="157"/>
      <c r="L552" s="153"/>
      <c r="M552" s="158"/>
      <c r="T552" s="159"/>
      <c r="AT552" s="154" t="s">
        <v>152</v>
      </c>
      <c r="AU552" s="154" t="s">
        <v>328</v>
      </c>
      <c r="AV552" s="13" t="s">
        <v>90</v>
      </c>
      <c r="AW552" s="13" t="s">
        <v>41</v>
      </c>
      <c r="AX552" s="13" t="s">
        <v>80</v>
      </c>
      <c r="AY552" s="154" t="s">
        <v>141</v>
      </c>
    </row>
    <row r="553" spans="2:51" s="13" customFormat="1" ht="11.25">
      <c r="B553" s="153"/>
      <c r="D553" s="147" t="s">
        <v>152</v>
      </c>
      <c r="E553" s="154" t="s">
        <v>32</v>
      </c>
      <c r="F553" s="155" t="s">
        <v>985</v>
      </c>
      <c r="H553" s="156">
        <v>-13.907</v>
      </c>
      <c r="I553" s="157"/>
      <c r="L553" s="153"/>
      <c r="M553" s="158"/>
      <c r="T553" s="159"/>
      <c r="AT553" s="154" t="s">
        <v>152</v>
      </c>
      <c r="AU553" s="154" t="s">
        <v>328</v>
      </c>
      <c r="AV553" s="13" t="s">
        <v>90</v>
      </c>
      <c r="AW553" s="13" t="s">
        <v>41</v>
      </c>
      <c r="AX553" s="13" t="s">
        <v>80</v>
      </c>
      <c r="AY553" s="154" t="s">
        <v>141</v>
      </c>
    </row>
    <row r="554" spans="2:51" s="13" customFormat="1" ht="11.25">
      <c r="B554" s="153"/>
      <c r="D554" s="147" t="s">
        <v>152</v>
      </c>
      <c r="E554" s="154" t="s">
        <v>32</v>
      </c>
      <c r="F554" s="155" t="s">
        <v>80</v>
      </c>
      <c r="H554" s="156">
        <v>0</v>
      </c>
      <c r="I554" s="157"/>
      <c r="L554" s="153"/>
      <c r="M554" s="158"/>
      <c r="T554" s="159"/>
      <c r="AT554" s="154" t="s">
        <v>152</v>
      </c>
      <c r="AU554" s="154" t="s">
        <v>328</v>
      </c>
      <c r="AV554" s="13" t="s">
        <v>90</v>
      </c>
      <c r="AW554" s="13" t="s">
        <v>41</v>
      </c>
      <c r="AX554" s="13" t="s">
        <v>80</v>
      </c>
      <c r="AY554" s="154" t="s">
        <v>141</v>
      </c>
    </row>
    <row r="555" spans="2:51" s="12" customFormat="1" ht="11.25">
      <c r="B555" s="146"/>
      <c r="D555" s="147" t="s">
        <v>152</v>
      </c>
      <c r="E555" s="148" t="s">
        <v>32</v>
      </c>
      <c r="F555" s="149" t="s">
        <v>986</v>
      </c>
      <c r="H555" s="148" t="s">
        <v>32</v>
      </c>
      <c r="I555" s="150"/>
      <c r="L555" s="146"/>
      <c r="M555" s="151"/>
      <c r="T555" s="152"/>
      <c r="AT555" s="148" t="s">
        <v>152</v>
      </c>
      <c r="AU555" s="148" t="s">
        <v>328</v>
      </c>
      <c r="AV555" s="12" t="s">
        <v>88</v>
      </c>
      <c r="AW555" s="12" t="s">
        <v>41</v>
      </c>
      <c r="AX555" s="12" t="s">
        <v>80</v>
      </c>
      <c r="AY555" s="148" t="s">
        <v>141</v>
      </c>
    </row>
    <row r="556" spans="2:51" s="13" customFormat="1" ht="11.25">
      <c r="B556" s="153"/>
      <c r="D556" s="147" t="s">
        <v>152</v>
      </c>
      <c r="E556" s="154" t="s">
        <v>32</v>
      </c>
      <c r="F556" s="155" t="s">
        <v>987</v>
      </c>
      <c r="H556" s="156">
        <v>42.9</v>
      </c>
      <c r="I556" s="157"/>
      <c r="L556" s="153"/>
      <c r="M556" s="158"/>
      <c r="T556" s="159"/>
      <c r="AT556" s="154" t="s">
        <v>152</v>
      </c>
      <c r="AU556" s="154" t="s">
        <v>328</v>
      </c>
      <c r="AV556" s="13" t="s">
        <v>90</v>
      </c>
      <c r="AW556" s="13" t="s">
        <v>41</v>
      </c>
      <c r="AX556" s="13" t="s">
        <v>80</v>
      </c>
      <c r="AY556" s="154" t="s">
        <v>141</v>
      </c>
    </row>
    <row r="557" spans="2:51" s="13" customFormat="1" ht="11.25">
      <c r="B557" s="153"/>
      <c r="D557" s="147" t="s">
        <v>152</v>
      </c>
      <c r="E557" s="154" t="s">
        <v>32</v>
      </c>
      <c r="F557" s="155" t="s">
        <v>988</v>
      </c>
      <c r="H557" s="156">
        <v>-13.225</v>
      </c>
      <c r="I557" s="157"/>
      <c r="L557" s="153"/>
      <c r="M557" s="158"/>
      <c r="T557" s="159"/>
      <c r="AT557" s="154" t="s">
        <v>152</v>
      </c>
      <c r="AU557" s="154" t="s">
        <v>328</v>
      </c>
      <c r="AV557" s="13" t="s">
        <v>90</v>
      </c>
      <c r="AW557" s="13" t="s">
        <v>41</v>
      </c>
      <c r="AX557" s="13" t="s">
        <v>80</v>
      </c>
      <c r="AY557" s="154" t="s">
        <v>141</v>
      </c>
    </row>
    <row r="558" spans="2:51" s="13" customFormat="1" ht="11.25">
      <c r="B558" s="153"/>
      <c r="D558" s="147" t="s">
        <v>152</v>
      </c>
      <c r="E558" s="154" t="s">
        <v>32</v>
      </c>
      <c r="F558" s="155" t="s">
        <v>971</v>
      </c>
      <c r="H558" s="156">
        <v>0.623</v>
      </c>
      <c r="I558" s="157"/>
      <c r="L558" s="153"/>
      <c r="M558" s="158"/>
      <c r="T558" s="159"/>
      <c r="AT558" s="154" t="s">
        <v>152</v>
      </c>
      <c r="AU558" s="154" t="s">
        <v>328</v>
      </c>
      <c r="AV558" s="13" t="s">
        <v>90</v>
      </c>
      <c r="AW558" s="13" t="s">
        <v>41</v>
      </c>
      <c r="AX558" s="13" t="s">
        <v>80</v>
      </c>
      <c r="AY558" s="154" t="s">
        <v>141</v>
      </c>
    </row>
    <row r="559" spans="2:51" s="12" customFormat="1" ht="11.25">
      <c r="B559" s="146"/>
      <c r="D559" s="147" t="s">
        <v>152</v>
      </c>
      <c r="E559" s="148" t="s">
        <v>32</v>
      </c>
      <c r="F559" s="149" t="s">
        <v>700</v>
      </c>
      <c r="H559" s="148" t="s">
        <v>32</v>
      </c>
      <c r="I559" s="150"/>
      <c r="L559" s="146"/>
      <c r="M559" s="151"/>
      <c r="T559" s="152"/>
      <c r="AT559" s="148" t="s">
        <v>152</v>
      </c>
      <c r="AU559" s="148" t="s">
        <v>328</v>
      </c>
      <c r="AV559" s="12" t="s">
        <v>88</v>
      </c>
      <c r="AW559" s="12" t="s">
        <v>41</v>
      </c>
      <c r="AX559" s="12" t="s">
        <v>80</v>
      </c>
      <c r="AY559" s="148" t="s">
        <v>141</v>
      </c>
    </row>
    <row r="560" spans="2:51" s="13" customFormat="1" ht="11.25">
      <c r="B560" s="153"/>
      <c r="D560" s="147" t="s">
        <v>152</v>
      </c>
      <c r="E560" s="154" t="s">
        <v>32</v>
      </c>
      <c r="F560" s="155" t="s">
        <v>989</v>
      </c>
      <c r="H560" s="156">
        <v>56.892000000000003</v>
      </c>
      <c r="I560" s="157"/>
      <c r="L560" s="153"/>
      <c r="M560" s="158"/>
      <c r="T560" s="159"/>
      <c r="AT560" s="154" t="s">
        <v>152</v>
      </c>
      <c r="AU560" s="154" t="s">
        <v>328</v>
      </c>
      <c r="AV560" s="13" t="s">
        <v>90</v>
      </c>
      <c r="AW560" s="13" t="s">
        <v>41</v>
      </c>
      <c r="AX560" s="13" t="s">
        <v>80</v>
      </c>
      <c r="AY560" s="154" t="s">
        <v>141</v>
      </c>
    </row>
    <row r="561" spans="2:51" s="13" customFormat="1" ht="11.25">
      <c r="B561" s="153"/>
      <c r="D561" s="147" t="s">
        <v>152</v>
      </c>
      <c r="E561" s="154" t="s">
        <v>32</v>
      </c>
      <c r="F561" s="155" t="s">
        <v>990</v>
      </c>
      <c r="H561" s="156">
        <v>-18.562000000000001</v>
      </c>
      <c r="I561" s="157"/>
      <c r="L561" s="153"/>
      <c r="M561" s="158"/>
      <c r="T561" s="159"/>
      <c r="AT561" s="154" t="s">
        <v>152</v>
      </c>
      <c r="AU561" s="154" t="s">
        <v>328</v>
      </c>
      <c r="AV561" s="13" t="s">
        <v>90</v>
      </c>
      <c r="AW561" s="13" t="s">
        <v>41</v>
      </c>
      <c r="AX561" s="13" t="s">
        <v>80</v>
      </c>
      <c r="AY561" s="154" t="s">
        <v>141</v>
      </c>
    </row>
    <row r="562" spans="2:51" s="13" customFormat="1" ht="11.25">
      <c r="B562" s="153"/>
      <c r="D562" s="147" t="s">
        <v>152</v>
      </c>
      <c r="E562" s="154" t="s">
        <v>32</v>
      </c>
      <c r="F562" s="155" t="s">
        <v>991</v>
      </c>
      <c r="H562" s="156">
        <v>1.08</v>
      </c>
      <c r="I562" s="157"/>
      <c r="L562" s="153"/>
      <c r="M562" s="158"/>
      <c r="T562" s="159"/>
      <c r="AT562" s="154" t="s">
        <v>152</v>
      </c>
      <c r="AU562" s="154" t="s">
        <v>328</v>
      </c>
      <c r="AV562" s="13" t="s">
        <v>90</v>
      </c>
      <c r="AW562" s="13" t="s">
        <v>41</v>
      </c>
      <c r="AX562" s="13" t="s">
        <v>80</v>
      </c>
      <c r="AY562" s="154" t="s">
        <v>141</v>
      </c>
    </row>
    <row r="563" spans="2:51" s="12" customFormat="1" ht="11.25">
      <c r="B563" s="146"/>
      <c r="D563" s="147" t="s">
        <v>152</v>
      </c>
      <c r="E563" s="148" t="s">
        <v>32</v>
      </c>
      <c r="F563" s="149" t="s">
        <v>704</v>
      </c>
      <c r="H563" s="148" t="s">
        <v>32</v>
      </c>
      <c r="I563" s="150"/>
      <c r="L563" s="146"/>
      <c r="M563" s="151"/>
      <c r="T563" s="152"/>
      <c r="AT563" s="148" t="s">
        <v>152</v>
      </c>
      <c r="AU563" s="148" t="s">
        <v>328</v>
      </c>
      <c r="AV563" s="12" t="s">
        <v>88</v>
      </c>
      <c r="AW563" s="12" t="s">
        <v>41</v>
      </c>
      <c r="AX563" s="12" t="s">
        <v>80</v>
      </c>
      <c r="AY563" s="148" t="s">
        <v>141</v>
      </c>
    </row>
    <row r="564" spans="2:51" s="13" customFormat="1" ht="11.25">
      <c r="B564" s="153"/>
      <c r="D564" s="147" t="s">
        <v>152</v>
      </c>
      <c r="E564" s="154" t="s">
        <v>32</v>
      </c>
      <c r="F564" s="155" t="s">
        <v>981</v>
      </c>
      <c r="H564" s="156">
        <v>59.927999999999997</v>
      </c>
      <c r="I564" s="157"/>
      <c r="L564" s="153"/>
      <c r="M564" s="158"/>
      <c r="T564" s="159"/>
      <c r="AT564" s="154" t="s">
        <v>152</v>
      </c>
      <c r="AU564" s="154" t="s">
        <v>328</v>
      </c>
      <c r="AV564" s="13" t="s">
        <v>90</v>
      </c>
      <c r="AW564" s="13" t="s">
        <v>41</v>
      </c>
      <c r="AX564" s="13" t="s">
        <v>80</v>
      </c>
      <c r="AY564" s="154" t="s">
        <v>141</v>
      </c>
    </row>
    <row r="565" spans="2:51" s="13" customFormat="1" ht="11.25">
      <c r="B565" s="153"/>
      <c r="D565" s="147" t="s">
        <v>152</v>
      </c>
      <c r="E565" s="154" t="s">
        <v>32</v>
      </c>
      <c r="F565" s="155" t="s">
        <v>992</v>
      </c>
      <c r="H565" s="156">
        <v>-24.75</v>
      </c>
      <c r="I565" s="157"/>
      <c r="L565" s="153"/>
      <c r="M565" s="158"/>
      <c r="T565" s="159"/>
      <c r="AT565" s="154" t="s">
        <v>152</v>
      </c>
      <c r="AU565" s="154" t="s">
        <v>328</v>
      </c>
      <c r="AV565" s="13" t="s">
        <v>90</v>
      </c>
      <c r="AW565" s="13" t="s">
        <v>41</v>
      </c>
      <c r="AX565" s="13" t="s">
        <v>80</v>
      </c>
      <c r="AY565" s="154" t="s">
        <v>141</v>
      </c>
    </row>
    <row r="566" spans="2:51" s="13" customFormat="1" ht="11.25">
      <c r="B566" s="153"/>
      <c r="D566" s="147" t="s">
        <v>152</v>
      </c>
      <c r="E566" s="154" t="s">
        <v>32</v>
      </c>
      <c r="F566" s="155" t="s">
        <v>983</v>
      </c>
      <c r="H566" s="156">
        <v>1.17</v>
      </c>
      <c r="I566" s="157"/>
      <c r="L566" s="153"/>
      <c r="M566" s="158"/>
      <c r="T566" s="159"/>
      <c r="AT566" s="154" t="s">
        <v>152</v>
      </c>
      <c r="AU566" s="154" t="s">
        <v>328</v>
      </c>
      <c r="AV566" s="13" t="s">
        <v>90</v>
      </c>
      <c r="AW566" s="13" t="s">
        <v>41</v>
      </c>
      <c r="AX566" s="13" t="s">
        <v>80</v>
      </c>
      <c r="AY566" s="154" t="s">
        <v>141</v>
      </c>
    </row>
    <row r="567" spans="2:51" s="12" customFormat="1" ht="11.25">
      <c r="B567" s="146"/>
      <c r="D567" s="147" t="s">
        <v>152</v>
      </c>
      <c r="E567" s="148" t="s">
        <v>32</v>
      </c>
      <c r="F567" s="149" t="s">
        <v>993</v>
      </c>
      <c r="H567" s="148" t="s">
        <v>32</v>
      </c>
      <c r="I567" s="150"/>
      <c r="L567" s="146"/>
      <c r="M567" s="151"/>
      <c r="T567" s="152"/>
      <c r="AT567" s="148" t="s">
        <v>152</v>
      </c>
      <c r="AU567" s="148" t="s">
        <v>328</v>
      </c>
      <c r="AV567" s="12" t="s">
        <v>88</v>
      </c>
      <c r="AW567" s="12" t="s">
        <v>41</v>
      </c>
      <c r="AX567" s="12" t="s">
        <v>80</v>
      </c>
      <c r="AY567" s="148" t="s">
        <v>141</v>
      </c>
    </row>
    <row r="568" spans="2:51" s="13" customFormat="1" ht="11.25">
      <c r="B568" s="153"/>
      <c r="D568" s="147" t="s">
        <v>152</v>
      </c>
      <c r="E568" s="154" t="s">
        <v>32</v>
      </c>
      <c r="F568" s="155" t="s">
        <v>984</v>
      </c>
      <c r="H568" s="156">
        <v>43.625999999999998</v>
      </c>
      <c r="I568" s="157"/>
      <c r="L568" s="153"/>
      <c r="M568" s="158"/>
      <c r="T568" s="159"/>
      <c r="AT568" s="154" t="s">
        <v>152</v>
      </c>
      <c r="AU568" s="154" t="s">
        <v>328</v>
      </c>
      <c r="AV568" s="13" t="s">
        <v>90</v>
      </c>
      <c r="AW568" s="13" t="s">
        <v>41</v>
      </c>
      <c r="AX568" s="13" t="s">
        <v>80</v>
      </c>
      <c r="AY568" s="154" t="s">
        <v>141</v>
      </c>
    </row>
    <row r="569" spans="2:51" s="13" customFormat="1" ht="11.25">
      <c r="B569" s="153"/>
      <c r="D569" s="147" t="s">
        <v>152</v>
      </c>
      <c r="E569" s="154" t="s">
        <v>32</v>
      </c>
      <c r="F569" s="155" t="s">
        <v>994</v>
      </c>
      <c r="H569" s="156">
        <v>-20.79</v>
      </c>
      <c r="I569" s="157"/>
      <c r="L569" s="153"/>
      <c r="M569" s="158"/>
      <c r="T569" s="159"/>
      <c r="AT569" s="154" t="s">
        <v>152</v>
      </c>
      <c r="AU569" s="154" t="s">
        <v>328</v>
      </c>
      <c r="AV569" s="13" t="s">
        <v>90</v>
      </c>
      <c r="AW569" s="13" t="s">
        <v>41</v>
      </c>
      <c r="AX569" s="13" t="s">
        <v>80</v>
      </c>
      <c r="AY569" s="154" t="s">
        <v>141</v>
      </c>
    </row>
    <row r="570" spans="2:51" s="13" customFormat="1" ht="11.25">
      <c r="B570" s="153"/>
      <c r="D570" s="147" t="s">
        <v>152</v>
      </c>
      <c r="E570" s="154" t="s">
        <v>32</v>
      </c>
      <c r="F570" s="155" t="s">
        <v>80</v>
      </c>
      <c r="H570" s="156">
        <v>0</v>
      </c>
      <c r="I570" s="157"/>
      <c r="L570" s="153"/>
      <c r="M570" s="158"/>
      <c r="T570" s="159"/>
      <c r="AT570" s="154" t="s">
        <v>152</v>
      </c>
      <c r="AU570" s="154" t="s">
        <v>328</v>
      </c>
      <c r="AV570" s="13" t="s">
        <v>90</v>
      </c>
      <c r="AW570" s="13" t="s">
        <v>41</v>
      </c>
      <c r="AX570" s="13" t="s">
        <v>80</v>
      </c>
      <c r="AY570" s="154" t="s">
        <v>141</v>
      </c>
    </row>
    <row r="571" spans="2:51" s="12" customFormat="1" ht="11.25">
      <c r="B571" s="146"/>
      <c r="D571" s="147" t="s">
        <v>152</v>
      </c>
      <c r="E571" s="148" t="s">
        <v>32</v>
      </c>
      <c r="F571" s="149" t="s">
        <v>897</v>
      </c>
      <c r="H571" s="148" t="s">
        <v>32</v>
      </c>
      <c r="I571" s="150"/>
      <c r="L571" s="146"/>
      <c r="M571" s="151"/>
      <c r="T571" s="152"/>
      <c r="AT571" s="148" t="s">
        <v>152</v>
      </c>
      <c r="AU571" s="148" t="s">
        <v>328</v>
      </c>
      <c r="AV571" s="12" t="s">
        <v>88</v>
      </c>
      <c r="AW571" s="12" t="s">
        <v>41</v>
      </c>
      <c r="AX571" s="12" t="s">
        <v>80</v>
      </c>
      <c r="AY571" s="148" t="s">
        <v>141</v>
      </c>
    </row>
    <row r="572" spans="2:51" s="13" customFormat="1" ht="11.25">
      <c r="B572" s="153"/>
      <c r="D572" s="147" t="s">
        <v>152</v>
      </c>
      <c r="E572" s="154" t="s">
        <v>32</v>
      </c>
      <c r="F572" s="155" t="s">
        <v>995</v>
      </c>
      <c r="H572" s="156">
        <v>42.9</v>
      </c>
      <c r="I572" s="157"/>
      <c r="L572" s="153"/>
      <c r="M572" s="158"/>
      <c r="T572" s="159"/>
      <c r="AT572" s="154" t="s">
        <v>152</v>
      </c>
      <c r="AU572" s="154" t="s">
        <v>328</v>
      </c>
      <c r="AV572" s="13" t="s">
        <v>90</v>
      </c>
      <c r="AW572" s="13" t="s">
        <v>41</v>
      </c>
      <c r="AX572" s="13" t="s">
        <v>80</v>
      </c>
      <c r="AY572" s="154" t="s">
        <v>141</v>
      </c>
    </row>
    <row r="573" spans="2:51" s="13" customFormat="1" ht="11.25">
      <c r="B573" s="153"/>
      <c r="D573" s="147" t="s">
        <v>152</v>
      </c>
      <c r="E573" s="154" t="s">
        <v>32</v>
      </c>
      <c r="F573" s="155" t="s">
        <v>996</v>
      </c>
      <c r="H573" s="156">
        <v>-16.739999999999998</v>
      </c>
      <c r="I573" s="157"/>
      <c r="L573" s="153"/>
      <c r="M573" s="158"/>
      <c r="T573" s="159"/>
      <c r="AT573" s="154" t="s">
        <v>152</v>
      </c>
      <c r="AU573" s="154" t="s">
        <v>328</v>
      </c>
      <c r="AV573" s="13" t="s">
        <v>90</v>
      </c>
      <c r="AW573" s="13" t="s">
        <v>41</v>
      </c>
      <c r="AX573" s="13" t="s">
        <v>80</v>
      </c>
      <c r="AY573" s="154" t="s">
        <v>141</v>
      </c>
    </row>
    <row r="574" spans="2:51" s="13" customFormat="1" ht="11.25">
      <c r="B574" s="153"/>
      <c r="D574" s="147" t="s">
        <v>152</v>
      </c>
      <c r="E574" s="154" t="s">
        <v>32</v>
      </c>
      <c r="F574" s="155" t="s">
        <v>971</v>
      </c>
      <c r="H574" s="156">
        <v>0.623</v>
      </c>
      <c r="I574" s="157"/>
      <c r="L574" s="153"/>
      <c r="M574" s="158"/>
      <c r="T574" s="159"/>
      <c r="AT574" s="154" t="s">
        <v>152</v>
      </c>
      <c r="AU574" s="154" t="s">
        <v>328</v>
      </c>
      <c r="AV574" s="13" t="s">
        <v>90</v>
      </c>
      <c r="AW574" s="13" t="s">
        <v>41</v>
      </c>
      <c r="AX574" s="13" t="s">
        <v>80</v>
      </c>
      <c r="AY574" s="154" t="s">
        <v>141</v>
      </c>
    </row>
    <row r="575" spans="2:51" s="12" customFormat="1" ht="11.25">
      <c r="B575" s="146"/>
      <c r="D575" s="147" t="s">
        <v>152</v>
      </c>
      <c r="E575" s="148" t="s">
        <v>32</v>
      </c>
      <c r="F575" s="149" t="s">
        <v>997</v>
      </c>
      <c r="H575" s="148" t="s">
        <v>32</v>
      </c>
      <c r="I575" s="150"/>
      <c r="L575" s="146"/>
      <c r="M575" s="151"/>
      <c r="T575" s="152"/>
      <c r="AT575" s="148" t="s">
        <v>152</v>
      </c>
      <c r="AU575" s="148" t="s">
        <v>328</v>
      </c>
      <c r="AV575" s="12" t="s">
        <v>88</v>
      </c>
      <c r="AW575" s="12" t="s">
        <v>41</v>
      </c>
      <c r="AX575" s="12" t="s">
        <v>80</v>
      </c>
      <c r="AY575" s="148" t="s">
        <v>141</v>
      </c>
    </row>
    <row r="576" spans="2:51" s="13" customFormat="1" ht="11.25">
      <c r="B576" s="153"/>
      <c r="D576" s="147" t="s">
        <v>152</v>
      </c>
      <c r="E576" s="154" t="s">
        <v>32</v>
      </c>
      <c r="F576" s="155" t="s">
        <v>989</v>
      </c>
      <c r="H576" s="156">
        <v>56.892000000000003</v>
      </c>
      <c r="I576" s="157"/>
      <c r="L576" s="153"/>
      <c r="M576" s="158"/>
      <c r="T576" s="159"/>
      <c r="AT576" s="154" t="s">
        <v>152</v>
      </c>
      <c r="AU576" s="154" t="s">
        <v>328</v>
      </c>
      <c r="AV576" s="13" t="s">
        <v>90</v>
      </c>
      <c r="AW576" s="13" t="s">
        <v>41</v>
      </c>
      <c r="AX576" s="13" t="s">
        <v>80</v>
      </c>
      <c r="AY576" s="154" t="s">
        <v>141</v>
      </c>
    </row>
    <row r="577" spans="2:65" s="13" customFormat="1" ht="11.25">
      <c r="B577" s="153"/>
      <c r="D577" s="147" t="s">
        <v>152</v>
      </c>
      <c r="E577" s="154" t="s">
        <v>32</v>
      </c>
      <c r="F577" s="155" t="s">
        <v>998</v>
      </c>
      <c r="H577" s="156">
        <v>-22.59</v>
      </c>
      <c r="I577" s="157"/>
      <c r="L577" s="153"/>
      <c r="M577" s="158"/>
      <c r="T577" s="159"/>
      <c r="AT577" s="154" t="s">
        <v>152</v>
      </c>
      <c r="AU577" s="154" t="s">
        <v>328</v>
      </c>
      <c r="AV577" s="13" t="s">
        <v>90</v>
      </c>
      <c r="AW577" s="13" t="s">
        <v>41</v>
      </c>
      <c r="AX577" s="13" t="s">
        <v>80</v>
      </c>
      <c r="AY577" s="154" t="s">
        <v>141</v>
      </c>
    </row>
    <row r="578" spans="2:65" s="13" customFormat="1" ht="11.25">
      <c r="B578" s="153"/>
      <c r="D578" s="147" t="s">
        <v>152</v>
      </c>
      <c r="E578" s="154" t="s">
        <v>32</v>
      </c>
      <c r="F578" s="155" t="s">
        <v>991</v>
      </c>
      <c r="H578" s="156">
        <v>1.08</v>
      </c>
      <c r="I578" s="157"/>
      <c r="L578" s="153"/>
      <c r="M578" s="158"/>
      <c r="T578" s="159"/>
      <c r="AT578" s="154" t="s">
        <v>152</v>
      </c>
      <c r="AU578" s="154" t="s">
        <v>328</v>
      </c>
      <c r="AV578" s="13" t="s">
        <v>90</v>
      </c>
      <c r="AW578" s="13" t="s">
        <v>41</v>
      </c>
      <c r="AX578" s="13" t="s">
        <v>80</v>
      </c>
      <c r="AY578" s="154" t="s">
        <v>141</v>
      </c>
    </row>
    <row r="579" spans="2:65" s="15" customFormat="1" ht="11.25">
      <c r="B579" s="180"/>
      <c r="D579" s="147" t="s">
        <v>152</v>
      </c>
      <c r="E579" s="181" t="s">
        <v>32</v>
      </c>
      <c r="F579" s="182" t="s">
        <v>692</v>
      </c>
      <c r="H579" s="183">
        <v>257.12400000000002</v>
      </c>
      <c r="I579" s="184"/>
      <c r="L579" s="180"/>
      <c r="M579" s="185"/>
      <c r="T579" s="186"/>
      <c r="AT579" s="181" t="s">
        <v>152</v>
      </c>
      <c r="AU579" s="181" t="s">
        <v>328</v>
      </c>
      <c r="AV579" s="15" t="s">
        <v>328</v>
      </c>
      <c r="AW579" s="15" t="s">
        <v>41</v>
      </c>
      <c r="AX579" s="15" t="s">
        <v>80</v>
      </c>
      <c r="AY579" s="181" t="s">
        <v>141</v>
      </c>
    </row>
    <row r="580" spans="2:65" s="14" customFormat="1" ht="11.25">
      <c r="B580" s="160"/>
      <c r="D580" s="147" t="s">
        <v>152</v>
      </c>
      <c r="E580" s="161" t="s">
        <v>32</v>
      </c>
      <c r="F580" s="162" t="s">
        <v>170</v>
      </c>
      <c r="H580" s="163">
        <v>515.27099999999996</v>
      </c>
      <c r="I580" s="164"/>
      <c r="L580" s="160"/>
      <c r="M580" s="165"/>
      <c r="T580" s="166"/>
      <c r="AT580" s="161" t="s">
        <v>152</v>
      </c>
      <c r="AU580" s="161" t="s">
        <v>328</v>
      </c>
      <c r="AV580" s="14" t="s">
        <v>148</v>
      </c>
      <c r="AW580" s="14" t="s">
        <v>41</v>
      </c>
      <c r="AX580" s="14" t="s">
        <v>88</v>
      </c>
      <c r="AY580" s="161" t="s">
        <v>141</v>
      </c>
    </row>
    <row r="581" spans="2:65" s="1" customFormat="1" ht="16.5" customHeight="1">
      <c r="B581" s="34"/>
      <c r="C581" s="129" t="s">
        <v>999</v>
      </c>
      <c r="D581" s="129" t="s">
        <v>143</v>
      </c>
      <c r="E581" s="130" t="s">
        <v>1000</v>
      </c>
      <c r="F581" s="131" t="s">
        <v>1001</v>
      </c>
      <c r="G581" s="132" t="s">
        <v>874</v>
      </c>
      <c r="H581" s="133">
        <v>1</v>
      </c>
      <c r="I581" s="134"/>
      <c r="J581" s="135">
        <f>ROUND(I581*H581,2)</f>
        <v>0</v>
      </c>
      <c r="K581" s="131" t="s">
        <v>32</v>
      </c>
      <c r="L581" s="34"/>
      <c r="M581" s="136" t="s">
        <v>32</v>
      </c>
      <c r="N581" s="137" t="s">
        <v>51</v>
      </c>
      <c r="P581" s="138">
        <f>O581*H581</f>
        <v>0</v>
      </c>
      <c r="Q581" s="138">
        <v>0</v>
      </c>
      <c r="R581" s="138">
        <f>Q581*H581</f>
        <v>0</v>
      </c>
      <c r="S581" s="138">
        <v>0</v>
      </c>
      <c r="T581" s="139">
        <f>S581*H581</f>
        <v>0</v>
      </c>
      <c r="AR581" s="140" t="s">
        <v>148</v>
      </c>
      <c r="AT581" s="140" t="s">
        <v>143</v>
      </c>
      <c r="AU581" s="140" t="s">
        <v>328</v>
      </c>
      <c r="AY581" s="18" t="s">
        <v>141</v>
      </c>
      <c r="BE581" s="141">
        <f>IF(N581="základní",J581,0)</f>
        <v>0</v>
      </c>
      <c r="BF581" s="141">
        <f>IF(N581="snížená",J581,0)</f>
        <v>0</v>
      </c>
      <c r="BG581" s="141">
        <f>IF(N581="zákl. přenesená",J581,0)</f>
        <v>0</v>
      </c>
      <c r="BH581" s="141">
        <f>IF(N581="sníž. přenesená",J581,0)</f>
        <v>0</v>
      </c>
      <c r="BI581" s="141">
        <f>IF(N581="nulová",J581,0)</f>
        <v>0</v>
      </c>
      <c r="BJ581" s="18" t="s">
        <v>88</v>
      </c>
      <c r="BK581" s="141">
        <f>ROUND(I581*H581,2)</f>
        <v>0</v>
      </c>
      <c r="BL581" s="18" t="s">
        <v>148</v>
      </c>
      <c r="BM581" s="140" t="s">
        <v>1002</v>
      </c>
    </row>
    <row r="582" spans="2:65" s="1" customFormat="1" ht="16.5" customHeight="1">
      <c r="B582" s="34"/>
      <c r="C582" s="129" t="s">
        <v>1003</v>
      </c>
      <c r="D582" s="129" t="s">
        <v>143</v>
      </c>
      <c r="E582" s="130" t="s">
        <v>1004</v>
      </c>
      <c r="F582" s="131" t="s">
        <v>1005</v>
      </c>
      <c r="G582" s="132" t="s">
        <v>1006</v>
      </c>
      <c r="H582" s="133">
        <v>25</v>
      </c>
      <c r="I582" s="134"/>
      <c r="J582" s="135">
        <f>ROUND(I582*H582,2)</f>
        <v>0</v>
      </c>
      <c r="K582" s="131" t="s">
        <v>32</v>
      </c>
      <c r="L582" s="34"/>
      <c r="M582" s="136" t="s">
        <v>32</v>
      </c>
      <c r="N582" s="137" t="s">
        <v>51</v>
      </c>
      <c r="P582" s="138">
        <f>O582*H582</f>
        <v>0</v>
      </c>
      <c r="Q582" s="138">
        <v>0</v>
      </c>
      <c r="R582" s="138">
        <f>Q582*H582</f>
        <v>0</v>
      </c>
      <c r="S582" s="138">
        <v>0.1</v>
      </c>
      <c r="T582" s="139">
        <f>S582*H582</f>
        <v>2.5</v>
      </c>
      <c r="AR582" s="140" t="s">
        <v>148</v>
      </c>
      <c r="AT582" s="140" t="s">
        <v>143</v>
      </c>
      <c r="AU582" s="140" t="s">
        <v>328</v>
      </c>
      <c r="AY582" s="18" t="s">
        <v>141</v>
      </c>
      <c r="BE582" s="141">
        <f>IF(N582="základní",J582,0)</f>
        <v>0</v>
      </c>
      <c r="BF582" s="141">
        <f>IF(N582="snížená",J582,0)</f>
        <v>0</v>
      </c>
      <c r="BG582" s="141">
        <f>IF(N582="zákl. přenesená",J582,0)</f>
        <v>0</v>
      </c>
      <c r="BH582" s="141">
        <f>IF(N582="sníž. přenesená",J582,0)</f>
        <v>0</v>
      </c>
      <c r="BI582" s="141">
        <f>IF(N582="nulová",J582,0)</f>
        <v>0</v>
      </c>
      <c r="BJ582" s="18" t="s">
        <v>88</v>
      </c>
      <c r="BK582" s="141">
        <f>ROUND(I582*H582,2)</f>
        <v>0</v>
      </c>
      <c r="BL582" s="18" t="s">
        <v>148</v>
      </c>
      <c r="BM582" s="140" t="s">
        <v>1007</v>
      </c>
    </row>
    <row r="583" spans="2:65" s="11" customFormat="1" ht="22.9" customHeight="1">
      <c r="B583" s="117"/>
      <c r="D583" s="118" t="s">
        <v>79</v>
      </c>
      <c r="E583" s="127" t="s">
        <v>457</v>
      </c>
      <c r="F583" s="127" t="s">
        <v>458</v>
      </c>
      <c r="I583" s="120"/>
      <c r="J583" s="128">
        <f>BK583</f>
        <v>0</v>
      </c>
      <c r="L583" s="117"/>
      <c r="M583" s="122"/>
      <c r="P583" s="123">
        <f>SUM(P584:P603)</f>
        <v>0</v>
      </c>
      <c r="R583" s="123">
        <f>SUM(R584:R603)</f>
        <v>0</v>
      </c>
      <c r="T583" s="124">
        <f>SUM(T584:T603)</f>
        <v>0</v>
      </c>
      <c r="AR583" s="118" t="s">
        <v>88</v>
      </c>
      <c r="AT583" s="125" t="s">
        <v>79</v>
      </c>
      <c r="AU583" s="125" t="s">
        <v>88</v>
      </c>
      <c r="AY583" s="118" t="s">
        <v>141</v>
      </c>
      <c r="BK583" s="126">
        <f>SUM(BK584:BK603)</f>
        <v>0</v>
      </c>
    </row>
    <row r="584" spans="2:65" s="1" customFormat="1" ht="37.9" customHeight="1">
      <c r="B584" s="34"/>
      <c r="C584" s="129" t="s">
        <v>1008</v>
      </c>
      <c r="D584" s="129" t="s">
        <v>143</v>
      </c>
      <c r="E584" s="130" t="s">
        <v>1009</v>
      </c>
      <c r="F584" s="131" t="s">
        <v>1010</v>
      </c>
      <c r="G584" s="132" t="s">
        <v>230</v>
      </c>
      <c r="H584" s="133">
        <v>124.37</v>
      </c>
      <c r="I584" s="134"/>
      <c r="J584" s="135">
        <f>ROUND(I584*H584,2)</f>
        <v>0</v>
      </c>
      <c r="K584" s="131" t="s">
        <v>147</v>
      </c>
      <c r="L584" s="34"/>
      <c r="M584" s="136" t="s">
        <v>32</v>
      </c>
      <c r="N584" s="137" t="s">
        <v>51</v>
      </c>
      <c r="P584" s="138">
        <f>O584*H584</f>
        <v>0</v>
      </c>
      <c r="Q584" s="138">
        <v>0</v>
      </c>
      <c r="R584" s="138">
        <f>Q584*H584</f>
        <v>0</v>
      </c>
      <c r="S584" s="138">
        <v>0</v>
      </c>
      <c r="T584" s="139">
        <f>S584*H584</f>
        <v>0</v>
      </c>
      <c r="AR584" s="140" t="s">
        <v>148</v>
      </c>
      <c r="AT584" s="140" t="s">
        <v>143</v>
      </c>
      <c r="AU584" s="140" t="s">
        <v>90</v>
      </c>
      <c r="AY584" s="18" t="s">
        <v>141</v>
      </c>
      <c r="BE584" s="141">
        <f>IF(N584="základní",J584,0)</f>
        <v>0</v>
      </c>
      <c r="BF584" s="141">
        <f>IF(N584="snížená",J584,0)</f>
        <v>0</v>
      </c>
      <c r="BG584" s="141">
        <f>IF(N584="zákl. přenesená",J584,0)</f>
        <v>0</v>
      </c>
      <c r="BH584" s="141">
        <f>IF(N584="sníž. přenesená",J584,0)</f>
        <v>0</v>
      </c>
      <c r="BI584" s="141">
        <f>IF(N584="nulová",J584,0)</f>
        <v>0</v>
      </c>
      <c r="BJ584" s="18" t="s">
        <v>88</v>
      </c>
      <c r="BK584" s="141">
        <f>ROUND(I584*H584,2)</f>
        <v>0</v>
      </c>
      <c r="BL584" s="18" t="s">
        <v>148</v>
      </c>
      <c r="BM584" s="140" t="s">
        <v>1011</v>
      </c>
    </row>
    <row r="585" spans="2:65" s="1" customFormat="1" ht="11.25">
      <c r="B585" s="34"/>
      <c r="D585" s="142" t="s">
        <v>150</v>
      </c>
      <c r="F585" s="143" t="s">
        <v>1012</v>
      </c>
      <c r="I585" s="144"/>
      <c r="L585" s="34"/>
      <c r="M585" s="145"/>
      <c r="T585" s="55"/>
      <c r="AT585" s="18" t="s">
        <v>150</v>
      </c>
      <c r="AU585" s="18" t="s">
        <v>90</v>
      </c>
    </row>
    <row r="586" spans="2:65" s="13" customFormat="1" ht="11.25">
      <c r="B586" s="153"/>
      <c r="D586" s="147" t="s">
        <v>152</v>
      </c>
      <c r="E586" s="154" t="s">
        <v>32</v>
      </c>
      <c r="F586" s="155" t="s">
        <v>1013</v>
      </c>
      <c r="H586" s="156">
        <v>124.37</v>
      </c>
      <c r="I586" s="157"/>
      <c r="L586" s="153"/>
      <c r="M586" s="158"/>
      <c r="T586" s="159"/>
      <c r="AT586" s="154" t="s">
        <v>152</v>
      </c>
      <c r="AU586" s="154" t="s">
        <v>90</v>
      </c>
      <c r="AV586" s="13" t="s">
        <v>90</v>
      </c>
      <c r="AW586" s="13" t="s">
        <v>41</v>
      </c>
      <c r="AX586" s="13" t="s">
        <v>88</v>
      </c>
      <c r="AY586" s="154" t="s">
        <v>141</v>
      </c>
    </row>
    <row r="587" spans="2:65" s="1" customFormat="1" ht="33" customHeight="1">
      <c r="B587" s="34"/>
      <c r="C587" s="129" t="s">
        <v>1014</v>
      </c>
      <c r="D587" s="129" t="s">
        <v>143</v>
      </c>
      <c r="E587" s="130" t="s">
        <v>465</v>
      </c>
      <c r="F587" s="131" t="s">
        <v>466</v>
      </c>
      <c r="G587" s="132" t="s">
        <v>230</v>
      </c>
      <c r="H587" s="133">
        <v>124.37</v>
      </c>
      <c r="I587" s="134"/>
      <c r="J587" s="135">
        <f>ROUND(I587*H587,2)</f>
        <v>0</v>
      </c>
      <c r="K587" s="131" t="s">
        <v>147</v>
      </c>
      <c r="L587" s="34"/>
      <c r="M587" s="136" t="s">
        <v>32</v>
      </c>
      <c r="N587" s="137" t="s">
        <v>51</v>
      </c>
      <c r="P587" s="138">
        <f>O587*H587</f>
        <v>0</v>
      </c>
      <c r="Q587" s="138">
        <v>0</v>
      </c>
      <c r="R587" s="138">
        <f>Q587*H587</f>
        <v>0</v>
      </c>
      <c r="S587" s="138">
        <v>0</v>
      </c>
      <c r="T587" s="139">
        <f>S587*H587</f>
        <v>0</v>
      </c>
      <c r="AR587" s="140" t="s">
        <v>148</v>
      </c>
      <c r="AT587" s="140" t="s">
        <v>143</v>
      </c>
      <c r="AU587" s="140" t="s">
        <v>90</v>
      </c>
      <c r="AY587" s="18" t="s">
        <v>141</v>
      </c>
      <c r="BE587" s="141">
        <f>IF(N587="základní",J587,0)</f>
        <v>0</v>
      </c>
      <c r="BF587" s="141">
        <f>IF(N587="snížená",J587,0)</f>
        <v>0</v>
      </c>
      <c r="BG587" s="141">
        <f>IF(N587="zákl. přenesená",J587,0)</f>
        <v>0</v>
      </c>
      <c r="BH587" s="141">
        <f>IF(N587="sníž. přenesená",J587,0)</f>
        <v>0</v>
      </c>
      <c r="BI587" s="141">
        <f>IF(N587="nulová",J587,0)</f>
        <v>0</v>
      </c>
      <c r="BJ587" s="18" t="s">
        <v>88</v>
      </c>
      <c r="BK587" s="141">
        <f>ROUND(I587*H587,2)</f>
        <v>0</v>
      </c>
      <c r="BL587" s="18" t="s">
        <v>148</v>
      </c>
      <c r="BM587" s="140" t="s">
        <v>1015</v>
      </c>
    </row>
    <row r="588" spans="2:65" s="1" customFormat="1" ht="11.25">
      <c r="B588" s="34"/>
      <c r="D588" s="142" t="s">
        <v>150</v>
      </c>
      <c r="F588" s="143" t="s">
        <v>468</v>
      </c>
      <c r="I588" s="144"/>
      <c r="L588" s="34"/>
      <c r="M588" s="145"/>
      <c r="T588" s="55"/>
      <c r="AT588" s="18" t="s">
        <v>150</v>
      </c>
      <c r="AU588" s="18" t="s">
        <v>90</v>
      </c>
    </row>
    <row r="589" spans="2:65" s="1" customFormat="1" ht="44.25" customHeight="1">
      <c r="B589" s="34"/>
      <c r="C589" s="129" t="s">
        <v>1016</v>
      </c>
      <c r="D589" s="129" t="s">
        <v>143</v>
      </c>
      <c r="E589" s="130" t="s">
        <v>470</v>
      </c>
      <c r="F589" s="131" t="s">
        <v>471</v>
      </c>
      <c r="G589" s="132" t="s">
        <v>230</v>
      </c>
      <c r="H589" s="133">
        <v>1865.55</v>
      </c>
      <c r="I589" s="134"/>
      <c r="J589" s="135">
        <f>ROUND(I589*H589,2)</f>
        <v>0</v>
      </c>
      <c r="K589" s="131" t="s">
        <v>147</v>
      </c>
      <c r="L589" s="34"/>
      <c r="M589" s="136" t="s">
        <v>32</v>
      </c>
      <c r="N589" s="137" t="s">
        <v>51</v>
      </c>
      <c r="P589" s="138">
        <f>O589*H589</f>
        <v>0</v>
      </c>
      <c r="Q589" s="138">
        <v>0</v>
      </c>
      <c r="R589" s="138">
        <f>Q589*H589</f>
        <v>0</v>
      </c>
      <c r="S589" s="138">
        <v>0</v>
      </c>
      <c r="T589" s="139">
        <f>S589*H589</f>
        <v>0</v>
      </c>
      <c r="AR589" s="140" t="s">
        <v>148</v>
      </c>
      <c r="AT589" s="140" t="s">
        <v>143</v>
      </c>
      <c r="AU589" s="140" t="s">
        <v>90</v>
      </c>
      <c r="AY589" s="18" t="s">
        <v>141</v>
      </c>
      <c r="BE589" s="141">
        <f>IF(N589="základní",J589,0)</f>
        <v>0</v>
      </c>
      <c r="BF589" s="141">
        <f>IF(N589="snížená",J589,0)</f>
        <v>0</v>
      </c>
      <c r="BG589" s="141">
        <f>IF(N589="zákl. přenesená",J589,0)</f>
        <v>0</v>
      </c>
      <c r="BH589" s="141">
        <f>IF(N589="sníž. přenesená",J589,0)</f>
        <v>0</v>
      </c>
      <c r="BI589" s="141">
        <f>IF(N589="nulová",J589,0)</f>
        <v>0</v>
      </c>
      <c r="BJ589" s="18" t="s">
        <v>88</v>
      </c>
      <c r="BK589" s="141">
        <f>ROUND(I589*H589,2)</f>
        <v>0</v>
      </c>
      <c r="BL589" s="18" t="s">
        <v>148</v>
      </c>
      <c r="BM589" s="140" t="s">
        <v>1017</v>
      </c>
    </row>
    <row r="590" spans="2:65" s="1" customFormat="1" ht="11.25">
      <c r="B590" s="34"/>
      <c r="D590" s="142" t="s">
        <v>150</v>
      </c>
      <c r="F590" s="143" t="s">
        <v>473</v>
      </c>
      <c r="I590" s="144"/>
      <c r="L590" s="34"/>
      <c r="M590" s="145"/>
      <c r="T590" s="55"/>
      <c r="AT590" s="18" t="s">
        <v>150</v>
      </c>
      <c r="AU590" s="18" t="s">
        <v>90</v>
      </c>
    </row>
    <row r="591" spans="2:65" s="13" customFormat="1" ht="11.25">
      <c r="B591" s="153"/>
      <c r="D591" s="147" t="s">
        <v>152</v>
      </c>
      <c r="F591" s="155" t="s">
        <v>1018</v>
      </c>
      <c r="H591" s="156">
        <v>1865.55</v>
      </c>
      <c r="I591" s="157"/>
      <c r="L591" s="153"/>
      <c r="M591" s="158"/>
      <c r="T591" s="159"/>
      <c r="AT591" s="154" t="s">
        <v>152</v>
      </c>
      <c r="AU591" s="154" t="s">
        <v>90</v>
      </c>
      <c r="AV591" s="13" t="s">
        <v>90</v>
      </c>
      <c r="AW591" s="13" t="s">
        <v>4</v>
      </c>
      <c r="AX591" s="13" t="s">
        <v>88</v>
      </c>
      <c r="AY591" s="154" t="s">
        <v>141</v>
      </c>
    </row>
    <row r="592" spans="2:65" s="1" customFormat="1" ht="44.25" customHeight="1">
      <c r="B592" s="34"/>
      <c r="C592" s="129" t="s">
        <v>1019</v>
      </c>
      <c r="D592" s="129" t="s">
        <v>143</v>
      </c>
      <c r="E592" s="130" t="s">
        <v>476</v>
      </c>
      <c r="F592" s="131" t="s">
        <v>477</v>
      </c>
      <c r="G592" s="132" t="s">
        <v>230</v>
      </c>
      <c r="H592" s="133">
        <v>49.747999999999998</v>
      </c>
      <c r="I592" s="134"/>
      <c r="J592" s="135">
        <f>ROUND(I592*H592,2)</f>
        <v>0</v>
      </c>
      <c r="K592" s="131" t="s">
        <v>147</v>
      </c>
      <c r="L592" s="34"/>
      <c r="M592" s="136" t="s">
        <v>32</v>
      </c>
      <c r="N592" s="137" t="s">
        <v>51</v>
      </c>
      <c r="P592" s="138">
        <f>O592*H592</f>
        <v>0</v>
      </c>
      <c r="Q592" s="138">
        <v>0</v>
      </c>
      <c r="R592" s="138">
        <f>Q592*H592</f>
        <v>0</v>
      </c>
      <c r="S592" s="138">
        <v>0</v>
      </c>
      <c r="T592" s="139">
        <f>S592*H592</f>
        <v>0</v>
      </c>
      <c r="AR592" s="140" t="s">
        <v>148</v>
      </c>
      <c r="AT592" s="140" t="s">
        <v>143</v>
      </c>
      <c r="AU592" s="140" t="s">
        <v>90</v>
      </c>
      <c r="AY592" s="18" t="s">
        <v>141</v>
      </c>
      <c r="BE592" s="141">
        <f>IF(N592="základní",J592,0)</f>
        <v>0</v>
      </c>
      <c r="BF592" s="141">
        <f>IF(N592="snížená",J592,0)</f>
        <v>0</v>
      </c>
      <c r="BG592" s="141">
        <f>IF(N592="zákl. přenesená",J592,0)</f>
        <v>0</v>
      </c>
      <c r="BH592" s="141">
        <f>IF(N592="sníž. přenesená",J592,0)</f>
        <v>0</v>
      </c>
      <c r="BI592" s="141">
        <f>IF(N592="nulová",J592,0)</f>
        <v>0</v>
      </c>
      <c r="BJ592" s="18" t="s">
        <v>88</v>
      </c>
      <c r="BK592" s="141">
        <f>ROUND(I592*H592,2)</f>
        <v>0</v>
      </c>
      <c r="BL592" s="18" t="s">
        <v>148</v>
      </c>
      <c r="BM592" s="140" t="s">
        <v>1020</v>
      </c>
    </row>
    <row r="593" spans="2:65" s="1" customFormat="1" ht="11.25">
      <c r="B593" s="34"/>
      <c r="D593" s="142" t="s">
        <v>150</v>
      </c>
      <c r="F593" s="143" t="s">
        <v>479</v>
      </c>
      <c r="I593" s="144"/>
      <c r="L593" s="34"/>
      <c r="M593" s="145"/>
      <c r="T593" s="55"/>
      <c r="AT593" s="18" t="s">
        <v>150</v>
      </c>
      <c r="AU593" s="18" t="s">
        <v>90</v>
      </c>
    </row>
    <row r="594" spans="2:65" s="13" customFormat="1" ht="11.25">
      <c r="B594" s="153"/>
      <c r="D594" s="147" t="s">
        <v>152</v>
      </c>
      <c r="F594" s="155" t="s">
        <v>1021</v>
      </c>
      <c r="H594" s="156">
        <v>49.747999999999998</v>
      </c>
      <c r="I594" s="157"/>
      <c r="L594" s="153"/>
      <c r="M594" s="158"/>
      <c r="T594" s="159"/>
      <c r="AT594" s="154" t="s">
        <v>152</v>
      </c>
      <c r="AU594" s="154" t="s">
        <v>90</v>
      </c>
      <c r="AV594" s="13" t="s">
        <v>90</v>
      </c>
      <c r="AW594" s="13" t="s">
        <v>4</v>
      </c>
      <c r="AX594" s="13" t="s">
        <v>88</v>
      </c>
      <c r="AY594" s="154" t="s">
        <v>141</v>
      </c>
    </row>
    <row r="595" spans="2:65" s="1" customFormat="1" ht="37.9" customHeight="1">
      <c r="B595" s="34"/>
      <c r="C595" s="129" t="s">
        <v>1022</v>
      </c>
      <c r="D595" s="129" t="s">
        <v>143</v>
      </c>
      <c r="E595" s="130" t="s">
        <v>1023</v>
      </c>
      <c r="F595" s="131" t="s">
        <v>1024</v>
      </c>
      <c r="G595" s="132" t="s">
        <v>230</v>
      </c>
      <c r="H595" s="133">
        <v>49.747999999999998</v>
      </c>
      <c r="I595" s="134"/>
      <c r="J595" s="135">
        <f>ROUND(I595*H595,2)</f>
        <v>0</v>
      </c>
      <c r="K595" s="131" t="s">
        <v>147</v>
      </c>
      <c r="L595" s="34"/>
      <c r="M595" s="136" t="s">
        <v>32</v>
      </c>
      <c r="N595" s="137" t="s">
        <v>51</v>
      </c>
      <c r="P595" s="138">
        <f>O595*H595</f>
        <v>0</v>
      </c>
      <c r="Q595" s="138">
        <v>0</v>
      </c>
      <c r="R595" s="138">
        <f>Q595*H595</f>
        <v>0</v>
      </c>
      <c r="S595" s="138">
        <v>0</v>
      </c>
      <c r="T595" s="139">
        <f>S595*H595</f>
        <v>0</v>
      </c>
      <c r="AR595" s="140" t="s">
        <v>148</v>
      </c>
      <c r="AT595" s="140" t="s">
        <v>143</v>
      </c>
      <c r="AU595" s="140" t="s">
        <v>90</v>
      </c>
      <c r="AY595" s="18" t="s">
        <v>141</v>
      </c>
      <c r="BE595" s="141">
        <f>IF(N595="základní",J595,0)</f>
        <v>0</v>
      </c>
      <c r="BF595" s="141">
        <f>IF(N595="snížená",J595,0)</f>
        <v>0</v>
      </c>
      <c r="BG595" s="141">
        <f>IF(N595="zákl. přenesená",J595,0)</f>
        <v>0</v>
      </c>
      <c r="BH595" s="141">
        <f>IF(N595="sníž. přenesená",J595,0)</f>
        <v>0</v>
      </c>
      <c r="BI595" s="141">
        <f>IF(N595="nulová",J595,0)</f>
        <v>0</v>
      </c>
      <c r="BJ595" s="18" t="s">
        <v>88</v>
      </c>
      <c r="BK595" s="141">
        <f>ROUND(I595*H595,2)</f>
        <v>0</v>
      </c>
      <c r="BL595" s="18" t="s">
        <v>148</v>
      </c>
      <c r="BM595" s="140" t="s">
        <v>1025</v>
      </c>
    </row>
    <row r="596" spans="2:65" s="1" customFormat="1" ht="11.25">
      <c r="B596" s="34"/>
      <c r="D596" s="142" t="s">
        <v>150</v>
      </c>
      <c r="F596" s="143" t="s">
        <v>1026</v>
      </c>
      <c r="I596" s="144"/>
      <c r="L596" s="34"/>
      <c r="M596" s="145"/>
      <c r="T596" s="55"/>
      <c r="AT596" s="18" t="s">
        <v>150</v>
      </c>
      <c r="AU596" s="18" t="s">
        <v>90</v>
      </c>
    </row>
    <row r="597" spans="2:65" s="13" customFormat="1" ht="11.25">
      <c r="B597" s="153"/>
      <c r="D597" s="147" t="s">
        <v>152</v>
      </c>
      <c r="F597" s="155" t="s">
        <v>1021</v>
      </c>
      <c r="H597" s="156">
        <v>49.747999999999998</v>
      </c>
      <c r="I597" s="157"/>
      <c r="L597" s="153"/>
      <c r="M597" s="158"/>
      <c r="T597" s="159"/>
      <c r="AT597" s="154" t="s">
        <v>152</v>
      </c>
      <c r="AU597" s="154" t="s">
        <v>90</v>
      </c>
      <c r="AV597" s="13" t="s">
        <v>90</v>
      </c>
      <c r="AW597" s="13" t="s">
        <v>4</v>
      </c>
      <c r="AX597" s="13" t="s">
        <v>88</v>
      </c>
      <c r="AY597" s="154" t="s">
        <v>141</v>
      </c>
    </row>
    <row r="598" spans="2:65" s="1" customFormat="1" ht="37.9" customHeight="1">
      <c r="B598" s="34"/>
      <c r="C598" s="129" t="s">
        <v>1027</v>
      </c>
      <c r="D598" s="129" t="s">
        <v>143</v>
      </c>
      <c r="E598" s="130" t="s">
        <v>1028</v>
      </c>
      <c r="F598" s="131" t="s">
        <v>1029</v>
      </c>
      <c r="G598" s="132" t="s">
        <v>230</v>
      </c>
      <c r="H598" s="133">
        <v>23.63</v>
      </c>
      <c r="I598" s="134"/>
      <c r="J598" s="135">
        <f>ROUND(I598*H598,2)</f>
        <v>0</v>
      </c>
      <c r="K598" s="131" t="s">
        <v>147</v>
      </c>
      <c r="L598" s="34"/>
      <c r="M598" s="136" t="s">
        <v>32</v>
      </c>
      <c r="N598" s="137" t="s">
        <v>51</v>
      </c>
      <c r="P598" s="138">
        <f>O598*H598</f>
        <v>0</v>
      </c>
      <c r="Q598" s="138">
        <v>0</v>
      </c>
      <c r="R598" s="138">
        <f>Q598*H598</f>
        <v>0</v>
      </c>
      <c r="S598" s="138">
        <v>0</v>
      </c>
      <c r="T598" s="139">
        <f>S598*H598</f>
        <v>0</v>
      </c>
      <c r="AR598" s="140" t="s">
        <v>148</v>
      </c>
      <c r="AT598" s="140" t="s">
        <v>143</v>
      </c>
      <c r="AU598" s="140" t="s">
        <v>90</v>
      </c>
      <c r="AY598" s="18" t="s">
        <v>141</v>
      </c>
      <c r="BE598" s="141">
        <f>IF(N598="základní",J598,0)</f>
        <v>0</v>
      </c>
      <c r="BF598" s="141">
        <f>IF(N598="snížená",J598,0)</f>
        <v>0</v>
      </c>
      <c r="BG598" s="141">
        <f>IF(N598="zákl. přenesená",J598,0)</f>
        <v>0</v>
      </c>
      <c r="BH598" s="141">
        <f>IF(N598="sníž. přenesená",J598,0)</f>
        <v>0</v>
      </c>
      <c r="BI598" s="141">
        <f>IF(N598="nulová",J598,0)</f>
        <v>0</v>
      </c>
      <c r="BJ598" s="18" t="s">
        <v>88</v>
      </c>
      <c r="BK598" s="141">
        <f>ROUND(I598*H598,2)</f>
        <v>0</v>
      </c>
      <c r="BL598" s="18" t="s">
        <v>148</v>
      </c>
      <c r="BM598" s="140" t="s">
        <v>1030</v>
      </c>
    </row>
    <row r="599" spans="2:65" s="1" customFormat="1" ht="11.25">
      <c r="B599" s="34"/>
      <c r="D599" s="142" t="s">
        <v>150</v>
      </c>
      <c r="F599" s="143" t="s">
        <v>1031</v>
      </c>
      <c r="I599" s="144"/>
      <c r="L599" s="34"/>
      <c r="M599" s="145"/>
      <c r="T599" s="55"/>
      <c r="AT599" s="18" t="s">
        <v>150</v>
      </c>
      <c r="AU599" s="18" t="s">
        <v>90</v>
      </c>
    </row>
    <row r="600" spans="2:65" s="13" customFormat="1" ht="11.25">
      <c r="B600" s="153"/>
      <c r="D600" s="147" t="s">
        <v>152</v>
      </c>
      <c r="F600" s="155" t="s">
        <v>1032</v>
      </c>
      <c r="H600" s="156">
        <v>23.63</v>
      </c>
      <c r="I600" s="157"/>
      <c r="L600" s="153"/>
      <c r="M600" s="158"/>
      <c r="T600" s="159"/>
      <c r="AT600" s="154" t="s">
        <v>152</v>
      </c>
      <c r="AU600" s="154" t="s">
        <v>90</v>
      </c>
      <c r="AV600" s="13" t="s">
        <v>90</v>
      </c>
      <c r="AW600" s="13" t="s">
        <v>4</v>
      </c>
      <c r="AX600" s="13" t="s">
        <v>88</v>
      </c>
      <c r="AY600" s="154" t="s">
        <v>141</v>
      </c>
    </row>
    <row r="601" spans="2:65" s="1" customFormat="1" ht="44.25" customHeight="1">
      <c r="B601" s="34"/>
      <c r="C601" s="129" t="s">
        <v>1033</v>
      </c>
      <c r="D601" s="129" t="s">
        <v>143</v>
      </c>
      <c r="E601" s="130" t="s">
        <v>1034</v>
      </c>
      <c r="F601" s="131" t="s">
        <v>1035</v>
      </c>
      <c r="G601" s="132" t="s">
        <v>230</v>
      </c>
      <c r="H601" s="133">
        <v>1.244</v>
      </c>
      <c r="I601" s="134"/>
      <c r="J601" s="135">
        <f>ROUND(I601*H601,2)</f>
        <v>0</v>
      </c>
      <c r="K601" s="131" t="s">
        <v>147</v>
      </c>
      <c r="L601" s="34"/>
      <c r="M601" s="136" t="s">
        <v>32</v>
      </c>
      <c r="N601" s="137" t="s">
        <v>51</v>
      </c>
      <c r="P601" s="138">
        <f>O601*H601</f>
        <v>0</v>
      </c>
      <c r="Q601" s="138">
        <v>0</v>
      </c>
      <c r="R601" s="138">
        <f>Q601*H601</f>
        <v>0</v>
      </c>
      <c r="S601" s="138">
        <v>0</v>
      </c>
      <c r="T601" s="139">
        <f>S601*H601</f>
        <v>0</v>
      </c>
      <c r="AR601" s="140" t="s">
        <v>148</v>
      </c>
      <c r="AT601" s="140" t="s">
        <v>143</v>
      </c>
      <c r="AU601" s="140" t="s">
        <v>90</v>
      </c>
      <c r="AY601" s="18" t="s">
        <v>141</v>
      </c>
      <c r="BE601" s="141">
        <f>IF(N601="základní",J601,0)</f>
        <v>0</v>
      </c>
      <c r="BF601" s="141">
        <f>IF(N601="snížená",J601,0)</f>
        <v>0</v>
      </c>
      <c r="BG601" s="141">
        <f>IF(N601="zákl. přenesená",J601,0)</f>
        <v>0</v>
      </c>
      <c r="BH601" s="141">
        <f>IF(N601="sníž. přenesená",J601,0)</f>
        <v>0</v>
      </c>
      <c r="BI601" s="141">
        <f>IF(N601="nulová",J601,0)</f>
        <v>0</v>
      </c>
      <c r="BJ601" s="18" t="s">
        <v>88</v>
      </c>
      <c r="BK601" s="141">
        <f>ROUND(I601*H601,2)</f>
        <v>0</v>
      </c>
      <c r="BL601" s="18" t="s">
        <v>148</v>
      </c>
      <c r="BM601" s="140" t="s">
        <v>1036</v>
      </c>
    </row>
    <row r="602" spans="2:65" s="1" customFormat="1" ht="11.25">
      <c r="B602" s="34"/>
      <c r="D602" s="142" t="s">
        <v>150</v>
      </c>
      <c r="F602" s="143" t="s">
        <v>1037</v>
      </c>
      <c r="I602" s="144"/>
      <c r="L602" s="34"/>
      <c r="M602" s="145"/>
      <c r="T602" s="55"/>
      <c r="AT602" s="18" t="s">
        <v>150</v>
      </c>
      <c r="AU602" s="18" t="s">
        <v>90</v>
      </c>
    </row>
    <row r="603" spans="2:65" s="13" customFormat="1" ht="11.25">
      <c r="B603" s="153"/>
      <c r="D603" s="147" t="s">
        <v>152</v>
      </c>
      <c r="F603" s="155" t="s">
        <v>1038</v>
      </c>
      <c r="H603" s="156">
        <v>1.244</v>
      </c>
      <c r="I603" s="157"/>
      <c r="L603" s="153"/>
      <c r="M603" s="158"/>
      <c r="T603" s="159"/>
      <c r="AT603" s="154" t="s">
        <v>152</v>
      </c>
      <c r="AU603" s="154" t="s">
        <v>90</v>
      </c>
      <c r="AV603" s="13" t="s">
        <v>90</v>
      </c>
      <c r="AW603" s="13" t="s">
        <v>4</v>
      </c>
      <c r="AX603" s="13" t="s">
        <v>88</v>
      </c>
      <c r="AY603" s="154" t="s">
        <v>141</v>
      </c>
    </row>
    <row r="604" spans="2:65" s="11" customFormat="1" ht="22.9" customHeight="1">
      <c r="B604" s="117"/>
      <c r="D604" s="118" t="s">
        <v>79</v>
      </c>
      <c r="E604" s="127" t="s">
        <v>480</v>
      </c>
      <c r="F604" s="127" t="s">
        <v>481</v>
      </c>
      <c r="I604" s="120"/>
      <c r="J604" s="128">
        <f>BK604</f>
        <v>0</v>
      </c>
      <c r="L604" s="117"/>
      <c r="M604" s="122"/>
      <c r="P604" s="123">
        <f>SUM(P605:P606)</f>
        <v>0</v>
      </c>
      <c r="R604" s="123">
        <f>SUM(R605:R606)</f>
        <v>0</v>
      </c>
      <c r="T604" s="124">
        <f>SUM(T605:T606)</f>
        <v>0</v>
      </c>
      <c r="AR604" s="118" t="s">
        <v>88</v>
      </c>
      <c r="AT604" s="125" t="s">
        <v>79</v>
      </c>
      <c r="AU604" s="125" t="s">
        <v>88</v>
      </c>
      <c r="AY604" s="118" t="s">
        <v>141</v>
      </c>
      <c r="BK604" s="126">
        <f>SUM(BK605:BK606)</f>
        <v>0</v>
      </c>
    </row>
    <row r="605" spans="2:65" s="1" customFormat="1" ht="55.5" customHeight="1">
      <c r="B605" s="34"/>
      <c r="C605" s="129" t="s">
        <v>1039</v>
      </c>
      <c r="D605" s="129" t="s">
        <v>143</v>
      </c>
      <c r="E605" s="130" t="s">
        <v>1040</v>
      </c>
      <c r="F605" s="131" t="s">
        <v>1041</v>
      </c>
      <c r="G605" s="132" t="s">
        <v>230</v>
      </c>
      <c r="H605" s="133">
        <v>268.97899999999998</v>
      </c>
      <c r="I605" s="134"/>
      <c r="J605" s="135">
        <f>ROUND(I605*H605,2)</f>
        <v>0</v>
      </c>
      <c r="K605" s="131" t="s">
        <v>147</v>
      </c>
      <c r="L605" s="34"/>
      <c r="M605" s="136" t="s">
        <v>32</v>
      </c>
      <c r="N605" s="137" t="s">
        <v>51</v>
      </c>
      <c r="P605" s="138">
        <f>O605*H605</f>
        <v>0</v>
      </c>
      <c r="Q605" s="138">
        <v>0</v>
      </c>
      <c r="R605" s="138">
        <f>Q605*H605</f>
        <v>0</v>
      </c>
      <c r="S605" s="138">
        <v>0</v>
      </c>
      <c r="T605" s="139">
        <f>S605*H605</f>
        <v>0</v>
      </c>
      <c r="AR605" s="140" t="s">
        <v>148</v>
      </c>
      <c r="AT605" s="140" t="s">
        <v>143</v>
      </c>
      <c r="AU605" s="140" t="s">
        <v>90</v>
      </c>
      <c r="AY605" s="18" t="s">
        <v>141</v>
      </c>
      <c r="BE605" s="141">
        <f>IF(N605="základní",J605,0)</f>
        <v>0</v>
      </c>
      <c r="BF605" s="141">
        <f>IF(N605="snížená",J605,0)</f>
        <v>0</v>
      </c>
      <c r="BG605" s="141">
        <f>IF(N605="zákl. přenesená",J605,0)</f>
        <v>0</v>
      </c>
      <c r="BH605" s="141">
        <f>IF(N605="sníž. přenesená",J605,0)</f>
        <v>0</v>
      </c>
      <c r="BI605" s="141">
        <f>IF(N605="nulová",J605,0)</f>
        <v>0</v>
      </c>
      <c r="BJ605" s="18" t="s">
        <v>88</v>
      </c>
      <c r="BK605" s="141">
        <f>ROUND(I605*H605,2)</f>
        <v>0</v>
      </c>
      <c r="BL605" s="18" t="s">
        <v>148</v>
      </c>
      <c r="BM605" s="140" t="s">
        <v>1042</v>
      </c>
    </row>
    <row r="606" spans="2:65" s="1" customFormat="1" ht="11.25">
      <c r="B606" s="34"/>
      <c r="D606" s="142" t="s">
        <v>150</v>
      </c>
      <c r="F606" s="143" t="s">
        <v>1043</v>
      </c>
      <c r="I606" s="144"/>
      <c r="L606" s="34"/>
      <c r="M606" s="145"/>
      <c r="T606" s="55"/>
      <c r="AT606" s="18" t="s">
        <v>150</v>
      </c>
      <c r="AU606" s="18" t="s">
        <v>90</v>
      </c>
    </row>
    <row r="607" spans="2:65" s="11" customFormat="1" ht="25.9" customHeight="1">
      <c r="B607" s="117"/>
      <c r="D607" s="118" t="s">
        <v>79</v>
      </c>
      <c r="E607" s="119" t="s">
        <v>487</v>
      </c>
      <c r="F607" s="119" t="s">
        <v>488</v>
      </c>
      <c r="I607" s="120"/>
      <c r="J607" s="121">
        <f>BK607</f>
        <v>0</v>
      </c>
      <c r="L607" s="117"/>
      <c r="M607" s="122"/>
      <c r="P607" s="123">
        <f>P608+P633+P654+P658+P698+P701+P706+P743+P765+P817+P876+P945</f>
        <v>0</v>
      </c>
      <c r="R607" s="123">
        <f>R608+R633+R654+R658+R698+R701+R706+R743+R765+R817+R876+R945</f>
        <v>10.35259405</v>
      </c>
      <c r="T607" s="124">
        <f>T608+T633+T654+T658+T698+T701+T706+T743+T765+T817+T876+T945</f>
        <v>11.274840279999999</v>
      </c>
      <c r="AR607" s="118" t="s">
        <v>90</v>
      </c>
      <c r="AT607" s="125" t="s">
        <v>79</v>
      </c>
      <c r="AU607" s="125" t="s">
        <v>80</v>
      </c>
      <c r="AY607" s="118" t="s">
        <v>141</v>
      </c>
      <c r="BK607" s="126">
        <f>BK608+BK633+BK654+BK658+BK698+BK701+BK706+BK743+BK765+BK817+BK876+BK945</f>
        <v>0</v>
      </c>
    </row>
    <row r="608" spans="2:65" s="11" customFormat="1" ht="22.9" customHeight="1">
      <c r="B608" s="117"/>
      <c r="D608" s="118" t="s">
        <v>79</v>
      </c>
      <c r="E608" s="127" t="s">
        <v>489</v>
      </c>
      <c r="F608" s="127" t="s">
        <v>490</v>
      </c>
      <c r="I608" s="120"/>
      <c r="J608" s="128">
        <f>BK608</f>
        <v>0</v>
      </c>
      <c r="L608" s="117"/>
      <c r="M608" s="122"/>
      <c r="P608" s="123">
        <f>SUM(P609:P632)</f>
        <v>0</v>
      </c>
      <c r="R608" s="123">
        <f>SUM(R609:R632)</f>
        <v>0.32849999999999996</v>
      </c>
      <c r="T608" s="124">
        <f>SUM(T609:T632)</f>
        <v>0</v>
      </c>
      <c r="AR608" s="118" t="s">
        <v>90</v>
      </c>
      <c r="AT608" s="125" t="s">
        <v>79</v>
      </c>
      <c r="AU608" s="125" t="s">
        <v>88</v>
      </c>
      <c r="AY608" s="118" t="s">
        <v>141</v>
      </c>
      <c r="BK608" s="126">
        <f>SUM(BK609:BK632)</f>
        <v>0</v>
      </c>
    </row>
    <row r="609" spans="2:65" s="1" customFormat="1" ht="37.9" customHeight="1">
      <c r="B609" s="34"/>
      <c r="C609" s="129" t="s">
        <v>1044</v>
      </c>
      <c r="D609" s="129" t="s">
        <v>143</v>
      </c>
      <c r="E609" s="130" t="s">
        <v>1045</v>
      </c>
      <c r="F609" s="131" t="s">
        <v>1046</v>
      </c>
      <c r="G609" s="132" t="s">
        <v>146</v>
      </c>
      <c r="H609" s="133">
        <v>97</v>
      </c>
      <c r="I609" s="134"/>
      <c r="J609" s="135">
        <f>ROUND(I609*H609,2)</f>
        <v>0</v>
      </c>
      <c r="K609" s="131" t="s">
        <v>147</v>
      </c>
      <c r="L609" s="34"/>
      <c r="M609" s="136" t="s">
        <v>32</v>
      </c>
      <c r="N609" s="137" t="s">
        <v>51</v>
      </c>
      <c r="P609" s="138">
        <f>O609*H609</f>
        <v>0</v>
      </c>
      <c r="Q609" s="138">
        <v>0</v>
      </c>
      <c r="R609" s="138">
        <f>Q609*H609</f>
        <v>0</v>
      </c>
      <c r="S609" s="138">
        <v>0</v>
      </c>
      <c r="T609" s="139">
        <f>S609*H609</f>
        <v>0</v>
      </c>
      <c r="AR609" s="140" t="s">
        <v>494</v>
      </c>
      <c r="AT609" s="140" t="s">
        <v>143</v>
      </c>
      <c r="AU609" s="140" t="s">
        <v>90</v>
      </c>
      <c r="AY609" s="18" t="s">
        <v>141</v>
      </c>
      <c r="BE609" s="141">
        <f>IF(N609="základní",J609,0)</f>
        <v>0</v>
      </c>
      <c r="BF609" s="141">
        <f>IF(N609="snížená",J609,0)</f>
        <v>0</v>
      </c>
      <c r="BG609" s="141">
        <f>IF(N609="zákl. přenesená",J609,0)</f>
        <v>0</v>
      </c>
      <c r="BH609" s="141">
        <f>IF(N609="sníž. přenesená",J609,0)</f>
        <v>0</v>
      </c>
      <c r="BI609" s="141">
        <f>IF(N609="nulová",J609,0)</f>
        <v>0</v>
      </c>
      <c r="BJ609" s="18" t="s">
        <v>88</v>
      </c>
      <c r="BK609" s="141">
        <f>ROUND(I609*H609,2)</f>
        <v>0</v>
      </c>
      <c r="BL609" s="18" t="s">
        <v>494</v>
      </c>
      <c r="BM609" s="140" t="s">
        <v>1047</v>
      </c>
    </row>
    <row r="610" spans="2:65" s="1" customFormat="1" ht="11.25">
      <c r="B610" s="34"/>
      <c r="D610" s="142" t="s">
        <v>150</v>
      </c>
      <c r="F610" s="143" t="s">
        <v>1048</v>
      </c>
      <c r="I610" s="144"/>
      <c r="L610" s="34"/>
      <c r="M610" s="145"/>
      <c r="T610" s="55"/>
      <c r="AT610" s="18" t="s">
        <v>150</v>
      </c>
      <c r="AU610" s="18" t="s">
        <v>90</v>
      </c>
    </row>
    <row r="611" spans="2:65" s="1" customFormat="1" ht="24.2" customHeight="1">
      <c r="B611" s="34"/>
      <c r="C611" s="167" t="s">
        <v>1049</v>
      </c>
      <c r="D611" s="167" t="s">
        <v>260</v>
      </c>
      <c r="E611" s="168" t="s">
        <v>1050</v>
      </c>
      <c r="F611" s="169" t="s">
        <v>1051</v>
      </c>
      <c r="G611" s="170" t="s">
        <v>1052</v>
      </c>
      <c r="H611" s="171">
        <v>291</v>
      </c>
      <c r="I611" s="172"/>
      <c r="J611" s="173">
        <f>ROUND(I611*H611,2)</f>
        <v>0</v>
      </c>
      <c r="K611" s="169" t="s">
        <v>147</v>
      </c>
      <c r="L611" s="174"/>
      <c r="M611" s="175" t="s">
        <v>32</v>
      </c>
      <c r="N611" s="176" t="s">
        <v>51</v>
      </c>
      <c r="P611" s="138">
        <f>O611*H611</f>
        <v>0</v>
      </c>
      <c r="Q611" s="138">
        <v>1E-3</v>
      </c>
      <c r="R611" s="138">
        <f>Q611*H611</f>
        <v>0.29099999999999998</v>
      </c>
      <c r="S611" s="138">
        <v>0</v>
      </c>
      <c r="T611" s="139">
        <f>S611*H611</f>
        <v>0</v>
      </c>
      <c r="AR611" s="140" t="s">
        <v>330</v>
      </c>
      <c r="AT611" s="140" t="s">
        <v>260</v>
      </c>
      <c r="AU611" s="140" t="s">
        <v>90</v>
      </c>
      <c r="AY611" s="18" t="s">
        <v>141</v>
      </c>
      <c r="BE611" s="141">
        <f>IF(N611="základní",J611,0)</f>
        <v>0</v>
      </c>
      <c r="BF611" s="141">
        <f>IF(N611="snížená",J611,0)</f>
        <v>0</v>
      </c>
      <c r="BG611" s="141">
        <f>IF(N611="zákl. přenesená",J611,0)</f>
        <v>0</v>
      </c>
      <c r="BH611" s="141">
        <f>IF(N611="sníž. přenesená",J611,0)</f>
        <v>0</v>
      </c>
      <c r="BI611" s="141">
        <f>IF(N611="nulová",J611,0)</f>
        <v>0</v>
      </c>
      <c r="BJ611" s="18" t="s">
        <v>88</v>
      </c>
      <c r="BK611" s="141">
        <f>ROUND(I611*H611,2)</f>
        <v>0</v>
      </c>
      <c r="BL611" s="18" t="s">
        <v>494</v>
      </c>
      <c r="BM611" s="140" t="s">
        <v>1053</v>
      </c>
    </row>
    <row r="612" spans="2:65" s="1" customFormat="1" ht="19.5">
      <c r="B612" s="34"/>
      <c r="D612" s="147" t="s">
        <v>1054</v>
      </c>
      <c r="F612" s="187" t="s">
        <v>1055</v>
      </c>
      <c r="I612" s="144"/>
      <c r="L612" s="34"/>
      <c r="M612" s="145"/>
      <c r="T612" s="55"/>
      <c r="AT612" s="18" t="s">
        <v>1054</v>
      </c>
      <c r="AU612" s="18" t="s">
        <v>90</v>
      </c>
    </row>
    <row r="613" spans="2:65" s="13" customFormat="1" ht="11.25">
      <c r="B613" s="153"/>
      <c r="D613" s="147" t="s">
        <v>152</v>
      </c>
      <c r="F613" s="155" t="s">
        <v>1056</v>
      </c>
      <c r="H613" s="156">
        <v>291</v>
      </c>
      <c r="I613" s="157"/>
      <c r="L613" s="153"/>
      <c r="M613" s="158"/>
      <c r="T613" s="159"/>
      <c r="AT613" s="154" t="s">
        <v>152</v>
      </c>
      <c r="AU613" s="154" t="s">
        <v>90</v>
      </c>
      <c r="AV613" s="13" t="s">
        <v>90</v>
      </c>
      <c r="AW613" s="13" t="s">
        <v>4</v>
      </c>
      <c r="AX613" s="13" t="s">
        <v>88</v>
      </c>
      <c r="AY613" s="154" t="s">
        <v>141</v>
      </c>
    </row>
    <row r="614" spans="2:65" s="1" customFormat="1" ht="37.9" customHeight="1">
      <c r="B614" s="34"/>
      <c r="C614" s="129" t="s">
        <v>1057</v>
      </c>
      <c r="D614" s="129" t="s">
        <v>143</v>
      </c>
      <c r="E614" s="130" t="s">
        <v>1058</v>
      </c>
      <c r="F614" s="131" t="s">
        <v>1059</v>
      </c>
      <c r="G614" s="132" t="s">
        <v>146</v>
      </c>
      <c r="H614" s="133">
        <v>12.5</v>
      </c>
      <c r="I614" s="134"/>
      <c r="J614" s="135">
        <f>ROUND(I614*H614,2)</f>
        <v>0</v>
      </c>
      <c r="K614" s="131" t="s">
        <v>147</v>
      </c>
      <c r="L614" s="34"/>
      <c r="M614" s="136" t="s">
        <v>32</v>
      </c>
      <c r="N614" s="137" t="s">
        <v>51</v>
      </c>
      <c r="P614" s="138">
        <f>O614*H614</f>
        <v>0</v>
      </c>
      <c r="Q614" s="138">
        <v>0</v>
      </c>
      <c r="R614" s="138">
        <f>Q614*H614</f>
        <v>0</v>
      </c>
      <c r="S614" s="138">
        <v>0</v>
      </c>
      <c r="T614" s="139">
        <f>S614*H614</f>
        <v>0</v>
      </c>
      <c r="AR614" s="140" t="s">
        <v>494</v>
      </c>
      <c r="AT614" s="140" t="s">
        <v>143</v>
      </c>
      <c r="AU614" s="140" t="s">
        <v>90</v>
      </c>
      <c r="AY614" s="18" t="s">
        <v>141</v>
      </c>
      <c r="BE614" s="141">
        <f>IF(N614="základní",J614,0)</f>
        <v>0</v>
      </c>
      <c r="BF614" s="141">
        <f>IF(N614="snížená",J614,0)</f>
        <v>0</v>
      </c>
      <c r="BG614" s="141">
        <f>IF(N614="zákl. přenesená",J614,0)</f>
        <v>0</v>
      </c>
      <c r="BH614" s="141">
        <f>IF(N614="sníž. přenesená",J614,0)</f>
        <v>0</v>
      </c>
      <c r="BI614" s="141">
        <f>IF(N614="nulová",J614,0)</f>
        <v>0</v>
      </c>
      <c r="BJ614" s="18" t="s">
        <v>88</v>
      </c>
      <c r="BK614" s="141">
        <f>ROUND(I614*H614,2)</f>
        <v>0</v>
      </c>
      <c r="BL614" s="18" t="s">
        <v>494</v>
      </c>
      <c r="BM614" s="140" t="s">
        <v>1060</v>
      </c>
    </row>
    <row r="615" spans="2:65" s="1" customFormat="1" ht="11.25">
      <c r="B615" s="34"/>
      <c r="D615" s="142" t="s">
        <v>150</v>
      </c>
      <c r="F615" s="143" t="s">
        <v>1061</v>
      </c>
      <c r="I615" s="144"/>
      <c r="L615" s="34"/>
      <c r="M615" s="145"/>
      <c r="T615" s="55"/>
      <c r="AT615" s="18" t="s">
        <v>150</v>
      </c>
      <c r="AU615" s="18" t="s">
        <v>90</v>
      </c>
    </row>
    <row r="616" spans="2:65" s="1" customFormat="1" ht="24.2" customHeight="1">
      <c r="B616" s="34"/>
      <c r="C616" s="167" t="s">
        <v>1062</v>
      </c>
      <c r="D616" s="167" t="s">
        <v>260</v>
      </c>
      <c r="E616" s="168" t="s">
        <v>1050</v>
      </c>
      <c r="F616" s="169" t="s">
        <v>1051</v>
      </c>
      <c r="G616" s="170" t="s">
        <v>1052</v>
      </c>
      <c r="H616" s="171">
        <v>37.5</v>
      </c>
      <c r="I616" s="172"/>
      <c r="J616" s="173">
        <f>ROUND(I616*H616,2)</f>
        <v>0</v>
      </c>
      <c r="K616" s="169" t="s">
        <v>147</v>
      </c>
      <c r="L616" s="174"/>
      <c r="M616" s="175" t="s">
        <v>32</v>
      </c>
      <c r="N616" s="176" t="s">
        <v>51</v>
      </c>
      <c r="P616" s="138">
        <f>O616*H616</f>
        <v>0</v>
      </c>
      <c r="Q616" s="138">
        <v>1E-3</v>
      </c>
      <c r="R616" s="138">
        <f>Q616*H616</f>
        <v>3.7499999999999999E-2</v>
      </c>
      <c r="S616" s="138">
        <v>0</v>
      </c>
      <c r="T616" s="139">
        <f>S616*H616</f>
        <v>0</v>
      </c>
      <c r="AR616" s="140" t="s">
        <v>330</v>
      </c>
      <c r="AT616" s="140" t="s">
        <v>260</v>
      </c>
      <c r="AU616" s="140" t="s">
        <v>90</v>
      </c>
      <c r="AY616" s="18" t="s">
        <v>141</v>
      </c>
      <c r="BE616" s="141">
        <f>IF(N616="základní",J616,0)</f>
        <v>0</v>
      </c>
      <c r="BF616" s="141">
        <f>IF(N616="snížená",J616,0)</f>
        <v>0</v>
      </c>
      <c r="BG616" s="141">
        <f>IF(N616="zákl. přenesená",J616,0)</f>
        <v>0</v>
      </c>
      <c r="BH616" s="141">
        <f>IF(N616="sníž. přenesená",J616,0)</f>
        <v>0</v>
      </c>
      <c r="BI616" s="141">
        <f>IF(N616="nulová",J616,0)</f>
        <v>0</v>
      </c>
      <c r="BJ616" s="18" t="s">
        <v>88</v>
      </c>
      <c r="BK616" s="141">
        <f>ROUND(I616*H616,2)</f>
        <v>0</v>
      </c>
      <c r="BL616" s="18" t="s">
        <v>494</v>
      </c>
      <c r="BM616" s="140" t="s">
        <v>1063</v>
      </c>
    </row>
    <row r="617" spans="2:65" s="1" customFormat="1" ht="19.5">
      <c r="B617" s="34"/>
      <c r="D617" s="147" t="s">
        <v>1054</v>
      </c>
      <c r="F617" s="187" t="s">
        <v>1055</v>
      </c>
      <c r="I617" s="144"/>
      <c r="L617" s="34"/>
      <c r="M617" s="145"/>
      <c r="T617" s="55"/>
      <c r="AT617" s="18" t="s">
        <v>1054</v>
      </c>
      <c r="AU617" s="18" t="s">
        <v>90</v>
      </c>
    </row>
    <row r="618" spans="2:65" s="13" customFormat="1" ht="11.25">
      <c r="B618" s="153"/>
      <c r="D618" s="147" t="s">
        <v>152</v>
      </c>
      <c r="F618" s="155" t="s">
        <v>1064</v>
      </c>
      <c r="H618" s="156">
        <v>37.5</v>
      </c>
      <c r="I618" s="157"/>
      <c r="L618" s="153"/>
      <c r="M618" s="158"/>
      <c r="T618" s="159"/>
      <c r="AT618" s="154" t="s">
        <v>152</v>
      </c>
      <c r="AU618" s="154" t="s">
        <v>90</v>
      </c>
      <c r="AV618" s="13" t="s">
        <v>90</v>
      </c>
      <c r="AW618" s="13" t="s">
        <v>4</v>
      </c>
      <c r="AX618" s="13" t="s">
        <v>88</v>
      </c>
      <c r="AY618" s="154" t="s">
        <v>141</v>
      </c>
    </row>
    <row r="619" spans="2:65" s="1" customFormat="1" ht="37.9" customHeight="1">
      <c r="B619" s="34"/>
      <c r="C619" s="129" t="s">
        <v>1065</v>
      </c>
      <c r="D619" s="129" t="s">
        <v>143</v>
      </c>
      <c r="E619" s="130" t="s">
        <v>1066</v>
      </c>
      <c r="F619" s="131" t="s">
        <v>1067</v>
      </c>
      <c r="G619" s="132" t="s">
        <v>146</v>
      </c>
      <c r="H619" s="133">
        <v>109.5</v>
      </c>
      <c r="I619" s="134"/>
      <c r="J619" s="135">
        <f>ROUND(I619*H619,2)</f>
        <v>0</v>
      </c>
      <c r="K619" s="131" t="s">
        <v>147</v>
      </c>
      <c r="L619" s="34"/>
      <c r="M619" s="136" t="s">
        <v>32</v>
      </c>
      <c r="N619" s="137" t="s">
        <v>51</v>
      </c>
      <c r="P619" s="138">
        <f>O619*H619</f>
        <v>0</v>
      </c>
      <c r="Q619" s="138">
        <v>0</v>
      </c>
      <c r="R619" s="138">
        <f>Q619*H619</f>
        <v>0</v>
      </c>
      <c r="S619" s="138">
        <v>0</v>
      </c>
      <c r="T619" s="139">
        <f>S619*H619</f>
        <v>0</v>
      </c>
      <c r="AR619" s="140" t="s">
        <v>494</v>
      </c>
      <c r="AT619" s="140" t="s">
        <v>143</v>
      </c>
      <c r="AU619" s="140" t="s">
        <v>90</v>
      </c>
      <c r="AY619" s="18" t="s">
        <v>141</v>
      </c>
      <c r="BE619" s="141">
        <f>IF(N619="základní",J619,0)</f>
        <v>0</v>
      </c>
      <c r="BF619" s="141">
        <f>IF(N619="snížená",J619,0)</f>
        <v>0</v>
      </c>
      <c r="BG619" s="141">
        <f>IF(N619="zákl. přenesená",J619,0)</f>
        <v>0</v>
      </c>
      <c r="BH619" s="141">
        <f>IF(N619="sníž. přenesená",J619,0)</f>
        <v>0</v>
      </c>
      <c r="BI619" s="141">
        <f>IF(N619="nulová",J619,0)</f>
        <v>0</v>
      </c>
      <c r="BJ619" s="18" t="s">
        <v>88</v>
      </c>
      <c r="BK619" s="141">
        <f>ROUND(I619*H619,2)</f>
        <v>0</v>
      </c>
      <c r="BL619" s="18" t="s">
        <v>494</v>
      </c>
      <c r="BM619" s="140" t="s">
        <v>1068</v>
      </c>
    </row>
    <row r="620" spans="2:65" s="1" customFormat="1" ht="11.25">
      <c r="B620" s="34"/>
      <c r="D620" s="142" t="s">
        <v>150</v>
      </c>
      <c r="F620" s="143" t="s">
        <v>1069</v>
      </c>
      <c r="I620" s="144"/>
      <c r="L620" s="34"/>
      <c r="M620" s="145"/>
      <c r="T620" s="55"/>
      <c r="AT620" s="18" t="s">
        <v>150</v>
      </c>
      <c r="AU620" s="18" t="s">
        <v>90</v>
      </c>
    </row>
    <row r="621" spans="2:65" s="13" customFormat="1" ht="11.25">
      <c r="B621" s="153"/>
      <c r="D621" s="147" t="s">
        <v>152</v>
      </c>
      <c r="E621" s="154" t="s">
        <v>32</v>
      </c>
      <c r="F621" s="155" t="s">
        <v>1070</v>
      </c>
      <c r="H621" s="156">
        <v>109.5</v>
      </c>
      <c r="I621" s="157"/>
      <c r="L621" s="153"/>
      <c r="M621" s="158"/>
      <c r="T621" s="159"/>
      <c r="AT621" s="154" t="s">
        <v>152</v>
      </c>
      <c r="AU621" s="154" t="s">
        <v>90</v>
      </c>
      <c r="AV621" s="13" t="s">
        <v>90</v>
      </c>
      <c r="AW621" s="13" t="s">
        <v>41</v>
      </c>
      <c r="AX621" s="13" t="s">
        <v>88</v>
      </c>
      <c r="AY621" s="154" t="s">
        <v>141</v>
      </c>
    </row>
    <row r="622" spans="2:65" s="1" customFormat="1" ht="21.75" customHeight="1">
      <c r="B622" s="34"/>
      <c r="C622" s="129" t="s">
        <v>431</v>
      </c>
      <c r="D622" s="129" t="s">
        <v>143</v>
      </c>
      <c r="E622" s="130" t="s">
        <v>1071</v>
      </c>
      <c r="F622" s="131" t="s">
        <v>1072</v>
      </c>
      <c r="G622" s="132" t="s">
        <v>157</v>
      </c>
      <c r="H622" s="133">
        <v>27.9</v>
      </c>
      <c r="I622" s="134"/>
      <c r="J622" s="135">
        <f>ROUND(I622*H622,2)</f>
        <v>0</v>
      </c>
      <c r="K622" s="131" t="s">
        <v>32</v>
      </c>
      <c r="L622" s="34"/>
      <c r="M622" s="136" t="s">
        <v>32</v>
      </c>
      <c r="N622" s="137" t="s">
        <v>51</v>
      </c>
      <c r="P622" s="138">
        <f>O622*H622</f>
        <v>0</v>
      </c>
      <c r="Q622" s="138">
        <v>0</v>
      </c>
      <c r="R622" s="138">
        <f>Q622*H622</f>
        <v>0</v>
      </c>
      <c r="S622" s="138">
        <v>0</v>
      </c>
      <c r="T622" s="139">
        <f>S622*H622</f>
        <v>0</v>
      </c>
      <c r="AR622" s="140" t="s">
        <v>494</v>
      </c>
      <c r="AT622" s="140" t="s">
        <v>143</v>
      </c>
      <c r="AU622" s="140" t="s">
        <v>90</v>
      </c>
      <c r="AY622" s="18" t="s">
        <v>141</v>
      </c>
      <c r="BE622" s="141">
        <f>IF(N622="základní",J622,0)</f>
        <v>0</v>
      </c>
      <c r="BF622" s="141">
        <f>IF(N622="snížená",J622,0)</f>
        <v>0</v>
      </c>
      <c r="BG622" s="141">
        <f>IF(N622="zákl. přenesená",J622,0)</f>
        <v>0</v>
      </c>
      <c r="BH622" s="141">
        <f>IF(N622="sníž. přenesená",J622,0)</f>
        <v>0</v>
      </c>
      <c r="BI622" s="141">
        <f>IF(N622="nulová",J622,0)</f>
        <v>0</v>
      </c>
      <c r="BJ622" s="18" t="s">
        <v>88</v>
      </c>
      <c r="BK622" s="141">
        <f>ROUND(I622*H622,2)</f>
        <v>0</v>
      </c>
      <c r="BL622" s="18" t="s">
        <v>494</v>
      </c>
      <c r="BM622" s="140" t="s">
        <v>1073</v>
      </c>
    </row>
    <row r="623" spans="2:65" s="12" customFormat="1" ht="11.25">
      <c r="B623" s="146"/>
      <c r="D623" s="147" t="s">
        <v>152</v>
      </c>
      <c r="E623" s="148" t="s">
        <v>32</v>
      </c>
      <c r="F623" s="149" t="s">
        <v>1074</v>
      </c>
      <c r="H623" s="148" t="s">
        <v>32</v>
      </c>
      <c r="I623" s="150"/>
      <c r="L623" s="146"/>
      <c r="M623" s="151"/>
      <c r="T623" s="152"/>
      <c r="AT623" s="148" t="s">
        <v>152</v>
      </c>
      <c r="AU623" s="148" t="s">
        <v>90</v>
      </c>
      <c r="AV623" s="12" t="s">
        <v>88</v>
      </c>
      <c r="AW623" s="12" t="s">
        <v>41</v>
      </c>
      <c r="AX623" s="12" t="s">
        <v>80</v>
      </c>
      <c r="AY623" s="148" t="s">
        <v>141</v>
      </c>
    </row>
    <row r="624" spans="2:65" s="12" customFormat="1" ht="11.25">
      <c r="B624" s="146"/>
      <c r="D624" s="147" t="s">
        <v>152</v>
      </c>
      <c r="E624" s="148" t="s">
        <v>32</v>
      </c>
      <c r="F624" s="149" t="s">
        <v>674</v>
      </c>
      <c r="H624" s="148" t="s">
        <v>32</v>
      </c>
      <c r="I624" s="150"/>
      <c r="L624" s="146"/>
      <c r="M624" s="151"/>
      <c r="T624" s="152"/>
      <c r="AT624" s="148" t="s">
        <v>152</v>
      </c>
      <c r="AU624" s="148" t="s">
        <v>90</v>
      </c>
      <c r="AV624" s="12" t="s">
        <v>88</v>
      </c>
      <c r="AW624" s="12" t="s">
        <v>41</v>
      </c>
      <c r="AX624" s="12" t="s">
        <v>80</v>
      </c>
      <c r="AY624" s="148" t="s">
        <v>141</v>
      </c>
    </row>
    <row r="625" spans="2:65" s="13" customFormat="1" ht="11.25">
      <c r="B625" s="153"/>
      <c r="D625" s="147" t="s">
        <v>152</v>
      </c>
      <c r="E625" s="154" t="s">
        <v>32</v>
      </c>
      <c r="F625" s="155" t="s">
        <v>1075</v>
      </c>
      <c r="H625" s="156">
        <v>11.1</v>
      </c>
      <c r="I625" s="157"/>
      <c r="L625" s="153"/>
      <c r="M625" s="158"/>
      <c r="T625" s="159"/>
      <c r="AT625" s="154" t="s">
        <v>152</v>
      </c>
      <c r="AU625" s="154" t="s">
        <v>90</v>
      </c>
      <c r="AV625" s="13" t="s">
        <v>90</v>
      </c>
      <c r="AW625" s="13" t="s">
        <v>41</v>
      </c>
      <c r="AX625" s="13" t="s">
        <v>80</v>
      </c>
      <c r="AY625" s="154" t="s">
        <v>141</v>
      </c>
    </row>
    <row r="626" spans="2:65" s="12" customFormat="1" ht="11.25">
      <c r="B626" s="146"/>
      <c r="D626" s="147" t="s">
        <v>152</v>
      </c>
      <c r="E626" s="148" t="s">
        <v>32</v>
      </c>
      <c r="F626" s="149" t="s">
        <v>691</v>
      </c>
      <c r="H626" s="148" t="s">
        <v>32</v>
      </c>
      <c r="I626" s="150"/>
      <c r="L626" s="146"/>
      <c r="M626" s="151"/>
      <c r="T626" s="152"/>
      <c r="AT626" s="148" t="s">
        <v>152</v>
      </c>
      <c r="AU626" s="148" t="s">
        <v>90</v>
      </c>
      <c r="AV626" s="12" t="s">
        <v>88</v>
      </c>
      <c r="AW626" s="12" t="s">
        <v>41</v>
      </c>
      <c r="AX626" s="12" t="s">
        <v>80</v>
      </c>
      <c r="AY626" s="148" t="s">
        <v>141</v>
      </c>
    </row>
    <row r="627" spans="2:65" s="13" customFormat="1" ht="11.25">
      <c r="B627" s="153"/>
      <c r="D627" s="147" t="s">
        <v>152</v>
      </c>
      <c r="E627" s="154" t="s">
        <v>32</v>
      </c>
      <c r="F627" s="155" t="s">
        <v>1075</v>
      </c>
      <c r="H627" s="156">
        <v>11.1</v>
      </c>
      <c r="I627" s="157"/>
      <c r="L627" s="153"/>
      <c r="M627" s="158"/>
      <c r="T627" s="159"/>
      <c r="AT627" s="154" t="s">
        <v>152</v>
      </c>
      <c r="AU627" s="154" t="s">
        <v>90</v>
      </c>
      <c r="AV627" s="13" t="s">
        <v>90</v>
      </c>
      <c r="AW627" s="13" t="s">
        <v>41</v>
      </c>
      <c r="AX627" s="13" t="s">
        <v>80</v>
      </c>
      <c r="AY627" s="154" t="s">
        <v>141</v>
      </c>
    </row>
    <row r="628" spans="2:65" s="12" customFormat="1" ht="11.25">
      <c r="B628" s="146"/>
      <c r="D628" s="147" t="s">
        <v>152</v>
      </c>
      <c r="E628" s="148" t="s">
        <v>32</v>
      </c>
      <c r="F628" s="149" t="s">
        <v>671</v>
      </c>
      <c r="H628" s="148" t="s">
        <v>32</v>
      </c>
      <c r="I628" s="150"/>
      <c r="L628" s="146"/>
      <c r="M628" s="151"/>
      <c r="T628" s="152"/>
      <c r="AT628" s="148" t="s">
        <v>152</v>
      </c>
      <c r="AU628" s="148" t="s">
        <v>90</v>
      </c>
      <c r="AV628" s="12" t="s">
        <v>88</v>
      </c>
      <c r="AW628" s="12" t="s">
        <v>41</v>
      </c>
      <c r="AX628" s="12" t="s">
        <v>80</v>
      </c>
      <c r="AY628" s="148" t="s">
        <v>141</v>
      </c>
    </row>
    <row r="629" spans="2:65" s="13" customFormat="1" ht="11.25">
      <c r="B629" s="153"/>
      <c r="D629" s="147" t="s">
        <v>152</v>
      </c>
      <c r="E629" s="154" t="s">
        <v>32</v>
      </c>
      <c r="F629" s="155" t="s">
        <v>1076</v>
      </c>
      <c r="H629" s="156">
        <v>5.7</v>
      </c>
      <c r="I629" s="157"/>
      <c r="L629" s="153"/>
      <c r="M629" s="158"/>
      <c r="T629" s="159"/>
      <c r="AT629" s="154" t="s">
        <v>152</v>
      </c>
      <c r="AU629" s="154" t="s">
        <v>90</v>
      </c>
      <c r="AV629" s="13" t="s">
        <v>90</v>
      </c>
      <c r="AW629" s="13" t="s">
        <v>41</v>
      </c>
      <c r="AX629" s="13" t="s">
        <v>80</v>
      </c>
      <c r="AY629" s="154" t="s">
        <v>141</v>
      </c>
    </row>
    <row r="630" spans="2:65" s="14" customFormat="1" ht="11.25">
      <c r="B630" s="160"/>
      <c r="D630" s="147" t="s">
        <v>152</v>
      </c>
      <c r="E630" s="161" t="s">
        <v>32</v>
      </c>
      <c r="F630" s="162" t="s">
        <v>170</v>
      </c>
      <c r="H630" s="163">
        <v>27.9</v>
      </c>
      <c r="I630" s="164"/>
      <c r="L630" s="160"/>
      <c r="M630" s="165"/>
      <c r="T630" s="166"/>
      <c r="AT630" s="161" t="s">
        <v>152</v>
      </c>
      <c r="AU630" s="161" t="s">
        <v>90</v>
      </c>
      <c r="AV630" s="14" t="s">
        <v>148</v>
      </c>
      <c r="AW630" s="14" t="s">
        <v>41</v>
      </c>
      <c r="AX630" s="14" t="s">
        <v>88</v>
      </c>
      <c r="AY630" s="161" t="s">
        <v>141</v>
      </c>
    </row>
    <row r="631" spans="2:65" s="1" customFormat="1" ht="49.15" customHeight="1">
      <c r="B631" s="34"/>
      <c r="C631" s="129" t="s">
        <v>438</v>
      </c>
      <c r="D631" s="129" t="s">
        <v>143</v>
      </c>
      <c r="E631" s="130" t="s">
        <v>1077</v>
      </c>
      <c r="F631" s="131" t="s">
        <v>1078</v>
      </c>
      <c r="G631" s="132" t="s">
        <v>230</v>
      </c>
      <c r="H631" s="133">
        <v>0.76500000000000001</v>
      </c>
      <c r="I631" s="134"/>
      <c r="J631" s="135">
        <f>ROUND(I631*H631,2)</f>
        <v>0</v>
      </c>
      <c r="K631" s="131" t="s">
        <v>147</v>
      </c>
      <c r="L631" s="34"/>
      <c r="M631" s="136" t="s">
        <v>32</v>
      </c>
      <c r="N631" s="137" t="s">
        <v>51</v>
      </c>
      <c r="P631" s="138">
        <f>O631*H631</f>
        <v>0</v>
      </c>
      <c r="Q631" s="138">
        <v>0</v>
      </c>
      <c r="R631" s="138">
        <f>Q631*H631</f>
        <v>0</v>
      </c>
      <c r="S631" s="138">
        <v>0</v>
      </c>
      <c r="T631" s="139">
        <f>S631*H631</f>
        <v>0</v>
      </c>
      <c r="AR631" s="140" t="s">
        <v>494</v>
      </c>
      <c r="AT631" s="140" t="s">
        <v>143</v>
      </c>
      <c r="AU631" s="140" t="s">
        <v>90</v>
      </c>
      <c r="AY631" s="18" t="s">
        <v>141</v>
      </c>
      <c r="BE631" s="141">
        <f>IF(N631="základní",J631,0)</f>
        <v>0</v>
      </c>
      <c r="BF631" s="141">
        <f>IF(N631="snížená",J631,0)</f>
        <v>0</v>
      </c>
      <c r="BG631" s="141">
        <f>IF(N631="zákl. přenesená",J631,0)</f>
        <v>0</v>
      </c>
      <c r="BH631" s="141">
        <f>IF(N631="sníž. přenesená",J631,0)</f>
        <v>0</v>
      </c>
      <c r="BI631" s="141">
        <f>IF(N631="nulová",J631,0)</f>
        <v>0</v>
      </c>
      <c r="BJ631" s="18" t="s">
        <v>88</v>
      </c>
      <c r="BK631" s="141">
        <f>ROUND(I631*H631,2)</f>
        <v>0</v>
      </c>
      <c r="BL631" s="18" t="s">
        <v>494</v>
      </c>
      <c r="BM631" s="140" t="s">
        <v>1079</v>
      </c>
    </row>
    <row r="632" spans="2:65" s="1" customFormat="1" ht="11.25">
      <c r="B632" s="34"/>
      <c r="D632" s="142" t="s">
        <v>150</v>
      </c>
      <c r="F632" s="143" t="s">
        <v>1080</v>
      </c>
      <c r="I632" s="144"/>
      <c r="L632" s="34"/>
      <c r="M632" s="145"/>
      <c r="T632" s="55"/>
      <c r="AT632" s="18" t="s">
        <v>150</v>
      </c>
      <c r="AU632" s="18" t="s">
        <v>90</v>
      </c>
    </row>
    <row r="633" spans="2:65" s="11" customFormat="1" ht="22.9" customHeight="1">
      <c r="B633" s="117"/>
      <c r="D633" s="118" t="s">
        <v>79</v>
      </c>
      <c r="E633" s="127" t="s">
        <v>1081</v>
      </c>
      <c r="F633" s="127" t="s">
        <v>1082</v>
      </c>
      <c r="I633" s="120"/>
      <c r="J633" s="128">
        <f>BK633</f>
        <v>0</v>
      </c>
      <c r="L633" s="117"/>
      <c r="M633" s="122"/>
      <c r="P633" s="123">
        <f>SUM(P634:P653)</f>
        <v>0</v>
      </c>
      <c r="R633" s="123">
        <f>SUM(R634:R653)</f>
        <v>0.39574984000000002</v>
      </c>
      <c r="T633" s="124">
        <f>SUM(T634:T653)</f>
        <v>0</v>
      </c>
      <c r="AR633" s="118" t="s">
        <v>90</v>
      </c>
      <c r="AT633" s="125" t="s">
        <v>79</v>
      </c>
      <c r="AU633" s="125" t="s">
        <v>88</v>
      </c>
      <c r="AY633" s="118" t="s">
        <v>141</v>
      </c>
      <c r="BK633" s="126">
        <f>SUM(BK634:BK653)</f>
        <v>0</v>
      </c>
    </row>
    <row r="634" spans="2:65" s="1" customFormat="1" ht="37.9" customHeight="1">
      <c r="B634" s="34"/>
      <c r="C634" s="129" t="s">
        <v>444</v>
      </c>
      <c r="D634" s="129" t="s">
        <v>143</v>
      </c>
      <c r="E634" s="130" t="s">
        <v>1083</v>
      </c>
      <c r="F634" s="131" t="s">
        <v>1084</v>
      </c>
      <c r="G634" s="132" t="s">
        <v>146</v>
      </c>
      <c r="H634" s="133">
        <v>104.22</v>
      </c>
      <c r="I634" s="134"/>
      <c r="J634" s="135">
        <f>ROUND(I634*H634,2)</f>
        <v>0</v>
      </c>
      <c r="K634" s="131" t="s">
        <v>147</v>
      </c>
      <c r="L634" s="34"/>
      <c r="M634" s="136" t="s">
        <v>32</v>
      </c>
      <c r="N634" s="137" t="s">
        <v>51</v>
      </c>
      <c r="P634" s="138">
        <f>O634*H634</f>
        <v>0</v>
      </c>
      <c r="Q634" s="138">
        <v>0</v>
      </c>
      <c r="R634" s="138">
        <f>Q634*H634</f>
        <v>0</v>
      </c>
      <c r="S634" s="138">
        <v>0</v>
      </c>
      <c r="T634" s="139">
        <f>S634*H634</f>
        <v>0</v>
      </c>
      <c r="AR634" s="140" t="s">
        <v>494</v>
      </c>
      <c r="AT634" s="140" t="s">
        <v>143</v>
      </c>
      <c r="AU634" s="140" t="s">
        <v>90</v>
      </c>
      <c r="AY634" s="18" t="s">
        <v>141</v>
      </c>
      <c r="BE634" s="141">
        <f>IF(N634="základní",J634,0)</f>
        <v>0</v>
      </c>
      <c r="BF634" s="141">
        <f>IF(N634="snížená",J634,0)</f>
        <v>0</v>
      </c>
      <c r="BG634" s="141">
        <f>IF(N634="zákl. přenesená",J634,0)</f>
        <v>0</v>
      </c>
      <c r="BH634" s="141">
        <f>IF(N634="sníž. přenesená",J634,0)</f>
        <v>0</v>
      </c>
      <c r="BI634" s="141">
        <f>IF(N634="nulová",J634,0)</f>
        <v>0</v>
      </c>
      <c r="BJ634" s="18" t="s">
        <v>88</v>
      </c>
      <c r="BK634" s="141">
        <f>ROUND(I634*H634,2)</f>
        <v>0</v>
      </c>
      <c r="BL634" s="18" t="s">
        <v>494</v>
      </c>
      <c r="BM634" s="140" t="s">
        <v>1085</v>
      </c>
    </row>
    <row r="635" spans="2:65" s="1" customFormat="1" ht="11.25">
      <c r="B635" s="34"/>
      <c r="D635" s="142" t="s">
        <v>150</v>
      </c>
      <c r="F635" s="143" t="s">
        <v>1086</v>
      </c>
      <c r="I635" s="144"/>
      <c r="L635" s="34"/>
      <c r="M635" s="145"/>
      <c r="T635" s="55"/>
      <c r="AT635" s="18" t="s">
        <v>150</v>
      </c>
      <c r="AU635" s="18" t="s">
        <v>90</v>
      </c>
    </row>
    <row r="636" spans="2:65" s="12" customFormat="1" ht="11.25">
      <c r="B636" s="146"/>
      <c r="D636" s="147" t="s">
        <v>152</v>
      </c>
      <c r="E636" s="148" t="s">
        <v>32</v>
      </c>
      <c r="F636" s="149" t="s">
        <v>825</v>
      </c>
      <c r="H636" s="148" t="s">
        <v>32</v>
      </c>
      <c r="I636" s="150"/>
      <c r="L636" s="146"/>
      <c r="M636" s="151"/>
      <c r="T636" s="152"/>
      <c r="AT636" s="148" t="s">
        <v>152</v>
      </c>
      <c r="AU636" s="148" t="s">
        <v>90</v>
      </c>
      <c r="AV636" s="12" t="s">
        <v>88</v>
      </c>
      <c r="AW636" s="12" t="s">
        <v>41</v>
      </c>
      <c r="AX636" s="12" t="s">
        <v>80</v>
      </c>
      <c r="AY636" s="148" t="s">
        <v>141</v>
      </c>
    </row>
    <row r="637" spans="2:65" s="13" customFormat="1" ht="11.25">
      <c r="B637" s="153"/>
      <c r="D637" s="147" t="s">
        <v>152</v>
      </c>
      <c r="E637" s="154" t="s">
        <v>32</v>
      </c>
      <c r="F637" s="155" t="s">
        <v>846</v>
      </c>
      <c r="H637" s="156">
        <v>57.99</v>
      </c>
      <c r="I637" s="157"/>
      <c r="L637" s="153"/>
      <c r="M637" s="158"/>
      <c r="T637" s="159"/>
      <c r="AT637" s="154" t="s">
        <v>152</v>
      </c>
      <c r="AU637" s="154" t="s">
        <v>90</v>
      </c>
      <c r="AV637" s="13" t="s">
        <v>90</v>
      </c>
      <c r="AW637" s="13" t="s">
        <v>41</v>
      </c>
      <c r="AX637" s="13" t="s">
        <v>80</v>
      </c>
      <c r="AY637" s="154" t="s">
        <v>141</v>
      </c>
    </row>
    <row r="638" spans="2:65" s="12" customFormat="1" ht="11.25">
      <c r="B638" s="146"/>
      <c r="D638" s="147" t="s">
        <v>152</v>
      </c>
      <c r="E638" s="148" t="s">
        <v>32</v>
      </c>
      <c r="F638" s="149" t="s">
        <v>827</v>
      </c>
      <c r="H638" s="148" t="s">
        <v>32</v>
      </c>
      <c r="I638" s="150"/>
      <c r="L638" s="146"/>
      <c r="M638" s="151"/>
      <c r="T638" s="152"/>
      <c r="AT638" s="148" t="s">
        <v>152</v>
      </c>
      <c r="AU638" s="148" t="s">
        <v>90</v>
      </c>
      <c r="AV638" s="12" t="s">
        <v>88</v>
      </c>
      <c r="AW638" s="12" t="s">
        <v>41</v>
      </c>
      <c r="AX638" s="12" t="s">
        <v>80</v>
      </c>
      <c r="AY638" s="148" t="s">
        <v>141</v>
      </c>
    </row>
    <row r="639" spans="2:65" s="13" customFormat="1" ht="11.25">
      <c r="B639" s="153"/>
      <c r="D639" s="147" t="s">
        <v>152</v>
      </c>
      <c r="E639" s="154" t="s">
        <v>32</v>
      </c>
      <c r="F639" s="155" t="s">
        <v>847</v>
      </c>
      <c r="H639" s="156">
        <v>46.23</v>
      </c>
      <c r="I639" s="157"/>
      <c r="L639" s="153"/>
      <c r="M639" s="158"/>
      <c r="T639" s="159"/>
      <c r="AT639" s="154" t="s">
        <v>152</v>
      </c>
      <c r="AU639" s="154" t="s">
        <v>90</v>
      </c>
      <c r="AV639" s="13" t="s">
        <v>90</v>
      </c>
      <c r="AW639" s="13" t="s">
        <v>41</v>
      </c>
      <c r="AX639" s="13" t="s">
        <v>80</v>
      </c>
      <c r="AY639" s="154" t="s">
        <v>141</v>
      </c>
    </row>
    <row r="640" spans="2:65" s="14" customFormat="1" ht="11.25">
      <c r="B640" s="160"/>
      <c r="D640" s="147" t="s">
        <v>152</v>
      </c>
      <c r="E640" s="161" t="s">
        <v>32</v>
      </c>
      <c r="F640" s="162" t="s">
        <v>170</v>
      </c>
      <c r="H640" s="163">
        <v>104.22</v>
      </c>
      <c r="I640" s="164"/>
      <c r="L640" s="160"/>
      <c r="M640" s="165"/>
      <c r="T640" s="166"/>
      <c r="AT640" s="161" t="s">
        <v>152</v>
      </c>
      <c r="AU640" s="161" t="s">
        <v>90</v>
      </c>
      <c r="AV640" s="14" t="s">
        <v>148</v>
      </c>
      <c r="AW640" s="14" t="s">
        <v>41</v>
      </c>
      <c r="AX640" s="14" t="s">
        <v>88</v>
      </c>
      <c r="AY640" s="161" t="s">
        <v>141</v>
      </c>
    </row>
    <row r="641" spans="2:65" s="1" customFormat="1" ht="16.5" customHeight="1">
      <c r="B641" s="34"/>
      <c r="C641" s="167" t="s">
        <v>450</v>
      </c>
      <c r="D641" s="167" t="s">
        <v>260</v>
      </c>
      <c r="E641" s="168" t="s">
        <v>1087</v>
      </c>
      <c r="F641" s="169" t="s">
        <v>1088</v>
      </c>
      <c r="G641" s="170" t="s">
        <v>146</v>
      </c>
      <c r="H641" s="171">
        <v>106.304</v>
      </c>
      <c r="I641" s="172"/>
      <c r="J641" s="173">
        <f>ROUND(I641*H641,2)</f>
        <v>0</v>
      </c>
      <c r="K641" s="169" t="s">
        <v>32</v>
      </c>
      <c r="L641" s="174"/>
      <c r="M641" s="175" t="s">
        <v>32</v>
      </c>
      <c r="N641" s="176" t="s">
        <v>51</v>
      </c>
      <c r="P641" s="138">
        <f>O641*H641</f>
        <v>0</v>
      </c>
      <c r="Q641" s="138">
        <v>4.6000000000000001E-4</v>
      </c>
      <c r="R641" s="138">
        <f>Q641*H641</f>
        <v>4.889984E-2</v>
      </c>
      <c r="S641" s="138">
        <v>0</v>
      </c>
      <c r="T641" s="139">
        <f>S641*H641</f>
        <v>0</v>
      </c>
      <c r="AR641" s="140" t="s">
        <v>330</v>
      </c>
      <c r="AT641" s="140" t="s">
        <v>260</v>
      </c>
      <c r="AU641" s="140" t="s">
        <v>90</v>
      </c>
      <c r="AY641" s="18" t="s">
        <v>141</v>
      </c>
      <c r="BE641" s="141">
        <f>IF(N641="základní",J641,0)</f>
        <v>0</v>
      </c>
      <c r="BF641" s="141">
        <f>IF(N641="snížená",J641,0)</f>
        <v>0</v>
      </c>
      <c r="BG641" s="141">
        <f>IF(N641="zákl. přenesená",J641,0)</f>
        <v>0</v>
      </c>
      <c r="BH641" s="141">
        <f>IF(N641="sníž. přenesená",J641,0)</f>
        <v>0</v>
      </c>
      <c r="BI641" s="141">
        <f>IF(N641="nulová",J641,0)</f>
        <v>0</v>
      </c>
      <c r="BJ641" s="18" t="s">
        <v>88</v>
      </c>
      <c r="BK641" s="141">
        <f>ROUND(I641*H641,2)</f>
        <v>0</v>
      </c>
      <c r="BL641" s="18" t="s">
        <v>494</v>
      </c>
      <c r="BM641" s="140" t="s">
        <v>1089</v>
      </c>
    </row>
    <row r="642" spans="2:65" s="13" customFormat="1" ht="11.25">
      <c r="B642" s="153"/>
      <c r="D642" s="147" t="s">
        <v>152</v>
      </c>
      <c r="E642" s="154" t="s">
        <v>32</v>
      </c>
      <c r="F642" s="155" t="s">
        <v>1090</v>
      </c>
      <c r="H642" s="156">
        <v>106.304</v>
      </c>
      <c r="I642" s="157"/>
      <c r="L642" s="153"/>
      <c r="M642" s="158"/>
      <c r="T642" s="159"/>
      <c r="AT642" s="154" t="s">
        <v>152</v>
      </c>
      <c r="AU642" s="154" t="s">
        <v>90</v>
      </c>
      <c r="AV642" s="13" t="s">
        <v>90</v>
      </c>
      <c r="AW642" s="13" t="s">
        <v>41</v>
      </c>
      <c r="AX642" s="13" t="s">
        <v>88</v>
      </c>
      <c r="AY642" s="154" t="s">
        <v>141</v>
      </c>
    </row>
    <row r="643" spans="2:65" s="1" customFormat="1" ht="37.9" customHeight="1">
      <c r="B643" s="34"/>
      <c r="C643" s="129" t="s">
        <v>1091</v>
      </c>
      <c r="D643" s="129" t="s">
        <v>143</v>
      </c>
      <c r="E643" s="130" t="s">
        <v>1092</v>
      </c>
      <c r="F643" s="131" t="s">
        <v>1093</v>
      </c>
      <c r="G643" s="132" t="s">
        <v>146</v>
      </c>
      <c r="H643" s="133">
        <v>112</v>
      </c>
      <c r="I643" s="134"/>
      <c r="J643" s="135">
        <f>ROUND(I643*H643,2)</f>
        <v>0</v>
      </c>
      <c r="K643" s="131" t="s">
        <v>147</v>
      </c>
      <c r="L643" s="34"/>
      <c r="M643" s="136" t="s">
        <v>32</v>
      </c>
      <c r="N643" s="137" t="s">
        <v>51</v>
      </c>
      <c r="P643" s="138">
        <f>O643*H643</f>
        <v>0</v>
      </c>
      <c r="Q643" s="138">
        <v>0</v>
      </c>
      <c r="R643" s="138">
        <f>Q643*H643</f>
        <v>0</v>
      </c>
      <c r="S643" s="138">
        <v>0</v>
      </c>
      <c r="T643" s="139">
        <f>S643*H643</f>
        <v>0</v>
      </c>
      <c r="AR643" s="140" t="s">
        <v>494</v>
      </c>
      <c r="AT643" s="140" t="s">
        <v>143</v>
      </c>
      <c r="AU643" s="140" t="s">
        <v>90</v>
      </c>
      <c r="AY643" s="18" t="s">
        <v>141</v>
      </c>
      <c r="BE643" s="141">
        <f>IF(N643="základní",J643,0)</f>
        <v>0</v>
      </c>
      <c r="BF643" s="141">
        <f>IF(N643="snížená",J643,0)</f>
        <v>0</v>
      </c>
      <c r="BG643" s="141">
        <f>IF(N643="zákl. přenesená",J643,0)</f>
        <v>0</v>
      </c>
      <c r="BH643" s="141">
        <f>IF(N643="sníž. přenesená",J643,0)</f>
        <v>0</v>
      </c>
      <c r="BI643" s="141">
        <f>IF(N643="nulová",J643,0)</f>
        <v>0</v>
      </c>
      <c r="BJ643" s="18" t="s">
        <v>88</v>
      </c>
      <c r="BK643" s="141">
        <f>ROUND(I643*H643,2)</f>
        <v>0</v>
      </c>
      <c r="BL643" s="18" t="s">
        <v>494</v>
      </c>
      <c r="BM643" s="140" t="s">
        <v>1094</v>
      </c>
    </row>
    <row r="644" spans="2:65" s="1" customFormat="1" ht="11.25">
      <c r="B644" s="34"/>
      <c r="D644" s="142" t="s">
        <v>150</v>
      </c>
      <c r="F644" s="143" t="s">
        <v>1095</v>
      </c>
      <c r="I644" s="144"/>
      <c r="L644" s="34"/>
      <c r="M644" s="145"/>
      <c r="T644" s="55"/>
      <c r="AT644" s="18" t="s">
        <v>150</v>
      </c>
      <c r="AU644" s="18" t="s">
        <v>90</v>
      </c>
    </row>
    <row r="645" spans="2:65" s="1" customFormat="1" ht="37.9" customHeight="1">
      <c r="B645" s="34"/>
      <c r="C645" s="129" t="s">
        <v>1096</v>
      </c>
      <c r="D645" s="129" t="s">
        <v>143</v>
      </c>
      <c r="E645" s="130" t="s">
        <v>1097</v>
      </c>
      <c r="F645" s="131" t="s">
        <v>1098</v>
      </c>
      <c r="G645" s="132" t="s">
        <v>146</v>
      </c>
      <c r="H645" s="133">
        <v>112</v>
      </c>
      <c r="I645" s="134"/>
      <c r="J645" s="135">
        <f>ROUND(I645*H645,2)</f>
        <v>0</v>
      </c>
      <c r="K645" s="131" t="s">
        <v>147</v>
      </c>
      <c r="L645" s="34"/>
      <c r="M645" s="136" t="s">
        <v>32</v>
      </c>
      <c r="N645" s="137" t="s">
        <v>51</v>
      </c>
      <c r="P645" s="138">
        <f>O645*H645</f>
        <v>0</v>
      </c>
      <c r="Q645" s="138">
        <v>0</v>
      </c>
      <c r="R645" s="138">
        <f>Q645*H645</f>
        <v>0</v>
      </c>
      <c r="S645" s="138">
        <v>0</v>
      </c>
      <c r="T645" s="139">
        <f>S645*H645</f>
        <v>0</v>
      </c>
      <c r="AR645" s="140" t="s">
        <v>494</v>
      </c>
      <c r="AT645" s="140" t="s">
        <v>143</v>
      </c>
      <c r="AU645" s="140" t="s">
        <v>90</v>
      </c>
      <c r="AY645" s="18" t="s">
        <v>141</v>
      </c>
      <c r="BE645" s="141">
        <f>IF(N645="základní",J645,0)</f>
        <v>0</v>
      </c>
      <c r="BF645" s="141">
        <f>IF(N645="snížená",J645,0)</f>
        <v>0</v>
      </c>
      <c r="BG645" s="141">
        <f>IF(N645="zákl. přenesená",J645,0)</f>
        <v>0</v>
      </c>
      <c r="BH645" s="141">
        <f>IF(N645="sníž. přenesená",J645,0)</f>
        <v>0</v>
      </c>
      <c r="BI645" s="141">
        <f>IF(N645="nulová",J645,0)</f>
        <v>0</v>
      </c>
      <c r="BJ645" s="18" t="s">
        <v>88</v>
      </c>
      <c r="BK645" s="141">
        <f>ROUND(I645*H645,2)</f>
        <v>0</v>
      </c>
      <c r="BL645" s="18" t="s">
        <v>494</v>
      </c>
      <c r="BM645" s="140" t="s">
        <v>1099</v>
      </c>
    </row>
    <row r="646" spans="2:65" s="1" customFormat="1" ht="11.25">
      <c r="B646" s="34"/>
      <c r="D646" s="142" t="s">
        <v>150</v>
      </c>
      <c r="F646" s="143" t="s">
        <v>1100</v>
      </c>
      <c r="I646" s="144"/>
      <c r="L646" s="34"/>
      <c r="M646" s="145"/>
      <c r="T646" s="55"/>
      <c r="AT646" s="18" t="s">
        <v>150</v>
      </c>
      <c r="AU646" s="18" t="s">
        <v>90</v>
      </c>
    </row>
    <row r="647" spans="2:65" s="1" customFormat="1" ht="37.9" customHeight="1">
      <c r="B647" s="34"/>
      <c r="C647" s="129" t="s">
        <v>1101</v>
      </c>
      <c r="D647" s="129" t="s">
        <v>143</v>
      </c>
      <c r="E647" s="130" t="s">
        <v>1102</v>
      </c>
      <c r="F647" s="131" t="s">
        <v>1103</v>
      </c>
      <c r="G647" s="132" t="s">
        <v>157</v>
      </c>
      <c r="H647" s="133">
        <v>392</v>
      </c>
      <c r="I647" s="134"/>
      <c r="J647" s="135">
        <f>ROUND(I647*H647,2)</f>
        <v>0</v>
      </c>
      <c r="K647" s="131" t="s">
        <v>147</v>
      </c>
      <c r="L647" s="34"/>
      <c r="M647" s="136" t="s">
        <v>32</v>
      </c>
      <c r="N647" s="137" t="s">
        <v>51</v>
      </c>
      <c r="P647" s="138">
        <f>O647*H647</f>
        <v>0</v>
      </c>
      <c r="Q647" s="138">
        <v>5.0000000000000002E-5</v>
      </c>
      <c r="R647" s="138">
        <f>Q647*H647</f>
        <v>1.9599999999999999E-2</v>
      </c>
      <c r="S647" s="138">
        <v>0</v>
      </c>
      <c r="T647" s="139">
        <f>S647*H647</f>
        <v>0</v>
      </c>
      <c r="AR647" s="140" t="s">
        <v>494</v>
      </c>
      <c r="AT647" s="140" t="s">
        <v>143</v>
      </c>
      <c r="AU647" s="140" t="s">
        <v>90</v>
      </c>
      <c r="AY647" s="18" t="s">
        <v>141</v>
      </c>
      <c r="BE647" s="141">
        <f>IF(N647="základní",J647,0)</f>
        <v>0</v>
      </c>
      <c r="BF647" s="141">
        <f>IF(N647="snížená",J647,0)</f>
        <v>0</v>
      </c>
      <c r="BG647" s="141">
        <f>IF(N647="zákl. přenesená",J647,0)</f>
        <v>0</v>
      </c>
      <c r="BH647" s="141">
        <f>IF(N647="sníž. přenesená",J647,0)</f>
        <v>0</v>
      </c>
      <c r="BI647" s="141">
        <f>IF(N647="nulová",J647,0)</f>
        <v>0</v>
      </c>
      <c r="BJ647" s="18" t="s">
        <v>88</v>
      </c>
      <c r="BK647" s="141">
        <f>ROUND(I647*H647,2)</f>
        <v>0</v>
      </c>
      <c r="BL647" s="18" t="s">
        <v>494</v>
      </c>
      <c r="BM647" s="140" t="s">
        <v>1104</v>
      </c>
    </row>
    <row r="648" spans="2:65" s="1" customFormat="1" ht="11.25">
      <c r="B648" s="34"/>
      <c r="D648" s="142" t="s">
        <v>150</v>
      </c>
      <c r="F648" s="143" t="s">
        <v>1105</v>
      </c>
      <c r="I648" s="144"/>
      <c r="L648" s="34"/>
      <c r="M648" s="145"/>
      <c r="T648" s="55"/>
      <c r="AT648" s="18" t="s">
        <v>150</v>
      </c>
      <c r="AU648" s="18" t="s">
        <v>90</v>
      </c>
    </row>
    <row r="649" spans="2:65" s="13" customFormat="1" ht="11.25">
      <c r="B649" s="153"/>
      <c r="D649" s="147" t="s">
        <v>152</v>
      </c>
      <c r="F649" s="155" t="s">
        <v>1106</v>
      </c>
      <c r="H649" s="156">
        <v>392</v>
      </c>
      <c r="I649" s="157"/>
      <c r="L649" s="153"/>
      <c r="M649" s="158"/>
      <c r="T649" s="159"/>
      <c r="AT649" s="154" t="s">
        <v>152</v>
      </c>
      <c r="AU649" s="154" t="s">
        <v>90</v>
      </c>
      <c r="AV649" s="13" t="s">
        <v>90</v>
      </c>
      <c r="AW649" s="13" t="s">
        <v>4</v>
      </c>
      <c r="AX649" s="13" t="s">
        <v>88</v>
      </c>
      <c r="AY649" s="154" t="s">
        <v>141</v>
      </c>
    </row>
    <row r="650" spans="2:65" s="1" customFormat="1" ht="16.5" customHeight="1">
      <c r="B650" s="34"/>
      <c r="C650" s="167" t="s">
        <v>1107</v>
      </c>
      <c r="D650" s="167" t="s">
        <v>260</v>
      </c>
      <c r="E650" s="168" t="s">
        <v>1108</v>
      </c>
      <c r="F650" s="169" t="s">
        <v>1109</v>
      </c>
      <c r="G650" s="170" t="s">
        <v>164</v>
      </c>
      <c r="H650" s="171">
        <v>0.59499999999999997</v>
      </c>
      <c r="I650" s="172"/>
      <c r="J650" s="173">
        <f>ROUND(I650*H650,2)</f>
        <v>0</v>
      </c>
      <c r="K650" s="169" t="s">
        <v>147</v>
      </c>
      <c r="L650" s="174"/>
      <c r="M650" s="175" t="s">
        <v>32</v>
      </c>
      <c r="N650" s="176" t="s">
        <v>51</v>
      </c>
      <c r="P650" s="138">
        <f>O650*H650</f>
        <v>0</v>
      </c>
      <c r="Q650" s="138">
        <v>0.55000000000000004</v>
      </c>
      <c r="R650" s="138">
        <f>Q650*H650</f>
        <v>0.32724999999999999</v>
      </c>
      <c r="S650" s="138">
        <v>0</v>
      </c>
      <c r="T650" s="139">
        <f>S650*H650</f>
        <v>0</v>
      </c>
      <c r="AR650" s="140" t="s">
        <v>330</v>
      </c>
      <c r="AT650" s="140" t="s">
        <v>260</v>
      </c>
      <c r="AU650" s="140" t="s">
        <v>90</v>
      </c>
      <c r="AY650" s="18" t="s">
        <v>141</v>
      </c>
      <c r="BE650" s="141">
        <f>IF(N650="základní",J650,0)</f>
        <v>0</v>
      </c>
      <c r="BF650" s="141">
        <f>IF(N650="snížená",J650,0)</f>
        <v>0</v>
      </c>
      <c r="BG650" s="141">
        <f>IF(N650="zákl. přenesená",J650,0)</f>
        <v>0</v>
      </c>
      <c r="BH650" s="141">
        <f>IF(N650="sníž. přenesená",J650,0)</f>
        <v>0</v>
      </c>
      <c r="BI650" s="141">
        <f>IF(N650="nulová",J650,0)</f>
        <v>0</v>
      </c>
      <c r="BJ650" s="18" t="s">
        <v>88</v>
      </c>
      <c r="BK650" s="141">
        <f>ROUND(I650*H650,2)</f>
        <v>0</v>
      </c>
      <c r="BL650" s="18" t="s">
        <v>494</v>
      </c>
      <c r="BM650" s="140" t="s">
        <v>1110</v>
      </c>
    </row>
    <row r="651" spans="2:65" s="13" customFormat="1" ht="11.25">
      <c r="B651" s="153"/>
      <c r="D651" s="147" t="s">
        <v>152</v>
      </c>
      <c r="F651" s="155" t="s">
        <v>1111</v>
      </c>
      <c r="H651" s="156">
        <v>0.59499999999999997</v>
      </c>
      <c r="I651" s="157"/>
      <c r="L651" s="153"/>
      <c r="M651" s="158"/>
      <c r="T651" s="159"/>
      <c r="AT651" s="154" t="s">
        <v>152</v>
      </c>
      <c r="AU651" s="154" t="s">
        <v>90</v>
      </c>
      <c r="AV651" s="13" t="s">
        <v>90</v>
      </c>
      <c r="AW651" s="13" t="s">
        <v>4</v>
      </c>
      <c r="AX651" s="13" t="s">
        <v>88</v>
      </c>
      <c r="AY651" s="154" t="s">
        <v>141</v>
      </c>
    </row>
    <row r="652" spans="2:65" s="1" customFormat="1" ht="55.5" customHeight="1">
      <c r="B652" s="34"/>
      <c r="C652" s="129" t="s">
        <v>459</v>
      </c>
      <c r="D652" s="129" t="s">
        <v>143</v>
      </c>
      <c r="E652" s="130" t="s">
        <v>1112</v>
      </c>
      <c r="F652" s="131" t="s">
        <v>1113</v>
      </c>
      <c r="G652" s="132" t="s">
        <v>230</v>
      </c>
      <c r="H652" s="133">
        <v>4.7E-2</v>
      </c>
      <c r="I652" s="134"/>
      <c r="J652" s="135">
        <f>ROUND(I652*H652,2)</f>
        <v>0</v>
      </c>
      <c r="K652" s="131" t="s">
        <v>147</v>
      </c>
      <c r="L652" s="34"/>
      <c r="M652" s="136" t="s">
        <v>32</v>
      </c>
      <c r="N652" s="137" t="s">
        <v>51</v>
      </c>
      <c r="P652" s="138">
        <f>O652*H652</f>
        <v>0</v>
      </c>
      <c r="Q652" s="138">
        <v>0</v>
      </c>
      <c r="R652" s="138">
        <f>Q652*H652</f>
        <v>0</v>
      </c>
      <c r="S652" s="138">
        <v>0</v>
      </c>
      <c r="T652" s="139">
        <f>S652*H652</f>
        <v>0</v>
      </c>
      <c r="AR652" s="140" t="s">
        <v>494</v>
      </c>
      <c r="AT652" s="140" t="s">
        <v>143</v>
      </c>
      <c r="AU652" s="140" t="s">
        <v>90</v>
      </c>
      <c r="AY652" s="18" t="s">
        <v>141</v>
      </c>
      <c r="BE652" s="141">
        <f>IF(N652="základní",J652,0)</f>
        <v>0</v>
      </c>
      <c r="BF652" s="141">
        <f>IF(N652="snížená",J652,0)</f>
        <v>0</v>
      </c>
      <c r="BG652" s="141">
        <f>IF(N652="zákl. přenesená",J652,0)</f>
        <v>0</v>
      </c>
      <c r="BH652" s="141">
        <f>IF(N652="sníž. přenesená",J652,0)</f>
        <v>0</v>
      </c>
      <c r="BI652" s="141">
        <f>IF(N652="nulová",J652,0)</f>
        <v>0</v>
      </c>
      <c r="BJ652" s="18" t="s">
        <v>88</v>
      </c>
      <c r="BK652" s="141">
        <f>ROUND(I652*H652,2)</f>
        <v>0</v>
      </c>
      <c r="BL652" s="18" t="s">
        <v>494</v>
      </c>
      <c r="BM652" s="140" t="s">
        <v>1114</v>
      </c>
    </row>
    <row r="653" spans="2:65" s="1" customFormat="1" ht="11.25">
      <c r="B653" s="34"/>
      <c r="D653" s="142" t="s">
        <v>150</v>
      </c>
      <c r="F653" s="143" t="s">
        <v>1115</v>
      </c>
      <c r="I653" s="144"/>
      <c r="L653" s="34"/>
      <c r="M653" s="145"/>
      <c r="T653" s="55"/>
      <c r="AT653" s="18" t="s">
        <v>150</v>
      </c>
      <c r="AU653" s="18" t="s">
        <v>90</v>
      </c>
    </row>
    <row r="654" spans="2:65" s="11" customFormat="1" ht="22.9" customHeight="1">
      <c r="B654" s="117"/>
      <c r="D654" s="118" t="s">
        <v>79</v>
      </c>
      <c r="E654" s="127" t="s">
        <v>1116</v>
      </c>
      <c r="F654" s="127" t="s">
        <v>1117</v>
      </c>
      <c r="I654" s="120"/>
      <c r="J654" s="128">
        <f>BK654</f>
        <v>0</v>
      </c>
      <c r="L654" s="117"/>
      <c r="M654" s="122"/>
      <c r="P654" s="123">
        <f>SUM(P655:P657)</f>
        <v>0</v>
      </c>
      <c r="R654" s="123">
        <f>SUM(R655:R657)</f>
        <v>0</v>
      </c>
      <c r="T654" s="124">
        <f>SUM(T655:T657)</f>
        <v>2.4800000000000004</v>
      </c>
      <c r="AR654" s="118" t="s">
        <v>90</v>
      </c>
      <c r="AT654" s="125" t="s">
        <v>79</v>
      </c>
      <c r="AU654" s="125" t="s">
        <v>88</v>
      </c>
      <c r="AY654" s="118" t="s">
        <v>141</v>
      </c>
      <c r="BK654" s="126">
        <f>SUM(BK655:BK657)</f>
        <v>0</v>
      </c>
    </row>
    <row r="655" spans="2:65" s="1" customFormat="1" ht="16.5" customHeight="1">
      <c r="B655" s="34"/>
      <c r="C655" s="129" t="s">
        <v>464</v>
      </c>
      <c r="D655" s="129" t="s">
        <v>143</v>
      </c>
      <c r="E655" s="130" t="s">
        <v>1118</v>
      </c>
      <c r="F655" s="131" t="s">
        <v>1119</v>
      </c>
      <c r="G655" s="132" t="s">
        <v>157</v>
      </c>
      <c r="H655" s="133">
        <v>12.4</v>
      </c>
      <c r="I655" s="134"/>
      <c r="J655" s="135">
        <f>ROUND(I655*H655,2)</f>
        <v>0</v>
      </c>
      <c r="K655" s="131" t="s">
        <v>32</v>
      </c>
      <c r="L655" s="34"/>
      <c r="M655" s="136" t="s">
        <v>32</v>
      </c>
      <c r="N655" s="137" t="s">
        <v>51</v>
      </c>
      <c r="P655" s="138">
        <f>O655*H655</f>
        <v>0</v>
      </c>
      <c r="Q655" s="138">
        <v>0</v>
      </c>
      <c r="R655" s="138">
        <f>Q655*H655</f>
        <v>0</v>
      </c>
      <c r="S655" s="138">
        <v>0.2</v>
      </c>
      <c r="T655" s="139">
        <f>S655*H655</f>
        <v>2.4800000000000004</v>
      </c>
      <c r="AR655" s="140" t="s">
        <v>494</v>
      </c>
      <c r="AT655" s="140" t="s">
        <v>143</v>
      </c>
      <c r="AU655" s="140" t="s">
        <v>90</v>
      </c>
      <c r="AY655" s="18" t="s">
        <v>141</v>
      </c>
      <c r="BE655" s="141">
        <f>IF(N655="základní",J655,0)</f>
        <v>0</v>
      </c>
      <c r="BF655" s="141">
        <f>IF(N655="snížená",J655,0)</f>
        <v>0</v>
      </c>
      <c r="BG655" s="141">
        <f>IF(N655="zákl. přenesená",J655,0)</f>
        <v>0</v>
      </c>
      <c r="BH655" s="141">
        <f>IF(N655="sníž. přenesená",J655,0)</f>
        <v>0</v>
      </c>
      <c r="BI655" s="141">
        <f>IF(N655="nulová",J655,0)</f>
        <v>0</v>
      </c>
      <c r="BJ655" s="18" t="s">
        <v>88</v>
      </c>
      <c r="BK655" s="141">
        <f>ROUND(I655*H655,2)</f>
        <v>0</v>
      </c>
      <c r="BL655" s="18" t="s">
        <v>494</v>
      </c>
      <c r="BM655" s="140" t="s">
        <v>1120</v>
      </c>
    </row>
    <row r="656" spans="2:65" s="12" customFormat="1" ht="11.25">
      <c r="B656" s="146"/>
      <c r="D656" s="147" t="s">
        <v>152</v>
      </c>
      <c r="E656" s="148" t="s">
        <v>32</v>
      </c>
      <c r="F656" s="149" t="s">
        <v>1121</v>
      </c>
      <c r="H656" s="148" t="s">
        <v>32</v>
      </c>
      <c r="I656" s="150"/>
      <c r="L656" s="146"/>
      <c r="M656" s="151"/>
      <c r="T656" s="152"/>
      <c r="AT656" s="148" t="s">
        <v>152</v>
      </c>
      <c r="AU656" s="148" t="s">
        <v>90</v>
      </c>
      <c r="AV656" s="12" t="s">
        <v>88</v>
      </c>
      <c r="AW656" s="12" t="s">
        <v>41</v>
      </c>
      <c r="AX656" s="12" t="s">
        <v>80</v>
      </c>
      <c r="AY656" s="148" t="s">
        <v>141</v>
      </c>
    </row>
    <row r="657" spans="2:65" s="13" customFormat="1" ht="11.25">
      <c r="B657" s="153"/>
      <c r="D657" s="147" t="s">
        <v>152</v>
      </c>
      <c r="E657" s="154" t="s">
        <v>32</v>
      </c>
      <c r="F657" s="155" t="s">
        <v>1122</v>
      </c>
      <c r="H657" s="156">
        <v>12.4</v>
      </c>
      <c r="I657" s="157"/>
      <c r="L657" s="153"/>
      <c r="M657" s="158"/>
      <c r="T657" s="159"/>
      <c r="AT657" s="154" t="s">
        <v>152</v>
      </c>
      <c r="AU657" s="154" t="s">
        <v>90</v>
      </c>
      <c r="AV657" s="13" t="s">
        <v>90</v>
      </c>
      <c r="AW657" s="13" t="s">
        <v>41</v>
      </c>
      <c r="AX657" s="13" t="s">
        <v>88</v>
      </c>
      <c r="AY657" s="154" t="s">
        <v>141</v>
      </c>
    </row>
    <row r="658" spans="2:65" s="11" customFormat="1" ht="22.9" customHeight="1">
      <c r="B658" s="117"/>
      <c r="D658" s="118" t="s">
        <v>79</v>
      </c>
      <c r="E658" s="127" t="s">
        <v>1123</v>
      </c>
      <c r="F658" s="127" t="s">
        <v>1124</v>
      </c>
      <c r="I658" s="120"/>
      <c r="J658" s="128">
        <f>BK658</f>
        <v>0</v>
      </c>
      <c r="L658" s="117"/>
      <c r="M658" s="122"/>
      <c r="P658" s="123">
        <f>SUM(P659:P697)</f>
        <v>0</v>
      </c>
      <c r="R658" s="123">
        <f>SUM(R659:R697)</f>
        <v>1.5386043799999998</v>
      </c>
      <c r="T658" s="124">
        <f>SUM(T659:T697)</f>
        <v>0</v>
      </c>
      <c r="AR658" s="118" t="s">
        <v>90</v>
      </c>
      <c r="AT658" s="125" t="s">
        <v>79</v>
      </c>
      <c r="AU658" s="125" t="s">
        <v>88</v>
      </c>
      <c r="AY658" s="118" t="s">
        <v>141</v>
      </c>
      <c r="BK658" s="126">
        <f>SUM(BK659:BK697)</f>
        <v>0</v>
      </c>
    </row>
    <row r="659" spans="2:65" s="1" customFormat="1" ht="44.25" customHeight="1">
      <c r="B659" s="34"/>
      <c r="C659" s="129" t="s">
        <v>1125</v>
      </c>
      <c r="D659" s="129" t="s">
        <v>143</v>
      </c>
      <c r="E659" s="130" t="s">
        <v>1126</v>
      </c>
      <c r="F659" s="131" t="s">
        <v>1127</v>
      </c>
      <c r="G659" s="132" t="s">
        <v>146</v>
      </c>
      <c r="H659" s="133">
        <v>116.812</v>
      </c>
      <c r="I659" s="134"/>
      <c r="J659" s="135">
        <f>ROUND(I659*H659,2)</f>
        <v>0</v>
      </c>
      <c r="K659" s="131" t="s">
        <v>147</v>
      </c>
      <c r="L659" s="34"/>
      <c r="M659" s="136" t="s">
        <v>32</v>
      </c>
      <c r="N659" s="137" t="s">
        <v>51</v>
      </c>
      <c r="P659" s="138">
        <f>O659*H659</f>
        <v>0</v>
      </c>
      <c r="Q659" s="138">
        <v>0</v>
      </c>
      <c r="R659" s="138">
        <f>Q659*H659</f>
        <v>0</v>
      </c>
      <c r="S659" s="138">
        <v>0</v>
      </c>
      <c r="T659" s="139">
        <f>S659*H659</f>
        <v>0</v>
      </c>
      <c r="AR659" s="140" t="s">
        <v>494</v>
      </c>
      <c r="AT659" s="140" t="s">
        <v>143</v>
      </c>
      <c r="AU659" s="140" t="s">
        <v>90</v>
      </c>
      <c r="AY659" s="18" t="s">
        <v>141</v>
      </c>
      <c r="BE659" s="141">
        <f>IF(N659="základní",J659,0)</f>
        <v>0</v>
      </c>
      <c r="BF659" s="141">
        <f>IF(N659="snížená",J659,0)</f>
        <v>0</v>
      </c>
      <c r="BG659" s="141">
        <f>IF(N659="zákl. přenesená",J659,0)</f>
        <v>0</v>
      </c>
      <c r="BH659" s="141">
        <f>IF(N659="sníž. přenesená",J659,0)</f>
        <v>0</v>
      </c>
      <c r="BI659" s="141">
        <f>IF(N659="nulová",J659,0)</f>
        <v>0</v>
      </c>
      <c r="BJ659" s="18" t="s">
        <v>88</v>
      </c>
      <c r="BK659" s="141">
        <f>ROUND(I659*H659,2)</f>
        <v>0</v>
      </c>
      <c r="BL659" s="18" t="s">
        <v>494</v>
      </c>
      <c r="BM659" s="140" t="s">
        <v>1128</v>
      </c>
    </row>
    <row r="660" spans="2:65" s="1" customFormat="1" ht="11.25">
      <c r="B660" s="34"/>
      <c r="D660" s="142" t="s">
        <v>150</v>
      </c>
      <c r="F660" s="143" t="s">
        <v>1129</v>
      </c>
      <c r="I660" s="144"/>
      <c r="L660" s="34"/>
      <c r="M660" s="145"/>
      <c r="T660" s="55"/>
      <c r="AT660" s="18" t="s">
        <v>150</v>
      </c>
      <c r="AU660" s="18" t="s">
        <v>90</v>
      </c>
    </row>
    <row r="661" spans="2:65" s="12" customFormat="1" ht="11.25">
      <c r="B661" s="146"/>
      <c r="D661" s="147" t="s">
        <v>152</v>
      </c>
      <c r="E661" s="148" t="s">
        <v>32</v>
      </c>
      <c r="F661" s="149" t="s">
        <v>1130</v>
      </c>
      <c r="H661" s="148" t="s">
        <v>32</v>
      </c>
      <c r="I661" s="150"/>
      <c r="L661" s="146"/>
      <c r="M661" s="151"/>
      <c r="T661" s="152"/>
      <c r="AT661" s="148" t="s">
        <v>152</v>
      </c>
      <c r="AU661" s="148" t="s">
        <v>90</v>
      </c>
      <c r="AV661" s="12" t="s">
        <v>88</v>
      </c>
      <c r="AW661" s="12" t="s">
        <v>41</v>
      </c>
      <c r="AX661" s="12" t="s">
        <v>80</v>
      </c>
      <c r="AY661" s="148" t="s">
        <v>141</v>
      </c>
    </row>
    <row r="662" spans="2:65" s="13" customFormat="1" ht="11.25">
      <c r="B662" s="153"/>
      <c r="D662" s="147" t="s">
        <v>152</v>
      </c>
      <c r="E662" s="154" t="s">
        <v>32</v>
      </c>
      <c r="F662" s="155" t="s">
        <v>1131</v>
      </c>
      <c r="H662" s="156">
        <v>116.812</v>
      </c>
      <c r="I662" s="157"/>
      <c r="L662" s="153"/>
      <c r="M662" s="158"/>
      <c r="T662" s="159"/>
      <c r="AT662" s="154" t="s">
        <v>152</v>
      </c>
      <c r="AU662" s="154" t="s">
        <v>90</v>
      </c>
      <c r="AV662" s="13" t="s">
        <v>90</v>
      </c>
      <c r="AW662" s="13" t="s">
        <v>41</v>
      </c>
      <c r="AX662" s="13" t="s">
        <v>88</v>
      </c>
      <c r="AY662" s="154" t="s">
        <v>141</v>
      </c>
    </row>
    <row r="663" spans="2:65" s="1" customFormat="1" ht="24.2" customHeight="1">
      <c r="B663" s="34"/>
      <c r="C663" s="167" t="s">
        <v>482</v>
      </c>
      <c r="D663" s="167" t="s">
        <v>260</v>
      </c>
      <c r="E663" s="168" t="s">
        <v>1132</v>
      </c>
      <c r="F663" s="169" t="s">
        <v>1133</v>
      </c>
      <c r="G663" s="170" t="s">
        <v>146</v>
      </c>
      <c r="H663" s="171">
        <v>128.49299999999999</v>
      </c>
      <c r="I663" s="172"/>
      <c r="J663" s="173">
        <f>ROUND(I663*H663,2)</f>
        <v>0</v>
      </c>
      <c r="K663" s="169" t="s">
        <v>32</v>
      </c>
      <c r="L663" s="174"/>
      <c r="M663" s="175" t="s">
        <v>32</v>
      </c>
      <c r="N663" s="176" t="s">
        <v>51</v>
      </c>
      <c r="P663" s="138">
        <f>O663*H663</f>
        <v>0</v>
      </c>
      <c r="Q663" s="138">
        <v>1.3999999999999999E-4</v>
      </c>
      <c r="R663" s="138">
        <f>Q663*H663</f>
        <v>1.7989019999999998E-2</v>
      </c>
      <c r="S663" s="138">
        <v>0</v>
      </c>
      <c r="T663" s="139">
        <f>S663*H663</f>
        <v>0</v>
      </c>
      <c r="AR663" s="140" t="s">
        <v>330</v>
      </c>
      <c r="AT663" s="140" t="s">
        <v>260</v>
      </c>
      <c r="AU663" s="140" t="s">
        <v>90</v>
      </c>
      <c r="AY663" s="18" t="s">
        <v>141</v>
      </c>
      <c r="BE663" s="141">
        <f>IF(N663="základní",J663,0)</f>
        <v>0</v>
      </c>
      <c r="BF663" s="141">
        <f>IF(N663="snížená",J663,0)</f>
        <v>0</v>
      </c>
      <c r="BG663" s="141">
        <f>IF(N663="zákl. přenesená",J663,0)</f>
        <v>0</v>
      </c>
      <c r="BH663" s="141">
        <f>IF(N663="sníž. přenesená",J663,0)</f>
        <v>0</v>
      </c>
      <c r="BI663" s="141">
        <f>IF(N663="nulová",J663,0)</f>
        <v>0</v>
      </c>
      <c r="BJ663" s="18" t="s">
        <v>88</v>
      </c>
      <c r="BK663" s="141">
        <f>ROUND(I663*H663,2)</f>
        <v>0</v>
      </c>
      <c r="BL663" s="18" t="s">
        <v>494</v>
      </c>
      <c r="BM663" s="140" t="s">
        <v>1134</v>
      </c>
    </row>
    <row r="664" spans="2:65" s="13" customFormat="1" ht="11.25">
      <c r="B664" s="153"/>
      <c r="D664" s="147" t="s">
        <v>152</v>
      </c>
      <c r="E664" s="154" t="s">
        <v>32</v>
      </c>
      <c r="F664" s="155" t="s">
        <v>1135</v>
      </c>
      <c r="H664" s="156">
        <v>128.49299999999999</v>
      </c>
      <c r="I664" s="157"/>
      <c r="L664" s="153"/>
      <c r="M664" s="158"/>
      <c r="T664" s="159"/>
      <c r="AT664" s="154" t="s">
        <v>152</v>
      </c>
      <c r="AU664" s="154" t="s">
        <v>90</v>
      </c>
      <c r="AV664" s="13" t="s">
        <v>90</v>
      </c>
      <c r="AW664" s="13" t="s">
        <v>41</v>
      </c>
      <c r="AX664" s="13" t="s">
        <v>88</v>
      </c>
      <c r="AY664" s="154" t="s">
        <v>141</v>
      </c>
    </row>
    <row r="665" spans="2:65" s="1" customFormat="1" ht="49.15" customHeight="1">
      <c r="B665" s="34"/>
      <c r="C665" s="129" t="s">
        <v>1136</v>
      </c>
      <c r="D665" s="129" t="s">
        <v>143</v>
      </c>
      <c r="E665" s="130" t="s">
        <v>1137</v>
      </c>
      <c r="F665" s="131" t="s">
        <v>1138</v>
      </c>
      <c r="G665" s="132" t="s">
        <v>146</v>
      </c>
      <c r="H665" s="133">
        <v>116.812</v>
      </c>
      <c r="I665" s="134"/>
      <c r="J665" s="135">
        <f>ROUND(I665*H665,2)</f>
        <v>0</v>
      </c>
      <c r="K665" s="131" t="s">
        <v>147</v>
      </c>
      <c r="L665" s="34"/>
      <c r="M665" s="136" t="s">
        <v>32</v>
      </c>
      <c r="N665" s="137" t="s">
        <v>51</v>
      </c>
      <c r="P665" s="138">
        <f>O665*H665</f>
        <v>0</v>
      </c>
      <c r="Q665" s="138">
        <v>1.158E-2</v>
      </c>
      <c r="R665" s="138">
        <f>Q665*H665</f>
        <v>1.3526829599999999</v>
      </c>
      <c r="S665" s="138">
        <v>0</v>
      </c>
      <c r="T665" s="139">
        <f>S665*H665</f>
        <v>0</v>
      </c>
      <c r="AR665" s="140" t="s">
        <v>494</v>
      </c>
      <c r="AT665" s="140" t="s">
        <v>143</v>
      </c>
      <c r="AU665" s="140" t="s">
        <v>90</v>
      </c>
      <c r="AY665" s="18" t="s">
        <v>141</v>
      </c>
      <c r="BE665" s="141">
        <f>IF(N665="základní",J665,0)</f>
        <v>0</v>
      </c>
      <c r="BF665" s="141">
        <f>IF(N665="snížená",J665,0)</f>
        <v>0</v>
      </c>
      <c r="BG665" s="141">
        <f>IF(N665="zákl. přenesená",J665,0)</f>
        <v>0</v>
      </c>
      <c r="BH665" s="141">
        <f>IF(N665="sníž. přenesená",J665,0)</f>
        <v>0</v>
      </c>
      <c r="BI665" s="141">
        <f>IF(N665="nulová",J665,0)</f>
        <v>0</v>
      </c>
      <c r="BJ665" s="18" t="s">
        <v>88</v>
      </c>
      <c r="BK665" s="141">
        <f>ROUND(I665*H665,2)</f>
        <v>0</v>
      </c>
      <c r="BL665" s="18" t="s">
        <v>494</v>
      </c>
      <c r="BM665" s="140" t="s">
        <v>1139</v>
      </c>
    </row>
    <row r="666" spans="2:65" s="1" customFormat="1" ht="11.25">
      <c r="B666" s="34"/>
      <c r="D666" s="142" t="s">
        <v>150</v>
      </c>
      <c r="F666" s="143" t="s">
        <v>1140</v>
      </c>
      <c r="I666" s="144"/>
      <c r="L666" s="34"/>
      <c r="M666" s="145"/>
      <c r="T666" s="55"/>
      <c r="AT666" s="18" t="s">
        <v>150</v>
      </c>
      <c r="AU666" s="18" t="s">
        <v>90</v>
      </c>
    </row>
    <row r="667" spans="2:65" s="12" customFormat="1" ht="11.25">
      <c r="B667" s="146"/>
      <c r="D667" s="147" t="s">
        <v>152</v>
      </c>
      <c r="E667" s="148" t="s">
        <v>32</v>
      </c>
      <c r="F667" s="149" t="s">
        <v>1130</v>
      </c>
      <c r="H667" s="148" t="s">
        <v>32</v>
      </c>
      <c r="I667" s="150"/>
      <c r="L667" s="146"/>
      <c r="M667" s="151"/>
      <c r="T667" s="152"/>
      <c r="AT667" s="148" t="s">
        <v>152</v>
      </c>
      <c r="AU667" s="148" t="s">
        <v>90</v>
      </c>
      <c r="AV667" s="12" t="s">
        <v>88</v>
      </c>
      <c r="AW667" s="12" t="s">
        <v>41</v>
      </c>
      <c r="AX667" s="12" t="s">
        <v>80</v>
      </c>
      <c r="AY667" s="148" t="s">
        <v>141</v>
      </c>
    </row>
    <row r="668" spans="2:65" s="13" customFormat="1" ht="11.25">
      <c r="B668" s="153"/>
      <c r="D668" s="147" t="s">
        <v>152</v>
      </c>
      <c r="E668" s="154" t="s">
        <v>32</v>
      </c>
      <c r="F668" s="155" t="s">
        <v>1131</v>
      </c>
      <c r="H668" s="156">
        <v>116.812</v>
      </c>
      <c r="I668" s="157"/>
      <c r="L668" s="153"/>
      <c r="M668" s="158"/>
      <c r="T668" s="159"/>
      <c r="AT668" s="154" t="s">
        <v>152</v>
      </c>
      <c r="AU668" s="154" t="s">
        <v>90</v>
      </c>
      <c r="AV668" s="13" t="s">
        <v>90</v>
      </c>
      <c r="AW668" s="13" t="s">
        <v>41</v>
      </c>
      <c r="AX668" s="13" t="s">
        <v>88</v>
      </c>
      <c r="AY668" s="154" t="s">
        <v>141</v>
      </c>
    </row>
    <row r="669" spans="2:65" s="1" customFormat="1" ht="44.25" customHeight="1">
      <c r="B669" s="34"/>
      <c r="C669" s="129" t="s">
        <v>1141</v>
      </c>
      <c r="D669" s="129" t="s">
        <v>143</v>
      </c>
      <c r="E669" s="130" t="s">
        <v>1142</v>
      </c>
      <c r="F669" s="131" t="s">
        <v>1143</v>
      </c>
      <c r="G669" s="132" t="s">
        <v>157</v>
      </c>
      <c r="H669" s="133">
        <v>7.5</v>
      </c>
      <c r="I669" s="134"/>
      <c r="J669" s="135">
        <f>ROUND(I669*H669,2)</f>
        <v>0</v>
      </c>
      <c r="K669" s="131" t="s">
        <v>147</v>
      </c>
      <c r="L669" s="34"/>
      <c r="M669" s="136" t="s">
        <v>32</v>
      </c>
      <c r="N669" s="137" t="s">
        <v>51</v>
      </c>
      <c r="P669" s="138">
        <f>O669*H669</f>
        <v>0</v>
      </c>
      <c r="Q669" s="138">
        <v>1.306E-2</v>
      </c>
      <c r="R669" s="138">
        <f>Q669*H669</f>
        <v>9.7950000000000009E-2</v>
      </c>
      <c r="S669" s="138">
        <v>0</v>
      </c>
      <c r="T669" s="139">
        <f>S669*H669</f>
        <v>0</v>
      </c>
      <c r="AR669" s="140" t="s">
        <v>494</v>
      </c>
      <c r="AT669" s="140" t="s">
        <v>143</v>
      </c>
      <c r="AU669" s="140" t="s">
        <v>90</v>
      </c>
      <c r="AY669" s="18" t="s">
        <v>141</v>
      </c>
      <c r="BE669" s="141">
        <f>IF(N669="základní",J669,0)</f>
        <v>0</v>
      </c>
      <c r="BF669" s="141">
        <f>IF(N669="snížená",J669,0)</f>
        <v>0</v>
      </c>
      <c r="BG669" s="141">
        <f>IF(N669="zákl. přenesená",J669,0)</f>
        <v>0</v>
      </c>
      <c r="BH669" s="141">
        <f>IF(N669="sníž. přenesená",J669,0)</f>
        <v>0</v>
      </c>
      <c r="BI669" s="141">
        <f>IF(N669="nulová",J669,0)</f>
        <v>0</v>
      </c>
      <c r="BJ669" s="18" t="s">
        <v>88</v>
      </c>
      <c r="BK669" s="141">
        <f>ROUND(I669*H669,2)</f>
        <v>0</v>
      </c>
      <c r="BL669" s="18" t="s">
        <v>494</v>
      </c>
      <c r="BM669" s="140" t="s">
        <v>1144</v>
      </c>
    </row>
    <row r="670" spans="2:65" s="1" customFormat="1" ht="11.25">
      <c r="B670" s="34"/>
      <c r="D670" s="142" t="s">
        <v>150</v>
      </c>
      <c r="F670" s="143" t="s">
        <v>1145</v>
      </c>
      <c r="I670" s="144"/>
      <c r="L670" s="34"/>
      <c r="M670" s="145"/>
      <c r="T670" s="55"/>
      <c r="AT670" s="18" t="s">
        <v>150</v>
      </c>
      <c r="AU670" s="18" t="s">
        <v>90</v>
      </c>
    </row>
    <row r="671" spans="2:65" s="13" customFormat="1" ht="11.25">
      <c r="B671" s="153"/>
      <c r="D671" s="147" t="s">
        <v>152</v>
      </c>
      <c r="E671" s="154" t="s">
        <v>32</v>
      </c>
      <c r="F671" s="155" t="s">
        <v>1146</v>
      </c>
      <c r="H671" s="156">
        <v>2.5</v>
      </c>
      <c r="I671" s="157"/>
      <c r="L671" s="153"/>
      <c r="M671" s="158"/>
      <c r="T671" s="159"/>
      <c r="AT671" s="154" t="s">
        <v>152</v>
      </c>
      <c r="AU671" s="154" t="s">
        <v>90</v>
      </c>
      <c r="AV671" s="13" t="s">
        <v>90</v>
      </c>
      <c r="AW671" s="13" t="s">
        <v>41</v>
      </c>
      <c r="AX671" s="13" t="s">
        <v>80</v>
      </c>
      <c r="AY671" s="154" t="s">
        <v>141</v>
      </c>
    </row>
    <row r="672" spans="2:65" s="13" customFormat="1" ht="11.25">
      <c r="B672" s="153"/>
      <c r="D672" s="147" t="s">
        <v>152</v>
      </c>
      <c r="E672" s="154" t="s">
        <v>32</v>
      </c>
      <c r="F672" s="155" t="s">
        <v>1147</v>
      </c>
      <c r="H672" s="156">
        <v>7.5</v>
      </c>
      <c r="I672" s="157"/>
      <c r="L672" s="153"/>
      <c r="M672" s="158"/>
      <c r="T672" s="159"/>
      <c r="AT672" s="154" t="s">
        <v>152</v>
      </c>
      <c r="AU672" s="154" t="s">
        <v>90</v>
      </c>
      <c r="AV672" s="13" t="s">
        <v>90</v>
      </c>
      <c r="AW672" s="13" t="s">
        <v>41</v>
      </c>
      <c r="AX672" s="13" t="s">
        <v>88</v>
      </c>
      <c r="AY672" s="154" t="s">
        <v>141</v>
      </c>
    </row>
    <row r="673" spans="2:65" s="1" customFormat="1" ht="33" customHeight="1">
      <c r="B673" s="34"/>
      <c r="C673" s="129" t="s">
        <v>498</v>
      </c>
      <c r="D673" s="129" t="s">
        <v>143</v>
      </c>
      <c r="E673" s="130" t="s">
        <v>1148</v>
      </c>
      <c r="F673" s="131" t="s">
        <v>1149</v>
      </c>
      <c r="G673" s="132" t="s">
        <v>608</v>
      </c>
      <c r="H673" s="133">
        <v>2</v>
      </c>
      <c r="I673" s="134"/>
      <c r="J673" s="135">
        <f>ROUND(I673*H673,2)</f>
        <v>0</v>
      </c>
      <c r="K673" s="131" t="s">
        <v>32</v>
      </c>
      <c r="L673" s="34"/>
      <c r="M673" s="136" t="s">
        <v>32</v>
      </c>
      <c r="N673" s="137" t="s">
        <v>51</v>
      </c>
      <c r="P673" s="138">
        <f>O673*H673</f>
        <v>0</v>
      </c>
      <c r="Q673" s="138">
        <v>2.5999999999999998E-5</v>
      </c>
      <c r="R673" s="138">
        <f>Q673*H673</f>
        <v>5.1999999999999997E-5</v>
      </c>
      <c r="S673" s="138">
        <v>0</v>
      </c>
      <c r="T673" s="139">
        <f>S673*H673</f>
        <v>0</v>
      </c>
      <c r="AR673" s="140" t="s">
        <v>494</v>
      </c>
      <c r="AT673" s="140" t="s">
        <v>143</v>
      </c>
      <c r="AU673" s="140" t="s">
        <v>90</v>
      </c>
      <c r="AY673" s="18" t="s">
        <v>141</v>
      </c>
      <c r="BE673" s="141">
        <f>IF(N673="základní",J673,0)</f>
        <v>0</v>
      </c>
      <c r="BF673" s="141">
        <f>IF(N673="snížená",J673,0)</f>
        <v>0</v>
      </c>
      <c r="BG673" s="141">
        <f>IF(N673="zákl. přenesená",J673,0)</f>
        <v>0</v>
      </c>
      <c r="BH673" s="141">
        <f>IF(N673="sníž. přenesená",J673,0)</f>
        <v>0</v>
      </c>
      <c r="BI673" s="141">
        <f>IF(N673="nulová",J673,0)</f>
        <v>0</v>
      </c>
      <c r="BJ673" s="18" t="s">
        <v>88</v>
      </c>
      <c r="BK673" s="141">
        <f>ROUND(I673*H673,2)</f>
        <v>0</v>
      </c>
      <c r="BL673" s="18" t="s">
        <v>494</v>
      </c>
      <c r="BM673" s="140" t="s">
        <v>1150</v>
      </c>
    </row>
    <row r="674" spans="2:65" s="12" customFormat="1" ht="11.25">
      <c r="B674" s="146"/>
      <c r="D674" s="147" t="s">
        <v>152</v>
      </c>
      <c r="E674" s="148" t="s">
        <v>32</v>
      </c>
      <c r="F674" s="149" t="s">
        <v>1151</v>
      </c>
      <c r="H674" s="148" t="s">
        <v>32</v>
      </c>
      <c r="I674" s="150"/>
      <c r="L674" s="146"/>
      <c r="M674" s="151"/>
      <c r="T674" s="152"/>
      <c r="AT674" s="148" t="s">
        <v>152</v>
      </c>
      <c r="AU674" s="148" t="s">
        <v>90</v>
      </c>
      <c r="AV674" s="12" t="s">
        <v>88</v>
      </c>
      <c r="AW674" s="12" t="s">
        <v>41</v>
      </c>
      <c r="AX674" s="12" t="s">
        <v>80</v>
      </c>
      <c r="AY674" s="148" t="s">
        <v>141</v>
      </c>
    </row>
    <row r="675" spans="2:65" s="13" customFormat="1" ht="11.25">
      <c r="B675" s="153"/>
      <c r="D675" s="147" t="s">
        <v>152</v>
      </c>
      <c r="E675" s="154" t="s">
        <v>32</v>
      </c>
      <c r="F675" s="155" t="s">
        <v>90</v>
      </c>
      <c r="H675" s="156">
        <v>2</v>
      </c>
      <c r="I675" s="157"/>
      <c r="L675" s="153"/>
      <c r="M675" s="158"/>
      <c r="T675" s="159"/>
      <c r="AT675" s="154" t="s">
        <v>152</v>
      </c>
      <c r="AU675" s="154" t="s">
        <v>90</v>
      </c>
      <c r="AV675" s="13" t="s">
        <v>90</v>
      </c>
      <c r="AW675" s="13" t="s">
        <v>41</v>
      </c>
      <c r="AX675" s="13" t="s">
        <v>88</v>
      </c>
      <c r="AY675" s="154" t="s">
        <v>141</v>
      </c>
    </row>
    <row r="676" spans="2:65" s="1" customFormat="1" ht="21.75" customHeight="1">
      <c r="B676" s="34"/>
      <c r="C676" s="167" t="s">
        <v>503</v>
      </c>
      <c r="D676" s="167" t="s">
        <v>260</v>
      </c>
      <c r="E676" s="168" t="s">
        <v>1152</v>
      </c>
      <c r="F676" s="169" t="s">
        <v>1153</v>
      </c>
      <c r="G676" s="170" t="s">
        <v>608</v>
      </c>
      <c r="H676" s="171">
        <v>2</v>
      </c>
      <c r="I676" s="172"/>
      <c r="J676" s="173">
        <f>ROUND(I676*H676,2)</f>
        <v>0</v>
      </c>
      <c r="K676" s="169" t="s">
        <v>32</v>
      </c>
      <c r="L676" s="174"/>
      <c r="M676" s="175" t="s">
        <v>32</v>
      </c>
      <c r="N676" s="176" t="s">
        <v>51</v>
      </c>
      <c r="P676" s="138">
        <f>O676*H676</f>
        <v>0</v>
      </c>
      <c r="Q676" s="138">
        <v>3.6000000000000002E-4</v>
      </c>
      <c r="R676" s="138">
        <f>Q676*H676</f>
        <v>7.2000000000000005E-4</v>
      </c>
      <c r="S676" s="138">
        <v>0</v>
      </c>
      <c r="T676" s="139">
        <f>S676*H676</f>
        <v>0</v>
      </c>
      <c r="AR676" s="140" t="s">
        <v>330</v>
      </c>
      <c r="AT676" s="140" t="s">
        <v>260</v>
      </c>
      <c r="AU676" s="140" t="s">
        <v>90</v>
      </c>
      <c r="AY676" s="18" t="s">
        <v>141</v>
      </c>
      <c r="BE676" s="141">
        <f>IF(N676="základní",J676,0)</f>
        <v>0</v>
      </c>
      <c r="BF676" s="141">
        <f>IF(N676="snížená",J676,0)</f>
        <v>0</v>
      </c>
      <c r="BG676" s="141">
        <f>IF(N676="zákl. přenesená",J676,0)</f>
        <v>0</v>
      </c>
      <c r="BH676" s="141">
        <f>IF(N676="sníž. přenesená",J676,0)</f>
        <v>0</v>
      </c>
      <c r="BI676" s="141">
        <f>IF(N676="nulová",J676,0)</f>
        <v>0</v>
      </c>
      <c r="BJ676" s="18" t="s">
        <v>88</v>
      </c>
      <c r="BK676" s="141">
        <f>ROUND(I676*H676,2)</f>
        <v>0</v>
      </c>
      <c r="BL676" s="18" t="s">
        <v>494</v>
      </c>
      <c r="BM676" s="140" t="s">
        <v>1154</v>
      </c>
    </row>
    <row r="677" spans="2:65" s="1" customFormat="1" ht="24.2" customHeight="1">
      <c r="B677" s="34"/>
      <c r="C677" s="129" t="s">
        <v>161</v>
      </c>
      <c r="D677" s="129" t="s">
        <v>143</v>
      </c>
      <c r="E677" s="130" t="s">
        <v>1155</v>
      </c>
      <c r="F677" s="131" t="s">
        <v>1156</v>
      </c>
      <c r="G677" s="132" t="s">
        <v>146</v>
      </c>
      <c r="H677" s="133">
        <v>1.92</v>
      </c>
      <c r="I677" s="134"/>
      <c r="J677" s="135">
        <f>ROUND(I677*H677,2)</f>
        <v>0</v>
      </c>
      <c r="K677" s="131" t="s">
        <v>147</v>
      </c>
      <c r="L677" s="34"/>
      <c r="M677" s="136" t="s">
        <v>32</v>
      </c>
      <c r="N677" s="137" t="s">
        <v>51</v>
      </c>
      <c r="P677" s="138">
        <f>O677*H677</f>
        <v>0</v>
      </c>
      <c r="Q677" s="138">
        <v>2.0119999999999999E-2</v>
      </c>
      <c r="R677" s="138">
        <f>Q677*H677</f>
        <v>3.8630399999999995E-2</v>
      </c>
      <c r="S677" s="138">
        <v>0</v>
      </c>
      <c r="T677" s="139">
        <f>S677*H677</f>
        <v>0</v>
      </c>
      <c r="AR677" s="140" t="s">
        <v>494</v>
      </c>
      <c r="AT677" s="140" t="s">
        <v>143</v>
      </c>
      <c r="AU677" s="140" t="s">
        <v>90</v>
      </c>
      <c r="AY677" s="18" t="s">
        <v>141</v>
      </c>
      <c r="BE677" s="141">
        <f>IF(N677="základní",J677,0)</f>
        <v>0</v>
      </c>
      <c r="BF677" s="141">
        <f>IF(N677="snížená",J677,0)</f>
        <v>0</v>
      </c>
      <c r="BG677" s="141">
        <f>IF(N677="zákl. přenesená",J677,0)</f>
        <v>0</v>
      </c>
      <c r="BH677" s="141">
        <f>IF(N677="sníž. přenesená",J677,0)</f>
        <v>0</v>
      </c>
      <c r="BI677" s="141">
        <f>IF(N677="nulová",J677,0)</f>
        <v>0</v>
      </c>
      <c r="BJ677" s="18" t="s">
        <v>88</v>
      </c>
      <c r="BK677" s="141">
        <f>ROUND(I677*H677,2)</f>
        <v>0</v>
      </c>
      <c r="BL677" s="18" t="s">
        <v>494</v>
      </c>
      <c r="BM677" s="140" t="s">
        <v>1157</v>
      </c>
    </row>
    <row r="678" spans="2:65" s="1" customFormat="1" ht="11.25">
      <c r="B678" s="34"/>
      <c r="D678" s="142" t="s">
        <v>150</v>
      </c>
      <c r="F678" s="143" t="s">
        <v>1158</v>
      </c>
      <c r="I678" s="144"/>
      <c r="L678" s="34"/>
      <c r="M678" s="145"/>
      <c r="T678" s="55"/>
      <c r="AT678" s="18" t="s">
        <v>150</v>
      </c>
      <c r="AU678" s="18" t="s">
        <v>90</v>
      </c>
    </row>
    <row r="679" spans="2:65" s="13" customFormat="1" ht="11.25">
      <c r="B679" s="153"/>
      <c r="D679" s="147" t="s">
        <v>152</v>
      </c>
      <c r="E679" s="154" t="s">
        <v>32</v>
      </c>
      <c r="F679" s="155" t="s">
        <v>1159</v>
      </c>
      <c r="H679" s="156">
        <v>6.72</v>
      </c>
      <c r="I679" s="157"/>
      <c r="L679" s="153"/>
      <c r="M679" s="158"/>
      <c r="T679" s="159"/>
      <c r="AT679" s="154" t="s">
        <v>152</v>
      </c>
      <c r="AU679" s="154" t="s">
        <v>90</v>
      </c>
      <c r="AV679" s="13" t="s">
        <v>90</v>
      </c>
      <c r="AW679" s="13" t="s">
        <v>41</v>
      </c>
      <c r="AX679" s="13" t="s">
        <v>80</v>
      </c>
      <c r="AY679" s="154" t="s">
        <v>141</v>
      </c>
    </row>
    <row r="680" spans="2:65" s="13" customFormat="1" ht="11.25">
      <c r="B680" s="153"/>
      <c r="D680" s="147" t="s">
        <v>152</v>
      </c>
      <c r="E680" s="154" t="s">
        <v>32</v>
      </c>
      <c r="F680" s="155" t="s">
        <v>1160</v>
      </c>
      <c r="H680" s="156">
        <v>-4.8</v>
      </c>
      <c r="I680" s="157"/>
      <c r="L680" s="153"/>
      <c r="M680" s="158"/>
      <c r="T680" s="159"/>
      <c r="AT680" s="154" t="s">
        <v>152</v>
      </c>
      <c r="AU680" s="154" t="s">
        <v>90</v>
      </c>
      <c r="AV680" s="13" t="s">
        <v>90</v>
      </c>
      <c r="AW680" s="13" t="s">
        <v>41</v>
      </c>
      <c r="AX680" s="13" t="s">
        <v>80</v>
      </c>
      <c r="AY680" s="154" t="s">
        <v>141</v>
      </c>
    </row>
    <row r="681" spans="2:65" s="14" customFormat="1" ht="11.25">
      <c r="B681" s="160"/>
      <c r="D681" s="147" t="s">
        <v>152</v>
      </c>
      <c r="E681" s="161" t="s">
        <v>32</v>
      </c>
      <c r="F681" s="162" t="s">
        <v>170</v>
      </c>
      <c r="H681" s="163">
        <v>1.92</v>
      </c>
      <c r="I681" s="164"/>
      <c r="L681" s="160"/>
      <c r="M681" s="165"/>
      <c r="T681" s="166"/>
      <c r="AT681" s="161" t="s">
        <v>152</v>
      </c>
      <c r="AU681" s="161" t="s">
        <v>90</v>
      </c>
      <c r="AV681" s="14" t="s">
        <v>148</v>
      </c>
      <c r="AW681" s="14" t="s">
        <v>41</v>
      </c>
      <c r="AX681" s="14" t="s">
        <v>88</v>
      </c>
      <c r="AY681" s="161" t="s">
        <v>141</v>
      </c>
    </row>
    <row r="682" spans="2:65" s="1" customFormat="1" ht="49.15" customHeight="1">
      <c r="B682" s="34"/>
      <c r="C682" s="129" t="s">
        <v>211</v>
      </c>
      <c r="D682" s="129" t="s">
        <v>143</v>
      </c>
      <c r="E682" s="130" t="s">
        <v>1161</v>
      </c>
      <c r="F682" s="131" t="s">
        <v>1162</v>
      </c>
      <c r="G682" s="132" t="s">
        <v>608</v>
      </c>
      <c r="H682" s="133">
        <v>1</v>
      </c>
      <c r="I682" s="134"/>
      <c r="J682" s="135">
        <f>ROUND(I682*H682,2)</f>
        <v>0</v>
      </c>
      <c r="K682" s="131" t="s">
        <v>147</v>
      </c>
      <c r="L682" s="34"/>
      <c r="M682" s="136" t="s">
        <v>32</v>
      </c>
      <c r="N682" s="137" t="s">
        <v>51</v>
      </c>
      <c r="P682" s="138">
        <f>O682*H682</f>
        <v>0</v>
      </c>
      <c r="Q682" s="138">
        <v>3.058E-2</v>
      </c>
      <c r="R682" s="138">
        <f>Q682*H682</f>
        <v>3.058E-2</v>
      </c>
      <c r="S682" s="138">
        <v>0</v>
      </c>
      <c r="T682" s="139">
        <f>S682*H682</f>
        <v>0</v>
      </c>
      <c r="AR682" s="140" t="s">
        <v>494</v>
      </c>
      <c r="AT682" s="140" t="s">
        <v>143</v>
      </c>
      <c r="AU682" s="140" t="s">
        <v>90</v>
      </c>
      <c r="AY682" s="18" t="s">
        <v>141</v>
      </c>
      <c r="BE682" s="141">
        <f>IF(N682="základní",J682,0)</f>
        <v>0</v>
      </c>
      <c r="BF682" s="141">
        <f>IF(N682="snížená",J682,0)</f>
        <v>0</v>
      </c>
      <c r="BG682" s="141">
        <f>IF(N682="zákl. přenesená",J682,0)</f>
        <v>0</v>
      </c>
      <c r="BH682" s="141">
        <f>IF(N682="sníž. přenesená",J682,0)</f>
        <v>0</v>
      </c>
      <c r="BI682" s="141">
        <f>IF(N682="nulová",J682,0)</f>
        <v>0</v>
      </c>
      <c r="BJ682" s="18" t="s">
        <v>88</v>
      </c>
      <c r="BK682" s="141">
        <f>ROUND(I682*H682,2)</f>
        <v>0</v>
      </c>
      <c r="BL682" s="18" t="s">
        <v>494</v>
      </c>
      <c r="BM682" s="140" t="s">
        <v>1163</v>
      </c>
    </row>
    <row r="683" spans="2:65" s="1" customFormat="1" ht="11.25">
      <c r="B683" s="34"/>
      <c r="D683" s="142" t="s">
        <v>150</v>
      </c>
      <c r="F683" s="143" t="s">
        <v>1164</v>
      </c>
      <c r="I683" s="144"/>
      <c r="L683" s="34"/>
      <c r="M683" s="145"/>
      <c r="T683" s="55"/>
      <c r="AT683" s="18" t="s">
        <v>150</v>
      </c>
      <c r="AU683" s="18" t="s">
        <v>90</v>
      </c>
    </row>
    <row r="684" spans="2:65" s="1" customFormat="1" ht="21.75" customHeight="1">
      <c r="B684" s="34"/>
      <c r="C684" s="129" t="s">
        <v>216</v>
      </c>
      <c r="D684" s="129" t="s">
        <v>143</v>
      </c>
      <c r="E684" s="130" t="s">
        <v>1165</v>
      </c>
      <c r="F684" s="131" t="s">
        <v>1166</v>
      </c>
      <c r="G684" s="132" t="s">
        <v>146</v>
      </c>
      <c r="H684" s="133">
        <v>11.5</v>
      </c>
      <c r="I684" s="134"/>
      <c r="J684" s="135">
        <f>ROUND(I684*H684,2)</f>
        <v>0</v>
      </c>
      <c r="K684" s="131" t="s">
        <v>32</v>
      </c>
      <c r="L684" s="34"/>
      <c r="M684" s="136" t="s">
        <v>32</v>
      </c>
      <c r="N684" s="137" t="s">
        <v>51</v>
      </c>
      <c r="P684" s="138">
        <f>O684*H684</f>
        <v>0</v>
      </c>
      <c r="Q684" s="138">
        <v>0</v>
      </c>
      <c r="R684" s="138">
        <f>Q684*H684</f>
        <v>0</v>
      </c>
      <c r="S684" s="138">
        <v>0</v>
      </c>
      <c r="T684" s="139">
        <f>S684*H684</f>
        <v>0</v>
      </c>
      <c r="AR684" s="140" t="s">
        <v>494</v>
      </c>
      <c r="AT684" s="140" t="s">
        <v>143</v>
      </c>
      <c r="AU684" s="140" t="s">
        <v>90</v>
      </c>
      <c r="AY684" s="18" t="s">
        <v>141</v>
      </c>
      <c r="BE684" s="141">
        <f>IF(N684="základní",J684,0)</f>
        <v>0</v>
      </c>
      <c r="BF684" s="141">
        <f>IF(N684="snížená",J684,0)</f>
        <v>0</v>
      </c>
      <c r="BG684" s="141">
        <f>IF(N684="zákl. přenesená",J684,0)</f>
        <v>0</v>
      </c>
      <c r="BH684" s="141">
        <f>IF(N684="sníž. přenesená",J684,0)</f>
        <v>0</v>
      </c>
      <c r="BI684" s="141">
        <f>IF(N684="nulová",J684,0)</f>
        <v>0</v>
      </c>
      <c r="BJ684" s="18" t="s">
        <v>88</v>
      </c>
      <c r="BK684" s="141">
        <f>ROUND(I684*H684,2)</f>
        <v>0</v>
      </c>
      <c r="BL684" s="18" t="s">
        <v>494</v>
      </c>
      <c r="BM684" s="140" t="s">
        <v>1167</v>
      </c>
    </row>
    <row r="685" spans="2:65" s="12" customFormat="1" ht="11.25">
      <c r="B685" s="146"/>
      <c r="D685" s="147" t="s">
        <v>152</v>
      </c>
      <c r="E685" s="148" t="s">
        <v>32</v>
      </c>
      <c r="F685" s="149" t="s">
        <v>1168</v>
      </c>
      <c r="H685" s="148" t="s">
        <v>32</v>
      </c>
      <c r="I685" s="150"/>
      <c r="L685" s="146"/>
      <c r="M685" s="151"/>
      <c r="T685" s="152"/>
      <c r="AT685" s="148" t="s">
        <v>152</v>
      </c>
      <c r="AU685" s="148" t="s">
        <v>90</v>
      </c>
      <c r="AV685" s="12" t="s">
        <v>88</v>
      </c>
      <c r="AW685" s="12" t="s">
        <v>41</v>
      </c>
      <c r="AX685" s="12" t="s">
        <v>80</v>
      </c>
      <c r="AY685" s="148" t="s">
        <v>141</v>
      </c>
    </row>
    <row r="686" spans="2:65" s="13" customFormat="1" ht="11.25">
      <c r="B686" s="153"/>
      <c r="D686" s="147" t="s">
        <v>152</v>
      </c>
      <c r="E686" s="154" t="s">
        <v>32</v>
      </c>
      <c r="F686" s="155" t="s">
        <v>1169</v>
      </c>
      <c r="H686" s="156">
        <v>4.3</v>
      </c>
      <c r="I686" s="157"/>
      <c r="L686" s="153"/>
      <c r="M686" s="158"/>
      <c r="T686" s="159"/>
      <c r="AT686" s="154" t="s">
        <v>152</v>
      </c>
      <c r="AU686" s="154" t="s">
        <v>90</v>
      </c>
      <c r="AV686" s="13" t="s">
        <v>90</v>
      </c>
      <c r="AW686" s="13" t="s">
        <v>41</v>
      </c>
      <c r="AX686" s="13" t="s">
        <v>80</v>
      </c>
      <c r="AY686" s="154" t="s">
        <v>141</v>
      </c>
    </row>
    <row r="687" spans="2:65" s="12" customFormat="1" ht="11.25">
      <c r="B687" s="146"/>
      <c r="D687" s="147" t="s">
        <v>152</v>
      </c>
      <c r="E687" s="148" t="s">
        <v>32</v>
      </c>
      <c r="F687" s="149" t="s">
        <v>1170</v>
      </c>
      <c r="H687" s="148" t="s">
        <v>32</v>
      </c>
      <c r="I687" s="150"/>
      <c r="L687" s="146"/>
      <c r="M687" s="151"/>
      <c r="T687" s="152"/>
      <c r="AT687" s="148" t="s">
        <v>152</v>
      </c>
      <c r="AU687" s="148" t="s">
        <v>90</v>
      </c>
      <c r="AV687" s="12" t="s">
        <v>88</v>
      </c>
      <c r="AW687" s="12" t="s">
        <v>41</v>
      </c>
      <c r="AX687" s="12" t="s">
        <v>80</v>
      </c>
      <c r="AY687" s="148" t="s">
        <v>141</v>
      </c>
    </row>
    <row r="688" spans="2:65" s="13" customFormat="1" ht="11.25">
      <c r="B688" s="153"/>
      <c r="D688" s="147" t="s">
        <v>152</v>
      </c>
      <c r="E688" s="154" t="s">
        <v>32</v>
      </c>
      <c r="F688" s="155" t="s">
        <v>1171</v>
      </c>
      <c r="H688" s="156">
        <v>7.2</v>
      </c>
      <c r="I688" s="157"/>
      <c r="L688" s="153"/>
      <c r="M688" s="158"/>
      <c r="T688" s="159"/>
      <c r="AT688" s="154" t="s">
        <v>152</v>
      </c>
      <c r="AU688" s="154" t="s">
        <v>90</v>
      </c>
      <c r="AV688" s="13" t="s">
        <v>90</v>
      </c>
      <c r="AW688" s="13" t="s">
        <v>41</v>
      </c>
      <c r="AX688" s="13" t="s">
        <v>80</v>
      </c>
      <c r="AY688" s="154" t="s">
        <v>141</v>
      </c>
    </row>
    <row r="689" spans="2:65" s="14" customFormat="1" ht="11.25">
      <c r="B689" s="160"/>
      <c r="D689" s="147" t="s">
        <v>152</v>
      </c>
      <c r="E689" s="161" t="s">
        <v>32</v>
      </c>
      <c r="F689" s="162" t="s">
        <v>170</v>
      </c>
      <c r="H689" s="163">
        <v>11.5</v>
      </c>
      <c r="I689" s="164"/>
      <c r="L689" s="160"/>
      <c r="M689" s="165"/>
      <c r="T689" s="166"/>
      <c r="AT689" s="161" t="s">
        <v>152</v>
      </c>
      <c r="AU689" s="161" t="s">
        <v>90</v>
      </c>
      <c r="AV689" s="14" t="s">
        <v>148</v>
      </c>
      <c r="AW689" s="14" t="s">
        <v>41</v>
      </c>
      <c r="AX689" s="14" t="s">
        <v>88</v>
      </c>
      <c r="AY689" s="161" t="s">
        <v>141</v>
      </c>
    </row>
    <row r="690" spans="2:65" s="1" customFormat="1" ht="21.75" customHeight="1">
      <c r="B690" s="34"/>
      <c r="C690" s="129" t="s">
        <v>227</v>
      </c>
      <c r="D690" s="129" t="s">
        <v>143</v>
      </c>
      <c r="E690" s="130" t="s">
        <v>1172</v>
      </c>
      <c r="F690" s="131" t="s">
        <v>1173</v>
      </c>
      <c r="G690" s="132" t="s">
        <v>146</v>
      </c>
      <c r="H690" s="133">
        <v>73.759</v>
      </c>
      <c r="I690" s="134"/>
      <c r="J690" s="135">
        <f>ROUND(I690*H690,2)</f>
        <v>0</v>
      </c>
      <c r="K690" s="131" t="s">
        <v>32</v>
      </c>
      <c r="L690" s="34"/>
      <c r="M690" s="136" t="s">
        <v>32</v>
      </c>
      <c r="N690" s="137" t="s">
        <v>51</v>
      </c>
      <c r="P690" s="138">
        <f>O690*H690</f>
        <v>0</v>
      </c>
      <c r="Q690" s="138">
        <v>0</v>
      </c>
      <c r="R690" s="138">
        <f>Q690*H690</f>
        <v>0</v>
      </c>
      <c r="S690" s="138">
        <v>0</v>
      </c>
      <c r="T690" s="139">
        <f>S690*H690</f>
        <v>0</v>
      </c>
      <c r="AR690" s="140" t="s">
        <v>494</v>
      </c>
      <c r="AT690" s="140" t="s">
        <v>143</v>
      </c>
      <c r="AU690" s="140" t="s">
        <v>90</v>
      </c>
      <c r="AY690" s="18" t="s">
        <v>141</v>
      </c>
      <c r="BE690" s="141">
        <f>IF(N690="základní",J690,0)</f>
        <v>0</v>
      </c>
      <c r="BF690" s="141">
        <f>IF(N690="snížená",J690,0)</f>
        <v>0</v>
      </c>
      <c r="BG690" s="141">
        <f>IF(N690="zákl. přenesená",J690,0)</f>
        <v>0</v>
      </c>
      <c r="BH690" s="141">
        <f>IF(N690="sníž. přenesená",J690,0)</f>
        <v>0</v>
      </c>
      <c r="BI690" s="141">
        <f>IF(N690="nulová",J690,0)</f>
        <v>0</v>
      </c>
      <c r="BJ690" s="18" t="s">
        <v>88</v>
      </c>
      <c r="BK690" s="141">
        <f>ROUND(I690*H690,2)</f>
        <v>0</v>
      </c>
      <c r="BL690" s="18" t="s">
        <v>494</v>
      </c>
      <c r="BM690" s="140" t="s">
        <v>1174</v>
      </c>
    </row>
    <row r="691" spans="2:65" s="12" customFormat="1" ht="11.25">
      <c r="B691" s="146"/>
      <c r="D691" s="147" t="s">
        <v>152</v>
      </c>
      <c r="E691" s="148" t="s">
        <v>32</v>
      </c>
      <c r="F691" s="149" t="s">
        <v>1168</v>
      </c>
      <c r="H691" s="148" t="s">
        <v>32</v>
      </c>
      <c r="I691" s="150"/>
      <c r="L691" s="146"/>
      <c r="M691" s="151"/>
      <c r="T691" s="152"/>
      <c r="AT691" s="148" t="s">
        <v>152</v>
      </c>
      <c r="AU691" s="148" t="s">
        <v>90</v>
      </c>
      <c r="AV691" s="12" t="s">
        <v>88</v>
      </c>
      <c r="AW691" s="12" t="s">
        <v>41</v>
      </c>
      <c r="AX691" s="12" t="s">
        <v>80</v>
      </c>
      <c r="AY691" s="148" t="s">
        <v>141</v>
      </c>
    </row>
    <row r="692" spans="2:65" s="13" customFormat="1" ht="11.25">
      <c r="B692" s="153"/>
      <c r="D692" s="147" t="s">
        <v>152</v>
      </c>
      <c r="E692" s="154" t="s">
        <v>32</v>
      </c>
      <c r="F692" s="155" t="s">
        <v>818</v>
      </c>
      <c r="H692" s="156">
        <v>33.07</v>
      </c>
      <c r="I692" s="157"/>
      <c r="L692" s="153"/>
      <c r="M692" s="158"/>
      <c r="T692" s="159"/>
      <c r="AT692" s="154" t="s">
        <v>152</v>
      </c>
      <c r="AU692" s="154" t="s">
        <v>90</v>
      </c>
      <c r="AV692" s="13" t="s">
        <v>90</v>
      </c>
      <c r="AW692" s="13" t="s">
        <v>41</v>
      </c>
      <c r="AX692" s="13" t="s">
        <v>80</v>
      </c>
      <c r="AY692" s="154" t="s">
        <v>141</v>
      </c>
    </row>
    <row r="693" spans="2:65" s="12" customFormat="1" ht="11.25">
      <c r="B693" s="146"/>
      <c r="D693" s="147" t="s">
        <v>152</v>
      </c>
      <c r="E693" s="148" t="s">
        <v>32</v>
      </c>
      <c r="F693" s="149" t="s">
        <v>1170</v>
      </c>
      <c r="H693" s="148" t="s">
        <v>32</v>
      </c>
      <c r="I693" s="150"/>
      <c r="L693" s="146"/>
      <c r="M693" s="151"/>
      <c r="T693" s="152"/>
      <c r="AT693" s="148" t="s">
        <v>152</v>
      </c>
      <c r="AU693" s="148" t="s">
        <v>90</v>
      </c>
      <c r="AV693" s="12" t="s">
        <v>88</v>
      </c>
      <c r="AW693" s="12" t="s">
        <v>41</v>
      </c>
      <c r="AX693" s="12" t="s">
        <v>80</v>
      </c>
      <c r="AY693" s="148" t="s">
        <v>141</v>
      </c>
    </row>
    <row r="694" spans="2:65" s="13" customFormat="1" ht="11.25">
      <c r="B694" s="153"/>
      <c r="D694" s="147" t="s">
        <v>152</v>
      </c>
      <c r="E694" s="154" t="s">
        <v>32</v>
      </c>
      <c r="F694" s="155" t="s">
        <v>1175</v>
      </c>
      <c r="H694" s="156">
        <v>40.689</v>
      </c>
      <c r="I694" s="157"/>
      <c r="L694" s="153"/>
      <c r="M694" s="158"/>
      <c r="T694" s="159"/>
      <c r="AT694" s="154" t="s">
        <v>152</v>
      </c>
      <c r="AU694" s="154" t="s">
        <v>90</v>
      </c>
      <c r="AV694" s="13" t="s">
        <v>90</v>
      </c>
      <c r="AW694" s="13" t="s">
        <v>41</v>
      </c>
      <c r="AX694" s="13" t="s">
        <v>80</v>
      </c>
      <c r="AY694" s="154" t="s">
        <v>141</v>
      </c>
    </row>
    <row r="695" spans="2:65" s="14" customFormat="1" ht="11.25">
      <c r="B695" s="160"/>
      <c r="D695" s="147" t="s">
        <v>152</v>
      </c>
      <c r="E695" s="161" t="s">
        <v>32</v>
      </c>
      <c r="F695" s="162" t="s">
        <v>170</v>
      </c>
      <c r="H695" s="163">
        <v>73.759</v>
      </c>
      <c r="I695" s="164"/>
      <c r="L695" s="160"/>
      <c r="M695" s="165"/>
      <c r="T695" s="166"/>
      <c r="AT695" s="161" t="s">
        <v>152</v>
      </c>
      <c r="AU695" s="161" t="s">
        <v>90</v>
      </c>
      <c r="AV695" s="14" t="s">
        <v>148</v>
      </c>
      <c r="AW695" s="14" t="s">
        <v>41</v>
      </c>
      <c r="AX695" s="14" t="s">
        <v>88</v>
      </c>
      <c r="AY695" s="161" t="s">
        <v>141</v>
      </c>
    </row>
    <row r="696" spans="2:65" s="1" customFormat="1" ht="76.349999999999994" customHeight="1">
      <c r="B696" s="34"/>
      <c r="C696" s="129" t="s">
        <v>234</v>
      </c>
      <c r="D696" s="129" t="s">
        <v>143</v>
      </c>
      <c r="E696" s="130" t="s">
        <v>1176</v>
      </c>
      <c r="F696" s="131" t="s">
        <v>1177</v>
      </c>
      <c r="G696" s="132" t="s">
        <v>230</v>
      </c>
      <c r="H696" s="133">
        <v>1.694</v>
      </c>
      <c r="I696" s="134"/>
      <c r="J696" s="135">
        <f>ROUND(I696*H696,2)</f>
        <v>0</v>
      </c>
      <c r="K696" s="131" t="s">
        <v>147</v>
      </c>
      <c r="L696" s="34"/>
      <c r="M696" s="136" t="s">
        <v>32</v>
      </c>
      <c r="N696" s="137" t="s">
        <v>51</v>
      </c>
      <c r="P696" s="138">
        <f>O696*H696</f>
        <v>0</v>
      </c>
      <c r="Q696" s="138">
        <v>0</v>
      </c>
      <c r="R696" s="138">
        <f>Q696*H696</f>
        <v>0</v>
      </c>
      <c r="S696" s="138">
        <v>0</v>
      </c>
      <c r="T696" s="139">
        <f>S696*H696</f>
        <v>0</v>
      </c>
      <c r="AR696" s="140" t="s">
        <v>494</v>
      </c>
      <c r="AT696" s="140" t="s">
        <v>143</v>
      </c>
      <c r="AU696" s="140" t="s">
        <v>90</v>
      </c>
      <c r="AY696" s="18" t="s">
        <v>141</v>
      </c>
      <c r="BE696" s="141">
        <f>IF(N696="základní",J696,0)</f>
        <v>0</v>
      </c>
      <c r="BF696" s="141">
        <f>IF(N696="snížená",J696,0)</f>
        <v>0</v>
      </c>
      <c r="BG696" s="141">
        <f>IF(N696="zákl. přenesená",J696,0)</f>
        <v>0</v>
      </c>
      <c r="BH696" s="141">
        <f>IF(N696="sníž. přenesená",J696,0)</f>
        <v>0</v>
      </c>
      <c r="BI696" s="141">
        <f>IF(N696="nulová",J696,0)</f>
        <v>0</v>
      </c>
      <c r="BJ696" s="18" t="s">
        <v>88</v>
      </c>
      <c r="BK696" s="141">
        <f>ROUND(I696*H696,2)</f>
        <v>0</v>
      </c>
      <c r="BL696" s="18" t="s">
        <v>494</v>
      </c>
      <c r="BM696" s="140" t="s">
        <v>1178</v>
      </c>
    </row>
    <row r="697" spans="2:65" s="1" customFormat="1" ht="11.25">
      <c r="B697" s="34"/>
      <c r="D697" s="142" t="s">
        <v>150</v>
      </c>
      <c r="F697" s="143" t="s">
        <v>1179</v>
      </c>
      <c r="I697" s="144"/>
      <c r="L697" s="34"/>
      <c r="M697" s="145"/>
      <c r="T697" s="55"/>
      <c r="AT697" s="18" t="s">
        <v>150</v>
      </c>
      <c r="AU697" s="18" t="s">
        <v>90</v>
      </c>
    </row>
    <row r="698" spans="2:65" s="11" customFormat="1" ht="22.9" customHeight="1">
      <c r="B698" s="117"/>
      <c r="D698" s="118" t="s">
        <v>79</v>
      </c>
      <c r="E698" s="127" t="s">
        <v>1180</v>
      </c>
      <c r="F698" s="127" t="s">
        <v>1181</v>
      </c>
      <c r="I698" s="120"/>
      <c r="J698" s="128">
        <f>BK698</f>
        <v>0</v>
      </c>
      <c r="L698" s="117"/>
      <c r="M698" s="122"/>
      <c r="P698" s="123">
        <f>SUM(P699:P700)</f>
        <v>0</v>
      </c>
      <c r="R698" s="123">
        <f>SUM(R699:R700)</f>
        <v>0</v>
      </c>
      <c r="T698" s="124">
        <f>SUM(T699:T700)</f>
        <v>0</v>
      </c>
      <c r="AR698" s="118" t="s">
        <v>90</v>
      </c>
      <c r="AT698" s="125" t="s">
        <v>79</v>
      </c>
      <c r="AU698" s="125" t="s">
        <v>88</v>
      </c>
      <c r="AY698" s="118" t="s">
        <v>141</v>
      </c>
      <c r="BK698" s="126">
        <f>SUM(BK699:BK700)</f>
        <v>0</v>
      </c>
    </row>
    <row r="699" spans="2:65" s="1" customFormat="1" ht="24.2" customHeight="1">
      <c r="B699" s="34"/>
      <c r="C699" s="129" t="s">
        <v>1182</v>
      </c>
      <c r="D699" s="129" t="s">
        <v>143</v>
      </c>
      <c r="E699" s="130" t="s">
        <v>1183</v>
      </c>
      <c r="F699" s="131" t="s">
        <v>1184</v>
      </c>
      <c r="G699" s="132" t="s">
        <v>157</v>
      </c>
      <c r="H699" s="133">
        <v>1.2</v>
      </c>
      <c r="I699" s="134"/>
      <c r="J699" s="135">
        <f>ROUND(I699*H699,2)</f>
        <v>0</v>
      </c>
      <c r="K699" s="131" t="s">
        <v>32</v>
      </c>
      <c r="L699" s="34"/>
      <c r="M699" s="136" t="s">
        <v>32</v>
      </c>
      <c r="N699" s="137" t="s">
        <v>51</v>
      </c>
      <c r="P699" s="138">
        <f>O699*H699</f>
        <v>0</v>
      </c>
      <c r="Q699" s="138">
        <v>0</v>
      </c>
      <c r="R699" s="138">
        <f>Q699*H699</f>
        <v>0</v>
      </c>
      <c r="S699" s="138">
        <v>0</v>
      </c>
      <c r="T699" s="139">
        <f>S699*H699</f>
        <v>0</v>
      </c>
      <c r="AR699" s="140" t="s">
        <v>494</v>
      </c>
      <c r="AT699" s="140" t="s">
        <v>143</v>
      </c>
      <c r="AU699" s="140" t="s">
        <v>90</v>
      </c>
      <c r="AY699" s="18" t="s">
        <v>141</v>
      </c>
      <c r="BE699" s="141">
        <f>IF(N699="základní",J699,0)</f>
        <v>0</v>
      </c>
      <c r="BF699" s="141">
        <f>IF(N699="snížená",J699,0)</f>
        <v>0</v>
      </c>
      <c r="BG699" s="141">
        <f>IF(N699="zákl. přenesená",J699,0)</f>
        <v>0</v>
      </c>
      <c r="BH699" s="141">
        <f>IF(N699="sníž. přenesená",J699,0)</f>
        <v>0</v>
      </c>
      <c r="BI699" s="141">
        <f>IF(N699="nulová",J699,0)</f>
        <v>0</v>
      </c>
      <c r="BJ699" s="18" t="s">
        <v>88</v>
      </c>
      <c r="BK699" s="141">
        <f>ROUND(I699*H699,2)</f>
        <v>0</v>
      </c>
      <c r="BL699" s="18" t="s">
        <v>494</v>
      </c>
      <c r="BM699" s="140" t="s">
        <v>1185</v>
      </c>
    </row>
    <row r="700" spans="2:65" s="13" customFormat="1" ht="11.25">
      <c r="B700" s="153"/>
      <c r="D700" s="147" t="s">
        <v>152</v>
      </c>
      <c r="E700" s="154" t="s">
        <v>32</v>
      </c>
      <c r="F700" s="155" t="s">
        <v>1186</v>
      </c>
      <c r="H700" s="156">
        <v>1.2</v>
      </c>
      <c r="I700" s="157"/>
      <c r="L700" s="153"/>
      <c r="M700" s="158"/>
      <c r="T700" s="159"/>
      <c r="AT700" s="154" t="s">
        <v>152</v>
      </c>
      <c r="AU700" s="154" t="s">
        <v>90</v>
      </c>
      <c r="AV700" s="13" t="s">
        <v>90</v>
      </c>
      <c r="AW700" s="13" t="s">
        <v>41</v>
      </c>
      <c r="AX700" s="13" t="s">
        <v>88</v>
      </c>
      <c r="AY700" s="154" t="s">
        <v>141</v>
      </c>
    </row>
    <row r="701" spans="2:65" s="11" customFormat="1" ht="22.9" customHeight="1">
      <c r="B701" s="117"/>
      <c r="D701" s="118" t="s">
        <v>79</v>
      </c>
      <c r="E701" s="127" t="s">
        <v>1187</v>
      </c>
      <c r="F701" s="127" t="s">
        <v>1188</v>
      </c>
      <c r="I701" s="120"/>
      <c r="J701" s="128">
        <f>BK701</f>
        <v>0</v>
      </c>
      <c r="L701" s="117"/>
      <c r="M701" s="122"/>
      <c r="P701" s="123">
        <f>SUM(P702:P705)</f>
        <v>0</v>
      </c>
      <c r="R701" s="123">
        <f>SUM(R702:R705)</f>
        <v>0</v>
      </c>
      <c r="T701" s="124">
        <f>SUM(T702:T705)</f>
        <v>1.5185559999999999E-2</v>
      </c>
      <c r="AR701" s="118" t="s">
        <v>90</v>
      </c>
      <c r="AT701" s="125" t="s">
        <v>79</v>
      </c>
      <c r="AU701" s="125" t="s">
        <v>88</v>
      </c>
      <c r="AY701" s="118" t="s">
        <v>141</v>
      </c>
      <c r="BK701" s="126">
        <f>SUM(BK702:BK705)</f>
        <v>0</v>
      </c>
    </row>
    <row r="702" spans="2:65" s="1" customFormat="1" ht="24.2" customHeight="1">
      <c r="B702" s="34"/>
      <c r="C702" s="129" t="s">
        <v>1189</v>
      </c>
      <c r="D702" s="129" t="s">
        <v>143</v>
      </c>
      <c r="E702" s="130" t="s">
        <v>1190</v>
      </c>
      <c r="F702" s="131" t="s">
        <v>1191</v>
      </c>
      <c r="G702" s="132" t="s">
        <v>146</v>
      </c>
      <c r="H702" s="133">
        <v>116.812</v>
      </c>
      <c r="I702" s="134"/>
      <c r="J702" s="135">
        <f>ROUND(I702*H702,2)</f>
        <v>0</v>
      </c>
      <c r="K702" s="131" t="s">
        <v>147</v>
      </c>
      <c r="L702" s="34"/>
      <c r="M702" s="136" t="s">
        <v>32</v>
      </c>
      <c r="N702" s="137" t="s">
        <v>51</v>
      </c>
      <c r="P702" s="138">
        <f>O702*H702</f>
        <v>0</v>
      </c>
      <c r="Q702" s="138">
        <v>0</v>
      </c>
      <c r="R702" s="138">
        <f>Q702*H702</f>
        <v>0</v>
      </c>
      <c r="S702" s="138">
        <v>1.2999999999999999E-4</v>
      </c>
      <c r="T702" s="139">
        <f>S702*H702</f>
        <v>1.5185559999999999E-2</v>
      </c>
      <c r="AR702" s="140" t="s">
        <v>494</v>
      </c>
      <c r="AT702" s="140" t="s">
        <v>143</v>
      </c>
      <c r="AU702" s="140" t="s">
        <v>90</v>
      </c>
      <c r="AY702" s="18" t="s">
        <v>141</v>
      </c>
      <c r="BE702" s="141">
        <f>IF(N702="základní",J702,0)</f>
        <v>0</v>
      </c>
      <c r="BF702" s="141">
        <f>IF(N702="snížená",J702,0)</f>
        <v>0</v>
      </c>
      <c r="BG702" s="141">
        <f>IF(N702="zákl. přenesená",J702,0)</f>
        <v>0</v>
      </c>
      <c r="BH702" s="141">
        <f>IF(N702="sníž. přenesená",J702,0)</f>
        <v>0</v>
      </c>
      <c r="BI702" s="141">
        <f>IF(N702="nulová",J702,0)</f>
        <v>0</v>
      </c>
      <c r="BJ702" s="18" t="s">
        <v>88</v>
      </c>
      <c r="BK702" s="141">
        <f>ROUND(I702*H702,2)</f>
        <v>0</v>
      </c>
      <c r="BL702" s="18" t="s">
        <v>494</v>
      </c>
      <c r="BM702" s="140" t="s">
        <v>1192</v>
      </c>
    </row>
    <row r="703" spans="2:65" s="1" customFormat="1" ht="11.25">
      <c r="B703" s="34"/>
      <c r="D703" s="142" t="s">
        <v>150</v>
      </c>
      <c r="F703" s="143" t="s">
        <v>1193</v>
      </c>
      <c r="I703" s="144"/>
      <c r="L703" s="34"/>
      <c r="M703" s="145"/>
      <c r="T703" s="55"/>
      <c r="AT703" s="18" t="s">
        <v>150</v>
      </c>
      <c r="AU703" s="18" t="s">
        <v>90</v>
      </c>
    </row>
    <row r="704" spans="2:65" s="12" customFormat="1" ht="11.25">
      <c r="B704" s="146"/>
      <c r="D704" s="147" t="s">
        <v>152</v>
      </c>
      <c r="E704" s="148" t="s">
        <v>32</v>
      </c>
      <c r="F704" s="149" t="s">
        <v>1130</v>
      </c>
      <c r="H704" s="148" t="s">
        <v>32</v>
      </c>
      <c r="I704" s="150"/>
      <c r="L704" s="146"/>
      <c r="M704" s="151"/>
      <c r="T704" s="152"/>
      <c r="AT704" s="148" t="s">
        <v>152</v>
      </c>
      <c r="AU704" s="148" t="s">
        <v>90</v>
      </c>
      <c r="AV704" s="12" t="s">
        <v>88</v>
      </c>
      <c r="AW704" s="12" t="s">
        <v>41</v>
      </c>
      <c r="AX704" s="12" t="s">
        <v>80</v>
      </c>
      <c r="AY704" s="148" t="s">
        <v>141</v>
      </c>
    </row>
    <row r="705" spans="2:65" s="13" customFormat="1" ht="11.25">
      <c r="B705" s="153"/>
      <c r="D705" s="147" t="s">
        <v>152</v>
      </c>
      <c r="E705" s="154" t="s">
        <v>32</v>
      </c>
      <c r="F705" s="155" t="s">
        <v>1131</v>
      </c>
      <c r="H705" s="156">
        <v>116.812</v>
      </c>
      <c r="I705" s="157"/>
      <c r="L705" s="153"/>
      <c r="M705" s="158"/>
      <c r="T705" s="159"/>
      <c r="AT705" s="154" t="s">
        <v>152</v>
      </c>
      <c r="AU705" s="154" t="s">
        <v>90</v>
      </c>
      <c r="AV705" s="13" t="s">
        <v>90</v>
      </c>
      <c r="AW705" s="13" t="s">
        <v>41</v>
      </c>
      <c r="AX705" s="13" t="s">
        <v>88</v>
      </c>
      <c r="AY705" s="154" t="s">
        <v>141</v>
      </c>
    </row>
    <row r="706" spans="2:65" s="11" customFormat="1" ht="22.9" customHeight="1">
      <c r="B706" s="117"/>
      <c r="D706" s="118" t="s">
        <v>79</v>
      </c>
      <c r="E706" s="127" t="s">
        <v>1194</v>
      </c>
      <c r="F706" s="127" t="s">
        <v>1195</v>
      </c>
      <c r="I706" s="120"/>
      <c r="J706" s="128">
        <f>BK706</f>
        <v>0</v>
      </c>
      <c r="L706" s="117"/>
      <c r="M706" s="122"/>
      <c r="P706" s="123">
        <f>SUM(P707:P742)</f>
        <v>0</v>
      </c>
      <c r="R706" s="123">
        <f>SUM(R707:R742)</f>
        <v>0.38050000000000006</v>
      </c>
      <c r="T706" s="124">
        <f>SUM(T707:T742)</f>
        <v>2.1334279199999999</v>
      </c>
      <c r="AR706" s="118" t="s">
        <v>90</v>
      </c>
      <c r="AT706" s="125" t="s">
        <v>79</v>
      </c>
      <c r="AU706" s="125" t="s">
        <v>88</v>
      </c>
      <c r="AY706" s="118" t="s">
        <v>141</v>
      </c>
      <c r="BK706" s="126">
        <f>SUM(BK707:BK742)</f>
        <v>0</v>
      </c>
    </row>
    <row r="707" spans="2:65" s="1" customFormat="1" ht="16.5" customHeight="1">
      <c r="B707" s="34"/>
      <c r="C707" s="129" t="s">
        <v>222</v>
      </c>
      <c r="D707" s="129" t="s">
        <v>143</v>
      </c>
      <c r="E707" s="130" t="s">
        <v>1196</v>
      </c>
      <c r="F707" s="131" t="s">
        <v>1197</v>
      </c>
      <c r="G707" s="132" t="s">
        <v>146</v>
      </c>
      <c r="H707" s="133">
        <v>112.404</v>
      </c>
      <c r="I707" s="134"/>
      <c r="J707" s="135">
        <f>ROUND(I707*H707,2)</f>
        <v>0</v>
      </c>
      <c r="K707" s="131" t="s">
        <v>147</v>
      </c>
      <c r="L707" s="34"/>
      <c r="M707" s="136" t="s">
        <v>32</v>
      </c>
      <c r="N707" s="137" t="s">
        <v>51</v>
      </c>
      <c r="P707" s="138">
        <f>O707*H707</f>
        <v>0</v>
      </c>
      <c r="Q707" s="138">
        <v>0</v>
      </c>
      <c r="R707" s="138">
        <f>Q707*H707</f>
        <v>0</v>
      </c>
      <c r="S707" s="138">
        <v>1.098E-2</v>
      </c>
      <c r="T707" s="139">
        <f>S707*H707</f>
        <v>1.2341959199999999</v>
      </c>
      <c r="AR707" s="140" t="s">
        <v>494</v>
      </c>
      <c r="AT707" s="140" t="s">
        <v>143</v>
      </c>
      <c r="AU707" s="140" t="s">
        <v>90</v>
      </c>
      <c r="AY707" s="18" t="s">
        <v>141</v>
      </c>
      <c r="BE707" s="141">
        <f>IF(N707="základní",J707,0)</f>
        <v>0</v>
      </c>
      <c r="BF707" s="141">
        <f>IF(N707="snížená",J707,0)</f>
        <v>0</v>
      </c>
      <c r="BG707" s="141">
        <f>IF(N707="zákl. přenesená",J707,0)</f>
        <v>0</v>
      </c>
      <c r="BH707" s="141">
        <f>IF(N707="sníž. přenesená",J707,0)</f>
        <v>0</v>
      </c>
      <c r="BI707" s="141">
        <f>IF(N707="nulová",J707,0)</f>
        <v>0</v>
      </c>
      <c r="BJ707" s="18" t="s">
        <v>88</v>
      </c>
      <c r="BK707" s="141">
        <f>ROUND(I707*H707,2)</f>
        <v>0</v>
      </c>
      <c r="BL707" s="18" t="s">
        <v>494</v>
      </c>
      <c r="BM707" s="140" t="s">
        <v>1198</v>
      </c>
    </row>
    <row r="708" spans="2:65" s="1" customFormat="1" ht="11.25">
      <c r="B708" s="34"/>
      <c r="D708" s="142" t="s">
        <v>150</v>
      </c>
      <c r="F708" s="143" t="s">
        <v>1199</v>
      </c>
      <c r="I708" s="144"/>
      <c r="L708" s="34"/>
      <c r="M708" s="145"/>
      <c r="T708" s="55"/>
      <c r="AT708" s="18" t="s">
        <v>150</v>
      </c>
      <c r="AU708" s="18" t="s">
        <v>90</v>
      </c>
    </row>
    <row r="709" spans="2:65" s="12" customFormat="1" ht="11.25">
      <c r="B709" s="146"/>
      <c r="D709" s="147" t="s">
        <v>152</v>
      </c>
      <c r="E709" s="148" t="s">
        <v>32</v>
      </c>
      <c r="F709" s="149" t="s">
        <v>1130</v>
      </c>
      <c r="H709" s="148" t="s">
        <v>32</v>
      </c>
      <c r="I709" s="150"/>
      <c r="L709" s="146"/>
      <c r="M709" s="151"/>
      <c r="T709" s="152"/>
      <c r="AT709" s="148" t="s">
        <v>152</v>
      </c>
      <c r="AU709" s="148" t="s">
        <v>90</v>
      </c>
      <c r="AV709" s="12" t="s">
        <v>88</v>
      </c>
      <c r="AW709" s="12" t="s">
        <v>41</v>
      </c>
      <c r="AX709" s="12" t="s">
        <v>80</v>
      </c>
      <c r="AY709" s="148" t="s">
        <v>141</v>
      </c>
    </row>
    <row r="710" spans="2:65" s="13" customFormat="1" ht="11.25">
      <c r="B710" s="153"/>
      <c r="D710" s="147" t="s">
        <v>152</v>
      </c>
      <c r="E710" s="154" t="s">
        <v>32</v>
      </c>
      <c r="F710" s="155" t="s">
        <v>1200</v>
      </c>
      <c r="H710" s="156">
        <v>112.404</v>
      </c>
      <c r="I710" s="157"/>
      <c r="L710" s="153"/>
      <c r="M710" s="158"/>
      <c r="T710" s="159"/>
      <c r="AT710" s="154" t="s">
        <v>152</v>
      </c>
      <c r="AU710" s="154" t="s">
        <v>90</v>
      </c>
      <c r="AV710" s="13" t="s">
        <v>90</v>
      </c>
      <c r="AW710" s="13" t="s">
        <v>41</v>
      </c>
      <c r="AX710" s="13" t="s">
        <v>88</v>
      </c>
      <c r="AY710" s="154" t="s">
        <v>141</v>
      </c>
    </row>
    <row r="711" spans="2:65" s="1" customFormat="1" ht="16.5" customHeight="1">
      <c r="B711" s="34"/>
      <c r="C711" s="129" t="s">
        <v>171</v>
      </c>
      <c r="D711" s="129" t="s">
        <v>143</v>
      </c>
      <c r="E711" s="130" t="s">
        <v>1201</v>
      </c>
      <c r="F711" s="131" t="s">
        <v>1202</v>
      </c>
      <c r="G711" s="132" t="s">
        <v>146</v>
      </c>
      <c r="H711" s="133">
        <v>112.404</v>
      </c>
      <c r="I711" s="134"/>
      <c r="J711" s="135">
        <f>ROUND(I711*H711,2)</f>
        <v>0</v>
      </c>
      <c r="K711" s="131" t="s">
        <v>147</v>
      </c>
      <c r="L711" s="34"/>
      <c r="M711" s="136" t="s">
        <v>32</v>
      </c>
      <c r="N711" s="137" t="s">
        <v>51</v>
      </c>
      <c r="P711" s="138">
        <f>O711*H711</f>
        <v>0</v>
      </c>
      <c r="Q711" s="138">
        <v>0</v>
      </c>
      <c r="R711" s="138">
        <f>Q711*H711</f>
        <v>0</v>
      </c>
      <c r="S711" s="138">
        <v>8.0000000000000002E-3</v>
      </c>
      <c r="T711" s="139">
        <f>S711*H711</f>
        <v>0.89923200000000003</v>
      </c>
      <c r="AR711" s="140" t="s">
        <v>494</v>
      </c>
      <c r="AT711" s="140" t="s">
        <v>143</v>
      </c>
      <c r="AU711" s="140" t="s">
        <v>90</v>
      </c>
      <c r="AY711" s="18" t="s">
        <v>141</v>
      </c>
      <c r="BE711" s="141">
        <f>IF(N711="základní",J711,0)</f>
        <v>0</v>
      </c>
      <c r="BF711" s="141">
        <f>IF(N711="snížená",J711,0)</f>
        <v>0</v>
      </c>
      <c r="BG711" s="141">
        <f>IF(N711="zákl. přenesená",J711,0)</f>
        <v>0</v>
      </c>
      <c r="BH711" s="141">
        <f>IF(N711="sníž. přenesená",J711,0)</f>
        <v>0</v>
      </c>
      <c r="BI711" s="141">
        <f>IF(N711="nulová",J711,0)</f>
        <v>0</v>
      </c>
      <c r="BJ711" s="18" t="s">
        <v>88</v>
      </c>
      <c r="BK711" s="141">
        <f>ROUND(I711*H711,2)</f>
        <v>0</v>
      </c>
      <c r="BL711" s="18" t="s">
        <v>494</v>
      </c>
      <c r="BM711" s="140" t="s">
        <v>1203</v>
      </c>
    </row>
    <row r="712" spans="2:65" s="1" customFormat="1" ht="11.25">
      <c r="B712" s="34"/>
      <c r="D712" s="142" t="s">
        <v>150</v>
      </c>
      <c r="F712" s="143" t="s">
        <v>1204</v>
      </c>
      <c r="I712" s="144"/>
      <c r="L712" s="34"/>
      <c r="M712" s="145"/>
      <c r="T712" s="55"/>
      <c r="AT712" s="18" t="s">
        <v>150</v>
      </c>
      <c r="AU712" s="18" t="s">
        <v>90</v>
      </c>
    </row>
    <row r="713" spans="2:65" s="1" customFormat="1" ht="37.9" customHeight="1">
      <c r="B713" s="34"/>
      <c r="C713" s="129" t="s">
        <v>185</v>
      </c>
      <c r="D713" s="129" t="s">
        <v>143</v>
      </c>
      <c r="E713" s="130" t="s">
        <v>1205</v>
      </c>
      <c r="F713" s="131" t="s">
        <v>1206</v>
      </c>
      <c r="G713" s="132" t="s">
        <v>608</v>
      </c>
      <c r="H713" s="133">
        <v>8</v>
      </c>
      <c r="I713" s="134"/>
      <c r="J713" s="135">
        <f>ROUND(I713*H713,2)</f>
        <v>0</v>
      </c>
      <c r="K713" s="131" t="s">
        <v>147</v>
      </c>
      <c r="L713" s="34"/>
      <c r="M713" s="136" t="s">
        <v>32</v>
      </c>
      <c r="N713" s="137" t="s">
        <v>51</v>
      </c>
      <c r="P713" s="138">
        <f>O713*H713</f>
        <v>0</v>
      </c>
      <c r="Q713" s="138">
        <v>0</v>
      </c>
      <c r="R713" s="138">
        <f>Q713*H713</f>
        <v>0</v>
      </c>
      <c r="S713" s="138">
        <v>0</v>
      </c>
      <c r="T713" s="139">
        <f>S713*H713</f>
        <v>0</v>
      </c>
      <c r="AR713" s="140" t="s">
        <v>494</v>
      </c>
      <c r="AT713" s="140" t="s">
        <v>143</v>
      </c>
      <c r="AU713" s="140" t="s">
        <v>90</v>
      </c>
      <c r="AY713" s="18" t="s">
        <v>141</v>
      </c>
      <c r="BE713" s="141">
        <f>IF(N713="základní",J713,0)</f>
        <v>0</v>
      </c>
      <c r="BF713" s="141">
        <f>IF(N713="snížená",J713,0)</f>
        <v>0</v>
      </c>
      <c r="BG713" s="141">
        <f>IF(N713="zákl. přenesená",J713,0)</f>
        <v>0</v>
      </c>
      <c r="BH713" s="141">
        <f>IF(N713="sníž. přenesená",J713,0)</f>
        <v>0</v>
      </c>
      <c r="BI713" s="141">
        <f>IF(N713="nulová",J713,0)</f>
        <v>0</v>
      </c>
      <c r="BJ713" s="18" t="s">
        <v>88</v>
      </c>
      <c r="BK713" s="141">
        <f>ROUND(I713*H713,2)</f>
        <v>0</v>
      </c>
      <c r="BL713" s="18" t="s">
        <v>494</v>
      </c>
      <c r="BM713" s="140" t="s">
        <v>1207</v>
      </c>
    </row>
    <row r="714" spans="2:65" s="1" customFormat="1" ht="11.25">
      <c r="B714" s="34"/>
      <c r="D714" s="142" t="s">
        <v>150</v>
      </c>
      <c r="F714" s="143" t="s">
        <v>1208</v>
      </c>
      <c r="I714" s="144"/>
      <c r="L714" s="34"/>
      <c r="M714" s="145"/>
      <c r="T714" s="55"/>
      <c r="AT714" s="18" t="s">
        <v>150</v>
      </c>
      <c r="AU714" s="18" t="s">
        <v>90</v>
      </c>
    </row>
    <row r="715" spans="2:65" s="1" customFormat="1" ht="16.5" customHeight="1">
      <c r="B715" s="34"/>
      <c r="C715" s="167" t="s">
        <v>180</v>
      </c>
      <c r="D715" s="167" t="s">
        <v>260</v>
      </c>
      <c r="E715" s="168" t="s">
        <v>1209</v>
      </c>
      <c r="F715" s="169" t="s">
        <v>1210</v>
      </c>
      <c r="G715" s="170" t="s">
        <v>608</v>
      </c>
      <c r="H715" s="171">
        <v>1</v>
      </c>
      <c r="I715" s="172"/>
      <c r="J715" s="173">
        <f>ROUND(I715*H715,2)</f>
        <v>0</v>
      </c>
      <c r="K715" s="169" t="s">
        <v>32</v>
      </c>
      <c r="L715" s="174"/>
      <c r="M715" s="175" t="s">
        <v>32</v>
      </c>
      <c r="N715" s="176" t="s">
        <v>51</v>
      </c>
      <c r="P715" s="138">
        <f>O715*H715</f>
        <v>0</v>
      </c>
      <c r="Q715" s="138">
        <v>1.55E-2</v>
      </c>
      <c r="R715" s="138">
        <f>Q715*H715</f>
        <v>1.55E-2</v>
      </c>
      <c r="S715" s="138">
        <v>0</v>
      </c>
      <c r="T715" s="139">
        <f>S715*H715</f>
        <v>0</v>
      </c>
      <c r="AR715" s="140" t="s">
        <v>330</v>
      </c>
      <c r="AT715" s="140" t="s">
        <v>260</v>
      </c>
      <c r="AU715" s="140" t="s">
        <v>90</v>
      </c>
      <c r="AY715" s="18" t="s">
        <v>141</v>
      </c>
      <c r="BE715" s="141">
        <f>IF(N715="základní",J715,0)</f>
        <v>0</v>
      </c>
      <c r="BF715" s="141">
        <f>IF(N715="snížená",J715,0)</f>
        <v>0</v>
      </c>
      <c r="BG715" s="141">
        <f>IF(N715="zákl. přenesená",J715,0)</f>
        <v>0</v>
      </c>
      <c r="BH715" s="141">
        <f>IF(N715="sníž. přenesená",J715,0)</f>
        <v>0</v>
      </c>
      <c r="BI715" s="141">
        <f>IF(N715="nulová",J715,0)</f>
        <v>0</v>
      </c>
      <c r="BJ715" s="18" t="s">
        <v>88</v>
      </c>
      <c r="BK715" s="141">
        <f>ROUND(I715*H715,2)</f>
        <v>0</v>
      </c>
      <c r="BL715" s="18" t="s">
        <v>494</v>
      </c>
      <c r="BM715" s="140" t="s">
        <v>1211</v>
      </c>
    </row>
    <row r="716" spans="2:65" s="1" customFormat="1" ht="16.5" customHeight="1">
      <c r="B716" s="34"/>
      <c r="C716" s="167" t="s">
        <v>194</v>
      </c>
      <c r="D716" s="167" t="s">
        <v>260</v>
      </c>
      <c r="E716" s="168" t="s">
        <v>1212</v>
      </c>
      <c r="F716" s="169" t="s">
        <v>1213</v>
      </c>
      <c r="G716" s="170" t="s">
        <v>608</v>
      </c>
      <c r="H716" s="171">
        <v>7</v>
      </c>
      <c r="I716" s="172"/>
      <c r="J716" s="173">
        <f>ROUND(I716*H716,2)</f>
        <v>0</v>
      </c>
      <c r="K716" s="169" t="s">
        <v>32</v>
      </c>
      <c r="L716" s="174"/>
      <c r="M716" s="175" t="s">
        <v>32</v>
      </c>
      <c r="N716" s="176" t="s">
        <v>51</v>
      </c>
      <c r="P716" s="138">
        <f>O716*H716</f>
        <v>0</v>
      </c>
      <c r="Q716" s="138">
        <v>1.95E-2</v>
      </c>
      <c r="R716" s="138">
        <f>Q716*H716</f>
        <v>0.13650000000000001</v>
      </c>
      <c r="S716" s="138">
        <v>0</v>
      </c>
      <c r="T716" s="139">
        <f>S716*H716</f>
        <v>0</v>
      </c>
      <c r="AR716" s="140" t="s">
        <v>330</v>
      </c>
      <c r="AT716" s="140" t="s">
        <v>260</v>
      </c>
      <c r="AU716" s="140" t="s">
        <v>90</v>
      </c>
      <c r="AY716" s="18" t="s">
        <v>141</v>
      </c>
      <c r="BE716" s="141">
        <f>IF(N716="základní",J716,0)</f>
        <v>0</v>
      </c>
      <c r="BF716" s="141">
        <f>IF(N716="snížená",J716,0)</f>
        <v>0</v>
      </c>
      <c r="BG716" s="141">
        <f>IF(N716="zákl. přenesená",J716,0)</f>
        <v>0</v>
      </c>
      <c r="BH716" s="141">
        <f>IF(N716="sníž. přenesená",J716,0)</f>
        <v>0</v>
      </c>
      <c r="BI716" s="141">
        <f>IF(N716="nulová",J716,0)</f>
        <v>0</v>
      </c>
      <c r="BJ716" s="18" t="s">
        <v>88</v>
      </c>
      <c r="BK716" s="141">
        <f>ROUND(I716*H716,2)</f>
        <v>0</v>
      </c>
      <c r="BL716" s="18" t="s">
        <v>494</v>
      </c>
      <c r="BM716" s="140" t="s">
        <v>1214</v>
      </c>
    </row>
    <row r="717" spans="2:65" s="1" customFormat="1" ht="37.9" customHeight="1">
      <c r="B717" s="34"/>
      <c r="C717" s="129" t="s">
        <v>239</v>
      </c>
      <c r="D717" s="129" t="s">
        <v>143</v>
      </c>
      <c r="E717" s="130" t="s">
        <v>1215</v>
      </c>
      <c r="F717" s="131" t="s">
        <v>1216</v>
      </c>
      <c r="G717" s="132" t="s">
        <v>608</v>
      </c>
      <c r="H717" s="133">
        <v>2</v>
      </c>
      <c r="I717" s="134"/>
      <c r="J717" s="135">
        <f>ROUND(I717*H717,2)</f>
        <v>0</v>
      </c>
      <c r="K717" s="131" t="s">
        <v>147</v>
      </c>
      <c r="L717" s="34"/>
      <c r="M717" s="136" t="s">
        <v>32</v>
      </c>
      <c r="N717" s="137" t="s">
        <v>51</v>
      </c>
      <c r="P717" s="138">
        <f>O717*H717</f>
        <v>0</v>
      </c>
      <c r="Q717" s="138">
        <v>0</v>
      </c>
      <c r="R717" s="138">
        <f>Q717*H717</f>
        <v>0</v>
      </c>
      <c r="S717" s="138">
        <v>0</v>
      </c>
      <c r="T717" s="139">
        <f>S717*H717</f>
        <v>0</v>
      </c>
      <c r="AR717" s="140" t="s">
        <v>494</v>
      </c>
      <c r="AT717" s="140" t="s">
        <v>143</v>
      </c>
      <c r="AU717" s="140" t="s">
        <v>90</v>
      </c>
      <c r="AY717" s="18" t="s">
        <v>141</v>
      </c>
      <c r="BE717" s="141">
        <f>IF(N717="základní",J717,0)</f>
        <v>0</v>
      </c>
      <c r="BF717" s="141">
        <f>IF(N717="snížená",J717,0)</f>
        <v>0</v>
      </c>
      <c r="BG717" s="141">
        <f>IF(N717="zákl. přenesená",J717,0)</f>
        <v>0</v>
      </c>
      <c r="BH717" s="141">
        <f>IF(N717="sníž. přenesená",J717,0)</f>
        <v>0</v>
      </c>
      <c r="BI717" s="141">
        <f>IF(N717="nulová",J717,0)</f>
        <v>0</v>
      </c>
      <c r="BJ717" s="18" t="s">
        <v>88</v>
      </c>
      <c r="BK717" s="141">
        <f>ROUND(I717*H717,2)</f>
        <v>0</v>
      </c>
      <c r="BL717" s="18" t="s">
        <v>494</v>
      </c>
      <c r="BM717" s="140" t="s">
        <v>1217</v>
      </c>
    </row>
    <row r="718" spans="2:65" s="1" customFormat="1" ht="11.25">
      <c r="B718" s="34"/>
      <c r="D718" s="142" t="s">
        <v>150</v>
      </c>
      <c r="F718" s="143" t="s">
        <v>1218</v>
      </c>
      <c r="I718" s="144"/>
      <c r="L718" s="34"/>
      <c r="M718" s="145"/>
      <c r="T718" s="55"/>
      <c r="AT718" s="18" t="s">
        <v>150</v>
      </c>
      <c r="AU718" s="18" t="s">
        <v>90</v>
      </c>
    </row>
    <row r="719" spans="2:65" s="1" customFormat="1" ht="16.5" customHeight="1">
      <c r="B719" s="34"/>
      <c r="C719" s="167" t="s">
        <v>253</v>
      </c>
      <c r="D719" s="167" t="s">
        <v>260</v>
      </c>
      <c r="E719" s="168" t="s">
        <v>1219</v>
      </c>
      <c r="F719" s="169" t="s">
        <v>1220</v>
      </c>
      <c r="G719" s="170" t="s">
        <v>608</v>
      </c>
      <c r="H719" s="171">
        <v>2</v>
      </c>
      <c r="I719" s="172"/>
      <c r="J719" s="173">
        <f>ROUND(I719*H719,2)</f>
        <v>0</v>
      </c>
      <c r="K719" s="169" t="s">
        <v>32</v>
      </c>
      <c r="L719" s="174"/>
      <c r="M719" s="175" t="s">
        <v>32</v>
      </c>
      <c r="N719" s="176" t="s">
        <v>51</v>
      </c>
      <c r="P719" s="138">
        <f>O719*H719</f>
        <v>0</v>
      </c>
      <c r="Q719" s="138">
        <v>0.02</v>
      </c>
      <c r="R719" s="138">
        <f>Q719*H719</f>
        <v>0.04</v>
      </c>
      <c r="S719" s="138">
        <v>0</v>
      </c>
      <c r="T719" s="139">
        <f>S719*H719</f>
        <v>0</v>
      </c>
      <c r="AR719" s="140" t="s">
        <v>330</v>
      </c>
      <c r="AT719" s="140" t="s">
        <v>260</v>
      </c>
      <c r="AU719" s="140" t="s">
        <v>90</v>
      </c>
      <c r="AY719" s="18" t="s">
        <v>141</v>
      </c>
      <c r="BE719" s="141">
        <f>IF(N719="základní",J719,0)</f>
        <v>0</v>
      </c>
      <c r="BF719" s="141">
        <f>IF(N719="snížená",J719,0)</f>
        <v>0</v>
      </c>
      <c r="BG719" s="141">
        <f>IF(N719="zákl. přenesená",J719,0)</f>
        <v>0</v>
      </c>
      <c r="BH719" s="141">
        <f>IF(N719="sníž. přenesená",J719,0)</f>
        <v>0</v>
      </c>
      <c r="BI719" s="141">
        <f>IF(N719="nulová",J719,0)</f>
        <v>0</v>
      </c>
      <c r="BJ719" s="18" t="s">
        <v>88</v>
      </c>
      <c r="BK719" s="141">
        <f>ROUND(I719*H719,2)</f>
        <v>0</v>
      </c>
      <c r="BL719" s="18" t="s">
        <v>494</v>
      </c>
      <c r="BM719" s="140" t="s">
        <v>1221</v>
      </c>
    </row>
    <row r="720" spans="2:65" s="1" customFormat="1" ht="16.5" customHeight="1">
      <c r="B720" s="34"/>
      <c r="C720" s="129" t="s">
        <v>280</v>
      </c>
      <c r="D720" s="129" t="s">
        <v>143</v>
      </c>
      <c r="E720" s="130" t="s">
        <v>1222</v>
      </c>
      <c r="F720" s="131" t="s">
        <v>1223</v>
      </c>
      <c r="G720" s="132" t="s">
        <v>608</v>
      </c>
      <c r="H720" s="133">
        <v>11</v>
      </c>
      <c r="I720" s="134"/>
      <c r="J720" s="135">
        <f>ROUND(I720*H720,2)</f>
        <v>0</v>
      </c>
      <c r="K720" s="131" t="s">
        <v>32</v>
      </c>
      <c r="L720" s="34"/>
      <c r="M720" s="136" t="s">
        <v>32</v>
      </c>
      <c r="N720" s="137" t="s">
        <v>51</v>
      </c>
      <c r="P720" s="138">
        <f>O720*H720</f>
        <v>0</v>
      </c>
      <c r="Q720" s="138">
        <v>0</v>
      </c>
      <c r="R720" s="138">
        <f>Q720*H720</f>
        <v>0</v>
      </c>
      <c r="S720" s="138">
        <v>0</v>
      </c>
      <c r="T720" s="139">
        <f>S720*H720</f>
        <v>0</v>
      </c>
      <c r="AR720" s="140" t="s">
        <v>494</v>
      </c>
      <c r="AT720" s="140" t="s">
        <v>143</v>
      </c>
      <c r="AU720" s="140" t="s">
        <v>90</v>
      </c>
      <c r="AY720" s="18" t="s">
        <v>141</v>
      </c>
      <c r="BE720" s="141">
        <f>IF(N720="základní",J720,0)</f>
        <v>0</v>
      </c>
      <c r="BF720" s="141">
        <f>IF(N720="snížená",J720,0)</f>
        <v>0</v>
      </c>
      <c r="BG720" s="141">
        <f>IF(N720="zákl. přenesená",J720,0)</f>
        <v>0</v>
      </c>
      <c r="BH720" s="141">
        <f>IF(N720="sníž. přenesená",J720,0)</f>
        <v>0</v>
      </c>
      <c r="BI720" s="141">
        <f>IF(N720="nulová",J720,0)</f>
        <v>0</v>
      </c>
      <c r="BJ720" s="18" t="s">
        <v>88</v>
      </c>
      <c r="BK720" s="141">
        <f>ROUND(I720*H720,2)</f>
        <v>0</v>
      </c>
      <c r="BL720" s="18" t="s">
        <v>494</v>
      </c>
      <c r="BM720" s="140" t="s">
        <v>1224</v>
      </c>
    </row>
    <row r="721" spans="2:65" s="1" customFormat="1" ht="16.5" customHeight="1">
      <c r="B721" s="34"/>
      <c r="C721" s="167" t="s">
        <v>304</v>
      </c>
      <c r="D721" s="167" t="s">
        <v>260</v>
      </c>
      <c r="E721" s="168" t="s">
        <v>1225</v>
      </c>
      <c r="F721" s="169" t="s">
        <v>1226</v>
      </c>
      <c r="G721" s="170" t="s">
        <v>608</v>
      </c>
      <c r="H721" s="171">
        <v>11</v>
      </c>
      <c r="I721" s="172"/>
      <c r="J721" s="173">
        <f>ROUND(I721*H721,2)</f>
        <v>0</v>
      </c>
      <c r="K721" s="169" t="s">
        <v>32</v>
      </c>
      <c r="L721" s="174"/>
      <c r="M721" s="175" t="s">
        <v>32</v>
      </c>
      <c r="N721" s="176" t="s">
        <v>51</v>
      </c>
      <c r="P721" s="138">
        <f>O721*H721</f>
        <v>0</v>
      </c>
      <c r="Q721" s="138">
        <v>2.0999999999999999E-3</v>
      </c>
      <c r="R721" s="138">
        <f>Q721*H721</f>
        <v>2.3099999999999999E-2</v>
      </c>
      <c r="S721" s="138">
        <v>0</v>
      </c>
      <c r="T721" s="139">
        <f>S721*H721</f>
        <v>0</v>
      </c>
      <c r="AR721" s="140" t="s">
        <v>330</v>
      </c>
      <c r="AT721" s="140" t="s">
        <v>260</v>
      </c>
      <c r="AU721" s="140" t="s">
        <v>90</v>
      </c>
      <c r="AY721" s="18" t="s">
        <v>141</v>
      </c>
      <c r="BE721" s="141">
        <f>IF(N721="základní",J721,0)</f>
        <v>0</v>
      </c>
      <c r="BF721" s="141">
        <f>IF(N721="snížená",J721,0)</f>
        <v>0</v>
      </c>
      <c r="BG721" s="141">
        <f>IF(N721="zákl. přenesená",J721,0)</f>
        <v>0</v>
      </c>
      <c r="BH721" s="141">
        <f>IF(N721="sníž. přenesená",J721,0)</f>
        <v>0</v>
      </c>
      <c r="BI721" s="141">
        <f>IF(N721="nulová",J721,0)</f>
        <v>0</v>
      </c>
      <c r="BJ721" s="18" t="s">
        <v>88</v>
      </c>
      <c r="BK721" s="141">
        <f>ROUND(I721*H721,2)</f>
        <v>0</v>
      </c>
      <c r="BL721" s="18" t="s">
        <v>494</v>
      </c>
      <c r="BM721" s="140" t="s">
        <v>1227</v>
      </c>
    </row>
    <row r="722" spans="2:65" s="1" customFormat="1" ht="37.9" customHeight="1">
      <c r="B722" s="34"/>
      <c r="C722" s="129" t="s">
        <v>383</v>
      </c>
      <c r="D722" s="129" t="s">
        <v>143</v>
      </c>
      <c r="E722" s="130" t="s">
        <v>1228</v>
      </c>
      <c r="F722" s="131" t="s">
        <v>1229</v>
      </c>
      <c r="G722" s="132" t="s">
        <v>608</v>
      </c>
      <c r="H722" s="133">
        <v>10</v>
      </c>
      <c r="I722" s="134"/>
      <c r="J722" s="135">
        <f>ROUND(I722*H722,2)</f>
        <v>0</v>
      </c>
      <c r="K722" s="131" t="s">
        <v>147</v>
      </c>
      <c r="L722" s="34"/>
      <c r="M722" s="136" t="s">
        <v>32</v>
      </c>
      <c r="N722" s="137" t="s">
        <v>51</v>
      </c>
      <c r="P722" s="138">
        <f>O722*H722</f>
        <v>0</v>
      </c>
      <c r="Q722" s="138">
        <v>4.4999999999999999E-4</v>
      </c>
      <c r="R722" s="138">
        <f>Q722*H722</f>
        <v>4.4999999999999997E-3</v>
      </c>
      <c r="S722" s="138">
        <v>0</v>
      </c>
      <c r="T722" s="139">
        <f>S722*H722</f>
        <v>0</v>
      </c>
      <c r="AR722" s="140" t="s">
        <v>494</v>
      </c>
      <c r="AT722" s="140" t="s">
        <v>143</v>
      </c>
      <c r="AU722" s="140" t="s">
        <v>90</v>
      </c>
      <c r="AY722" s="18" t="s">
        <v>141</v>
      </c>
      <c r="BE722" s="141">
        <f>IF(N722="základní",J722,0)</f>
        <v>0</v>
      </c>
      <c r="BF722" s="141">
        <f>IF(N722="snížená",J722,0)</f>
        <v>0</v>
      </c>
      <c r="BG722" s="141">
        <f>IF(N722="zákl. přenesená",J722,0)</f>
        <v>0</v>
      </c>
      <c r="BH722" s="141">
        <f>IF(N722="sníž. přenesená",J722,0)</f>
        <v>0</v>
      </c>
      <c r="BI722" s="141">
        <f>IF(N722="nulová",J722,0)</f>
        <v>0</v>
      </c>
      <c r="BJ722" s="18" t="s">
        <v>88</v>
      </c>
      <c r="BK722" s="141">
        <f>ROUND(I722*H722,2)</f>
        <v>0</v>
      </c>
      <c r="BL722" s="18" t="s">
        <v>494</v>
      </c>
      <c r="BM722" s="140" t="s">
        <v>1230</v>
      </c>
    </row>
    <row r="723" spans="2:65" s="1" customFormat="1" ht="11.25">
      <c r="B723" s="34"/>
      <c r="D723" s="142" t="s">
        <v>150</v>
      </c>
      <c r="F723" s="143" t="s">
        <v>1231</v>
      </c>
      <c r="I723" s="144"/>
      <c r="L723" s="34"/>
      <c r="M723" s="145"/>
      <c r="T723" s="55"/>
      <c r="AT723" s="18" t="s">
        <v>150</v>
      </c>
      <c r="AU723" s="18" t="s">
        <v>90</v>
      </c>
    </row>
    <row r="724" spans="2:65" s="12" customFormat="1" ht="11.25">
      <c r="B724" s="146"/>
      <c r="D724" s="147" t="s">
        <v>152</v>
      </c>
      <c r="E724" s="148" t="s">
        <v>32</v>
      </c>
      <c r="F724" s="149" t="s">
        <v>1232</v>
      </c>
      <c r="H724" s="148" t="s">
        <v>32</v>
      </c>
      <c r="I724" s="150"/>
      <c r="L724" s="146"/>
      <c r="M724" s="151"/>
      <c r="T724" s="152"/>
      <c r="AT724" s="148" t="s">
        <v>152</v>
      </c>
      <c r="AU724" s="148" t="s">
        <v>90</v>
      </c>
      <c r="AV724" s="12" t="s">
        <v>88</v>
      </c>
      <c r="AW724" s="12" t="s">
        <v>41</v>
      </c>
      <c r="AX724" s="12" t="s">
        <v>80</v>
      </c>
      <c r="AY724" s="148" t="s">
        <v>141</v>
      </c>
    </row>
    <row r="725" spans="2:65" s="13" customFormat="1" ht="11.25">
      <c r="B725" s="153"/>
      <c r="D725" s="147" t="s">
        <v>152</v>
      </c>
      <c r="E725" s="154" t="s">
        <v>32</v>
      </c>
      <c r="F725" s="155" t="s">
        <v>586</v>
      </c>
      <c r="H725" s="156">
        <v>6</v>
      </c>
      <c r="I725" s="157"/>
      <c r="L725" s="153"/>
      <c r="M725" s="158"/>
      <c r="T725" s="159"/>
      <c r="AT725" s="154" t="s">
        <v>152</v>
      </c>
      <c r="AU725" s="154" t="s">
        <v>90</v>
      </c>
      <c r="AV725" s="13" t="s">
        <v>90</v>
      </c>
      <c r="AW725" s="13" t="s">
        <v>41</v>
      </c>
      <c r="AX725" s="13" t="s">
        <v>80</v>
      </c>
      <c r="AY725" s="154" t="s">
        <v>141</v>
      </c>
    </row>
    <row r="726" spans="2:65" s="12" customFormat="1" ht="11.25">
      <c r="B726" s="146"/>
      <c r="D726" s="147" t="s">
        <v>152</v>
      </c>
      <c r="E726" s="148" t="s">
        <v>32</v>
      </c>
      <c r="F726" s="149" t="s">
        <v>583</v>
      </c>
      <c r="H726" s="148" t="s">
        <v>32</v>
      </c>
      <c r="I726" s="150"/>
      <c r="L726" s="146"/>
      <c r="M726" s="151"/>
      <c r="T726" s="152"/>
      <c r="AT726" s="148" t="s">
        <v>152</v>
      </c>
      <c r="AU726" s="148" t="s">
        <v>90</v>
      </c>
      <c r="AV726" s="12" t="s">
        <v>88</v>
      </c>
      <c r="AW726" s="12" t="s">
        <v>41</v>
      </c>
      <c r="AX726" s="12" t="s">
        <v>80</v>
      </c>
      <c r="AY726" s="148" t="s">
        <v>141</v>
      </c>
    </row>
    <row r="727" spans="2:65" s="13" customFormat="1" ht="11.25">
      <c r="B727" s="153"/>
      <c r="D727" s="147" t="s">
        <v>152</v>
      </c>
      <c r="E727" s="154" t="s">
        <v>32</v>
      </c>
      <c r="F727" s="155" t="s">
        <v>148</v>
      </c>
      <c r="H727" s="156">
        <v>4</v>
      </c>
      <c r="I727" s="157"/>
      <c r="L727" s="153"/>
      <c r="M727" s="158"/>
      <c r="T727" s="159"/>
      <c r="AT727" s="154" t="s">
        <v>152</v>
      </c>
      <c r="AU727" s="154" t="s">
        <v>90</v>
      </c>
      <c r="AV727" s="13" t="s">
        <v>90</v>
      </c>
      <c r="AW727" s="13" t="s">
        <v>41</v>
      </c>
      <c r="AX727" s="13" t="s">
        <v>80</v>
      </c>
      <c r="AY727" s="154" t="s">
        <v>141</v>
      </c>
    </row>
    <row r="728" spans="2:65" s="14" customFormat="1" ht="11.25">
      <c r="B728" s="160"/>
      <c r="D728" s="147" t="s">
        <v>152</v>
      </c>
      <c r="E728" s="161" t="s">
        <v>32</v>
      </c>
      <c r="F728" s="162" t="s">
        <v>170</v>
      </c>
      <c r="H728" s="163">
        <v>10</v>
      </c>
      <c r="I728" s="164"/>
      <c r="L728" s="160"/>
      <c r="M728" s="165"/>
      <c r="T728" s="166"/>
      <c r="AT728" s="161" t="s">
        <v>152</v>
      </c>
      <c r="AU728" s="161" t="s">
        <v>90</v>
      </c>
      <c r="AV728" s="14" t="s">
        <v>148</v>
      </c>
      <c r="AW728" s="14" t="s">
        <v>41</v>
      </c>
      <c r="AX728" s="14" t="s">
        <v>88</v>
      </c>
      <c r="AY728" s="161" t="s">
        <v>141</v>
      </c>
    </row>
    <row r="729" spans="2:65" s="1" customFormat="1" ht="24.2" customHeight="1">
      <c r="B729" s="34"/>
      <c r="C729" s="167" t="s">
        <v>388</v>
      </c>
      <c r="D729" s="167" t="s">
        <v>260</v>
      </c>
      <c r="E729" s="168" t="s">
        <v>1233</v>
      </c>
      <c r="F729" s="169" t="s">
        <v>1234</v>
      </c>
      <c r="G729" s="170" t="s">
        <v>608</v>
      </c>
      <c r="H729" s="171">
        <v>10</v>
      </c>
      <c r="I729" s="172"/>
      <c r="J729" s="173">
        <f>ROUND(I729*H729,2)</f>
        <v>0</v>
      </c>
      <c r="K729" s="169" t="s">
        <v>32</v>
      </c>
      <c r="L729" s="174"/>
      <c r="M729" s="175" t="s">
        <v>32</v>
      </c>
      <c r="N729" s="176" t="s">
        <v>51</v>
      </c>
      <c r="P729" s="138">
        <f>O729*H729</f>
        <v>0</v>
      </c>
      <c r="Q729" s="138">
        <v>1.6E-2</v>
      </c>
      <c r="R729" s="138">
        <f>Q729*H729</f>
        <v>0.16</v>
      </c>
      <c r="S729" s="138">
        <v>0</v>
      </c>
      <c r="T729" s="139">
        <f>S729*H729</f>
        <v>0</v>
      </c>
      <c r="AR729" s="140" t="s">
        <v>330</v>
      </c>
      <c r="AT729" s="140" t="s">
        <v>260</v>
      </c>
      <c r="AU729" s="140" t="s">
        <v>90</v>
      </c>
      <c r="AY729" s="18" t="s">
        <v>141</v>
      </c>
      <c r="BE729" s="141">
        <f>IF(N729="základní",J729,0)</f>
        <v>0</v>
      </c>
      <c r="BF729" s="141">
        <f>IF(N729="snížená",J729,0)</f>
        <v>0</v>
      </c>
      <c r="BG729" s="141">
        <f>IF(N729="zákl. přenesená",J729,0)</f>
        <v>0</v>
      </c>
      <c r="BH729" s="141">
        <f>IF(N729="sníž. přenesená",J729,0)</f>
        <v>0</v>
      </c>
      <c r="BI729" s="141">
        <f>IF(N729="nulová",J729,0)</f>
        <v>0</v>
      </c>
      <c r="BJ729" s="18" t="s">
        <v>88</v>
      </c>
      <c r="BK729" s="141">
        <f>ROUND(I729*H729,2)</f>
        <v>0</v>
      </c>
      <c r="BL729" s="18" t="s">
        <v>494</v>
      </c>
      <c r="BM729" s="140" t="s">
        <v>1235</v>
      </c>
    </row>
    <row r="730" spans="2:65" s="1" customFormat="1" ht="37.9" customHeight="1">
      <c r="B730" s="34"/>
      <c r="C730" s="129" t="s">
        <v>419</v>
      </c>
      <c r="D730" s="129" t="s">
        <v>143</v>
      </c>
      <c r="E730" s="130" t="s">
        <v>1236</v>
      </c>
      <c r="F730" s="131" t="s">
        <v>1237</v>
      </c>
      <c r="G730" s="132" t="s">
        <v>608</v>
      </c>
      <c r="H730" s="133">
        <v>2</v>
      </c>
      <c r="I730" s="134"/>
      <c r="J730" s="135">
        <f>ROUND(I730*H730,2)</f>
        <v>0</v>
      </c>
      <c r="K730" s="131" t="s">
        <v>147</v>
      </c>
      <c r="L730" s="34"/>
      <c r="M730" s="136" t="s">
        <v>32</v>
      </c>
      <c r="N730" s="137" t="s">
        <v>51</v>
      </c>
      <c r="P730" s="138">
        <f>O730*H730</f>
        <v>0</v>
      </c>
      <c r="Q730" s="138">
        <v>4.4999999999999999E-4</v>
      </c>
      <c r="R730" s="138">
        <f>Q730*H730</f>
        <v>8.9999999999999998E-4</v>
      </c>
      <c r="S730" s="138">
        <v>0</v>
      </c>
      <c r="T730" s="139">
        <f>S730*H730</f>
        <v>0</v>
      </c>
      <c r="AR730" s="140" t="s">
        <v>494</v>
      </c>
      <c r="AT730" s="140" t="s">
        <v>143</v>
      </c>
      <c r="AU730" s="140" t="s">
        <v>90</v>
      </c>
      <c r="AY730" s="18" t="s">
        <v>141</v>
      </c>
      <c r="BE730" s="141">
        <f>IF(N730="základní",J730,0)</f>
        <v>0</v>
      </c>
      <c r="BF730" s="141">
        <f>IF(N730="snížená",J730,0)</f>
        <v>0</v>
      </c>
      <c r="BG730" s="141">
        <f>IF(N730="zákl. přenesená",J730,0)</f>
        <v>0</v>
      </c>
      <c r="BH730" s="141">
        <f>IF(N730="sníž. přenesená",J730,0)</f>
        <v>0</v>
      </c>
      <c r="BI730" s="141">
        <f>IF(N730="nulová",J730,0)</f>
        <v>0</v>
      </c>
      <c r="BJ730" s="18" t="s">
        <v>88</v>
      </c>
      <c r="BK730" s="141">
        <f>ROUND(I730*H730,2)</f>
        <v>0</v>
      </c>
      <c r="BL730" s="18" t="s">
        <v>494</v>
      </c>
      <c r="BM730" s="140" t="s">
        <v>1238</v>
      </c>
    </row>
    <row r="731" spans="2:65" s="1" customFormat="1" ht="11.25">
      <c r="B731" s="34"/>
      <c r="D731" s="142" t="s">
        <v>150</v>
      </c>
      <c r="F731" s="143" t="s">
        <v>1239</v>
      </c>
      <c r="I731" s="144"/>
      <c r="L731" s="34"/>
      <c r="M731" s="145"/>
      <c r="T731" s="55"/>
      <c r="AT731" s="18" t="s">
        <v>150</v>
      </c>
      <c r="AU731" s="18" t="s">
        <v>90</v>
      </c>
    </row>
    <row r="732" spans="2:65" s="12" customFormat="1" ht="11.25">
      <c r="B732" s="146"/>
      <c r="D732" s="147" t="s">
        <v>152</v>
      </c>
      <c r="E732" s="148" t="s">
        <v>32</v>
      </c>
      <c r="F732" s="149" t="s">
        <v>1232</v>
      </c>
      <c r="H732" s="148" t="s">
        <v>32</v>
      </c>
      <c r="I732" s="150"/>
      <c r="L732" s="146"/>
      <c r="M732" s="151"/>
      <c r="T732" s="152"/>
      <c r="AT732" s="148" t="s">
        <v>152</v>
      </c>
      <c r="AU732" s="148" t="s">
        <v>90</v>
      </c>
      <c r="AV732" s="12" t="s">
        <v>88</v>
      </c>
      <c r="AW732" s="12" t="s">
        <v>41</v>
      </c>
      <c r="AX732" s="12" t="s">
        <v>80</v>
      </c>
      <c r="AY732" s="148" t="s">
        <v>141</v>
      </c>
    </row>
    <row r="733" spans="2:65" s="13" customFormat="1" ht="11.25">
      <c r="B733" s="153"/>
      <c r="D733" s="147" t="s">
        <v>152</v>
      </c>
      <c r="E733" s="154" t="s">
        <v>32</v>
      </c>
      <c r="F733" s="155" t="s">
        <v>88</v>
      </c>
      <c r="H733" s="156">
        <v>1</v>
      </c>
      <c r="I733" s="157"/>
      <c r="L733" s="153"/>
      <c r="M733" s="158"/>
      <c r="T733" s="159"/>
      <c r="AT733" s="154" t="s">
        <v>152</v>
      </c>
      <c r="AU733" s="154" t="s">
        <v>90</v>
      </c>
      <c r="AV733" s="13" t="s">
        <v>90</v>
      </c>
      <c r="AW733" s="13" t="s">
        <v>41</v>
      </c>
      <c r="AX733" s="13" t="s">
        <v>80</v>
      </c>
      <c r="AY733" s="154" t="s">
        <v>141</v>
      </c>
    </row>
    <row r="734" spans="2:65" s="12" customFormat="1" ht="11.25">
      <c r="B734" s="146"/>
      <c r="D734" s="147" t="s">
        <v>152</v>
      </c>
      <c r="E734" s="148" t="s">
        <v>32</v>
      </c>
      <c r="F734" s="149" t="s">
        <v>583</v>
      </c>
      <c r="H734" s="148" t="s">
        <v>32</v>
      </c>
      <c r="I734" s="150"/>
      <c r="L734" s="146"/>
      <c r="M734" s="151"/>
      <c r="T734" s="152"/>
      <c r="AT734" s="148" t="s">
        <v>152</v>
      </c>
      <c r="AU734" s="148" t="s">
        <v>90</v>
      </c>
      <c r="AV734" s="12" t="s">
        <v>88</v>
      </c>
      <c r="AW734" s="12" t="s">
        <v>41</v>
      </c>
      <c r="AX734" s="12" t="s">
        <v>80</v>
      </c>
      <c r="AY734" s="148" t="s">
        <v>141</v>
      </c>
    </row>
    <row r="735" spans="2:65" s="13" customFormat="1" ht="11.25">
      <c r="B735" s="153"/>
      <c r="D735" s="147" t="s">
        <v>152</v>
      </c>
      <c r="E735" s="154" t="s">
        <v>32</v>
      </c>
      <c r="F735" s="155" t="s">
        <v>88</v>
      </c>
      <c r="H735" s="156">
        <v>1</v>
      </c>
      <c r="I735" s="157"/>
      <c r="L735" s="153"/>
      <c r="M735" s="158"/>
      <c r="T735" s="159"/>
      <c r="AT735" s="154" t="s">
        <v>152</v>
      </c>
      <c r="AU735" s="154" t="s">
        <v>90</v>
      </c>
      <c r="AV735" s="13" t="s">
        <v>90</v>
      </c>
      <c r="AW735" s="13" t="s">
        <v>41</v>
      </c>
      <c r="AX735" s="13" t="s">
        <v>80</v>
      </c>
      <c r="AY735" s="154" t="s">
        <v>141</v>
      </c>
    </row>
    <row r="736" spans="2:65" s="14" customFormat="1" ht="11.25">
      <c r="B736" s="160"/>
      <c r="D736" s="147" t="s">
        <v>152</v>
      </c>
      <c r="E736" s="161" t="s">
        <v>32</v>
      </c>
      <c r="F736" s="162" t="s">
        <v>170</v>
      </c>
      <c r="H736" s="163">
        <v>2</v>
      </c>
      <c r="I736" s="164"/>
      <c r="L736" s="160"/>
      <c r="M736" s="165"/>
      <c r="T736" s="166"/>
      <c r="AT736" s="161" t="s">
        <v>152</v>
      </c>
      <c r="AU736" s="161" t="s">
        <v>90</v>
      </c>
      <c r="AV736" s="14" t="s">
        <v>148</v>
      </c>
      <c r="AW736" s="14" t="s">
        <v>41</v>
      </c>
      <c r="AX736" s="14" t="s">
        <v>88</v>
      </c>
      <c r="AY736" s="161" t="s">
        <v>141</v>
      </c>
    </row>
    <row r="737" spans="2:65" s="1" customFormat="1" ht="55.5" customHeight="1">
      <c r="B737" s="34"/>
      <c r="C737" s="129" t="s">
        <v>1240</v>
      </c>
      <c r="D737" s="129" t="s">
        <v>143</v>
      </c>
      <c r="E737" s="130" t="s">
        <v>1241</v>
      </c>
      <c r="F737" s="131" t="s">
        <v>1242</v>
      </c>
      <c r="G737" s="132" t="s">
        <v>608</v>
      </c>
      <c r="H737" s="133">
        <v>1</v>
      </c>
      <c r="I737" s="134"/>
      <c r="J737" s="135">
        <f>ROUND(I737*H737,2)</f>
        <v>0</v>
      </c>
      <c r="K737" s="131" t="s">
        <v>32</v>
      </c>
      <c r="L737" s="34"/>
      <c r="M737" s="136" t="s">
        <v>32</v>
      </c>
      <c r="N737" s="137" t="s">
        <v>51</v>
      </c>
      <c r="P737" s="138">
        <f>O737*H737</f>
        <v>0</v>
      </c>
      <c r="Q737" s="138">
        <v>0</v>
      </c>
      <c r="R737" s="138">
        <f>Q737*H737</f>
        <v>0</v>
      </c>
      <c r="S737" s="138">
        <v>0</v>
      </c>
      <c r="T737" s="139">
        <f>S737*H737</f>
        <v>0</v>
      </c>
      <c r="AR737" s="140" t="s">
        <v>494</v>
      </c>
      <c r="AT737" s="140" t="s">
        <v>143</v>
      </c>
      <c r="AU737" s="140" t="s">
        <v>90</v>
      </c>
      <c r="AY737" s="18" t="s">
        <v>141</v>
      </c>
      <c r="BE737" s="141">
        <f>IF(N737="základní",J737,0)</f>
        <v>0</v>
      </c>
      <c r="BF737" s="141">
        <f>IF(N737="snížená",J737,0)</f>
        <v>0</v>
      </c>
      <c r="BG737" s="141">
        <f>IF(N737="zákl. přenesená",J737,0)</f>
        <v>0</v>
      </c>
      <c r="BH737" s="141">
        <f>IF(N737="sníž. přenesená",J737,0)</f>
        <v>0</v>
      </c>
      <c r="BI737" s="141">
        <f>IF(N737="nulová",J737,0)</f>
        <v>0</v>
      </c>
      <c r="BJ737" s="18" t="s">
        <v>88</v>
      </c>
      <c r="BK737" s="141">
        <f>ROUND(I737*H737,2)</f>
        <v>0</v>
      </c>
      <c r="BL737" s="18" t="s">
        <v>494</v>
      </c>
      <c r="BM737" s="140" t="s">
        <v>1243</v>
      </c>
    </row>
    <row r="738" spans="2:65" s="1" customFormat="1" ht="55.5" customHeight="1">
      <c r="B738" s="34"/>
      <c r="C738" s="129" t="s">
        <v>1244</v>
      </c>
      <c r="D738" s="129" t="s">
        <v>143</v>
      </c>
      <c r="E738" s="130" t="s">
        <v>1245</v>
      </c>
      <c r="F738" s="131" t="s">
        <v>1246</v>
      </c>
      <c r="G738" s="132" t="s">
        <v>608</v>
      </c>
      <c r="H738" s="133">
        <v>1</v>
      </c>
      <c r="I738" s="134"/>
      <c r="J738" s="135">
        <f>ROUND(I738*H738,2)</f>
        <v>0</v>
      </c>
      <c r="K738" s="131" t="s">
        <v>32</v>
      </c>
      <c r="L738" s="34"/>
      <c r="M738" s="136" t="s">
        <v>32</v>
      </c>
      <c r="N738" s="137" t="s">
        <v>51</v>
      </c>
      <c r="P738" s="138">
        <f>O738*H738</f>
        <v>0</v>
      </c>
      <c r="Q738" s="138">
        <v>0</v>
      </c>
      <c r="R738" s="138">
        <f>Q738*H738</f>
        <v>0</v>
      </c>
      <c r="S738" s="138">
        <v>0</v>
      </c>
      <c r="T738" s="139">
        <f>S738*H738</f>
        <v>0</v>
      </c>
      <c r="AR738" s="140" t="s">
        <v>494</v>
      </c>
      <c r="AT738" s="140" t="s">
        <v>143</v>
      </c>
      <c r="AU738" s="140" t="s">
        <v>90</v>
      </c>
      <c r="AY738" s="18" t="s">
        <v>141</v>
      </c>
      <c r="BE738" s="141">
        <f>IF(N738="základní",J738,0)</f>
        <v>0</v>
      </c>
      <c r="BF738" s="141">
        <f>IF(N738="snížená",J738,0)</f>
        <v>0</v>
      </c>
      <c r="BG738" s="141">
        <f>IF(N738="zákl. přenesená",J738,0)</f>
        <v>0</v>
      </c>
      <c r="BH738" s="141">
        <f>IF(N738="sníž. přenesená",J738,0)</f>
        <v>0</v>
      </c>
      <c r="BI738" s="141">
        <f>IF(N738="nulová",J738,0)</f>
        <v>0</v>
      </c>
      <c r="BJ738" s="18" t="s">
        <v>88</v>
      </c>
      <c r="BK738" s="141">
        <f>ROUND(I738*H738,2)</f>
        <v>0</v>
      </c>
      <c r="BL738" s="18" t="s">
        <v>494</v>
      </c>
      <c r="BM738" s="140" t="s">
        <v>1247</v>
      </c>
    </row>
    <row r="739" spans="2:65" s="1" customFormat="1" ht="55.5" customHeight="1">
      <c r="B739" s="34"/>
      <c r="C739" s="129" t="s">
        <v>1248</v>
      </c>
      <c r="D739" s="129" t="s">
        <v>143</v>
      </c>
      <c r="E739" s="130" t="s">
        <v>1249</v>
      </c>
      <c r="F739" s="131" t="s">
        <v>1250</v>
      </c>
      <c r="G739" s="132" t="s">
        <v>608</v>
      </c>
      <c r="H739" s="133">
        <v>1</v>
      </c>
      <c r="I739" s="134"/>
      <c r="J739" s="135">
        <f>ROUND(I739*H739,2)</f>
        <v>0</v>
      </c>
      <c r="K739" s="131" t="s">
        <v>32</v>
      </c>
      <c r="L739" s="34"/>
      <c r="M739" s="136" t="s">
        <v>32</v>
      </c>
      <c r="N739" s="137" t="s">
        <v>51</v>
      </c>
      <c r="P739" s="138">
        <f>O739*H739</f>
        <v>0</v>
      </c>
      <c r="Q739" s="138">
        <v>0</v>
      </c>
      <c r="R739" s="138">
        <f>Q739*H739</f>
        <v>0</v>
      </c>
      <c r="S739" s="138">
        <v>0</v>
      </c>
      <c r="T739" s="139">
        <f>S739*H739</f>
        <v>0</v>
      </c>
      <c r="AR739" s="140" t="s">
        <v>494</v>
      </c>
      <c r="AT739" s="140" t="s">
        <v>143</v>
      </c>
      <c r="AU739" s="140" t="s">
        <v>90</v>
      </c>
      <c r="AY739" s="18" t="s">
        <v>141</v>
      </c>
      <c r="BE739" s="141">
        <f>IF(N739="základní",J739,0)</f>
        <v>0</v>
      </c>
      <c r="BF739" s="141">
        <f>IF(N739="snížená",J739,0)</f>
        <v>0</v>
      </c>
      <c r="BG739" s="141">
        <f>IF(N739="zákl. přenesená",J739,0)</f>
        <v>0</v>
      </c>
      <c r="BH739" s="141">
        <f>IF(N739="sníž. přenesená",J739,0)</f>
        <v>0</v>
      </c>
      <c r="BI739" s="141">
        <f>IF(N739="nulová",J739,0)</f>
        <v>0</v>
      </c>
      <c r="BJ739" s="18" t="s">
        <v>88</v>
      </c>
      <c r="BK739" s="141">
        <f>ROUND(I739*H739,2)</f>
        <v>0</v>
      </c>
      <c r="BL739" s="18" t="s">
        <v>494</v>
      </c>
      <c r="BM739" s="140" t="s">
        <v>1251</v>
      </c>
    </row>
    <row r="740" spans="2:65" s="1" customFormat="1" ht="24.2" customHeight="1">
      <c r="B740" s="34"/>
      <c r="C740" s="129" t="s">
        <v>1252</v>
      </c>
      <c r="D740" s="129" t="s">
        <v>143</v>
      </c>
      <c r="E740" s="130" t="s">
        <v>1253</v>
      </c>
      <c r="F740" s="131" t="s">
        <v>1254</v>
      </c>
      <c r="G740" s="132" t="s">
        <v>874</v>
      </c>
      <c r="H740" s="133">
        <v>1</v>
      </c>
      <c r="I740" s="134"/>
      <c r="J740" s="135">
        <f>ROUND(I740*H740,2)</f>
        <v>0</v>
      </c>
      <c r="K740" s="131" t="s">
        <v>32</v>
      </c>
      <c r="L740" s="34"/>
      <c r="M740" s="136" t="s">
        <v>32</v>
      </c>
      <c r="N740" s="137" t="s">
        <v>51</v>
      </c>
      <c r="P740" s="138">
        <f>O740*H740</f>
        <v>0</v>
      </c>
      <c r="Q740" s="138">
        <v>0</v>
      </c>
      <c r="R740" s="138">
        <f>Q740*H740</f>
        <v>0</v>
      </c>
      <c r="S740" s="138">
        <v>0</v>
      </c>
      <c r="T740" s="139">
        <f>S740*H740</f>
        <v>0</v>
      </c>
      <c r="AR740" s="140" t="s">
        <v>494</v>
      </c>
      <c r="AT740" s="140" t="s">
        <v>143</v>
      </c>
      <c r="AU740" s="140" t="s">
        <v>90</v>
      </c>
      <c r="AY740" s="18" t="s">
        <v>141</v>
      </c>
      <c r="BE740" s="141">
        <f>IF(N740="základní",J740,0)</f>
        <v>0</v>
      </c>
      <c r="BF740" s="141">
        <f>IF(N740="snížená",J740,0)</f>
        <v>0</v>
      </c>
      <c r="BG740" s="141">
        <f>IF(N740="zákl. přenesená",J740,0)</f>
        <v>0</v>
      </c>
      <c r="BH740" s="141">
        <f>IF(N740="sníž. přenesená",J740,0)</f>
        <v>0</v>
      </c>
      <c r="BI740" s="141">
        <f>IF(N740="nulová",J740,0)</f>
        <v>0</v>
      </c>
      <c r="BJ740" s="18" t="s">
        <v>88</v>
      </c>
      <c r="BK740" s="141">
        <f>ROUND(I740*H740,2)</f>
        <v>0</v>
      </c>
      <c r="BL740" s="18" t="s">
        <v>494</v>
      </c>
      <c r="BM740" s="140" t="s">
        <v>1255</v>
      </c>
    </row>
    <row r="741" spans="2:65" s="1" customFormat="1" ht="49.15" customHeight="1">
      <c r="B741" s="34"/>
      <c r="C741" s="129" t="s">
        <v>514</v>
      </c>
      <c r="D741" s="129" t="s">
        <v>143</v>
      </c>
      <c r="E741" s="130" t="s">
        <v>1256</v>
      </c>
      <c r="F741" s="131" t="s">
        <v>1257</v>
      </c>
      <c r="G741" s="132" t="s">
        <v>230</v>
      </c>
      <c r="H741" s="133">
        <v>0.42199999999999999</v>
      </c>
      <c r="I741" s="134"/>
      <c r="J741" s="135">
        <f>ROUND(I741*H741,2)</f>
        <v>0</v>
      </c>
      <c r="K741" s="131" t="s">
        <v>147</v>
      </c>
      <c r="L741" s="34"/>
      <c r="M741" s="136" t="s">
        <v>32</v>
      </c>
      <c r="N741" s="137" t="s">
        <v>51</v>
      </c>
      <c r="P741" s="138">
        <f>O741*H741</f>
        <v>0</v>
      </c>
      <c r="Q741" s="138">
        <v>0</v>
      </c>
      <c r="R741" s="138">
        <f>Q741*H741</f>
        <v>0</v>
      </c>
      <c r="S741" s="138">
        <v>0</v>
      </c>
      <c r="T741" s="139">
        <f>S741*H741</f>
        <v>0</v>
      </c>
      <c r="AR741" s="140" t="s">
        <v>494</v>
      </c>
      <c r="AT741" s="140" t="s">
        <v>143</v>
      </c>
      <c r="AU741" s="140" t="s">
        <v>90</v>
      </c>
      <c r="AY741" s="18" t="s">
        <v>141</v>
      </c>
      <c r="BE741" s="141">
        <f>IF(N741="základní",J741,0)</f>
        <v>0</v>
      </c>
      <c r="BF741" s="141">
        <f>IF(N741="snížená",J741,0)</f>
        <v>0</v>
      </c>
      <c r="BG741" s="141">
        <f>IF(N741="zákl. přenesená",J741,0)</f>
        <v>0</v>
      </c>
      <c r="BH741" s="141">
        <f>IF(N741="sníž. přenesená",J741,0)</f>
        <v>0</v>
      </c>
      <c r="BI741" s="141">
        <f>IF(N741="nulová",J741,0)</f>
        <v>0</v>
      </c>
      <c r="BJ741" s="18" t="s">
        <v>88</v>
      </c>
      <c r="BK741" s="141">
        <f>ROUND(I741*H741,2)</f>
        <v>0</v>
      </c>
      <c r="BL741" s="18" t="s">
        <v>494</v>
      </c>
      <c r="BM741" s="140" t="s">
        <v>1258</v>
      </c>
    </row>
    <row r="742" spans="2:65" s="1" customFormat="1" ht="11.25">
      <c r="B742" s="34"/>
      <c r="D742" s="142" t="s">
        <v>150</v>
      </c>
      <c r="F742" s="143" t="s">
        <v>1259</v>
      </c>
      <c r="I742" s="144"/>
      <c r="L742" s="34"/>
      <c r="M742" s="145"/>
      <c r="T742" s="55"/>
      <c r="AT742" s="18" t="s">
        <v>150</v>
      </c>
      <c r="AU742" s="18" t="s">
        <v>90</v>
      </c>
    </row>
    <row r="743" spans="2:65" s="11" customFormat="1" ht="22.9" customHeight="1">
      <c r="B743" s="117"/>
      <c r="D743" s="118" t="s">
        <v>79</v>
      </c>
      <c r="E743" s="127" t="s">
        <v>508</v>
      </c>
      <c r="F743" s="127" t="s">
        <v>509</v>
      </c>
      <c r="I743" s="120"/>
      <c r="J743" s="128">
        <f>BK743</f>
        <v>0</v>
      </c>
      <c r="L743" s="117"/>
      <c r="M743" s="122"/>
      <c r="P743" s="123">
        <f>SUM(P744:P764)</f>
        <v>0</v>
      </c>
      <c r="R743" s="123">
        <f>SUM(R744:R764)</f>
        <v>0.50524000000000002</v>
      </c>
      <c r="T743" s="124">
        <f>SUM(T744:T764)</f>
        <v>0</v>
      </c>
      <c r="AR743" s="118" t="s">
        <v>90</v>
      </c>
      <c r="AT743" s="125" t="s">
        <v>79</v>
      </c>
      <c r="AU743" s="125" t="s">
        <v>88</v>
      </c>
      <c r="AY743" s="118" t="s">
        <v>141</v>
      </c>
      <c r="BK743" s="126">
        <f>SUM(BK744:BK764)</f>
        <v>0</v>
      </c>
    </row>
    <row r="744" spans="2:65" s="1" customFormat="1" ht="24.2" customHeight="1">
      <c r="B744" s="34"/>
      <c r="C744" s="129" t="s">
        <v>1260</v>
      </c>
      <c r="D744" s="129" t="s">
        <v>143</v>
      </c>
      <c r="E744" s="130" t="s">
        <v>1261</v>
      </c>
      <c r="F744" s="131" t="s">
        <v>1262</v>
      </c>
      <c r="G744" s="132" t="s">
        <v>1052</v>
      </c>
      <c r="H744" s="133">
        <v>74</v>
      </c>
      <c r="I744" s="134"/>
      <c r="J744" s="135">
        <f>ROUND(I744*H744,2)</f>
        <v>0</v>
      </c>
      <c r="K744" s="131" t="s">
        <v>147</v>
      </c>
      <c r="L744" s="34"/>
      <c r="M744" s="136" t="s">
        <v>32</v>
      </c>
      <c r="N744" s="137" t="s">
        <v>51</v>
      </c>
      <c r="P744" s="138">
        <f>O744*H744</f>
        <v>0</v>
      </c>
      <c r="Q744" s="138">
        <v>6.9999999999999994E-5</v>
      </c>
      <c r="R744" s="138">
        <f>Q744*H744</f>
        <v>5.1799999999999997E-3</v>
      </c>
      <c r="S744" s="138">
        <v>0</v>
      </c>
      <c r="T744" s="139">
        <f>S744*H744</f>
        <v>0</v>
      </c>
      <c r="AR744" s="140" t="s">
        <v>148</v>
      </c>
      <c r="AT744" s="140" t="s">
        <v>143</v>
      </c>
      <c r="AU744" s="140" t="s">
        <v>90</v>
      </c>
      <c r="AY744" s="18" t="s">
        <v>141</v>
      </c>
      <c r="BE744" s="141">
        <f>IF(N744="základní",J744,0)</f>
        <v>0</v>
      </c>
      <c r="BF744" s="141">
        <f>IF(N744="snížená",J744,0)</f>
        <v>0</v>
      </c>
      <c r="BG744" s="141">
        <f>IF(N744="zákl. přenesená",J744,0)</f>
        <v>0</v>
      </c>
      <c r="BH744" s="141">
        <f>IF(N744="sníž. přenesená",J744,0)</f>
        <v>0</v>
      </c>
      <c r="BI744" s="141">
        <f>IF(N744="nulová",J744,0)</f>
        <v>0</v>
      </c>
      <c r="BJ744" s="18" t="s">
        <v>88</v>
      </c>
      <c r="BK744" s="141">
        <f>ROUND(I744*H744,2)</f>
        <v>0</v>
      </c>
      <c r="BL744" s="18" t="s">
        <v>148</v>
      </c>
      <c r="BM744" s="140" t="s">
        <v>1263</v>
      </c>
    </row>
    <row r="745" spans="2:65" s="1" customFormat="1" ht="11.25">
      <c r="B745" s="34"/>
      <c r="D745" s="142" t="s">
        <v>150</v>
      </c>
      <c r="F745" s="143" t="s">
        <v>1264</v>
      </c>
      <c r="I745" s="144"/>
      <c r="L745" s="34"/>
      <c r="M745" s="145"/>
      <c r="T745" s="55"/>
      <c r="AT745" s="18" t="s">
        <v>150</v>
      </c>
      <c r="AU745" s="18" t="s">
        <v>90</v>
      </c>
    </row>
    <row r="746" spans="2:65" s="1" customFormat="1" ht="21.75" customHeight="1">
      <c r="B746" s="34"/>
      <c r="C746" s="167" t="s">
        <v>1265</v>
      </c>
      <c r="D746" s="167" t="s">
        <v>260</v>
      </c>
      <c r="E746" s="168" t="s">
        <v>1266</v>
      </c>
      <c r="F746" s="169" t="s">
        <v>1267</v>
      </c>
      <c r="G746" s="170" t="s">
        <v>230</v>
      </c>
      <c r="H746" s="171">
        <v>7.3999999999999996E-2</v>
      </c>
      <c r="I746" s="172"/>
      <c r="J746" s="173">
        <f>ROUND(I746*H746,2)</f>
        <v>0</v>
      </c>
      <c r="K746" s="169" t="s">
        <v>147</v>
      </c>
      <c r="L746" s="174"/>
      <c r="M746" s="175" t="s">
        <v>32</v>
      </c>
      <c r="N746" s="176" t="s">
        <v>51</v>
      </c>
      <c r="P746" s="138">
        <f>O746*H746</f>
        <v>0</v>
      </c>
      <c r="Q746" s="138">
        <v>1</v>
      </c>
      <c r="R746" s="138">
        <f>Q746*H746</f>
        <v>7.3999999999999996E-2</v>
      </c>
      <c r="S746" s="138">
        <v>0</v>
      </c>
      <c r="T746" s="139">
        <f>S746*H746</f>
        <v>0</v>
      </c>
      <c r="AR746" s="140" t="s">
        <v>263</v>
      </c>
      <c r="AT746" s="140" t="s">
        <v>260</v>
      </c>
      <c r="AU746" s="140" t="s">
        <v>90</v>
      </c>
      <c r="AY746" s="18" t="s">
        <v>141</v>
      </c>
      <c r="BE746" s="141">
        <f>IF(N746="základní",J746,0)</f>
        <v>0</v>
      </c>
      <c r="BF746" s="141">
        <f>IF(N746="snížená",J746,0)</f>
        <v>0</v>
      </c>
      <c r="BG746" s="141">
        <f>IF(N746="zákl. přenesená",J746,0)</f>
        <v>0</v>
      </c>
      <c r="BH746" s="141">
        <f>IF(N746="sníž. přenesená",J746,0)</f>
        <v>0</v>
      </c>
      <c r="BI746" s="141">
        <f>IF(N746="nulová",J746,0)</f>
        <v>0</v>
      </c>
      <c r="BJ746" s="18" t="s">
        <v>88</v>
      </c>
      <c r="BK746" s="141">
        <f>ROUND(I746*H746,2)</f>
        <v>0</v>
      </c>
      <c r="BL746" s="18" t="s">
        <v>148</v>
      </c>
      <c r="BM746" s="140" t="s">
        <v>1268</v>
      </c>
    </row>
    <row r="747" spans="2:65" s="13" customFormat="1" ht="11.25">
      <c r="B747" s="153"/>
      <c r="D747" s="147" t="s">
        <v>152</v>
      </c>
      <c r="E747" s="154" t="s">
        <v>32</v>
      </c>
      <c r="F747" s="155" t="s">
        <v>1269</v>
      </c>
      <c r="H747" s="156">
        <v>22.4</v>
      </c>
      <c r="I747" s="157"/>
      <c r="L747" s="153"/>
      <c r="M747" s="158"/>
      <c r="T747" s="159"/>
      <c r="AT747" s="154" t="s">
        <v>152</v>
      </c>
      <c r="AU747" s="154" t="s">
        <v>90</v>
      </c>
      <c r="AV747" s="13" t="s">
        <v>90</v>
      </c>
      <c r="AW747" s="13" t="s">
        <v>41</v>
      </c>
      <c r="AX747" s="13" t="s">
        <v>88</v>
      </c>
      <c r="AY747" s="154" t="s">
        <v>141</v>
      </c>
    </row>
    <row r="748" spans="2:65" s="13" customFormat="1" ht="11.25">
      <c r="B748" s="153"/>
      <c r="D748" s="147" t="s">
        <v>152</v>
      </c>
      <c r="F748" s="155" t="s">
        <v>1270</v>
      </c>
      <c r="H748" s="156">
        <v>7.3999999999999996E-2</v>
      </c>
      <c r="I748" s="157"/>
      <c r="L748" s="153"/>
      <c r="M748" s="158"/>
      <c r="T748" s="159"/>
      <c r="AT748" s="154" t="s">
        <v>152</v>
      </c>
      <c r="AU748" s="154" t="s">
        <v>90</v>
      </c>
      <c r="AV748" s="13" t="s">
        <v>90</v>
      </c>
      <c r="AW748" s="13" t="s">
        <v>4</v>
      </c>
      <c r="AX748" s="13" t="s">
        <v>88</v>
      </c>
      <c r="AY748" s="154" t="s">
        <v>141</v>
      </c>
    </row>
    <row r="749" spans="2:65" s="1" customFormat="1" ht="24.2" customHeight="1">
      <c r="B749" s="34"/>
      <c r="C749" s="129" t="s">
        <v>1271</v>
      </c>
      <c r="D749" s="129" t="s">
        <v>143</v>
      </c>
      <c r="E749" s="130" t="s">
        <v>1272</v>
      </c>
      <c r="F749" s="131" t="s">
        <v>1273</v>
      </c>
      <c r="G749" s="132" t="s">
        <v>1052</v>
      </c>
      <c r="H749" s="133">
        <v>111</v>
      </c>
      <c r="I749" s="134"/>
      <c r="J749" s="135">
        <f>ROUND(I749*H749,2)</f>
        <v>0</v>
      </c>
      <c r="K749" s="131" t="s">
        <v>147</v>
      </c>
      <c r="L749" s="34"/>
      <c r="M749" s="136" t="s">
        <v>32</v>
      </c>
      <c r="N749" s="137" t="s">
        <v>51</v>
      </c>
      <c r="P749" s="138">
        <f>O749*H749</f>
        <v>0</v>
      </c>
      <c r="Q749" s="138">
        <v>6.0000000000000002E-5</v>
      </c>
      <c r="R749" s="138">
        <f>Q749*H749</f>
        <v>6.6600000000000001E-3</v>
      </c>
      <c r="S749" s="138">
        <v>0</v>
      </c>
      <c r="T749" s="139">
        <f>S749*H749</f>
        <v>0</v>
      </c>
      <c r="AR749" s="140" t="s">
        <v>494</v>
      </c>
      <c r="AT749" s="140" t="s">
        <v>143</v>
      </c>
      <c r="AU749" s="140" t="s">
        <v>90</v>
      </c>
      <c r="AY749" s="18" t="s">
        <v>141</v>
      </c>
      <c r="BE749" s="141">
        <f>IF(N749="základní",J749,0)</f>
        <v>0</v>
      </c>
      <c r="BF749" s="141">
        <f>IF(N749="snížená",J749,0)</f>
        <v>0</v>
      </c>
      <c r="BG749" s="141">
        <f>IF(N749="zákl. přenesená",J749,0)</f>
        <v>0</v>
      </c>
      <c r="BH749" s="141">
        <f>IF(N749="sníž. přenesená",J749,0)</f>
        <v>0</v>
      </c>
      <c r="BI749" s="141">
        <f>IF(N749="nulová",J749,0)</f>
        <v>0</v>
      </c>
      <c r="BJ749" s="18" t="s">
        <v>88</v>
      </c>
      <c r="BK749" s="141">
        <f>ROUND(I749*H749,2)</f>
        <v>0</v>
      </c>
      <c r="BL749" s="18" t="s">
        <v>494</v>
      </c>
      <c r="BM749" s="140" t="s">
        <v>1274</v>
      </c>
    </row>
    <row r="750" spans="2:65" s="1" customFormat="1" ht="11.25">
      <c r="B750" s="34"/>
      <c r="D750" s="142" t="s">
        <v>150</v>
      </c>
      <c r="F750" s="143" t="s">
        <v>1275</v>
      </c>
      <c r="I750" s="144"/>
      <c r="L750" s="34"/>
      <c r="M750" s="145"/>
      <c r="T750" s="55"/>
      <c r="AT750" s="18" t="s">
        <v>150</v>
      </c>
      <c r="AU750" s="18" t="s">
        <v>90</v>
      </c>
    </row>
    <row r="751" spans="2:65" s="13" customFormat="1" ht="11.25">
      <c r="B751" s="153"/>
      <c r="D751" s="147" t="s">
        <v>152</v>
      </c>
      <c r="E751" s="154" t="s">
        <v>32</v>
      </c>
      <c r="F751" s="155" t="s">
        <v>1276</v>
      </c>
      <c r="H751" s="156">
        <v>111</v>
      </c>
      <c r="I751" s="157"/>
      <c r="L751" s="153"/>
      <c r="M751" s="158"/>
      <c r="T751" s="159"/>
      <c r="AT751" s="154" t="s">
        <v>152</v>
      </c>
      <c r="AU751" s="154" t="s">
        <v>90</v>
      </c>
      <c r="AV751" s="13" t="s">
        <v>90</v>
      </c>
      <c r="AW751" s="13" t="s">
        <v>41</v>
      </c>
      <c r="AX751" s="13" t="s">
        <v>88</v>
      </c>
      <c r="AY751" s="154" t="s">
        <v>141</v>
      </c>
    </row>
    <row r="752" spans="2:65" s="1" customFormat="1" ht="24.2" customHeight="1">
      <c r="B752" s="34"/>
      <c r="C752" s="167" t="s">
        <v>1277</v>
      </c>
      <c r="D752" s="167" t="s">
        <v>260</v>
      </c>
      <c r="E752" s="168" t="s">
        <v>1278</v>
      </c>
      <c r="F752" s="169" t="s">
        <v>1279</v>
      </c>
      <c r="G752" s="170" t="s">
        <v>230</v>
      </c>
      <c r="H752" s="171">
        <v>0.111</v>
      </c>
      <c r="I752" s="172"/>
      <c r="J752" s="173">
        <f>ROUND(I752*H752,2)</f>
        <v>0</v>
      </c>
      <c r="K752" s="169" t="s">
        <v>147</v>
      </c>
      <c r="L752" s="174"/>
      <c r="M752" s="175" t="s">
        <v>32</v>
      </c>
      <c r="N752" s="176" t="s">
        <v>51</v>
      </c>
      <c r="P752" s="138">
        <f>O752*H752</f>
        <v>0</v>
      </c>
      <c r="Q752" s="138">
        <v>1</v>
      </c>
      <c r="R752" s="138">
        <f>Q752*H752</f>
        <v>0.111</v>
      </c>
      <c r="S752" s="138">
        <v>0</v>
      </c>
      <c r="T752" s="139">
        <f>S752*H752</f>
        <v>0</v>
      </c>
      <c r="AR752" s="140" t="s">
        <v>330</v>
      </c>
      <c r="AT752" s="140" t="s">
        <v>260</v>
      </c>
      <c r="AU752" s="140" t="s">
        <v>90</v>
      </c>
      <c r="AY752" s="18" t="s">
        <v>141</v>
      </c>
      <c r="BE752" s="141">
        <f>IF(N752="základní",J752,0)</f>
        <v>0</v>
      </c>
      <c r="BF752" s="141">
        <f>IF(N752="snížená",J752,0)</f>
        <v>0</v>
      </c>
      <c r="BG752" s="141">
        <f>IF(N752="zákl. přenesená",J752,0)</f>
        <v>0</v>
      </c>
      <c r="BH752" s="141">
        <f>IF(N752="sníž. přenesená",J752,0)</f>
        <v>0</v>
      </c>
      <c r="BI752" s="141">
        <f>IF(N752="nulová",J752,0)</f>
        <v>0</v>
      </c>
      <c r="BJ752" s="18" t="s">
        <v>88</v>
      </c>
      <c r="BK752" s="141">
        <f>ROUND(I752*H752,2)</f>
        <v>0</v>
      </c>
      <c r="BL752" s="18" t="s">
        <v>494</v>
      </c>
      <c r="BM752" s="140" t="s">
        <v>1280</v>
      </c>
    </row>
    <row r="753" spans="2:65" s="13" customFormat="1" ht="11.25">
      <c r="B753" s="153"/>
      <c r="D753" s="147" t="s">
        <v>152</v>
      </c>
      <c r="E753" s="154" t="s">
        <v>32</v>
      </c>
      <c r="F753" s="155" t="s">
        <v>1281</v>
      </c>
      <c r="H753" s="156">
        <v>15</v>
      </c>
      <c r="I753" s="157"/>
      <c r="L753" s="153"/>
      <c r="M753" s="158"/>
      <c r="T753" s="159"/>
      <c r="AT753" s="154" t="s">
        <v>152</v>
      </c>
      <c r="AU753" s="154" t="s">
        <v>90</v>
      </c>
      <c r="AV753" s="13" t="s">
        <v>90</v>
      </c>
      <c r="AW753" s="13" t="s">
        <v>41</v>
      </c>
      <c r="AX753" s="13" t="s">
        <v>88</v>
      </c>
      <c r="AY753" s="154" t="s">
        <v>141</v>
      </c>
    </row>
    <row r="754" spans="2:65" s="13" customFormat="1" ht="11.25">
      <c r="B754" s="153"/>
      <c r="D754" s="147" t="s">
        <v>152</v>
      </c>
      <c r="F754" s="155" t="s">
        <v>1282</v>
      </c>
      <c r="H754" s="156">
        <v>0.111</v>
      </c>
      <c r="I754" s="157"/>
      <c r="L754" s="153"/>
      <c r="M754" s="158"/>
      <c r="T754" s="159"/>
      <c r="AT754" s="154" t="s">
        <v>152</v>
      </c>
      <c r="AU754" s="154" t="s">
        <v>90</v>
      </c>
      <c r="AV754" s="13" t="s">
        <v>90</v>
      </c>
      <c r="AW754" s="13" t="s">
        <v>4</v>
      </c>
      <c r="AX754" s="13" t="s">
        <v>88</v>
      </c>
      <c r="AY754" s="154" t="s">
        <v>141</v>
      </c>
    </row>
    <row r="755" spans="2:65" s="1" customFormat="1" ht="24.2" customHeight="1">
      <c r="B755" s="34"/>
      <c r="C755" s="129" t="s">
        <v>1283</v>
      </c>
      <c r="D755" s="129" t="s">
        <v>143</v>
      </c>
      <c r="E755" s="130" t="s">
        <v>1284</v>
      </c>
      <c r="F755" s="131" t="s">
        <v>1285</v>
      </c>
      <c r="G755" s="132" t="s">
        <v>1052</v>
      </c>
      <c r="H755" s="133">
        <v>279</v>
      </c>
      <c r="I755" s="134"/>
      <c r="J755" s="135">
        <f>ROUND(I755*H755,2)</f>
        <v>0</v>
      </c>
      <c r="K755" s="131" t="s">
        <v>147</v>
      </c>
      <c r="L755" s="34"/>
      <c r="M755" s="136" t="s">
        <v>32</v>
      </c>
      <c r="N755" s="137" t="s">
        <v>51</v>
      </c>
      <c r="P755" s="138">
        <f>O755*H755</f>
        <v>0</v>
      </c>
      <c r="Q755" s="138">
        <v>5.0000000000000002E-5</v>
      </c>
      <c r="R755" s="138">
        <f>Q755*H755</f>
        <v>1.3950000000000001E-2</v>
      </c>
      <c r="S755" s="138">
        <v>0</v>
      </c>
      <c r="T755" s="139">
        <f>S755*H755</f>
        <v>0</v>
      </c>
      <c r="AR755" s="140" t="s">
        <v>148</v>
      </c>
      <c r="AT755" s="140" t="s">
        <v>143</v>
      </c>
      <c r="AU755" s="140" t="s">
        <v>90</v>
      </c>
      <c r="AY755" s="18" t="s">
        <v>141</v>
      </c>
      <c r="BE755" s="141">
        <f>IF(N755="základní",J755,0)</f>
        <v>0</v>
      </c>
      <c r="BF755" s="141">
        <f>IF(N755="snížená",J755,0)</f>
        <v>0</v>
      </c>
      <c r="BG755" s="141">
        <f>IF(N755="zákl. přenesená",J755,0)</f>
        <v>0</v>
      </c>
      <c r="BH755" s="141">
        <f>IF(N755="sníž. přenesená",J755,0)</f>
        <v>0</v>
      </c>
      <c r="BI755" s="141">
        <f>IF(N755="nulová",J755,0)</f>
        <v>0</v>
      </c>
      <c r="BJ755" s="18" t="s">
        <v>88</v>
      </c>
      <c r="BK755" s="141">
        <f>ROUND(I755*H755,2)</f>
        <v>0</v>
      </c>
      <c r="BL755" s="18" t="s">
        <v>148</v>
      </c>
      <c r="BM755" s="140" t="s">
        <v>1286</v>
      </c>
    </row>
    <row r="756" spans="2:65" s="1" customFormat="1" ht="11.25">
      <c r="B756" s="34"/>
      <c r="D756" s="142" t="s">
        <v>150</v>
      </c>
      <c r="F756" s="143" t="s">
        <v>1287</v>
      </c>
      <c r="I756" s="144"/>
      <c r="L756" s="34"/>
      <c r="M756" s="145"/>
      <c r="T756" s="55"/>
      <c r="AT756" s="18" t="s">
        <v>150</v>
      </c>
      <c r="AU756" s="18" t="s">
        <v>90</v>
      </c>
    </row>
    <row r="757" spans="2:65" s="1" customFormat="1" ht="24.2" customHeight="1">
      <c r="B757" s="34"/>
      <c r="C757" s="167" t="s">
        <v>1288</v>
      </c>
      <c r="D757" s="167" t="s">
        <v>260</v>
      </c>
      <c r="E757" s="168" t="s">
        <v>1289</v>
      </c>
      <c r="F757" s="169" t="s">
        <v>1290</v>
      </c>
      <c r="G757" s="170" t="s">
        <v>230</v>
      </c>
      <c r="H757" s="171">
        <v>0.27900000000000003</v>
      </c>
      <c r="I757" s="172"/>
      <c r="J757" s="173">
        <f>ROUND(I757*H757,2)</f>
        <v>0</v>
      </c>
      <c r="K757" s="169" t="s">
        <v>147</v>
      </c>
      <c r="L757" s="174"/>
      <c r="M757" s="175" t="s">
        <v>32</v>
      </c>
      <c r="N757" s="176" t="s">
        <v>51</v>
      </c>
      <c r="P757" s="138">
        <f>O757*H757</f>
        <v>0</v>
      </c>
      <c r="Q757" s="138">
        <v>1</v>
      </c>
      <c r="R757" s="138">
        <f>Q757*H757</f>
        <v>0.27900000000000003</v>
      </c>
      <c r="S757" s="138">
        <v>0</v>
      </c>
      <c r="T757" s="139">
        <f>S757*H757</f>
        <v>0</v>
      </c>
      <c r="AR757" s="140" t="s">
        <v>263</v>
      </c>
      <c r="AT757" s="140" t="s">
        <v>260</v>
      </c>
      <c r="AU757" s="140" t="s">
        <v>90</v>
      </c>
      <c r="AY757" s="18" t="s">
        <v>141</v>
      </c>
      <c r="BE757" s="141">
        <f>IF(N757="základní",J757,0)</f>
        <v>0</v>
      </c>
      <c r="BF757" s="141">
        <f>IF(N757="snížená",J757,0)</f>
        <v>0</v>
      </c>
      <c r="BG757" s="141">
        <f>IF(N757="zákl. přenesená",J757,0)</f>
        <v>0</v>
      </c>
      <c r="BH757" s="141">
        <f>IF(N757="sníž. přenesená",J757,0)</f>
        <v>0</v>
      </c>
      <c r="BI757" s="141">
        <f>IF(N757="nulová",J757,0)</f>
        <v>0</v>
      </c>
      <c r="BJ757" s="18" t="s">
        <v>88</v>
      </c>
      <c r="BK757" s="141">
        <f>ROUND(I757*H757,2)</f>
        <v>0</v>
      </c>
      <c r="BL757" s="18" t="s">
        <v>148</v>
      </c>
      <c r="BM757" s="140" t="s">
        <v>1291</v>
      </c>
    </row>
    <row r="758" spans="2:65" s="13" customFormat="1" ht="11.25">
      <c r="B758" s="153"/>
      <c r="D758" s="147" t="s">
        <v>152</v>
      </c>
      <c r="E758" s="154" t="s">
        <v>32</v>
      </c>
      <c r="F758" s="155" t="s">
        <v>1292</v>
      </c>
      <c r="H758" s="156">
        <v>20</v>
      </c>
      <c r="I758" s="157"/>
      <c r="L758" s="153"/>
      <c r="M758" s="158"/>
      <c r="T758" s="159"/>
      <c r="AT758" s="154" t="s">
        <v>152</v>
      </c>
      <c r="AU758" s="154" t="s">
        <v>90</v>
      </c>
      <c r="AV758" s="13" t="s">
        <v>90</v>
      </c>
      <c r="AW758" s="13" t="s">
        <v>41</v>
      </c>
      <c r="AX758" s="13" t="s">
        <v>88</v>
      </c>
      <c r="AY758" s="154" t="s">
        <v>141</v>
      </c>
    </row>
    <row r="759" spans="2:65" s="13" customFormat="1" ht="11.25">
      <c r="B759" s="153"/>
      <c r="D759" s="147" t="s">
        <v>152</v>
      </c>
      <c r="F759" s="155" t="s">
        <v>1293</v>
      </c>
      <c r="H759" s="156">
        <v>0.27900000000000003</v>
      </c>
      <c r="I759" s="157"/>
      <c r="L759" s="153"/>
      <c r="M759" s="158"/>
      <c r="T759" s="159"/>
      <c r="AT759" s="154" t="s">
        <v>152</v>
      </c>
      <c r="AU759" s="154" t="s">
        <v>90</v>
      </c>
      <c r="AV759" s="13" t="s">
        <v>90</v>
      </c>
      <c r="AW759" s="13" t="s">
        <v>4</v>
      </c>
      <c r="AX759" s="13" t="s">
        <v>88</v>
      </c>
      <c r="AY759" s="154" t="s">
        <v>141</v>
      </c>
    </row>
    <row r="760" spans="2:65" s="1" customFormat="1" ht="37.9" customHeight="1">
      <c r="B760" s="34"/>
      <c r="C760" s="129" t="s">
        <v>1294</v>
      </c>
      <c r="D760" s="129" t="s">
        <v>143</v>
      </c>
      <c r="E760" s="130" t="s">
        <v>1295</v>
      </c>
      <c r="F760" s="131" t="s">
        <v>1296</v>
      </c>
      <c r="G760" s="132" t="s">
        <v>146</v>
      </c>
      <c r="H760" s="133">
        <v>5</v>
      </c>
      <c r="I760" s="134"/>
      <c r="J760" s="135">
        <f>ROUND(I760*H760,2)</f>
        <v>0</v>
      </c>
      <c r="K760" s="131" t="s">
        <v>1297</v>
      </c>
      <c r="L760" s="34"/>
      <c r="M760" s="136" t="s">
        <v>32</v>
      </c>
      <c r="N760" s="137" t="s">
        <v>51</v>
      </c>
      <c r="P760" s="138">
        <f>O760*H760</f>
        <v>0</v>
      </c>
      <c r="Q760" s="138">
        <v>3.0899999999999999E-3</v>
      </c>
      <c r="R760" s="138">
        <f>Q760*H760</f>
        <v>1.5449999999999998E-2</v>
      </c>
      <c r="S760" s="138">
        <v>0</v>
      </c>
      <c r="T760" s="139">
        <f>S760*H760</f>
        <v>0</v>
      </c>
      <c r="AR760" s="140" t="s">
        <v>494</v>
      </c>
      <c r="AT760" s="140" t="s">
        <v>143</v>
      </c>
      <c r="AU760" s="140" t="s">
        <v>90</v>
      </c>
      <c r="AY760" s="18" t="s">
        <v>141</v>
      </c>
      <c r="BE760" s="141">
        <f>IF(N760="základní",J760,0)</f>
        <v>0</v>
      </c>
      <c r="BF760" s="141">
        <f>IF(N760="snížená",J760,0)</f>
        <v>0</v>
      </c>
      <c r="BG760" s="141">
        <f>IF(N760="zákl. přenesená",J760,0)</f>
        <v>0</v>
      </c>
      <c r="BH760" s="141">
        <f>IF(N760="sníž. přenesená",J760,0)</f>
        <v>0</v>
      </c>
      <c r="BI760" s="141">
        <f>IF(N760="nulová",J760,0)</f>
        <v>0</v>
      </c>
      <c r="BJ760" s="18" t="s">
        <v>88</v>
      </c>
      <c r="BK760" s="141">
        <f>ROUND(I760*H760,2)</f>
        <v>0</v>
      </c>
      <c r="BL760" s="18" t="s">
        <v>494</v>
      </c>
      <c r="BM760" s="140" t="s">
        <v>1298</v>
      </c>
    </row>
    <row r="761" spans="2:65" s="1" customFormat="1" ht="11.25">
      <c r="B761" s="34"/>
      <c r="D761" s="142" t="s">
        <v>150</v>
      </c>
      <c r="F761" s="143" t="s">
        <v>1299</v>
      </c>
      <c r="I761" s="144"/>
      <c r="L761" s="34"/>
      <c r="M761" s="145"/>
      <c r="T761" s="55"/>
      <c r="AT761" s="18" t="s">
        <v>150</v>
      </c>
      <c r="AU761" s="18" t="s">
        <v>90</v>
      </c>
    </row>
    <row r="762" spans="2:65" s="1" customFormat="1" ht="62.65" customHeight="1">
      <c r="B762" s="34"/>
      <c r="C762" s="129" t="s">
        <v>518</v>
      </c>
      <c r="D762" s="129" t="s">
        <v>143</v>
      </c>
      <c r="E762" s="130" t="s">
        <v>1300</v>
      </c>
      <c r="F762" s="131" t="s">
        <v>1301</v>
      </c>
      <c r="G762" s="132" t="s">
        <v>874</v>
      </c>
      <c r="H762" s="133">
        <v>1</v>
      </c>
      <c r="I762" s="134"/>
      <c r="J762" s="135">
        <f>ROUND(I762*H762,2)</f>
        <v>0</v>
      </c>
      <c r="K762" s="131" t="s">
        <v>32</v>
      </c>
      <c r="L762" s="34"/>
      <c r="M762" s="136" t="s">
        <v>32</v>
      </c>
      <c r="N762" s="137" t="s">
        <v>51</v>
      </c>
      <c r="P762" s="138">
        <f>O762*H762</f>
        <v>0</v>
      </c>
      <c r="Q762" s="138">
        <v>0</v>
      </c>
      <c r="R762" s="138">
        <f>Q762*H762</f>
        <v>0</v>
      </c>
      <c r="S762" s="138">
        <v>0</v>
      </c>
      <c r="T762" s="139">
        <f>S762*H762</f>
        <v>0</v>
      </c>
      <c r="AR762" s="140" t="s">
        <v>494</v>
      </c>
      <c r="AT762" s="140" t="s">
        <v>143</v>
      </c>
      <c r="AU762" s="140" t="s">
        <v>90</v>
      </c>
      <c r="AY762" s="18" t="s">
        <v>141</v>
      </c>
      <c r="BE762" s="141">
        <f>IF(N762="základní",J762,0)</f>
        <v>0</v>
      </c>
      <c r="BF762" s="141">
        <f>IF(N762="snížená",J762,0)</f>
        <v>0</v>
      </c>
      <c r="BG762" s="141">
        <f>IF(N762="zákl. přenesená",J762,0)</f>
        <v>0</v>
      </c>
      <c r="BH762" s="141">
        <f>IF(N762="sníž. přenesená",J762,0)</f>
        <v>0</v>
      </c>
      <c r="BI762" s="141">
        <f>IF(N762="nulová",J762,0)</f>
        <v>0</v>
      </c>
      <c r="BJ762" s="18" t="s">
        <v>88</v>
      </c>
      <c r="BK762" s="141">
        <f>ROUND(I762*H762,2)</f>
        <v>0</v>
      </c>
      <c r="BL762" s="18" t="s">
        <v>494</v>
      </c>
      <c r="BM762" s="140" t="s">
        <v>1302</v>
      </c>
    </row>
    <row r="763" spans="2:65" s="1" customFormat="1" ht="49.15" customHeight="1">
      <c r="B763" s="34"/>
      <c r="C763" s="129" t="s">
        <v>1303</v>
      </c>
      <c r="D763" s="129" t="s">
        <v>143</v>
      </c>
      <c r="E763" s="130" t="s">
        <v>1304</v>
      </c>
      <c r="F763" s="131" t="s">
        <v>1305</v>
      </c>
      <c r="G763" s="132" t="s">
        <v>230</v>
      </c>
      <c r="H763" s="133">
        <v>1.6</v>
      </c>
      <c r="I763" s="134"/>
      <c r="J763" s="135">
        <f>ROUND(I763*H763,2)</f>
        <v>0</v>
      </c>
      <c r="K763" s="131" t="s">
        <v>147</v>
      </c>
      <c r="L763" s="34"/>
      <c r="M763" s="136" t="s">
        <v>32</v>
      </c>
      <c r="N763" s="137" t="s">
        <v>51</v>
      </c>
      <c r="P763" s="138">
        <f>O763*H763</f>
        <v>0</v>
      </c>
      <c r="Q763" s="138">
        <v>0</v>
      </c>
      <c r="R763" s="138">
        <f>Q763*H763</f>
        <v>0</v>
      </c>
      <c r="S763" s="138">
        <v>0</v>
      </c>
      <c r="T763" s="139">
        <f>S763*H763</f>
        <v>0</v>
      </c>
      <c r="AR763" s="140" t="s">
        <v>494</v>
      </c>
      <c r="AT763" s="140" t="s">
        <v>143</v>
      </c>
      <c r="AU763" s="140" t="s">
        <v>90</v>
      </c>
      <c r="AY763" s="18" t="s">
        <v>141</v>
      </c>
      <c r="BE763" s="141">
        <f>IF(N763="základní",J763,0)</f>
        <v>0</v>
      </c>
      <c r="BF763" s="141">
        <f>IF(N763="snížená",J763,0)</f>
        <v>0</v>
      </c>
      <c r="BG763" s="141">
        <f>IF(N763="zákl. přenesená",J763,0)</f>
        <v>0</v>
      </c>
      <c r="BH763" s="141">
        <f>IF(N763="sníž. přenesená",J763,0)</f>
        <v>0</v>
      </c>
      <c r="BI763" s="141">
        <f>IF(N763="nulová",J763,0)</f>
        <v>0</v>
      </c>
      <c r="BJ763" s="18" t="s">
        <v>88</v>
      </c>
      <c r="BK763" s="141">
        <f>ROUND(I763*H763,2)</f>
        <v>0</v>
      </c>
      <c r="BL763" s="18" t="s">
        <v>494</v>
      </c>
      <c r="BM763" s="140" t="s">
        <v>1306</v>
      </c>
    </row>
    <row r="764" spans="2:65" s="1" customFormat="1" ht="11.25">
      <c r="B764" s="34"/>
      <c r="D764" s="142" t="s">
        <v>150</v>
      </c>
      <c r="F764" s="143" t="s">
        <v>1307</v>
      </c>
      <c r="I764" s="144"/>
      <c r="L764" s="34"/>
      <c r="M764" s="145"/>
      <c r="T764" s="55"/>
      <c r="AT764" s="18" t="s">
        <v>150</v>
      </c>
      <c r="AU764" s="18" t="s">
        <v>90</v>
      </c>
    </row>
    <row r="765" spans="2:65" s="11" customFormat="1" ht="22.9" customHeight="1">
      <c r="B765" s="117"/>
      <c r="D765" s="118" t="s">
        <v>79</v>
      </c>
      <c r="E765" s="127" t="s">
        <v>1308</v>
      </c>
      <c r="F765" s="127" t="s">
        <v>1309</v>
      </c>
      <c r="I765" s="120"/>
      <c r="J765" s="128">
        <f>BK765</f>
        <v>0</v>
      </c>
      <c r="L765" s="117"/>
      <c r="M765" s="122"/>
      <c r="P765" s="123">
        <f>SUM(P766:P816)</f>
        <v>0</v>
      </c>
      <c r="R765" s="123">
        <f>SUM(R766:R816)</f>
        <v>4.34351675</v>
      </c>
      <c r="T765" s="124">
        <f>SUM(T766:T816)</f>
        <v>1.4338507999999999</v>
      </c>
      <c r="AR765" s="118" t="s">
        <v>90</v>
      </c>
      <c r="AT765" s="125" t="s">
        <v>79</v>
      </c>
      <c r="AU765" s="125" t="s">
        <v>88</v>
      </c>
      <c r="AY765" s="118" t="s">
        <v>141</v>
      </c>
      <c r="BK765" s="126">
        <f>SUM(BK766:BK816)</f>
        <v>0</v>
      </c>
    </row>
    <row r="766" spans="2:65" s="1" customFormat="1" ht="24.2" customHeight="1">
      <c r="B766" s="34"/>
      <c r="C766" s="129" t="s">
        <v>1310</v>
      </c>
      <c r="D766" s="129" t="s">
        <v>143</v>
      </c>
      <c r="E766" s="130" t="s">
        <v>1311</v>
      </c>
      <c r="F766" s="131" t="s">
        <v>1312</v>
      </c>
      <c r="G766" s="132" t="s">
        <v>146</v>
      </c>
      <c r="H766" s="133">
        <v>123.75</v>
      </c>
      <c r="I766" s="134"/>
      <c r="J766" s="135">
        <f>ROUND(I766*H766,2)</f>
        <v>0</v>
      </c>
      <c r="K766" s="131" t="s">
        <v>147</v>
      </c>
      <c r="L766" s="34"/>
      <c r="M766" s="136" t="s">
        <v>32</v>
      </c>
      <c r="N766" s="137" t="s">
        <v>51</v>
      </c>
      <c r="P766" s="138">
        <f>O766*H766</f>
        <v>0</v>
      </c>
      <c r="Q766" s="138">
        <v>0</v>
      </c>
      <c r="R766" s="138">
        <f>Q766*H766</f>
        <v>0</v>
      </c>
      <c r="S766" s="138">
        <v>0</v>
      </c>
      <c r="T766" s="139">
        <f>S766*H766</f>
        <v>0</v>
      </c>
      <c r="AR766" s="140" t="s">
        <v>494</v>
      </c>
      <c r="AT766" s="140" t="s">
        <v>143</v>
      </c>
      <c r="AU766" s="140" t="s">
        <v>90</v>
      </c>
      <c r="AY766" s="18" t="s">
        <v>141</v>
      </c>
      <c r="BE766" s="141">
        <f>IF(N766="základní",J766,0)</f>
        <v>0</v>
      </c>
      <c r="BF766" s="141">
        <f>IF(N766="snížená",J766,0)</f>
        <v>0</v>
      </c>
      <c r="BG766" s="141">
        <f>IF(N766="zákl. přenesená",J766,0)</f>
        <v>0</v>
      </c>
      <c r="BH766" s="141">
        <f>IF(N766="sníž. přenesená",J766,0)</f>
        <v>0</v>
      </c>
      <c r="BI766" s="141">
        <f>IF(N766="nulová",J766,0)</f>
        <v>0</v>
      </c>
      <c r="BJ766" s="18" t="s">
        <v>88</v>
      </c>
      <c r="BK766" s="141">
        <f>ROUND(I766*H766,2)</f>
        <v>0</v>
      </c>
      <c r="BL766" s="18" t="s">
        <v>494</v>
      </c>
      <c r="BM766" s="140" t="s">
        <v>1313</v>
      </c>
    </row>
    <row r="767" spans="2:65" s="1" customFormat="1" ht="11.25">
      <c r="B767" s="34"/>
      <c r="D767" s="142" t="s">
        <v>150</v>
      </c>
      <c r="F767" s="143" t="s">
        <v>1314</v>
      </c>
      <c r="I767" s="144"/>
      <c r="L767" s="34"/>
      <c r="M767" s="145"/>
      <c r="T767" s="55"/>
      <c r="AT767" s="18" t="s">
        <v>150</v>
      </c>
      <c r="AU767" s="18" t="s">
        <v>90</v>
      </c>
    </row>
    <row r="768" spans="2:65" s="1" customFormat="1" ht="24.2" customHeight="1">
      <c r="B768" s="34"/>
      <c r="C768" s="129" t="s">
        <v>1315</v>
      </c>
      <c r="D768" s="129" t="s">
        <v>143</v>
      </c>
      <c r="E768" s="130" t="s">
        <v>1316</v>
      </c>
      <c r="F768" s="131" t="s">
        <v>1317</v>
      </c>
      <c r="G768" s="132" t="s">
        <v>146</v>
      </c>
      <c r="H768" s="133">
        <v>123.75</v>
      </c>
      <c r="I768" s="134"/>
      <c r="J768" s="135">
        <f>ROUND(I768*H768,2)</f>
        <v>0</v>
      </c>
      <c r="K768" s="131" t="s">
        <v>147</v>
      </c>
      <c r="L768" s="34"/>
      <c r="M768" s="136" t="s">
        <v>32</v>
      </c>
      <c r="N768" s="137" t="s">
        <v>51</v>
      </c>
      <c r="P768" s="138">
        <f>O768*H768</f>
        <v>0</v>
      </c>
      <c r="Q768" s="138">
        <v>2.9999999999999997E-4</v>
      </c>
      <c r="R768" s="138">
        <f>Q768*H768</f>
        <v>3.7124999999999998E-2</v>
      </c>
      <c r="S768" s="138">
        <v>0</v>
      </c>
      <c r="T768" s="139">
        <f>S768*H768</f>
        <v>0</v>
      </c>
      <c r="AR768" s="140" t="s">
        <v>494</v>
      </c>
      <c r="AT768" s="140" t="s">
        <v>143</v>
      </c>
      <c r="AU768" s="140" t="s">
        <v>90</v>
      </c>
      <c r="AY768" s="18" t="s">
        <v>141</v>
      </c>
      <c r="BE768" s="141">
        <f>IF(N768="základní",J768,0)</f>
        <v>0</v>
      </c>
      <c r="BF768" s="141">
        <f>IF(N768="snížená",J768,0)</f>
        <v>0</v>
      </c>
      <c r="BG768" s="141">
        <f>IF(N768="zákl. přenesená",J768,0)</f>
        <v>0</v>
      </c>
      <c r="BH768" s="141">
        <f>IF(N768="sníž. přenesená",J768,0)</f>
        <v>0</v>
      </c>
      <c r="BI768" s="141">
        <f>IF(N768="nulová",J768,0)</f>
        <v>0</v>
      </c>
      <c r="BJ768" s="18" t="s">
        <v>88</v>
      </c>
      <c r="BK768" s="141">
        <f>ROUND(I768*H768,2)</f>
        <v>0</v>
      </c>
      <c r="BL768" s="18" t="s">
        <v>494</v>
      </c>
      <c r="BM768" s="140" t="s">
        <v>1318</v>
      </c>
    </row>
    <row r="769" spans="2:65" s="1" customFormat="1" ht="11.25">
      <c r="B769" s="34"/>
      <c r="D769" s="142" t="s">
        <v>150</v>
      </c>
      <c r="F769" s="143" t="s">
        <v>1319</v>
      </c>
      <c r="I769" s="144"/>
      <c r="L769" s="34"/>
      <c r="M769" s="145"/>
      <c r="T769" s="55"/>
      <c r="AT769" s="18" t="s">
        <v>150</v>
      </c>
      <c r="AU769" s="18" t="s">
        <v>90</v>
      </c>
    </row>
    <row r="770" spans="2:65" s="1" customFormat="1" ht="37.9" customHeight="1">
      <c r="B770" s="34"/>
      <c r="C770" s="129" t="s">
        <v>1320</v>
      </c>
      <c r="D770" s="129" t="s">
        <v>143</v>
      </c>
      <c r="E770" s="130" t="s">
        <v>1321</v>
      </c>
      <c r="F770" s="131" t="s">
        <v>1322</v>
      </c>
      <c r="G770" s="132" t="s">
        <v>146</v>
      </c>
      <c r="H770" s="133">
        <v>123.75</v>
      </c>
      <c r="I770" s="134"/>
      <c r="J770" s="135">
        <f>ROUND(I770*H770,2)</f>
        <v>0</v>
      </c>
      <c r="K770" s="131" t="s">
        <v>147</v>
      </c>
      <c r="L770" s="34"/>
      <c r="M770" s="136" t="s">
        <v>32</v>
      </c>
      <c r="N770" s="137" t="s">
        <v>51</v>
      </c>
      <c r="P770" s="138">
        <f>O770*H770</f>
        <v>0</v>
      </c>
      <c r="Q770" s="138">
        <v>7.4999999999999997E-3</v>
      </c>
      <c r="R770" s="138">
        <f>Q770*H770</f>
        <v>0.92812499999999998</v>
      </c>
      <c r="S770" s="138">
        <v>0</v>
      </c>
      <c r="T770" s="139">
        <f>S770*H770</f>
        <v>0</v>
      </c>
      <c r="AR770" s="140" t="s">
        <v>494</v>
      </c>
      <c r="AT770" s="140" t="s">
        <v>143</v>
      </c>
      <c r="AU770" s="140" t="s">
        <v>90</v>
      </c>
      <c r="AY770" s="18" t="s">
        <v>141</v>
      </c>
      <c r="BE770" s="141">
        <f>IF(N770="základní",J770,0)</f>
        <v>0</v>
      </c>
      <c r="BF770" s="141">
        <f>IF(N770="snížená",J770,0)</f>
        <v>0</v>
      </c>
      <c r="BG770" s="141">
        <f>IF(N770="zákl. přenesená",J770,0)</f>
        <v>0</v>
      </c>
      <c r="BH770" s="141">
        <f>IF(N770="sníž. přenesená",J770,0)</f>
        <v>0</v>
      </c>
      <c r="BI770" s="141">
        <f>IF(N770="nulová",J770,0)</f>
        <v>0</v>
      </c>
      <c r="BJ770" s="18" t="s">
        <v>88</v>
      </c>
      <c r="BK770" s="141">
        <f>ROUND(I770*H770,2)</f>
        <v>0</v>
      </c>
      <c r="BL770" s="18" t="s">
        <v>494</v>
      </c>
      <c r="BM770" s="140" t="s">
        <v>1323</v>
      </c>
    </row>
    <row r="771" spans="2:65" s="1" customFormat="1" ht="11.25">
      <c r="B771" s="34"/>
      <c r="D771" s="142" t="s">
        <v>150</v>
      </c>
      <c r="F771" s="143" t="s">
        <v>1324</v>
      </c>
      <c r="I771" s="144"/>
      <c r="L771" s="34"/>
      <c r="M771" s="145"/>
      <c r="T771" s="55"/>
      <c r="AT771" s="18" t="s">
        <v>150</v>
      </c>
      <c r="AU771" s="18" t="s">
        <v>90</v>
      </c>
    </row>
    <row r="772" spans="2:65" s="1" customFormat="1" ht="37.9" customHeight="1">
      <c r="B772" s="34"/>
      <c r="C772" s="129" t="s">
        <v>398</v>
      </c>
      <c r="D772" s="129" t="s">
        <v>143</v>
      </c>
      <c r="E772" s="130" t="s">
        <v>1325</v>
      </c>
      <c r="F772" s="131" t="s">
        <v>1326</v>
      </c>
      <c r="G772" s="132" t="s">
        <v>157</v>
      </c>
      <c r="H772" s="133">
        <v>126.47</v>
      </c>
      <c r="I772" s="134"/>
      <c r="J772" s="135">
        <f>ROUND(I772*H772,2)</f>
        <v>0</v>
      </c>
      <c r="K772" s="131" t="s">
        <v>147</v>
      </c>
      <c r="L772" s="34"/>
      <c r="M772" s="136" t="s">
        <v>32</v>
      </c>
      <c r="N772" s="137" t="s">
        <v>51</v>
      </c>
      <c r="P772" s="138">
        <f>O772*H772</f>
        <v>0</v>
      </c>
      <c r="Q772" s="138">
        <v>5.8E-4</v>
      </c>
      <c r="R772" s="138">
        <f>Q772*H772</f>
        <v>7.3352600000000004E-2</v>
      </c>
      <c r="S772" s="138">
        <v>0</v>
      </c>
      <c r="T772" s="139">
        <f>S772*H772</f>
        <v>0</v>
      </c>
      <c r="AR772" s="140" t="s">
        <v>494</v>
      </c>
      <c r="AT772" s="140" t="s">
        <v>143</v>
      </c>
      <c r="AU772" s="140" t="s">
        <v>90</v>
      </c>
      <c r="AY772" s="18" t="s">
        <v>141</v>
      </c>
      <c r="BE772" s="141">
        <f>IF(N772="základní",J772,0)</f>
        <v>0</v>
      </c>
      <c r="BF772" s="141">
        <f>IF(N772="snížená",J772,0)</f>
        <v>0</v>
      </c>
      <c r="BG772" s="141">
        <f>IF(N772="zákl. přenesená",J772,0)</f>
        <v>0</v>
      </c>
      <c r="BH772" s="141">
        <f>IF(N772="sníž. přenesená",J772,0)</f>
        <v>0</v>
      </c>
      <c r="BI772" s="141">
        <f>IF(N772="nulová",J772,0)</f>
        <v>0</v>
      </c>
      <c r="BJ772" s="18" t="s">
        <v>88</v>
      </c>
      <c r="BK772" s="141">
        <f>ROUND(I772*H772,2)</f>
        <v>0</v>
      </c>
      <c r="BL772" s="18" t="s">
        <v>494</v>
      </c>
      <c r="BM772" s="140" t="s">
        <v>1327</v>
      </c>
    </row>
    <row r="773" spans="2:65" s="1" customFormat="1" ht="11.25">
      <c r="B773" s="34"/>
      <c r="D773" s="142" t="s">
        <v>150</v>
      </c>
      <c r="F773" s="143" t="s">
        <v>1328</v>
      </c>
      <c r="I773" s="144"/>
      <c r="L773" s="34"/>
      <c r="M773" s="145"/>
      <c r="T773" s="55"/>
      <c r="AT773" s="18" t="s">
        <v>150</v>
      </c>
      <c r="AU773" s="18" t="s">
        <v>90</v>
      </c>
    </row>
    <row r="774" spans="2:65" s="12" customFormat="1" ht="11.25">
      <c r="B774" s="146"/>
      <c r="D774" s="147" t="s">
        <v>152</v>
      </c>
      <c r="E774" s="148" t="s">
        <v>32</v>
      </c>
      <c r="F774" s="149" t="s">
        <v>660</v>
      </c>
      <c r="H774" s="148" t="s">
        <v>32</v>
      </c>
      <c r="I774" s="150"/>
      <c r="L774" s="146"/>
      <c r="M774" s="151"/>
      <c r="T774" s="152"/>
      <c r="AT774" s="148" t="s">
        <v>152</v>
      </c>
      <c r="AU774" s="148" t="s">
        <v>90</v>
      </c>
      <c r="AV774" s="12" t="s">
        <v>88</v>
      </c>
      <c r="AW774" s="12" t="s">
        <v>41</v>
      </c>
      <c r="AX774" s="12" t="s">
        <v>80</v>
      </c>
      <c r="AY774" s="148" t="s">
        <v>141</v>
      </c>
    </row>
    <row r="775" spans="2:65" s="13" customFormat="1" ht="11.25">
      <c r="B775" s="153"/>
      <c r="D775" s="147" t="s">
        <v>152</v>
      </c>
      <c r="E775" s="154" t="s">
        <v>32</v>
      </c>
      <c r="F775" s="155" t="s">
        <v>1329</v>
      </c>
      <c r="H775" s="156">
        <v>14.15</v>
      </c>
      <c r="I775" s="157"/>
      <c r="L775" s="153"/>
      <c r="M775" s="158"/>
      <c r="T775" s="159"/>
      <c r="AT775" s="154" t="s">
        <v>152</v>
      </c>
      <c r="AU775" s="154" t="s">
        <v>90</v>
      </c>
      <c r="AV775" s="13" t="s">
        <v>90</v>
      </c>
      <c r="AW775" s="13" t="s">
        <v>41</v>
      </c>
      <c r="AX775" s="13" t="s">
        <v>80</v>
      </c>
      <c r="AY775" s="154" t="s">
        <v>141</v>
      </c>
    </row>
    <row r="776" spans="2:65" s="12" customFormat="1" ht="11.25">
      <c r="B776" s="146"/>
      <c r="D776" s="147" t="s">
        <v>152</v>
      </c>
      <c r="E776" s="148" t="s">
        <v>32</v>
      </c>
      <c r="F776" s="149" t="s">
        <v>664</v>
      </c>
      <c r="H776" s="148" t="s">
        <v>32</v>
      </c>
      <c r="I776" s="150"/>
      <c r="L776" s="146"/>
      <c r="M776" s="151"/>
      <c r="T776" s="152"/>
      <c r="AT776" s="148" t="s">
        <v>152</v>
      </c>
      <c r="AU776" s="148" t="s">
        <v>90</v>
      </c>
      <c r="AV776" s="12" t="s">
        <v>88</v>
      </c>
      <c r="AW776" s="12" t="s">
        <v>41</v>
      </c>
      <c r="AX776" s="12" t="s">
        <v>80</v>
      </c>
      <c r="AY776" s="148" t="s">
        <v>141</v>
      </c>
    </row>
    <row r="777" spans="2:65" s="13" customFormat="1" ht="11.25">
      <c r="B777" s="153"/>
      <c r="D777" s="147" t="s">
        <v>152</v>
      </c>
      <c r="E777" s="154" t="s">
        <v>32</v>
      </c>
      <c r="F777" s="155" t="s">
        <v>1330</v>
      </c>
      <c r="H777" s="156">
        <v>12.02</v>
      </c>
      <c r="I777" s="157"/>
      <c r="L777" s="153"/>
      <c r="M777" s="158"/>
      <c r="T777" s="159"/>
      <c r="AT777" s="154" t="s">
        <v>152</v>
      </c>
      <c r="AU777" s="154" t="s">
        <v>90</v>
      </c>
      <c r="AV777" s="13" t="s">
        <v>90</v>
      </c>
      <c r="AW777" s="13" t="s">
        <v>41</v>
      </c>
      <c r="AX777" s="13" t="s">
        <v>80</v>
      </c>
      <c r="AY777" s="154" t="s">
        <v>141</v>
      </c>
    </row>
    <row r="778" spans="2:65" s="12" customFormat="1" ht="11.25">
      <c r="B778" s="146"/>
      <c r="D778" s="147" t="s">
        <v>152</v>
      </c>
      <c r="E778" s="148" t="s">
        <v>32</v>
      </c>
      <c r="F778" s="149" t="s">
        <v>668</v>
      </c>
      <c r="H778" s="148" t="s">
        <v>32</v>
      </c>
      <c r="I778" s="150"/>
      <c r="L778" s="146"/>
      <c r="M778" s="151"/>
      <c r="T778" s="152"/>
      <c r="AT778" s="148" t="s">
        <v>152</v>
      </c>
      <c r="AU778" s="148" t="s">
        <v>90</v>
      </c>
      <c r="AV778" s="12" t="s">
        <v>88</v>
      </c>
      <c r="AW778" s="12" t="s">
        <v>41</v>
      </c>
      <c r="AX778" s="12" t="s">
        <v>80</v>
      </c>
      <c r="AY778" s="148" t="s">
        <v>141</v>
      </c>
    </row>
    <row r="779" spans="2:65" s="13" customFormat="1" ht="11.25">
      <c r="B779" s="153"/>
      <c r="D779" s="147" t="s">
        <v>152</v>
      </c>
      <c r="E779" s="154" t="s">
        <v>32</v>
      </c>
      <c r="F779" s="155" t="s">
        <v>1329</v>
      </c>
      <c r="H779" s="156">
        <v>14.15</v>
      </c>
      <c r="I779" s="157"/>
      <c r="L779" s="153"/>
      <c r="M779" s="158"/>
      <c r="T779" s="159"/>
      <c r="AT779" s="154" t="s">
        <v>152</v>
      </c>
      <c r="AU779" s="154" t="s">
        <v>90</v>
      </c>
      <c r="AV779" s="13" t="s">
        <v>90</v>
      </c>
      <c r="AW779" s="13" t="s">
        <v>41</v>
      </c>
      <c r="AX779" s="13" t="s">
        <v>80</v>
      </c>
      <c r="AY779" s="154" t="s">
        <v>141</v>
      </c>
    </row>
    <row r="780" spans="2:65" s="12" customFormat="1" ht="11.25">
      <c r="B780" s="146"/>
      <c r="D780" s="147" t="s">
        <v>152</v>
      </c>
      <c r="E780" s="148" t="s">
        <v>32</v>
      </c>
      <c r="F780" s="149" t="s">
        <v>671</v>
      </c>
      <c r="H780" s="148" t="s">
        <v>32</v>
      </c>
      <c r="I780" s="150"/>
      <c r="L780" s="146"/>
      <c r="M780" s="151"/>
      <c r="T780" s="152"/>
      <c r="AT780" s="148" t="s">
        <v>152</v>
      </c>
      <c r="AU780" s="148" t="s">
        <v>90</v>
      </c>
      <c r="AV780" s="12" t="s">
        <v>88</v>
      </c>
      <c r="AW780" s="12" t="s">
        <v>41</v>
      </c>
      <c r="AX780" s="12" t="s">
        <v>80</v>
      </c>
      <c r="AY780" s="148" t="s">
        <v>141</v>
      </c>
    </row>
    <row r="781" spans="2:65" s="13" customFormat="1" ht="11.25">
      <c r="B781" s="153"/>
      <c r="D781" s="147" t="s">
        <v>152</v>
      </c>
      <c r="E781" s="154" t="s">
        <v>32</v>
      </c>
      <c r="F781" s="155" t="s">
        <v>1330</v>
      </c>
      <c r="H781" s="156">
        <v>12.02</v>
      </c>
      <c r="I781" s="157"/>
      <c r="L781" s="153"/>
      <c r="M781" s="158"/>
      <c r="T781" s="159"/>
      <c r="AT781" s="154" t="s">
        <v>152</v>
      </c>
      <c r="AU781" s="154" t="s">
        <v>90</v>
      </c>
      <c r="AV781" s="13" t="s">
        <v>90</v>
      </c>
      <c r="AW781" s="13" t="s">
        <v>41</v>
      </c>
      <c r="AX781" s="13" t="s">
        <v>80</v>
      </c>
      <c r="AY781" s="154" t="s">
        <v>141</v>
      </c>
    </row>
    <row r="782" spans="2:65" s="12" customFormat="1" ht="11.25">
      <c r="B782" s="146"/>
      <c r="D782" s="147" t="s">
        <v>152</v>
      </c>
      <c r="E782" s="148" t="s">
        <v>32</v>
      </c>
      <c r="F782" s="149" t="s">
        <v>682</v>
      </c>
      <c r="H782" s="148" t="s">
        <v>32</v>
      </c>
      <c r="I782" s="150"/>
      <c r="L782" s="146"/>
      <c r="M782" s="151"/>
      <c r="T782" s="152"/>
      <c r="AT782" s="148" t="s">
        <v>152</v>
      </c>
      <c r="AU782" s="148" t="s">
        <v>90</v>
      </c>
      <c r="AV782" s="12" t="s">
        <v>88</v>
      </c>
      <c r="AW782" s="12" t="s">
        <v>41</v>
      </c>
      <c r="AX782" s="12" t="s">
        <v>80</v>
      </c>
      <c r="AY782" s="148" t="s">
        <v>141</v>
      </c>
    </row>
    <row r="783" spans="2:65" s="13" customFormat="1" ht="11.25">
      <c r="B783" s="153"/>
      <c r="D783" s="147" t="s">
        <v>152</v>
      </c>
      <c r="E783" s="154" t="s">
        <v>32</v>
      </c>
      <c r="F783" s="155" t="s">
        <v>1331</v>
      </c>
      <c r="H783" s="156">
        <v>14.61</v>
      </c>
      <c r="I783" s="157"/>
      <c r="L783" s="153"/>
      <c r="M783" s="158"/>
      <c r="T783" s="159"/>
      <c r="AT783" s="154" t="s">
        <v>152</v>
      </c>
      <c r="AU783" s="154" t="s">
        <v>90</v>
      </c>
      <c r="AV783" s="13" t="s">
        <v>90</v>
      </c>
      <c r="AW783" s="13" t="s">
        <v>41</v>
      </c>
      <c r="AX783" s="13" t="s">
        <v>80</v>
      </c>
      <c r="AY783" s="154" t="s">
        <v>141</v>
      </c>
    </row>
    <row r="784" spans="2:65" s="12" customFormat="1" ht="11.25">
      <c r="B784" s="146"/>
      <c r="D784" s="147" t="s">
        <v>152</v>
      </c>
      <c r="E784" s="148" t="s">
        <v>32</v>
      </c>
      <c r="F784" s="149" t="s">
        <v>693</v>
      </c>
      <c r="H784" s="148" t="s">
        <v>32</v>
      </c>
      <c r="I784" s="150"/>
      <c r="L784" s="146"/>
      <c r="M784" s="151"/>
      <c r="T784" s="152"/>
      <c r="AT784" s="148" t="s">
        <v>152</v>
      </c>
      <c r="AU784" s="148" t="s">
        <v>90</v>
      </c>
      <c r="AV784" s="12" t="s">
        <v>88</v>
      </c>
      <c r="AW784" s="12" t="s">
        <v>41</v>
      </c>
      <c r="AX784" s="12" t="s">
        <v>80</v>
      </c>
      <c r="AY784" s="148" t="s">
        <v>141</v>
      </c>
    </row>
    <row r="785" spans="2:65" s="13" customFormat="1" ht="11.25">
      <c r="B785" s="153"/>
      <c r="D785" s="147" t="s">
        <v>152</v>
      </c>
      <c r="E785" s="154" t="s">
        <v>32</v>
      </c>
      <c r="F785" s="155" t="s">
        <v>1332</v>
      </c>
      <c r="H785" s="156">
        <v>31.9</v>
      </c>
      <c r="I785" s="157"/>
      <c r="L785" s="153"/>
      <c r="M785" s="158"/>
      <c r="T785" s="159"/>
      <c r="AT785" s="154" t="s">
        <v>152</v>
      </c>
      <c r="AU785" s="154" t="s">
        <v>90</v>
      </c>
      <c r="AV785" s="13" t="s">
        <v>90</v>
      </c>
      <c r="AW785" s="13" t="s">
        <v>41</v>
      </c>
      <c r="AX785" s="13" t="s">
        <v>80</v>
      </c>
      <c r="AY785" s="154" t="s">
        <v>141</v>
      </c>
    </row>
    <row r="786" spans="2:65" s="12" customFormat="1" ht="11.25">
      <c r="B786" s="146"/>
      <c r="D786" s="147" t="s">
        <v>152</v>
      </c>
      <c r="E786" s="148" t="s">
        <v>32</v>
      </c>
      <c r="F786" s="149" t="s">
        <v>894</v>
      </c>
      <c r="H786" s="148" t="s">
        <v>32</v>
      </c>
      <c r="I786" s="150"/>
      <c r="L786" s="146"/>
      <c r="M786" s="151"/>
      <c r="T786" s="152"/>
      <c r="AT786" s="148" t="s">
        <v>152</v>
      </c>
      <c r="AU786" s="148" t="s">
        <v>90</v>
      </c>
      <c r="AV786" s="12" t="s">
        <v>88</v>
      </c>
      <c r="AW786" s="12" t="s">
        <v>41</v>
      </c>
      <c r="AX786" s="12" t="s">
        <v>80</v>
      </c>
      <c r="AY786" s="148" t="s">
        <v>141</v>
      </c>
    </row>
    <row r="787" spans="2:65" s="13" customFormat="1" ht="11.25">
      <c r="B787" s="153"/>
      <c r="D787" s="147" t="s">
        <v>152</v>
      </c>
      <c r="E787" s="154" t="s">
        <v>32</v>
      </c>
      <c r="F787" s="155" t="s">
        <v>1333</v>
      </c>
      <c r="H787" s="156">
        <v>15.36</v>
      </c>
      <c r="I787" s="157"/>
      <c r="L787" s="153"/>
      <c r="M787" s="158"/>
      <c r="T787" s="159"/>
      <c r="AT787" s="154" t="s">
        <v>152</v>
      </c>
      <c r="AU787" s="154" t="s">
        <v>90</v>
      </c>
      <c r="AV787" s="13" t="s">
        <v>90</v>
      </c>
      <c r="AW787" s="13" t="s">
        <v>41</v>
      </c>
      <c r="AX787" s="13" t="s">
        <v>80</v>
      </c>
      <c r="AY787" s="154" t="s">
        <v>141</v>
      </c>
    </row>
    <row r="788" spans="2:65" s="12" customFormat="1" ht="11.25">
      <c r="B788" s="146"/>
      <c r="D788" s="147" t="s">
        <v>152</v>
      </c>
      <c r="E788" s="148" t="s">
        <v>32</v>
      </c>
      <c r="F788" s="149" t="s">
        <v>986</v>
      </c>
      <c r="H788" s="148" t="s">
        <v>32</v>
      </c>
      <c r="I788" s="150"/>
      <c r="L788" s="146"/>
      <c r="M788" s="151"/>
      <c r="T788" s="152"/>
      <c r="AT788" s="148" t="s">
        <v>152</v>
      </c>
      <c r="AU788" s="148" t="s">
        <v>90</v>
      </c>
      <c r="AV788" s="12" t="s">
        <v>88</v>
      </c>
      <c r="AW788" s="12" t="s">
        <v>41</v>
      </c>
      <c r="AX788" s="12" t="s">
        <v>80</v>
      </c>
      <c r="AY788" s="148" t="s">
        <v>141</v>
      </c>
    </row>
    <row r="789" spans="2:65" s="13" customFormat="1" ht="11.25">
      <c r="B789" s="153"/>
      <c r="D789" s="147" t="s">
        <v>152</v>
      </c>
      <c r="E789" s="154" t="s">
        <v>32</v>
      </c>
      <c r="F789" s="155" t="s">
        <v>1334</v>
      </c>
      <c r="H789" s="156">
        <v>12.26</v>
      </c>
      <c r="I789" s="157"/>
      <c r="L789" s="153"/>
      <c r="M789" s="158"/>
      <c r="T789" s="159"/>
      <c r="AT789" s="154" t="s">
        <v>152</v>
      </c>
      <c r="AU789" s="154" t="s">
        <v>90</v>
      </c>
      <c r="AV789" s="13" t="s">
        <v>90</v>
      </c>
      <c r="AW789" s="13" t="s">
        <v>41</v>
      </c>
      <c r="AX789" s="13" t="s">
        <v>80</v>
      </c>
      <c r="AY789" s="154" t="s">
        <v>141</v>
      </c>
    </row>
    <row r="790" spans="2:65" s="14" customFormat="1" ht="11.25">
      <c r="B790" s="160"/>
      <c r="D790" s="147" t="s">
        <v>152</v>
      </c>
      <c r="E790" s="161" t="s">
        <v>32</v>
      </c>
      <c r="F790" s="162" t="s">
        <v>170</v>
      </c>
      <c r="H790" s="163">
        <v>126.47</v>
      </c>
      <c r="I790" s="164"/>
      <c r="L790" s="160"/>
      <c r="M790" s="165"/>
      <c r="T790" s="166"/>
      <c r="AT790" s="161" t="s">
        <v>152</v>
      </c>
      <c r="AU790" s="161" t="s">
        <v>90</v>
      </c>
      <c r="AV790" s="14" t="s">
        <v>148</v>
      </c>
      <c r="AW790" s="14" t="s">
        <v>41</v>
      </c>
      <c r="AX790" s="14" t="s">
        <v>88</v>
      </c>
      <c r="AY790" s="161" t="s">
        <v>141</v>
      </c>
    </row>
    <row r="791" spans="2:65" s="1" customFormat="1" ht="24.2" customHeight="1">
      <c r="B791" s="34"/>
      <c r="C791" s="167" t="s">
        <v>407</v>
      </c>
      <c r="D791" s="167" t="s">
        <v>260</v>
      </c>
      <c r="E791" s="168" t="s">
        <v>1335</v>
      </c>
      <c r="F791" s="169" t="s">
        <v>1336</v>
      </c>
      <c r="G791" s="170" t="s">
        <v>157</v>
      </c>
      <c r="H791" s="171">
        <v>139.11699999999999</v>
      </c>
      <c r="I791" s="172"/>
      <c r="J791" s="173">
        <f>ROUND(I791*H791,2)</f>
        <v>0</v>
      </c>
      <c r="K791" s="169" t="s">
        <v>32</v>
      </c>
      <c r="L791" s="174"/>
      <c r="M791" s="175" t="s">
        <v>32</v>
      </c>
      <c r="N791" s="176" t="s">
        <v>51</v>
      </c>
      <c r="P791" s="138">
        <f>O791*H791</f>
        <v>0</v>
      </c>
      <c r="Q791" s="138">
        <v>4.4999999999999999E-4</v>
      </c>
      <c r="R791" s="138">
        <f>Q791*H791</f>
        <v>6.2602649999999996E-2</v>
      </c>
      <c r="S791" s="138">
        <v>0</v>
      </c>
      <c r="T791" s="139">
        <f>S791*H791</f>
        <v>0</v>
      </c>
      <c r="AR791" s="140" t="s">
        <v>330</v>
      </c>
      <c r="AT791" s="140" t="s">
        <v>260</v>
      </c>
      <c r="AU791" s="140" t="s">
        <v>90</v>
      </c>
      <c r="AY791" s="18" t="s">
        <v>141</v>
      </c>
      <c r="BE791" s="141">
        <f>IF(N791="základní",J791,0)</f>
        <v>0</v>
      </c>
      <c r="BF791" s="141">
        <f>IF(N791="snížená",J791,0)</f>
        <v>0</v>
      </c>
      <c r="BG791" s="141">
        <f>IF(N791="zákl. přenesená",J791,0)</f>
        <v>0</v>
      </c>
      <c r="BH791" s="141">
        <f>IF(N791="sníž. přenesená",J791,0)</f>
        <v>0</v>
      </c>
      <c r="BI791" s="141">
        <f>IF(N791="nulová",J791,0)</f>
        <v>0</v>
      </c>
      <c r="BJ791" s="18" t="s">
        <v>88</v>
      </c>
      <c r="BK791" s="141">
        <f>ROUND(I791*H791,2)</f>
        <v>0</v>
      </c>
      <c r="BL791" s="18" t="s">
        <v>494</v>
      </c>
      <c r="BM791" s="140" t="s">
        <v>1337</v>
      </c>
    </row>
    <row r="792" spans="2:65" s="13" customFormat="1" ht="11.25">
      <c r="B792" s="153"/>
      <c r="D792" s="147" t="s">
        <v>152</v>
      </c>
      <c r="E792" s="154" t="s">
        <v>32</v>
      </c>
      <c r="F792" s="155" t="s">
        <v>1338</v>
      </c>
      <c r="H792" s="156">
        <v>139.11699999999999</v>
      </c>
      <c r="I792" s="157"/>
      <c r="L792" s="153"/>
      <c r="M792" s="158"/>
      <c r="T792" s="159"/>
      <c r="AT792" s="154" t="s">
        <v>152</v>
      </c>
      <c r="AU792" s="154" t="s">
        <v>90</v>
      </c>
      <c r="AV792" s="13" t="s">
        <v>90</v>
      </c>
      <c r="AW792" s="13" t="s">
        <v>41</v>
      </c>
      <c r="AX792" s="13" t="s">
        <v>88</v>
      </c>
      <c r="AY792" s="154" t="s">
        <v>141</v>
      </c>
    </row>
    <row r="793" spans="2:65" s="1" customFormat="1" ht="24.2" customHeight="1">
      <c r="B793" s="34"/>
      <c r="C793" s="129" t="s">
        <v>412</v>
      </c>
      <c r="D793" s="129" t="s">
        <v>143</v>
      </c>
      <c r="E793" s="130" t="s">
        <v>1339</v>
      </c>
      <c r="F793" s="131" t="s">
        <v>1340</v>
      </c>
      <c r="G793" s="132" t="s">
        <v>146</v>
      </c>
      <c r="H793" s="133">
        <v>17.239999999999998</v>
      </c>
      <c r="I793" s="134"/>
      <c r="J793" s="135">
        <f>ROUND(I793*H793,2)</f>
        <v>0</v>
      </c>
      <c r="K793" s="131" t="s">
        <v>147</v>
      </c>
      <c r="L793" s="34"/>
      <c r="M793" s="136" t="s">
        <v>32</v>
      </c>
      <c r="N793" s="137" t="s">
        <v>51</v>
      </c>
      <c r="P793" s="138">
        <f>O793*H793</f>
        <v>0</v>
      </c>
      <c r="Q793" s="138">
        <v>0</v>
      </c>
      <c r="R793" s="138">
        <f>Q793*H793</f>
        <v>0</v>
      </c>
      <c r="S793" s="138">
        <v>8.3169999999999994E-2</v>
      </c>
      <c r="T793" s="139">
        <f>S793*H793</f>
        <v>1.4338507999999999</v>
      </c>
      <c r="AR793" s="140" t="s">
        <v>494</v>
      </c>
      <c r="AT793" s="140" t="s">
        <v>143</v>
      </c>
      <c r="AU793" s="140" t="s">
        <v>90</v>
      </c>
      <c r="AY793" s="18" t="s">
        <v>141</v>
      </c>
      <c r="BE793" s="141">
        <f>IF(N793="základní",J793,0)</f>
        <v>0</v>
      </c>
      <c r="BF793" s="141">
        <f>IF(N793="snížená",J793,0)</f>
        <v>0</v>
      </c>
      <c r="BG793" s="141">
        <f>IF(N793="zákl. přenesená",J793,0)</f>
        <v>0</v>
      </c>
      <c r="BH793" s="141">
        <f>IF(N793="sníž. přenesená",J793,0)</f>
        <v>0</v>
      </c>
      <c r="BI793" s="141">
        <f>IF(N793="nulová",J793,0)</f>
        <v>0</v>
      </c>
      <c r="BJ793" s="18" t="s">
        <v>88</v>
      </c>
      <c r="BK793" s="141">
        <f>ROUND(I793*H793,2)</f>
        <v>0</v>
      </c>
      <c r="BL793" s="18" t="s">
        <v>494</v>
      </c>
      <c r="BM793" s="140" t="s">
        <v>1341</v>
      </c>
    </row>
    <row r="794" spans="2:65" s="1" customFormat="1" ht="11.25">
      <c r="B794" s="34"/>
      <c r="D794" s="142" t="s">
        <v>150</v>
      </c>
      <c r="F794" s="143" t="s">
        <v>1342</v>
      </c>
      <c r="I794" s="144"/>
      <c r="L794" s="34"/>
      <c r="M794" s="145"/>
      <c r="T794" s="55"/>
      <c r="AT794" s="18" t="s">
        <v>150</v>
      </c>
      <c r="AU794" s="18" t="s">
        <v>90</v>
      </c>
    </row>
    <row r="795" spans="2:65" s="12" customFormat="1" ht="11.25">
      <c r="B795" s="146"/>
      <c r="D795" s="147" t="s">
        <v>152</v>
      </c>
      <c r="E795" s="148" t="s">
        <v>32</v>
      </c>
      <c r="F795" s="149" t="s">
        <v>958</v>
      </c>
      <c r="H795" s="148" t="s">
        <v>32</v>
      </c>
      <c r="I795" s="150"/>
      <c r="L795" s="146"/>
      <c r="M795" s="151"/>
      <c r="T795" s="152"/>
      <c r="AT795" s="148" t="s">
        <v>152</v>
      </c>
      <c r="AU795" s="148" t="s">
        <v>90</v>
      </c>
      <c r="AV795" s="12" t="s">
        <v>88</v>
      </c>
      <c r="AW795" s="12" t="s">
        <v>41</v>
      </c>
      <c r="AX795" s="12" t="s">
        <v>80</v>
      </c>
      <c r="AY795" s="148" t="s">
        <v>141</v>
      </c>
    </row>
    <row r="796" spans="2:65" s="12" customFormat="1" ht="11.25">
      <c r="B796" s="146"/>
      <c r="D796" s="147" t="s">
        <v>152</v>
      </c>
      <c r="E796" s="148" t="s">
        <v>32</v>
      </c>
      <c r="F796" s="149" t="s">
        <v>579</v>
      </c>
      <c r="H796" s="148" t="s">
        <v>32</v>
      </c>
      <c r="I796" s="150"/>
      <c r="L796" s="146"/>
      <c r="M796" s="151"/>
      <c r="T796" s="152"/>
      <c r="AT796" s="148" t="s">
        <v>152</v>
      </c>
      <c r="AU796" s="148" t="s">
        <v>90</v>
      </c>
      <c r="AV796" s="12" t="s">
        <v>88</v>
      </c>
      <c r="AW796" s="12" t="s">
        <v>41</v>
      </c>
      <c r="AX796" s="12" t="s">
        <v>80</v>
      </c>
      <c r="AY796" s="148" t="s">
        <v>141</v>
      </c>
    </row>
    <row r="797" spans="2:65" s="13" customFormat="1" ht="11.25">
      <c r="B797" s="153"/>
      <c r="D797" s="147" t="s">
        <v>152</v>
      </c>
      <c r="E797" s="154" t="s">
        <v>32</v>
      </c>
      <c r="F797" s="155" t="s">
        <v>1343</v>
      </c>
      <c r="H797" s="156">
        <v>17.239999999999998</v>
      </c>
      <c r="I797" s="157"/>
      <c r="L797" s="153"/>
      <c r="M797" s="158"/>
      <c r="T797" s="159"/>
      <c r="AT797" s="154" t="s">
        <v>152</v>
      </c>
      <c r="AU797" s="154" t="s">
        <v>90</v>
      </c>
      <c r="AV797" s="13" t="s">
        <v>90</v>
      </c>
      <c r="AW797" s="13" t="s">
        <v>41</v>
      </c>
      <c r="AX797" s="13" t="s">
        <v>88</v>
      </c>
      <c r="AY797" s="154" t="s">
        <v>141</v>
      </c>
    </row>
    <row r="798" spans="2:65" s="1" customFormat="1" ht="16.5" customHeight="1">
      <c r="B798" s="34"/>
      <c r="C798" s="167" t="s">
        <v>1344</v>
      </c>
      <c r="D798" s="167" t="s">
        <v>260</v>
      </c>
      <c r="E798" s="168" t="s">
        <v>1345</v>
      </c>
      <c r="F798" s="169" t="s">
        <v>1346</v>
      </c>
      <c r="G798" s="170" t="s">
        <v>146</v>
      </c>
      <c r="H798" s="171">
        <v>136.125</v>
      </c>
      <c r="I798" s="172"/>
      <c r="J798" s="173">
        <f>ROUND(I798*H798,2)</f>
        <v>0</v>
      </c>
      <c r="K798" s="169" t="s">
        <v>32</v>
      </c>
      <c r="L798" s="174"/>
      <c r="M798" s="175" t="s">
        <v>32</v>
      </c>
      <c r="N798" s="176" t="s">
        <v>51</v>
      </c>
      <c r="P798" s="138">
        <f>O798*H798</f>
        <v>0</v>
      </c>
      <c r="Q798" s="138">
        <v>1.8200000000000001E-2</v>
      </c>
      <c r="R798" s="138">
        <f>Q798*H798</f>
        <v>2.4774750000000001</v>
      </c>
      <c r="S798" s="138">
        <v>0</v>
      </c>
      <c r="T798" s="139">
        <f>S798*H798</f>
        <v>0</v>
      </c>
      <c r="AR798" s="140" t="s">
        <v>330</v>
      </c>
      <c r="AT798" s="140" t="s">
        <v>260</v>
      </c>
      <c r="AU798" s="140" t="s">
        <v>90</v>
      </c>
      <c r="AY798" s="18" t="s">
        <v>141</v>
      </c>
      <c r="BE798" s="141">
        <f>IF(N798="základní",J798,0)</f>
        <v>0</v>
      </c>
      <c r="BF798" s="141">
        <f>IF(N798="snížená",J798,0)</f>
        <v>0</v>
      </c>
      <c r="BG798" s="141">
        <f>IF(N798="zákl. přenesená",J798,0)</f>
        <v>0</v>
      </c>
      <c r="BH798" s="141">
        <f>IF(N798="sníž. přenesená",J798,0)</f>
        <v>0</v>
      </c>
      <c r="BI798" s="141">
        <f>IF(N798="nulová",J798,0)</f>
        <v>0</v>
      </c>
      <c r="BJ798" s="18" t="s">
        <v>88</v>
      </c>
      <c r="BK798" s="141">
        <f>ROUND(I798*H798,2)</f>
        <v>0</v>
      </c>
      <c r="BL798" s="18" t="s">
        <v>494</v>
      </c>
      <c r="BM798" s="140" t="s">
        <v>1347</v>
      </c>
    </row>
    <row r="799" spans="2:65" s="1" customFormat="1" ht="37.9" customHeight="1">
      <c r="B799" s="34"/>
      <c r="C799" s="129" t="s">
        <v>1348</v>
      </c>
      <c r="D799" s="129" t="s">
        <v>143</v>
      </c>
      <c r="E799" s="130" t="s">
        <v>1349</v>
      </c>
      <c r="F799" s="131" t="s">
        <v>1350</v>
      </c>
      <c r="G799" s="132" t="s">
        <v>146</v>
      </c>
      <c r="H799" s="133">
        <v>123.75</v>
      </c>
      <c r="I799" s="134"/>
      <c r="J799" s="135">
        <f>ROUND(I799*H799,2)</f>
        <v>0</v>
      </c>
      <c r="K799" s="131" t="s">
        <v>147</v>
      </c>
      <c r="L799" s="34"/>
      <c r="M799" s="136" t="s">
        <v>32</v>
      </c>
      <c r="N799" s="137" t="s">
        <v>51</v>
      </c>
      <c r="P799" s="138">
        <f>O799*H799</f>
        <v>0</v>
      </c>
      <c r="Q799" s="138">
        <v>6.0000000000000001E-3</v>
      </c>
      <c r="R799" s="138">
        <f>Q799*H799</f>
        <v>0.74250000000000005</v>
      </c>
      <c r="S799" s="138">
        <v>0</v>
      </c>
      <c r="T799" s="139">
        <f>S799*H799</f>
        <v>0</v>
      </c>
      <c r="AR799" s="140" t="s">
        <v>494</v>
      </c>
      <c r="AT799" s="140" t="s">
        <v>143</v>
      </c>
      <c r="AU799" s="140" t="s">
        <v>90</v>
      </c>
      <c r="AY799" s="18" t="s">
        <v>141</v>
      </c>
      <c r="BE799" s="141">
        <f>IF(N799="základní",J799,0)</f>
        <v>0</v>
      </c>
      <c r="BF799" s="141">
        <f>IF(N799="snížená",J799,0)</f>
        <v>0</v>
      </c>
      <c r="BG799" s="141">
        <f>IF(N799="zákl. přenesená",J799,0)</f>
        <v>0</v>
      </c>
      <c r="BH799" s="141">
        <f>IF(N799="sníž. přenesená",J799,0)</f>
        <v>0</v>
      </c>
      <c r="BI799" s="141">
        <f>IF(N799="nulová",J799,0)</f>
        <v>0</v>
      </c>
      <c r="BJ799" s="18" t="s">
        <v>88</v>
      </c>
      <c r="BK799" s="141">
        <f>ROUND(I799*H799,2)</f>
        <v>0</v>
      </c>
      <c r="BL799" s="18" t="s">
        <v>494</v>
      </c>
      <c r="BM799" s="140" t="s">
        <v>1351</v>
      </c>
    </row>
    <row r="800" spans="2:65" s="1" customFormat="1" ht="11.25">
      <c r="B800" s="34"/>
      <c r="D800" s="142" t="s">
        <v>150</v>
      </c>
      <c r="F800" s="143" t="s">
        <v>1352</v>
      </c>
      <c r="I800" s="144"/>
      <c r="L800" s="34"/>
      <c r="M800" s="145"/>
      <c r="T800" s="55"/>
      <c r="AT800" s="18" t="s">
        <v>150</v>
      </c>
      <c r="AU800" s="18" t="s">
        <v>90</v>
      </c>
    </row>
    <row r="801" spans="2:65" s="12" customFormat="1" ht="11.25">
      <c r="B801" s="146"/>
      <c r="D801" s="147" t="s">
        <v>152</v>
      </c>
      <c r="E801" s="148" t="s">
        <v>32</v>
      </c>
      <c r="F801" s="149" t="s">
        <v>1353</v>
      </c>
      <c r="H801" s="148" t="s">
        <v>32</v>
      </c>
      <c r="I801" s="150"/>
      <c r="L801" s="146"/>
      <c r="M801" s="151"/>
      <c r="T801" s="152"/>
      <c r="AT801" s="148" t="s">
        <v>152</v>
      </c>
      <c r="AU801" s="148" t="s">
        <v>90</v>
      </c>
      <c r="AV801" s="12" t="s">
        <v>88</v>
      </c>
      <c r="AW801" s="12" t="s">
        <v>41</v>
      </c>
      <c r="AX801" s="12" t="s">
        <v>80</v>
      </c>
      <c r="AY801" s="148" t="s">
        <v>141</v>
      </c>
    </row>
    <row r="802" spans="2:65" s="13" customFormat="1" ht="11.25">
      <c r="B802" s="153"/>
      <c r="D802" s="147" t="s">
        <v>152</v>
      </c>
      <c r="E802" s="154" t="s">
        <v>32</v>
      </c>
      <c r="F802" s="155" t="s">
        <v>1354</v>
      </c>
      <c r="H802" s="156">
        <v>64.34</v>
      </c>
      <c r="I802" s="157"/>
      <c r="L802" s="153"/>
      <c r="M802" s="158"/>
      <c r="T802" s="159"/>
      <c r="AT802" s="154" t="s">
        <v>152</v>
      </c>
      <c r="AU802" s="154" t="s">
        <v>90</v>
      </c>
      <c r="AV802" s="13" t="s">
        <v>90</v>
      </c>
      <c r="AW802" s="13" t="s">
        <v>41</v>
      </c>
      <c r="AX802" s="13" t="s">
        <v>80</v>
      </c>
      <c r="AY802" s="154" t="s">
        <v>141</v>
      </c>
    </row>
    <row r="803" spans="2:65" s="12" customFormat="1" ht="11.25">
      <c r="B803" s="146"/>
      <c r="D803" s="147" t="s">
        <v>152</v>
      </c>
      <c r="E803" s="148" t="s">
        <v>32</v>
      </c>
      <c r="F803" s="149" t="s">
        <v>1355</v>
      </c>
      <c r="H803" s="148" t="s">
        <v>32</v>
      </c>
      <c r="I803" s="150"/>
      <c r="L803" s="146"/>
      <c r="M803" s="151"/>
      <c r="T803" s="152"/>
      <c r="AT803" s="148" t="s">
        <v>152</v>
      </c>
      <c r="AU803" s="148" t="s">
        <v>90</v>
      </c>
      <c r="AV803" s="12" t="s">
        <v>88</v>
      </c>
      <c r="AW803" s="12" t="s">
        <v>41</v>
      </c>
      <c r="AX803" s="12" t="s">
        <v>80</v>
      </c>
      <c r="AY803" s="148" t="s">
        <v>141</v>
      </c>
    </row>
    <row r="804" spans="2:65" s="13" customFormat="1" ht="11.25">
      <c r="B804" s="153"/>
      <c r="D804" s="147" t="s">
        <v>152</v>
      </c>
      <c r="E804" s="154" t="s">
        <v>32</v>
      </c>
      <c r="F804" s="155" t="s">
        <v>1356</v>
      </c>
      <c r="H804" s="156">
        <v>59.41</v>
      </c>
      <c r="I804" s="157"/>
      <c r="L804" s="153"/>
      <c r="M804" s="158"/>
      <c r="T804" s="159"/>
      <c r="AT804" s="154" t="s">
        <v>152</v>
      </c>
      <c r="AU804" s="154" t="s">
        <v>90</v>
      </c>
      <c r="AV804" s="13" t="s">
        <v>90</v>
      </c>
      <c r="AW804" s="13" t="s">
        <v>41</v>
      </c>
      <c r="AX804" s="13" t="s">
        <v>80</v>
      </c>
      <c r="AY804" s="154" t="s">
        <v>141</v>
      </c>
    </row>
    <row r="805" spans="2:65" s="14" customFormat="1" ht="11.25">
      <c r="B805" s="160"/>
      <c r="D805" s="147" t="s">
        <v>152</v>
      </c>
      <c r="E805" s="161" t="s">
        <v>32</v>
      </c>
      <c r="F805" s="162" t="s">
        <v>170</v>
      </c>
      <c r="H805" s="163">
        <v>123.75</v>
      </c>
      <c r="I805" s="164"/>
      <c r="L805" s="160"/>
      <c r="M805" s="165"/>
      <c r="T805" s="166"/>
      <c r="AT805" s="161" t="s">
        <v>152</v>
      </c>
      <c r="AU805" s="161" t="s">
        <v>90</v>
      </c>
      <c r="AV805" s="14" t="s">
        <v>148</v>
      </c>
      <c r="AW805" s="14" t="s">
        <v>41</v>
      </c>
      <c r="AX805" s="14" t="s">
        <v>88</v>
      </c>
      <c r="AY805" s="161" t="s">
        <v>141</v>
      </c>
    </row>
    <row r="806" spans="2:65" s="1" customFormat="1" ht="37.9" customHeight="1">
      <c r="B806" s="34"/>
      <c r="C806" s="129" t="s">
        <v>1357</v>
      </c>
      <c r="D806" s="129" t="s">
        <v>143</v>
      </c>
      <c r="E806" s="130" t="s">
        <v>1358</v>
      </c>
      <c r="F806" s="131" t="s">
        <v>1359</v>
      </c>
      <c r="G806" s="132" t="s">
        <v>146</v>
      </c>
      <c r="H806" s="133">
        <v>1.49</v>
      </c>
      <c r="I806" s="134"/>
      <c r="J806" s="135">
        <f>ROUND(I806*H806,2)</f>
        <v>0</v>
      </c>
      <c r="K806" s="131" t="s">
        <v>147</v>
      </c>
      <c r="L806" s="34"/>
      <c r="M806" s="136" t="s">
        <v>32</v>
      </c>
      <c r="N806" s="137" t="s">
        <v>51</v>
      </c>
      <c r="P806" s="138">
        <f>O806*H806</f>
        <v>0</v>
      </c>
      <c r="Q806" s="138">
        <v>0</v>
      </c>
      <c r="R806" s="138">
        <f>Q806*H806</f>
        <v>0</v>
      </c>
      <c r="S806" s="138">
        <v>0</v>
      </c>
      <c r="T806" s="139">
        <f>S806*H806</f>
        <v>0</v>
      </c>
      <c r="AR806" s="140" t="s">
        <v>494</v>
      </c>
      <c r="AT806" s="140" t="s">
        <v>143</v>
      </c>
      <c r="AU806" s="140" t="s">
        <v>90</v>
      </c>
      <c r="AY806" s="18" t="s">
        <v>141</v>
      </c>
      <c r="BE806" s="141">
        <f>IF(N806="základní",J806,0)</f>
        <v>0</v>
      </c>
      <c r="BF806" s="141">
        <f>IF(N806="snížená",J806,0)</f>
        <v>0</v>
      </c>
      <c r="BG806" s="141">
        <f>IF(N806="zákl. přenesená",J806,0)</f>
        <v>0</v>
      </c>
      <c r="BH806" s="141">
        <f>IF(N806="sníž. přenesená",J806,0)</f>
        <v>0</v>
      </c>
      <c r="BI806" s="141">
        <f>IF(N806="nulová",J806,0)</f>
        <v>0</v>
      </c>
      <c r="BJ806" s="18" t="s">
        <v>88</v>
      </c>
      <c r="BK806" s="141">
        <f>ROUND(I806*H806,2)</f>
        <v>0</v>
      </c>
      <c r="BL806" s="18" t="s">
        <v>494</v>
      </c>
      <c r="BM806" s="140" t="s">
        <v>1360</v>
      </c>
    </row>
    <row r="807" spans="2:65" s="1" customFormat="1" ht="11.25">
      <c r="B807" s="34"/>
      <c r="D807" s="142" t="s">
        <v>150</v>
      </c>
      <c r="F807" s="143" t="s">
        <v>1361</v>
      </c>
      <c r="I807" s="144"/>
      <c r="L807" s="34"/>
      <c r="M807" s="145"/>
      <c r="T807" s="55"/>
      <c r="AT807" s="18" t="s">
        <v>150</v>
      </c>
      <c r="AU807" s="18" t="s">
        <v>90</v>
      </c>
    </row>
    <row r="808" spans="2:65" s="12" customFormat="1" ht="11.25">
      <c r="B808" s="146"/>
      <c r="D808" s="147" t="s">
        <v>152</v>
      </c>
      <c r="E808" s="148" t="s">
        <v>32</v>
      </c>
      <c r="F808" s="149" t="s">
        <v>1353</v>
      </c>
      <c r="H808" s="148" t="s">
        <v>32</v>
      </c>
      <c r="I808" s="150"/>
      <c r="L808" s="146"/>
      <c r="M808" s="151"/>
      <c r="T808" s="152"/>
      <c r="AT808" s="148" t="s">
        <v>152</v>
      </c>
      <c r="AU808" s="148" t="s">
        <v>90</v>
      </c>
      <c r="AV808" s="12" t="s">
        <v>88</v>
      </c>
      <c r="AW808" s="12" t="s">
        <v>41</v>
      </c>
      <c r="AX808" s="12" t="s">
        <v>80</v>
      </c>
      <c r="AY808" s="148" t="s">
        <v>141</v>
      </c>
    </row>
    <row r="809" spans="2:65" s="13" customFormat="1" ht="11.25">
      <c r="B809" s="153"/>
      <c r="D809" s="147" t="s">
        <v>152</v>
      </c>
      <c r="E809" s="154" t="s">
        <v>32</v>
      </c>
      <c r="F809" s="155" t="s">
        <v>1362</v>
      </c>
      <c r="H809" s="156">
        <v>1.49</v>
      </c>
      <c r="I809" s="157"/>
      <c r="L809" s="153"/>
      <c r="M809" s="158"/>
      <c r="T809" s="159"/>
      <c r="AT809" s="154" t="s">
        <v>152</v>
      </c>
      <c r="AU809" s="154" t="s">
        <v>90</v>
      </c>
      <c r="AV809" s="13" t="s">
        <v>90</v>
      </c>
      <c r="AW809" s="13" t="s">
        <v>41</v>
      </c>
      <c r="AX809" s="13" t="s">
        <v>80</v>
      </c>
      <c r="AY809" s="154" t="s">
        <v>141</v>
      </c>
    </row>
    <row r="810" spans="2:65" s="14" customFormat="1" ht="11.25">
      <c r="B810" s="160"/>
      <c r="D810" s="147" t="s">
        <v>152</v>
      </c>
      <c r="E810" s="161" t="s">
        <v>32</v>
      </c>
      <c r="F810" s="162" t="s">
        <v>170</v>
      </c>
      <c r="H810" s="163">
        <v>1.49</v>
      </c>
      <c r="I810" s="164"/>
      <c r="L810" s="160"/>
      <c r="M810" s="165"/>
      <c r="T810" s="166"/>
      <c r="AT810" s="161" t="s">
        <v>152</v>
      </c>
      <c r="AU810" s="161" t="s">
        <v>90</v>
      </c>
      <c r="AV810" s="14" t="s">
        <v>148</v>
      </c>
      <c r="AW810" s="14" t="s">
        <v>41</v>
      </c>
      <c r="AX810" s="14" t="s">
        <v>88</v>
      </c>
      <c r="AY810" s="161" t="s">
        <v>141</v>
      </c>
    </row>
    <row r="811" spans="2:65" s="1" customFormat="1" ht="24.2" customHeight="1">
      <c r="B811" s="34"/>
      <c r="C811" s="129" t="s">
        <v>1363</v>
      </c>
      <c r="D811" s="129" t="s">
        <v>143</v>
      </c>
      <c r="E811" s="130" t="s">
        <v>1364</v>
      </c>
      <c r="F811" s="131" t="s">
        <v>1365</v>
      </c>
      <c r="G811" s="132" t="s">
        <v>146</v>
      </c>
      <c r="H811" s="133">
        <v>9.4700000000000006</v>
      </c>
      <c r="I811" s="134"/>
      <c r="J811" s="135">
        <f>ROUND(I811*H811,2)</f>
        <v>0</v>
      </c>
      <c r="K811" s="131" t="s">
        <v>147</v>
      </c>
      <c r="L811" s="34"/>
      <c r="M811" s="136" t="s">
        <v>32</v>
      </c>
      <c r="N811" s="137" t="s">
        <v>51</v>
      </c>
      <c r="P811" s="138">
        <f>O811*H811</f>
        <v>0</v>
      </c>
      <c r="Q811" s="138">
        <v>1.5E-3</v>
      </c>
      <c r="R811" s="138">
        <f>Q811*H811</f>
        <v>1.4205000000000001E-2</v>
      </c>
      <c r="S811" s="138">
        <v>0</v>
      </c>
      <c r="T811" s="139">
        <f>S811*H811</f>
        <v>0</v>
      </c>
      <c r="AR811" s="140" t="s">
        <v>494</v>
      </c>
      <c r="AT811" s="140" t="s">
        <v>143</v>
      </c>
      <c r="AU811" s="140" t="s">
        <v>90</v>
      </c>
      <c r="AY811" s="18" t="s">
        <v>141</v>
      </c>
      <c r="BE811" s="141">
        <f>IF(N811="základní",J811,0)</f>
        <v>0</v>
      </c>
      <c r="BF811" s="141">
        <f>IF(N811="snížená",J811,0)</f>
        <v>0</v>
      </c>
      <c r="BG811" s="141">
        <f>IF(N811="zákl. přenesená",J811,0)</f>
        <v>0</v>
      </c>
      <c r="BH811" s="141">
        <f>IF(N811="sníž. přenesená",J811,0)</f>
        <v>0</v>
      </c>
      <c r="BI811" s="141">
        <f>IF(N811="nulová",J811,0)</f>
        <v>0</v>
      </c>
      <c r="BJ811" s="18" t="s">
        <v>88</v>
      </c>
      <c r="BK811" s="141">
        <f>ROUND(I811*H811,2)</f>
        <v>0</v>
      </c>
      <c r="BL811" s="18" t="s">
        <v>494</v>
      </c>
      <c r="BM811" s="140" t="s">
        <v>1366</v>
      </c>
    </row>
    <row r="812" spans="2:65" s="1" customFormat="1" ht="11.25">
      <c r="B812" s="34"/>
      <c r="D812" s="142" t="s">
        <v>150</v>
      </c>
      <c r="F812" s="143" t="s">
        <v>1367</v>
      </c>
      <c r="I812" s="144"/>
      <c r="L812" s="34"/>
      <c r="M812" s="145"/>
      <c r="T812" s="55"/>
      <c r="AT812" s="18" t="s">
        <v>150</v>
      </c>
      <c r="AU812" s="18" t="s">
        <v>90</v>
      </c>
    </row>
    <row r="813" spans="2:65" s="1" customFormat="1" ht="16.5" customHeight="1">
      <c r="B813" s="34"/>
      <c r="C813" s="129" t="s">
        <v>864</v>
      </c>
      <c r="D813" s="129" t="s">
        <v>143</v>
      </c>
      <c r="E813" s="130" t="s">
        <v>1368</v>
      </c>
      <c r="F813" s="131" t="s">
        <v>1369</v>
      </c>
      <c r="G813" s="132" t="s">
        <v>157</v>
      </c>
      <c r="H813" s="133">
        <v>90.35</v>
      </c>
      <c r="I813" s="134"/>
      <c r="J813" s="135">
        <f>ROUND(I813*H813,2)</f>
        <v>0</v>
      </c>
      <c r="K813" s="131" t="s">
        <v>147</v>
      </c>
      <c r="L813" s="34"/>
      <c r="M813" s="136" t="s">
        <v>32</v>
      </c>
      <c r="N813" s="137" t="s">
        <v>51</v>
      </c>
      <c r="P813" s="138">
        <f>O813*H813</f>
        <v>0</v>
      </c>
      <c r="Q813" s="138">
        <v>9.0000000000000006E-5</v>
      </c>
      <c r="R813" s="138">
        <f>Q813*H813</f>
        <v>8.1314999999999998E-3</v>
      </c>
      <c r="S813" s="138">
        <v>0</v>
      </c>
      <c r="T813" s="139">
        <f>S813*H813</f>
        <v>0</v>
      </c>
      <c r="AR813" s="140" t="s">
        <v>494</v>
      </c>
      <c r="AT813" s="140" t="s">
        <v>143</v>
      </c>
      <c r="AU813" s="140" t="s">
        <v>90</v>
      </c>
      <c r="AY813" s="18" t="s">
        <v>141</v>
      </c>
      <c r="BE813" s="141">
        <f>IF(N813="základní",J813,0)</f>
        <v>0</v>
      </c>
      <c r="BF813" s="141">
        <f>IF(N813="snížená",J813,0)</f>
        <v>0</v>
      </c>
      <c r="BG813" s="141">
        <f>IF(N813="zákl. přenesená",J813,0)</f>
        <v>0</v>
      </c>
      <c r="BH813" s="141">
        <f>IF(N813="sníž. přenesená",J813,0)</f>
        <v>0</v>
      </c>
      <c r="BI813" s="141">
        <f>IF(N813="nulová",J813,0)</f>
        <v>0</v>
      </c>
      <c r="BJ813" s="18" t="s">
        <v>88</v>
      </c>
      <c r="BK813" s="141">
        <f>ROUND(I813*H813,2)</f>
        <v>0</v>
      </c>
      <c r="BL813" s="18" t="s">
        <v>494</v>
      </c>
      <c r="BM813" s="140" t="s">
        <v>1370</v>
      </c>
    </row>
    <row r="814" spans="2:65" s="1" customFormat="1" ht="11.25">
      <c r="B814" s="34"/>
      <c r="D814" s="142" t="s">
        <v>150</v>
      </c>
      <c r="F814" s="143" t="s">
        <v>1371</v>
      </c>
      <c r="I814" s="144"/>
      <c r="L814" s="34"/>
      <c r="M814" s="145"/>
      <c r="T814" s="55"/>
      <c r="AT814" s="18" t="s">
        <v>150</v>
      </c>
      <c r="AU814" s="18" t="s">
        <v>90</v>
      </c>
    </row>
    <row r="815" spans="2:65" s="1" customFormat="1" ht="49.15" customHeight="1">
      <c r="B815" s="34"/>
      <c r="C815" s="129" t="s">
        <v>1372</v>
      </c>
      <c r="D815" s="129" t="s">
        <v>143</v>
      </c>
      <c r="E815" s="130" t="s">
        <v>1373</v>
      </c>
      <c r="F815" s="131" t="s">
        <v>1374</v>
      </c>
      <c r="G815" s="132" t="s">
        <v>230</v>
      </c>
      <c r="H815" s="133">
        <v>3.556</v>
      </c>
      <c r="I815" s="134"/>
      <c r="J815" s="135">
        <f>ROUND(I815*H815,2)</f>
        <v>0</v>
      </c>
      <c r="K815" s="131" t="s">
        <v>147</v>
      </c>
      <c r="L815" s="34"/>
      <c r="M815" s="136" t="s">
        <v>32</v>
      </c>
      <c r="N815" s="137" t="s">
        <v>51</v>
      </c>
      <c r="P815" s="138">
        <f>O815*H815</f>
        <v>0</v>
      </c>
      <c r="Q815" s="138">
        <v>0</v>
      </c>
      <c r="R815" s="138">
        <f>Q815*H815</f>
        <v>0</v>
      </c>
      <c r="S815" s="138">
        <v>0</v>
      </c>
      <c r="T815" s="139">
        <f>S815*H815</f>
        <v>0</v>
      </c>
      <c r="AR815" s="140" t="s">
        <v>494</v>
      </c>
      <c r="AT815" s="140" t="s">
        <v>143</v>
      </c>
      <c r="AU815" s="140" t="s">
        <v>90</v>
      </c>
      <c r="AY815" s="18" t="s">
        <v>141</v>
      </c>
      <c r="BE815" s="141">
        <f>IF(N815="základní",J815,0)</f>
        <v>0</v>
      </c>
      <c r="BF815" s="141">
        <f>IF(N815="snížená",J815,0)</f>
        <v>0</v>
      </c>
      <c r="BG815" s="141">
        <f>IF(N815="zákl. přenesená",J815,0)</f>
        <v>0</v>
      </c>
      <c r="BH815" s="141">
        <f>IF(N815="sníž. přenesená",J815,0)</f>
        <v>0</v>
      </c>
      <c r="BI815" s="141">
        <f>IF(N815="nulová",J815,0)</f>
        <v>0</v>
      </c>
      <c r="BJ815" s="18" t="s">
        <v>88</v>
      </c>
      <c r="BK815" s="141">
        <f>ROUND(I815*H815,2)</f>
        <v>0</v>
      </c>
      <c r="BL815" s="18" t="s">
        <v>494</v>
      </c>
      <c r="BM815" s="140" t="s">
        <v>1375</v>
      </c>
    </row>
    <row r="816" spans="2:65" s="1" customFormat="1" ht="11.25">
      <c r="B816" s="34"/>
      <c r="D816" s="142" t="s">
        <v>150</v>
      </c>
      <c r="F816" s="143" t="s">
        <v>1376</v>
      </c>
      <c r="I816" s="144"/>
      <c r="L816" s="34"/>
      <c r="M816" s="145"/>
      <c r="T816" s="55"/>
      <c r="AT816" s="18" t="s">
        <v>150</v>
      </c>
      <c r="AU816" s="18" t="s">
        <v>90</v>
      </c>
    </row>
    <row r="817" spans="2:65" s="11" customFormat="1" ht="22.9" customHeight="1">
      <c r="B817" s="117"/>
      <c r="D817" s="118" t="s">
        <v>79</v>
      </c>
      <c r="E817" s="127" t="s">
        <v>1377</v>
      </c>
      <c r="F817" s="127" t="s">
        <v>1378</v>
      </c>
      <c r="I817" s="120"/>
      <c r="J817" s="128">
        <f>BK817</f>
        <v>0</v>
      </c>
      <c r="L817" s="117"/>
      <c r="M817" s="122"/>
      <c r="P817" s="123">
        <f>SUM(P818:P875)</f>
        <v>0</v>
      </c>
      <c r="R817" s="123">
        <f>SUM(R818:R875)</f>
        <v>1.0296984799999997</v>
      </c>
      <c r="T817" s="124">
        <f>SUM(T818:T875)</f>
        <v>0.46104400000000001</v>
      </c>
      <c r="AR817" s="118" t="s">
        <v>90</v>
      </c>
      <c r="AT817" s="125" t="s">
        <v>79</v>
      </c>
      <c r="AU817" s="125" t="s">
        <v>88</v>
      </c>
      <c r="AY817" s="118" t="s">
        <v>141</v>
      </c>
      <c r="BK817" s="126">
        <f>SUM(BK818:BK875)</f>
        <v>0</v>
      </c>
    </row>
    <row r="818" spans="2:65" s="1" customFormat="1" ht="24.2" customHeight="1">
      <c r="B818" s="34"/>
      <c r="C818" s="129" t="s">
        <v>1379</v>
      </c>
      <c r="D818" s="129" t="s">
        <v>143</v>
      </c>
      <c r="E818" s="130" t="s">
        <v>1380</v>
      </c>
      <c r="F818" s="131" t="s">
        <v>1381</v>
      </c>
      <c r="G818" s="132" t="s">
        <v>146</v>
      </c>
      <c r="H818" s="133">
        <v>182.12</v>
      </c>
      <c r="I818" s="134"/>
      <c r="J818" s="135">
        <f>ROUND(I818*H818,2)</f>
        <v>0</v>
      </c>
      <c r="K818" s="131" t="s">
        <v>147</v>
      </c>
      <c r="L818" s="34"/>
      <c r="M818" s="136" t="s">
        <v>32</v>
      </c>
      <c r="N818" s="137" t="s">
        <v>51</v>
      </c>
      <c r="P818" s="138">
        <f>O818*H818</f>
        <v>0</v>
      </c>
      <c r="Q818" s="138">
        <v>0</v>
      </c>
      <c r="R818" s="138">
        <f>Q818*H818</f>
        <v>0</v>
      </c>
      <c r="S818" s="138">
        <v>0</v>
      </c>
      <c r="T818" s="139">
        <f>S818*H818</f>
        <v>0</v>
      </c>
      <c r="AR818" s="140" t="s">
        <v>494</v>
      </c>
      <c r="AT818" s="140" t="s">
        <v>143</v>
      </c>
      <c r="AU818" s="140" t="s">
        <v>90</v>
      </c>
      <c r="AY818" s="18" t="s">
        <v>141</v>
      </c>
      <c r="BE818" s="141">
        <f>IF(N818="základní",J818,0)</f>
        <v>0</v>
      </c>
      <c r="BF818" s="141">
        <f>IF(N818="snížená",J818,0)</f>
        <v>0</v>
      </c>
      <c r="BG818" s="141">
        <f>IF(N818="zákl. přenesená",J818,0)</f>
        <v>0</v>
      </c>
      <c r="BH818" s="141">
        <f>IF(N818="sníž. přenesená",J818,0)</f>
        <v>0</v>
      </c>
      <c r="BI818" s="141">
        <f>IF(N818="nulová",J818,0)</f>
        <v>0</v>
      </c>
      <c r="BJ818" s="18" t="s">
        <v>88</v>
      </c>
      <c r="BK818" s="141">
        <f>ROUND(I818*H818,2)</f>
        <v>0</v>
      </c>
      <c r="BL818" s="18" t="s">
        <v>494</v>
      </c>
      <c r="BM818" s="140" t="s">
        <v>1382</v>
      </c>
    </row>
    <row r="819" spans="2:65" s="1" customFormat="1" ht="11.25">
      <c r="B819" s="34"/>
      <c r="D819" s="142" t="s">
        <v>150</v>
      </c>
      <c r="F819" s="143" t="s">
        <v>1383</v>
      </c>
      <c r="I819" s="144"/>
      <c r="L819" s="34"/>
      <c r="M819" s="145"/>
      <c r="T819" s="55"/>
      <c r="AT819" s="18" t="s">
        <v>150</v>
      </c>
      <c r="AU819" s="18" t="s">
        <v>90</v>
      </c>
    </row>
    <row r="820" spans="2:65" s="13" customFormat="1" ht="11.25">
      <c r="B820" s="153"/>
      <c r="D820" s="147" t="s">
        <v>152</v>
      </c>
      <c r="F820" s="155" t="s">
        <v>1384</v>
      </c>
      <c r="H820" s="156">
        <v>182.12</v>
      </c>
      <c r="I820" s="157"/>
      <c r="L820" s="153"/>
      <c r="M820" s="158"/>
      <c r="T820" s="159"/>
      <c r="AT820" s="154" t="s">
        <v>152</v>
      </c>
      <c r="AU820" s="154" t="s">
        <v>90</v>
      </c>
      <c r="AV820" s="13" t="s">
        <v>90</v>
      </c>
      <c r="AW820" s="13" t="s">
        <v>4</v>
      </c>
      <c r="AX820" s="13" t="s">
        <v>88</v>
      </c>
      <c r="AY820" s="154" t="s">
        <v>141</v>
      </c>
    </row>
    <row r="821" spans="2:65" s="1" customFormat="1" ht="24.2" customHeight="1">
      <c r="B821" s="34"/>
      <c r="C821" s="129" t="s">
        <v>1385</v>
      </c>
      <c r="D821" s="129" t="s">
        <v>143</v>
      </c>
      <c r="E821" s="130" t="s">
        <v>1386</v>
      </c>
      <c r="F821" s="131" t="s">
        <v>1387</v>
      </c>
      <c r="G821" s="132" t="s">
        <v>146</v>
      </c>
      <c r="H821" s="133">
        <v>91.06</v>
      </c>
      <c r="I821" s="134"/>
      <c r="J821" s="135">
        <f>ROUND(I821*H821,2)</f>
        <v>0</v>
      </c>
      <c r="K821" s="131" t="s">
        <v>147</v>
      </c>
      <c r="L821" s="34"/>
      <c r="M821" s="136" t="s">
        <v>32</v>
      </c>
      <c r="N821" s="137" t="s">
        <v>51</v>
      </c>
      <c r="P821" s="138">
        <f>O821*H821</f>
        <v>0</v>
      </c>
      <c r="Q821" s="138">
        <v>3.0000000000000001E-5</v>
      </c>
      <c r="R821" s="138">
        <f>Q821*H821</f>
        <v>2.7317999999999999E-3</v>
      </c>
      <c r="S821" s="138">
        <v>0</v>
      </c>
      <c r="T821" s="139">
        <f>S821*H821</f>
        <v>0</v>
      </c>
      <c r="AR821" s="140" t="s">
        <v>494</v>
      </c>
      <c r="AT821" s="140" t="s">
        <v>143</v>
      </c>
      <c r="AU821" s="140" t="s">
        <v>90</v>
      </c>
      <c r="AY821" s="18" t="s">
        <v>141</v>
      </c>
      <c r="BE821" s="141">
        <f>IF(N821="základní",J821,0)</f>
        <v>0</v>
      </c>
      <c r="BF821" s="141">
        <f>IF(N821="snížená",J821,0)</f>
        <v>0</v>
      </c>
      <c r="BG821" s="141">
        <f>IF(N821="zákl. přenesená",J821,0)</f>
        <v>0</v>
      </c>
      <c r="BH821" s="141">
        <f>IF(N821="sníž. přenesená",J821,0)</f>
        <v>0</v>
      </c>
      <c r="BI821" s="141">
        <f>IF(N821="nulová",J821,0)</f>
        <v>0</v>
      </c>
      <c r="BJ821" s="18" t="s">
        <v>88</v>
      </c>
      <c r="BK821" s="141">
        <f>ROUND(I821*H821,2)</f>
        <v>0</v>
      </c>
      <c r="BL821" s="18" t="s">
        <v>494</v>
      </c>
      <c r="BM821" s="140" t="s">
        <v>1388</v>
      </c>
    </row>
    <row r="822" spans="2:65" s="1" customFormat="1" ht="11.25">
      <c r="B822" s="34"/>
      <c r="D822" s="142" t="s">
        <v>150</v>
      </c>
      <c r="F822" s="143" t="s">
        <v>1389</v>
      </c>
      <c r="I822" s="144"/>
      <c r="L822" s="34"/>
      <c r="M822" s="145"/>
      <c r="T822" s="55"/>
      <c r="AT822" s="18" t="s">
        <v>150</v>
      </c>
      <c r="AU822" s="18" t="s">
        <v>90</v>
      </c>
    </row>
    <row r="823" spans="2:65" s="1" customFormat="1" ht="37.9" customHeight="1">
      <c r="B823" s="34"/>
      <c r="C823" s="129" t="s">
        <v>1390</v>
      </c>
      <c r="D823" s="129" t="s">
        <v>143</v>
      </c>
      <c r="E823" s="130" t="s">
        <v>1391</v>
      </c>
      <c r="F823" s="131" t="s">
        <v>1392</v>
      </c>
      <c r="G823" s="132" t="s">
        <v>146</v>
      </c>
      <c r="H823" s="133">
        <v>91.06</v>
      </c>
      <c r="I823" s="134"/>
      <c r="J823" s="135">
        <f>ROUND(I823*H823,2)</f>
        <v>0</v>
      </c>
      <c r="K823" s="131" t="s">
        <v>147</v>
      </c>
      <c r="L823" s="34"/>
      <c r="M823" s="136" t="s">
        <v>32</v>
      </c>
      <c r="N823" s="137" t="s">
        <v>51</v>
      </c>
      <c r="P823" s="138">
        <f>O823*H823</f>
        <v>0</v>
      </c>
      <c r="Q823" s="138">
        <v>7.4999999999999997E-3</v>
      </c>
      <c r="R823" s="138">
        <f>Q823*H823</f>
        <v>0.68294999999999995</v>
      </c>
      <c r="S823" s="138">
        <v>0</v>
      </c>
      <c r="T823" s="139">
        <f>S823*H823</f>
        <v>0</v>
      </c>
      <c r="AR823" s="140" t="s">
        <v>494</v>
      </c>
      <c r="AT823" s="140" t="s">
        <v>143</v>
      </c>
      <c r="AU823" s="140" t="s">
        <v>90</v>
      </c>
      <c r="AY823" s="18" t="s">
        <v>141</v>
      </c>
      <c r="BE823" s="141">
        <f>IF(N823="základní",J823,0)</f>
        <v>0</v>
      </c>
      <c r="BF823" s="141">
        <f>IF(N823="snížená",J823,0)</f>
        <v>0</v>
      </c>
      <c r="BG823" s="141">
        <f>IF(N823="zákl. přenesená",J823,0)</f>
        <v>0</v>
      </c>
      <c r="BH823" s="141">
        <f>IF(N823="sníž. přenesená",J823,0)</f>
        <v>0</v>
      </c>
      <c r="BI823" s="141">
        <f>IF(N823="nulová",J823,0)</f>
        <v>0</v>
      </c>
      <c r="BJ823" s="18" t="s">
        <v>88</v>
      </c>
      <c r="BK823" s="141">
        <f>ROUND(I823*H823,2)</f>
        <v>0</v>
      </c>
      <c r="BL823" s="18" t="s">
        <v>494</v>
      </c>
      <c r="BM823" s="140" t="s">
        <v>1393</v>
      </c>
    </row>
    <row r="824" spans="2:65" s="1" customFormat="1" ht="11.25">
      <c r="B824" s="34"/>
      <c r="D824" s="142" t="s">
        <v>150</v>
      </c>
      <c r="F824" s="143" t="s">
        <v>1394</v>
      </c>
      <c r="I824" s="144"/>
      <c r="L824" s="34"/>
      <c r="M824" s="145"/>
      <c r="T824" s="55"/>
      <c r="AT824" s="18" t="s">
        <v>150</v>
      </c>
      <c r="AU824" s="18" t="s">
        <v>90</v>
      </c>
    </row>
    <row r="825" spans="2:65" s="1" customFormat="1" ht="24.2" customHeight="1">
      <c r="B825" s="34"/>
      <c r="C825" s="129" t="s">
        <v>1395</v>
      </c>
      <c r="D825" s="129" t="s">
        <v>143</v>
      </c>
      <c r="E825" s="130" t="s">
        <v>1396</v>
      </c>
      <c r="F825" s="131" t="s">
        <v>1397</v>
      </c>
      <c r="G825" s="132" t="s">
        <v>146</v>
      </c>
      <c r="H825" s="133">
        <v>159.69999999999999</v>
      </c>
      <c r="I825" s="134"/>
      <c r="J825" s="135">
        <f>ROUND(I825*H825,2)</f>
        <v>0</v>
      </c>
      <c r="K825" s="131" t="s">
        <v>147</v>
      </c>
      <c r="L825" s="34"/>
      <c r="M825" s="136" t="s">
        <v>32</v>
      </c>
      <c r="N825" s="137" t="s">
        <v>51</v>
      </c>
      <c r="P825" s="138">
        <f>O825*H825</f>
        <v>0</v>
      </c>
      <c r="Q825" s="138">
        <v>0</v>
      </c>
      <c r="R825" s="138">
        <f>Q825*H825</f>
        <v>0</v>
      </c>
      <c r="S825" s="138">
        <v>2.5000000000000001E-3</v>
      </c>
      <c r="T825" s="139">
        <f>S825*H825</f>
        <v>0.39924999999999999</v>
      </c>
      <c r="AR825" s="140" t="s">
        <v>494</v>
      </c>
      <c r="AT825" s="140" t="s">
        <v>143</v>
      </c>
      <c r="AU825" s="140" t="s">
        <v>90</v>
      </c>
      <c r="AY825" s="18" t="s">
        <v>141</v>
      </c>
      <c r="BE825" s="141">
        <f>IF(N825="základní",J825,0)</f>
        <v>0</v>
      </c>
      <c r="BF825" s="141">
        <f>IF(N825="snížená",J825,0)</f>
        <v>0</v>
      </c>
      <c r="BG825" s="141">
        <f>IF(N825="zákl. přenesená",J825,0)</f>
        <v>0</v>
      </c>
      <c r="BH825" s="141">
        <f>IF(N825="sníž. přenesená",J825,0)</f>
        <v>0</v>
      </c>
      <c r="BI825" s="141">
        <f>IF(N825="nulová",J825,0)</f>
        <v>0</v>
      </c>
      <c r="BJ825" s="18" t="s">
        <v>88</v>
      </c>
      <c r="BK825" s="141">
        <f>ROUND(I825*H825,2)</f>
        <v>0</v>
      </c>
      <c r="BL825" s="18" t="s">
        <v>494</v>
      </c>
      <c r="BM825" s="140" t="s">
        <v>1398</v>
      </c>
    </row>
    <row r="826" spans="2:65" s="1" customFormat="1" ht="11.25">
      <c r="B826" s="34"/>
      <c r="D826" s="142" t="s">
        <v>150</v>
      </c>
      <c r="F826" s="143" t="s">
        <v>1399</v>
      </c>
      <c r="I826" s="144"/>
      <c r="L826" s="34"/>
      <c r="M826" s="145"/>
      <c r="T826" s="55"/>
      <c r="AT826" s="18" t="s">
        <v>150</v>
      </c>
      <c r="AU826" s="18" t="s">
        <v>90</v>
      </c>
    </row>
    <row r="827" spans="2:65" s="12" customFormat="1" ht="11.25">
      <c r="B827" s="146"/>
      <c r="D827" s="147" t="s">
        <v>152</v>
      </c>
      <c r="E827" s="148" t="s">
        <v>32</v>
      </c>
      <c r="F827" s="149" t="s">
        <v>958</v>
      </c>
      <c r="H827" s="148" t="s">
        <v>32</v>
      </c>
      <c r="I827" s="150"/>
      <c r="L827" s="146"/>
      <c r="M827" s="151"/>
      <c r="T827" s="152"/>
      <c r="AT827" s="148" t="s">
        <v>152</v>
      </c>
      <c r="AU827" s="148" t="s">
        <v>90</v>
      </c>
      <c r="AV827" s="12" t="s">
        <v>88</v>
      </c>
      <c r="AW827" s="12" t="s">
        <v>41</v>
      </c>
      <c r="AX827" s="12" t="s">
        <v>80</v>
      </c>
      <c r="AY827" s="148" t="s">
        <v>141</v>
      </c>
    </row>
    <row r="828" spans="2:65" s="12" customFormat="1" ht="11.25">
      <c r="B828" s="146"/>
      <c r="D828" s="147" t="s">
        <v>152</v>
      </c>
      <c r="E828" s="148" t="s">
        <v>32</v>
      </c>
      <c r="F828" s="149" t="s">
        <v>579</v>
      </c>
      <c r="H828" s="148" t="s">
        <v>32</v>
      </c>
      <c r="I828" s="150"/>
      <c r="L828" s="146"/>
      <c r="M828" s="151"/>
      <c r="T828" s="152"/>
      <c r="AT828" s="148" t="s">
        <v>152</v>
      </c>
      <c r="AU828" s="148" t="s">
        <v>90</v>
      </c>
      <c r="AV828" s="12" t="s">
        <v>88</v>
      </c>
      <c r="AW828" s="12" t="s">
        <v>41</v>
      </c>
      <c r="AX828" s="12" t="s">
        <v>80</v>
      </c>
      <c r="AY828" s="148" t="s">
        <v>141</v>
      </c>
    </row>
    <row r="829" spans="2:65" s="13" customFormat="1" ht="11.25">
      <c r="B829" s="153"/>
      <c r="D829" s="147" t="s">
        <v>152</v>
      </c>
      <c r="E829" s="154" t="s">
        <v>32</v>
      </c>
      <c r="F829" s="155" t="s">
        <v>1400</v>
      </c>
      <c r="H829" s="156">
        <v>62.04</v>
      </c>
      <c r="I829" s="157"/>
      <c r="L829" s="153"/>
      <c r="M829" s="158"/>
      <c r="T829" s="159"/>
      <c r="AT829" s="154" t="s">
        <v>152</v>
      </c>
      <c r="AU829" s="154" t="s">
        <v>90</v>
      </c>
      <c r="AV829" s="13" t="s">
        <v>90</v>
      </c>
      <c r="AW829" s="13" t="s">
        <v>41</v>
      </c>
      <c r="AX829" s="13" t="s">
        <v>80</v>
      </c>
      <c r="AY829" s="154" t="s">
        <v>141</v>
      </c>
    </row>
    <row r="830" spans="2:65" s="12" customFormat="1" ht="11.25">
      <c r="B830" s="146"/>
      <c r="D830" s="147" t="s">
        <v>152</v>
      </c>
      <c r="E830" s="148" t="s">
        <v>32</v>
      </c>
      <c r="F830" s="149" t="s">
        <v>728</v>
      </c>
      <c r="H830" s="148" t="s">
        <v>32</v>
      </c>
      <c r="I830" s="150"/>
      <c r="L830" s="146"/>
      <c r="M830" s="151"/>
      <c r="T830" s="152"/>
      <c r="AT830" s="148" t="s">
        <v>152</v>
      </c>
      <c r="AU830" s="148" t="s">
        <v>90</v>
      </c>
      <c r="AV830" s="12" t="s">
        <v>88</v>
      </c>
      <c r="AW830" s="12" t="s">
        <v>41</v>
      </c>
      <c r="AX830" s="12" t="s">
        <v>80</v>
      </c>
      <c r="AY830" s="148" t="s">
        <v>141</v>
      </c>
    </row>
    <row r="831" spans="2:65" s="13" customFormat="1" ht="11.25">
      <c r="B831" s="153"/>
      <c r="D831" s="147" t="s">
        <v>152</v>
      </c>
      <c r="E831" s="154" t="s">
        <v>32</v>
      </c>
      <c r="F831" s="155" t="s">
        <v>1401</v>
      </c>
      <c r="H831" s="156">
        <v>105.06</v>
      </c>
      <c r="I831" s="157"/>
      <c r="L831" s="153"/>
      <c r="M831" s="158"/>
      <c r="T831" s="159"/>
      <c r="AT831" s="154" t="s">
        <v>152</v>
      </c>
      <c r="AU831" s="154" t="s">
        <v>90</v>
      </c>
      <c r="AV831" s="13" t="s">
        <v>90</v>
      </c>
      <c r="AW831" s="13" t="s">
        <v>41</v>
      </c>
      <c r="AX831" s="13" t="s">
        <v>80</v>
      </c>
      <c r="AY831" s="154" t="s">
        <v>141</v>
      </c>
    </row>
    <row r="832" spans="2:65" s="12" customFormat="1" ht="11.25">
      <c r="B832" s="146"/>
      <c r="D832" s="147" t="s">
        <v>152</v>
      </c>
      <c r="E832" s="148" t="s">
        <v>32</v>
      </c>
      <c r="F832" s="149" t="s">
        <v>637</v>
      </c>
      <c r="H832" s="148" t="s">
        <v>32</v>
      </c>
      <c r="I832" s="150"/>
      <c r="L832" s="146"/>
      <c r="M832" s="151"/>
      <c r="T832" s="152"/>
      <c r="AT832" s="148" t="s">
        <v>152</v>
      </c>
      <c r="AU832" s="148" t="s">
        <v>90</v>
      </c>
      <c r="AV832" s="12" t="s">
        <v>88</v>
      </c>
      <c r="AW832" s="12" t="s">
        <v>41</v>
      </c>
      <c r="AX832" s="12" t="s">
        <v>80</v>
      </c>
      <c r="AY832" s="148" t="s">
        <v>141</v>
      </c>
    </row>
    <row r="833" spans="2:65" s="13" customFormat="1" ht="11.25">
      <c r="B833" s="153"/>
      <c r="D833" s="147" t="s">
        <v>152</v>
      </c>
      <c r="E833" s="154" t="s">
        <v>32</v>
      </c>
      <c r="F833" s="155" t="s">
        <v>1402</v>
      </c>
      <c r="H833" s="156">
        <v>-7.4</v>
      </c>
      <c r="I833" s="157"/>
      <c r="L833" s="153"/>
      <c r="M833" s="158"/>
      <c r="T833" s="159"/>
      <c r="AT833" s="154" t="s">
        <v>152</v>
      </c>
      <c r="AU833" s="154" t="s">
        <v>90</v>
      </c>
      <c r="AV833" s="13" t="s">
        <v>90</v>
      </c>
      <c r="AW833" s="13" t="s">
        <v>41</v>
      </c>
      <c r="AX833" s="13" t="s">
        <v>80</v>
      </c>
      <c r="AY833" s="154" t="s">
        <v>141</v>
      </c>
    </row>
    <row r="834" spans="2:65" s="14" customFormat="1" ht="11.25">
      <c r="B834" s="160"/>
      <c r="D834" s="147" t="s">
        <v>152</v>
      </c>
      <c r="E834" s="161" t="s">
        <v>32</v>
      </c>
      <c r="F834" s="162" t="s">
        <v>170</v>
      </c>
      <c r="H834" s="163">
        <v>159.69999999999999</v>
      </c>
      <c r="I834" s="164"/>
      <c r="L834" s="160"/>
      <c r="M834" s="165"/>
      <c r="T834" s="166"/>
      <c r="AT834" s="161" t="s">
        <v>152</v>
      </c>
      <c r="AU834" s="161" t="s">
        <v>90</v>
      </c>
      <c r="AV834" s="14" t="s">
        <v>148</v>
      </c>
      <c r="AW834" s="14" t="s">
        <v>41</v>
      </c>
      <c r="AX834" s="14" t="s">
        <v>88</v>
      </c>
      <c r="AY834" s="161" t="s">
        <v>141</v>
      </c>
    </row>
    <row r="835" spans="2:65" s="1" customFormat="1" ht="24.2" customHeight="1">
      <c r="B835" s="34"/>
      <c r="C835" s="129" t="s">
        <v>1403</v>
      </c>
      <c r="D835" s="129" t="s">
        <v>143</v>
      </c>
      <c r="E835" s="130" t="s">
        <v>1404</v>
      </c>
      <c r="F835" s="131" t="s">
        <v>1405</v>
      </c>
      <c r="G835" s="132" t="s">
        <v>146</v>
      </c>
      <c r="H835" s="133">
        <v>91.06</v>
      </c>
      <c r="I835" s="134"/>
      <c r="J835" s="135">
        <f>ROUND(I835*H835,2)</f>
        <v>0</v>
      </c>
      <c r="K835" s="131" t="s">
        <v>147</v>
      </c>
      <c r="L835" s="34"/>
      <c r="M835" s="136" t="s">
        <v>32</v>
      </c>
      <c r="N835" s="137" t="s">
        <v>51</v>
      </c>
      <c r="P835" s="138">
        <f>O835*H835</f>
        <v>0</v>
      </c>
      <c r="Q835" s="138">
        <v>2.9999999999999997E-4</v>
      </c>
      <c r="R835" s="138">
        <f>Q835*H835</f>
        <v>2.7317999999999999E-2</v>
      </c>
      <c r="S835" s="138">
        <v>0</v>
      </c>
      <c r="T835" s="139">
        <f>S835*H835</f>
        <v>0</v>
      </c>
      <c r="AR835" s="140" t="s">
        <v>494</v>
      </c>
      <c r="AT835" s="140" t="s">
        <v>143</v>
      </c>
      <c r="AU835" s="140" t="s">
        <v>90</v>
      </c>
      <c r="AY835" s="18" t="s">
        <v>141</v>
      </c>
      <c r="BE835" s="141">
        <f>IF(N835="základní",J835,0)</f>
        <v>0</v>
      </c>
      <c r="BF835" s="141">
        <f>IF(N835="snížená",J835,0)</f>
        <v>0</v>
      </c>
      <c r="BG835" s="141">
        <f>IF(N835="zákl. přenesená",J835,0)</f>
        <v>0</v>
      </c>
      <c r="BH835" s="141">
        <f>IF(N835="sníž. přenesená",J835,0)</f>
        <v>0</v>
      </c>
      <c r="BI835" s="141">
        <f>IF(N835="nulová",J835,0)</f>
        <v>0</v>
      </c>
      <c r="BJ835" s="18" t="s">
        <v>88</v>
      </c>
      <c r="BK835" s="141">
        <f>ROUND(I835*H835,2)</f>
        <v>0</v>
      </c>
      <c r="BL835" s="18" t="s">
        <v>494</v>
      </c>
      <c r="BM835" s="140" t="s">
        <v>1406</v>
      </c>
    </row>
    <row r="836" spans="2:65" s="1" customFormat="1" ht="11.25">
      <c r="B836" s="34"/>
      <c r="D836" s="142" t="s">
        <v>150</v>
      </c>
      <c r="F836" s="143" t="s">
        <v>1407</v>
      </c>
      <c r="I836" s="144"/>
      <c r="L836" s="34"/>
      <c r="M836" s="145"/>
      <c r="T836" s="55"/>
      <c r="AT836" s="18" t="s">
        <v>150</v>
      </c>
      <c r="AU836" s="18" t="s">
        <v>90</v>
      </c>
    </row>
    <row r="837" spans="2:65" s="12" customFormat="1" ht="11.25">
      <c r="B837" s="146"/>
      <c r="D837" s="147" t="s">
        <v>152</v>
      </c>
      <c r="E837" s="148" t="s">
        <v>32</v>
      </c>
      <c r="F837" s="149" t="s">
        <v>579</v>
      </c>
      <c r="H837" s="148" t="s">
        <v>32</v>
      </c>
      <c r="I837" s="150"/>
      <c r="L837" s="146"/>
      <c r="M837" s="151"/>
      <c r="T837" s="152"/>
      <c r="AT837" s="148" t="s">
        <v>152</v>
      </c>
      <c r="AU837" s="148" t="s">
        <v>90</v>
      </c>
      <c r="AV837" s="12" t="s">
        <v>88</v>
      </c>
      <c r="AW837" s="12" t="s">
        <v>41</v>
      </c>
      <c r="AX837" s="12" t="s">
        <v>80</v>
      </c>
      <c r="AY837" s="148" t="s">
        <v>141</v>
      </c>
    </row>
    <row r="838" spans="2:65" s="13" customFormat="1" ht="11.25">
      <c r="B838" s="153"/>
      <c r="D838" s="147" t="s">
        <v>152</v>
      </c>
      <c r="E838" s="154" t="s">
        <v>32</v>
      </c>
      <c r="F838" s="155" t="s">
        <v>818</v>
      </c>
      <c r="H838" s="156">
        <v>33.07</v>
      </c>
      <c r="I838" s="157"/>
      <c r="L838" s="153"/>
      <c r="M838" s="158"/>
      <c r="T838" s="159"/>
      <c r="AT838" s="154" t="s">
        <v>152</v>
      </c>
      <c r="AU838" s="154" t="s">
        <v>90</v>
      </c>
      <c r="AV838" s="13" t="s">
        <v>90</v>
      </c>
      <c r="AW838" s="13" t="s">
        <v>41</v>
      </c>
      <c r="AX838" s="13" t="s">
        <v>80</v>
      </c>
      <c r="AY838" s="154" t="s">
        <v>141</v>
      </c>
    </row>
    <row r="839" spans="2:65" s="12" customFormat="1" ht="11.25">
      <c r="B839" s="146"/>
      <c r="D839" s="147" t="s">
        <v>152</v>
      </c>
      <c r="E839" s="148" t="s">
        <v>32</v>
      </c>
      <c r="F839" s="149" t="s">
        <v>728</v>
      </c>
      <c r="H839" s="148" t="s">
        <v>32</v>
      </c>
      <c r="I839" s="150"/>
      <c r="L839" s="146"/>
      <c r="M839" s="151"/>
      <c r="T839" s="152"/>
      <c r="AT839" s="148" t="s">
        <v>152</v>
      </c>
      <c r="AU839" s="148" t="s">
        <v>90</v>
      </c>
      <c r="AV839" s="12" t="s">
        <v>88</v>
      </c>
      <c r="AW839" s="12" t="s">
        <v>41</v>
      </c>
      <c r="AX839" s="12" t="s">
        <v>80</v>
      </c>
      <c r="AY839" s="148" t="s">
        <v>141</v>
      </c>
    </row>
    <row r="840" spans="2:65" s="13" customFormat="1" ht="11.25">
      <c r="B840" s="153"/>
      <c r="D840" s="147" t="s">
        <v>152</v>
      </c>
      <c r="E840" s="154" t="s">
        <v>32</v>
      </c>
      <c r="F840" s="155" t="s">
        <v>1408</v>
      </c>
      <c r="H840" s="156">
        <v>57.99</v>
      </c>
      <c r="I840" s="157"/>
      <c r="L840" s="153"/>
      <c r="M840" s="158"/>
      <c r="T840" s="159"/>
      <c r="AT840" s="154" t="s">
        <v>152</v>
      </c>
      <c r="AU840" s="154" t="s">
        <v>90</v>
      </c>
      <c r="AV840" s="13" t="s">
        <v>90</v>
      </c>
      <c r="AW840" s="13" t="s">
        <v>41</v>
      </c>
      <c r="AX840" s="13" t="s">
        <v>80</v>
      </c>
      <c r="AY840" s="154" t="s">
        <v>141</v>
      </c>
    </row>
    <row r="841" spans="2:65" s="14" customFormat="1" ht="11.25">
      <c r="B841" s="160"/>
      <c r="D841" s="147" t="s">
        <v>152</v>
      </c>
      <c r="E841" s="161" t="s">
        <v>32</v>
      </c>
      <c r="F841" s="162" t="s">
        <v>170</v>
      </c>
      <c r="H841" s="163">
        <v>91.06</v>
      </c>
      <c r="I841" s="164"/>
      <c r="L841" s="160"/>
      <c r="M841" s="165"/>
      <c r="T841" s="166"/>
      <c r="AT841" s="161" t="s">
        <v>152</v>
      </c>
      <c r="AU841" s="161" t="s">
        <v>90</v>
      </c>
      <c r="AV841" s="14" t="s">
        <v>148</v>
      </c>
      <c r="AW841" s="14" t="s">
        <v>41</v>
      </c>
      <c r="AX841" s="14" t="s">
        <v>88</v>
      </c>
      <c r="AY841" s="161" t="s">
        <v>141</v>
      </c>
    </row>
    <row r="842" spans="2:65" s="1" customFormat="1" ht="16.5" customHeight="1">
      <c r="B842" s="34"/>
      <c r="C842" s="167" t="s">
        <v>1409</v>
      </c>
      <c r="D842" s="167" t="s">
        <v>260</v>
      </c>
      <c r="E842" s="168" t="s">
        <v>1410</v>
      </c>
      <c r="F842" s="169" t="s">
        <v>1411</v>
      </c>
      <c r="G842" s="170" t="s">
        <v>146</v>
      </c>
      <c r="H842" s="171">
        <v>100.166</v>
      </c>
      <c r="I842" s="172"/>
      <c r="J842" s="173">
        <f>ROUND(I842*H842,2)</f>
        <v>0</v>
      </c>
      <c r="K842" s="169" t="s">
        <v>32</v>
      </c>
      <c r="L842" s="174"/>
      <c r="M842" s="175" t="s">
        <v>32</v>
      </c>
      <c r="N842" s="176" t="s">
        <v>51</v>
      </c>
      <c r="P842" s="138">
        <f>O842*H842</f>
        <v>0</v>
      </c>
      <c r="Q842" s="138">
        <v>2.8700000000000002E-3</v>
      </c>
      <c r="R842" s="138">
        <f>Q842*H842</f>
        <v>0.28747642000000001</v>
      </c>
      <c r="S842" s="138">
        <v>0</v>
      </c>
      <c r="T842" s="139">
        <f>S842*H842</f>
        <v>0</v>
      </c>
      <c r="AR842" s="140" t="s">
        <v>330</v>
      </c>
      <c r="AT842" s="140" t="s">
        <v>260</v>
      </c>
      <c r="AU842" s="140" t="s">
        <v>90</v>
      </c>
      <c r="AY842" s="18" t="s">
        <v>141</v>
      </c>
      <c r="BE842" s="141">
        <f>IF(N842="základní",J842,0)</f>
        <v>0</v>
      </c>
      <c r="BF842" s="141">
        <f>IF(N842="snížená",J842,0)</f>
        <v>0</v>
      </c>
      <c r="BG842" s="141">
        <f>IF(N842="zákl. přenesená",J842,0)</f>
        <v>0</v>
      </c>
      <c r="BH842" s="141">
        <f>IF(N842="sníž. přenesená",J842,0)</f>
        <v>0</v>
      </c>
      <c r="BI842" s="141">
        <f>IF(N842="nulová",J842,0)</f>
        <v>0</v>
      </c>
      <c r="BJ842" s="18" t="s">
        <v>88</v>
      </c>
      <c r="BK842" s="141">
        <f>ROUND(I842*H842,2)</f>
        <v>0</v>
      </c>
      <c r="BL842" s="18" t="s">
        <v>494</v>
      </c>
      <c r="BM842" s="140" t="s">
        <v>1412</v>
      </c>
    </row>
    <row r="843" spans="2:65" s="13" customFormat="1" ht="11.25">
      <c r="B843" s="153"/>
      <c r="D843" s="147" t="s">
        <v>152</v>
      </c>
      <c r="F843" s="155" t="s">
        <v>1413</v>
      </c>
      <c r="H843" s="156">
        <v>100.166</v>
      </c>
      <c r="I843" s="157"/>
      <c r="L843" s="153"/>
      <c r="M843" s="158"/>
      <c r="T843" s="159"/>
      <c r="AT843" s="154" t="s">
        <v>152</v>
      </c>
      <c r="AU843" s="154" t="s">
        <v>90</v>
      </c>
      <c r="AV843" s="13" t="s">
        <v>90</v>
      </c>
      <c r="AW843" s="13" t="s">
        <v>4</v>
      </c>
      <c r="AX843" s="13" t="s">
        <v>88</v>
      </c>
      <c r="AY843" s="154" t="s">
        <v>141</v>
      </c>
    </row>
    <row r="844" spans="2:65" s="1" customFormat="1" ht="21.75" customHeight="1">
      <c r="B844" s="34"/>
      <c r="C844" s="129" t="s">
        <v>1414</v>
      </c>
      <c r="D844" s="129" t="s">
        <v>143</v>
      </c>
      <c r="E844" s="130" t="s">
        <v>1415</v>
      </c>
      <c r="F844" s="131" t="s">
        <v>1416</v>
      </c>
      <c r="G844" s="132" t="s">
        <v>157</v>
      </c>
      <c r="H844" s="133">
        <v>205.98</v>
      </c>
      <c r="I844" s="134"/>
      <c r="J844" s="135">
        <f>ROUND(I844*H844,2)</f>
        <v>0</v>
      </c>
      <c r="K844" s="131" t="s">
        <v>147</v>
      </c>
      <c r="L844" s="34"/>
      <c r="M844" s="136" t="s">
        <v>32</v>
      </c>
      <c r="N844" s="137" t="s">
        <v>51</v>
      </c>
      <c r="P844" s="138">
        <f>O844*H844</f>
        <v>0</v>
      </c>
      <c r="Q844" s="138">
        <v>0</v>
      </c>
      <c r="R844" s="138">
        <f>Q844*H844</f>
        <v>0</v>
      </c>
      <c r="S844" s="138">
        <v>2.9999999999999997E-4</v>
      </c>
      <c r="T844" s="139">
        <f>S844*H844</f>
        <v>6.1793999999999995E-2</v>
      </c>
      <c r="AR844" s="140" t="s">
        <v>494</v>
      </c>
      <c r="AT844" s="140" t="s">
        <v>143</v>
      </c>
      <c r="AU844" s="140" t="s">
        <v>90</v>
      </c>
      <c r="AY844" s="18" t="s">
        <v>141</v>
      </c>
      <c r="BE844" s="141">
        <f>IF(N844="základní",J844,0)</f>
        <v>0</v>
      </c>
      <c r="BF844" s="141">
        <f>IF(N844="snížená",J844,0)</f>
        <v>0</v>
      </c>
      <c r="BG844" s="141">
        <f>IF(N844="zákl. přenesená",J844,0)</f>
        <v>0</v>
      </c>
      <c r="BH844" s="141">
        <f>IF(N844="sníž. přenesená",J844,0)</f>
        <v>0</v>
      </c>
      <c r="BI844" s="141">
        <f>IF(N844="nulová",J844,0)</f>
        <v>0</v>
      </c>
      <c r="BJ844" s="18" t="s">
        <v>88</v>
      </c>
      <c r="BK844" s="141">
        <f>ROUND(I844*H844,2)</f>
        <v>0</v>
      </c>
      <c r="BL844" s="18" t="s">
        <v>494</v>
      </c>
      <c r="BM844" s="140" t="s">
        <v>1417</v>
      </c>
    </row>
    <row r="845" spans="2:65" s="1" customFormat="1" ht="11.25">
      <c r="B845" s="34"/>
      <c r="D845" s="142" t="s">
        <v>150</v>
      </c>
      <c r="F845" s="143" t="s">
        <v>1418</v>
      </c>
      <c r="I845" s="144"/>
      <c r="L845" s="34"/>
      <c r="M845" s="145"/>
      <c r="T845" s="55"/>
      <c r="AT845" s="18" t="s">
        <v>150</v>
      </c>
      <c r="AU845" s="18" t="s">
        <v>90</v>
      </c>
    </row>
    <row r="846" spans="2:65" s="12" customFormat="1" ht="11.25">
      <c r="B846" s="146"/>
      <c r="D846" s="147" t="s">
        <v>152</v>
      </c>
      <c r="E846" s="148" t="s">
        <v>32</v>
      </c>
      <c r="F846" s="149" t="s">
        <v>958</v>
      </c>
      <c r="H846" s="148" t="s">
        <v>32</v>
      </c>
      <c r="I846" s="150"/>
      <c r="L846" s="146"/>
      <c r="M846" s="151"/>
      <c r="T846" s="152"/>
      <c r="AT846" s="148" t="s">
        <v>152</v>
      </c>
      <c r="AU846" s="148" t="s">
        <v>90</v>
      </c>
      <c r="AV846" s="12" t="s">
        <v>88</v>
      </c>
      <c r="AW846" s="12" t="s">
        <v>41</v>
      </c>
      <c r="AX846" s="12" t="s">
        <v>80</v>
      </c>
      <c r="AY846" s="148" t="s">
        <v>141</v>
      </c>
    </row>
    <row r="847" spans="2:65" s="12" customFormat="1" ht="11.25">
      <c r="B847" s="146"/>
      <c r="D847" s="147" t="s">
        <v>152</v>
      </c>
      <c r="E847" s="148" t="s">
        <v>32</v>
      </c>
      <c r="F847" s="149" t="s">
        <v>579</v>
      </c>
      <c r="H847" s="148" t="s">
        <v>32</v>
      </c>
      <c r="I847" s="150"/>
      <c r="L847" s="146"/>
      <c r="M847" s="151"/>
      <c r="T847" s="152"/>
      <c r="AT847" s="148" t="s">
        <v>152</v>
      </c>
      <c r="AU847" s="148" t="s">
        <v>90</v>
      </c>
      <c r="AV847" s="12" t="s">
        <v>88</v>
      </c>
      <c r="AW847" s="12" t="s">
        <v>41</v>
      </c>
      <c r="AX847" s="12" t="s">
        <v>80</v>
      </c>
      <c r="AY847" s="148" t="s">
        <v>141</v>
      </c>
    </row>
    <row r="848" spans="2:65" s="13" customFormat="1" ht="11.25">
      <c r="B848" s="153"/>
      <c r="D848" s="147" t="s">
        <v>152</v>
      </c>
      <c r="E848" s="154" t="s">
        <v>32</v>
      </c>
      <c r="F848" s="155" t="s">
        <v>1419</v>
      </c>
      <c r="H848" s="156">
        <v>82.74</v>
      </c>
      <c r="I848" s="157"/>
      <c r="L848" s="153"/>
      <c r="M848" s="158"/>
      <c r="T848" s="159"/>
      <c r="AT848" s="154" t="s">
        <v>152</v>
      </c>
      <c r="AU848" s="154" t="s">
        <v>90</v>
      </c>
      <c r="AV848" s="13" t="s">
        <v>90</v>
      </c>
      <c r="AW848" s="13" t="s">
        <v>41</v>
      </c>
      <c r="AX848" s="13" t="s">
        <v>80</v>
      </c>
      <c r="AY848" s="154" t="s">
        <v>141</v>
      </c>
    </row>
    <row r="849" spans="2:65" s="12" customFormat="1" ht="11.25">
      <c r="B849" s="146"/>
      <c r="D849" s="147" t="s">
        <v>152</v>
      </c>
      <c r="E849" s="148" t="s">
        <v>32</v>
      </c>
      <c r="F849" s="149" t="s">
        <v>728</v>
      </c>
      <c r="H849" s="148" t="s">
        <v>32</v>
      </c>
      <c r="I849" s="150"/>
      <c r="L849" s="146"/>
      <c r="M849" s="151"/>
      <c r="T849" s="152"/>
      <c r="AT849" s="148" t="s">
        <v>152</v>
      </c>
      <c r="AU849" s="148" t="s">
        <v>90</v>
      </c>
      <c r="AV849" s="12" t="s">
        <v>88</v>
      </c>
      <c r="AW849" s="12" t="s">
        <v>41</v>
      </c>
      <c r="AX849" s="12" t="s">
        <v>80</v>
      </c>
      <c r="AY849" s="148" t="s">
        <v>141</v>
      </c>
    </row>
    <row r="850" spans="2:65" s="13" customFormat="1" ht="11.25">
      <c r="B850" s="153"/>
      <c r="D850" s="147" t="s">
        <v>152</v>
      </c>
      <c r="E850" s="154" t="s">
        <v>32</v>
      </c>
      <c r="F850" s="155" t="s">
        <v>1420</v>
      </c>
      <c r="H850" s="156">
        <v>123.24</v>
      </c>
      <c r="I850" s="157"/>
      <c r="L850" s="153"/>
      <c r="M850" s="158"/>
      <c r="T850" s="159"/>
      <c r="AT850" s="154" t="s">
        <v>152</v>
      </c>
      <c r="AU850" s="154" t="s">
        <v>90</v>
      </c>
      <c r="AV850" s="13" t="s">
        <v>90</v>
      </c>
      <c r="AW850" s="13" t="s">
        <v>41</v>
      </c>
      <c r="AX850" s="13" t="s">
        <v>80</v>
      </c>
      <c r="AY850" s="154" t="s">
        <v>141</v>
      </c>
    </row>
    <row r="851" spans="2:65" s="14" customFormat="1" ht="11.25">
      <c r="B851" s="160"/>
      <c r="D851" s="147" t="s">
        <v>152</v>
      </c>
      <c r="E851" s="161" t="s">
        <v>32</v>
      </c>
      <c r="F851" s="162" t="s">
        <v>170</v>
      </c>
      <c r="H851" s="163">
        <v>205.98</v>
      </c>
      <c r="I851" s="164"/>
      <c r="L851" s="160"/>
      <c r="M851" s="165"/>
      <c r="T851" s="166"/>
      <c r="AT851" s="161" t="s">
        <v>152</v>
      </c>
      <c r="AU851" s="161" t="s">
        <v>90</v>
      </c>
      <c r="AV851" s="14" t="s">
        <v>148</v>
      </c>
      <c r="AW851" s="14" t="s">
        <v>41</v>
      </c>
      <c r="AX851" s="14" t="s">
        <v>88</v>
      </c>
      <c r="AY851" s="161" t="s">
        <v>141</v>
      </c>
    </row>
    <row r="852" spans="2:65" s="1" customFormat="1" ht="24.2" customHeight="1">
      <c r="B852" s="34"/>
      <c r="C852" s="129" t="s">
        <v>1421</v>
      </c>
      <c r="D852" s="129" t="s">
        <v>143</v>
      </c>
      <c r="E852" s="130" t="s">
        <v>1422</v>
      </c>
      <c r="F852" s="131" t="s">
        <v>1423</v>
      </c>
      <c r="G852" s="132" t="s">
        <v>157</v>
      </c>
      <c r="H852" s="133">
        <v>84.94</v>
      </c>
      <c r="I852" s="134"/>
      <c r="J852" s="135">
        <f>ROUND(I852*H852,2)</f>
        <v>0</v>
      </c>
      <c r="K852" s="131" t="s">
        <v>147</v>
      </c>
      <c r="L852" s="34"/>
      <c r="M852" s="136" t="s">
        <v>32</v>
      </c>
      <c r="N852" s="137" t="s">
        <v>51</v>
      </c>
      <c r="P852" s="138">
        <f>O852*H852</f>
        <v>0</v>
      </c>
      <c r="Q852" s="138">
        <v>3.0000000000000001E-5</v>
      </c>
      <c r="R852" s="138">
        <f>Q852*H852</f>
        <v>2.5482E-3</v>
      </c>
      <c r="S852" s="138">
        <v>0</v>
      </c>
      <c r="T852" s="139">
        <f>S852*H852</f>
        <v>0</v>
      </c>
      <c r="AR852" s="140" t="s">
        <v>494</v>
      </c>
      <c r="AT852" s="140" t="s">
        <v>143</v>
      </c>
      <c r="AU852" s="140" t="s">
        <v>90</v>
      </c>
      <c r="AY852" s="18" t="s">
        <v>141</v>
      </c>
      <c r="BE852" s="141">
        <f>IF(N852="základní",J852,0)</f>
        <v>0</v>
      </c>
      <c r="BF852" s="141">
        <f>IF(N852="snížená",J852,0)</f>
        <v>0</v>
      </c>
      <c r="BG852" s="141">
        <f>IF(N852="zákl. přenesená",J852,0)</f>
        <v>0</v>
      </c>
      <c r="BH852" s="141">
        <f>IF(N852="sníž. přenesená",J852,0)</f>
        <v>0</v>
      </c>
      <c r="BI852" s="141">
        <f>IF(N852="nulová",J852,0)</f>
        <v>0</v>
      </c>
      <c r="BJ852" s="18" t="s">
        <v>88</v>
      </c>
      <c r="BK852" s="141">
        <f>ROUND(I852*H852,2)</f>
        <v>0</v>
      </c>
      <c r="BL852" s="18" t="s">
        <v>494</v>
      </c>
      <c r="BM852" s="140" t="s">
        <v>1424</v>
      </c>
    </row>
    <row r="853" spans="2:65" s="1" customFormat="1" ht="11.25">
      <c r="B853" s="34"/>
      <c r="D853" s="142" t="s">
        <v>150</v>
      </c>
      <c r="F853" s="143" t="s">
        <v>1425</v>
      </c>
      <c r="I853" s="144"/>
      <c r="L853" s="34"/>
      <c r="M853" s="145"/>
      <c r="T853" s="55"/>
      <c r="AT853" s="18" t="s">
        <v>150</v>
      </c>
      <c r="AU853" s="18" t="s">
        <v>90</v>
      </c>
    </row>
    <row r="854" spans="2:65" s="12" customFormat="1" ht="11.25">
      <c r="B854" s="146"/>
      <c r="D854" s="147" t="s">
        <v>152</v>
      </c>
      <c r="E854" s="148" t="s">
        <v>32</v>
      </c>
      <c r="F854" s="149" t="s">
        <v>687</v>
      </c>
      <c r="H854" s="148" t="s">
        <v>32</v>
      </c>
      <c r="I854" s="150"/>
      <c r="L854" s="146"/>
      <c r="M854" s="151"/>
      <c r="T854" s="152"/>
      <c r="AT854" s="148" t="s">
        <v>152</v>
      </c>
      <c r="AU854" s="148" t="s">
        <v>90</v>
      </c>
      <c r="AV854" s="12" t="s">
        <v>88</v>
      </c>
      <c r="AW854" s="12" t="s">
        <v>41</v>
      </c>
      <c r="AX854" s="12" t="s">
        <v>80</v>
      </c>
      <c r="AY854" s="148" t="s">
        <v>141</v>
      </c>
    </row>
    <row r="855" spans="2:65" s="13" customFormat="1" ht="11.25">
      <c r="B855" s="153"/>
      <c r="D855" s="147" t="s">
        <v>152</v>
      </c>
      <c r="E855" s="154" t="s">
        <v>32</v>
      </c>
      <c r="F855" s="155" t="s">
        <v>1426</v>
      </c>
      <c r="H855" s="156">
        <v>29.1</v>
      </c>
      <c r="I855" s="157"/>
      <c r="L855" s="153"/>
      <c r="M855" s="158"/>
      <c r="T855" s="159"/>
      <c r="AT855" s="154" t="s">
        <v>152</v>
      </c>
      <c r="AU855" s="154" t="s">
        <v>90</v>
      </c>
      <c r="AV855" s="13" t="s">
        <v>90</v>
      </c>
      <c r="AW855" s="13" t="s">
        <v>41</v>
      </c>
      <c r="AX855" s="13" t="s">
        <v>80</v>
      </c>
      <c r="AY855" s="154" t="s">
        <v>141</v>
      </c>
    </row>
    <row r="856" spans="2:65" s="12" customFormat="1" ht="11.25">
      <c r="B856" s="146"/>
      <c r="D856" s="147" t="s">
        <v>152</v>
      </c>
      <c r="E856" s="148" t="s">
        <v>32</v>
      </c>
      <c r="F856" s="149" t="s">
        <v>700</v>
      </c>
      <c r="H856" s="148" t="s">
        <v>32</v>
      </c>
      <c r="I856" s="150"/>
      <c r="L856" s="146"/>
      <c r="M856" s="151"/>
      <c r="T856" s="152"/>
      <c r="AT856" s="148" t="s">
        <v>152</v>
      </c>
      <c r="AU856" s="148" t="s">
        <v>90</v>
      </c>
      <c r="AV856" s="12" t="s">
        <v>88</v>
      </c>
      <c r="AW856" s="12" t="s">
        <v>41</v>
      </c>
      <c r="AX856" s="12" t="s">
        <v>80</v>
      </c>
      <c r="AY856" s="148" t="s">
        <v>141</v>
      </c>
    </row>
    <row r="857" spans="2:65" s="13" customFormat="1" ht="11.25">
      <c r="B857" s="153"/>
      <c r="D857" s="147" t="s">
        <v>152</v>
      </c>
      <c r="E857" s="154" t="s">
        <v>32</v>
      </c>
      <c r="F857" s="155" t="s">
        <v>639</v>
      </c>
      <c r="H857" s="156">
        <v>13</v>
      </c>
      <c r="I857" s="157"/>
      <c r="L857" s="153"/>
      <c r="M857" s="158"/>
      <c r="T857" s="159"/>
      <c r="AT857" s="154" t="s">
        <v>152</v>
      </c>
      <c r="AU857" s="154" t="s">
        <v>90</v>
      </c>
      <c r="AV857" s="13" t="s">
        <v>90</v>
      </c>
      <c r="AW857" s="13" t="s">
        <v>41</v>
      </c>
      <c r="AX857" s="13" t="s">
        <v>80</v>
      </c>
      <c r="AY857" s="154" t="s">
        <v>141</v>
      </c>
    </row>
    <row r="858" spans="2:65" s="12" customFormat="1" ht="11.25">
      <c r="B858" s="146"/>
      <c r="D858" s="147" t="s">
        <v>152</v>
      </c>
      <c r="E858" s="148" t="s">
        <v>32</v>
      </c>
      <c r="F858" s="149" t="s">
        <v>704</v>
      </c>
      <c r="H858" s="148" t="s">
        <v>32</v>
      </c>
      <c r="I858" s="150"/>
      <c r="L858" s="146"/>
      <c r="M858" s="151"/>
      <c r="T858" s="152"/>
      <c r="AT858" s="148" t="s">
        <v>152</v>
      </c>
      <c r="AU858" s="148" t="s">
        <v>90</v>
      </c>
      <c r="AV858" s="12" t="s">
        <v>88</v>
      </c>
      <c r="AW858" s="12" t="s">
        <v>41</v>
      </c>
      <c r="AX858" s="12" t="s">
        <v>80</v>
      </c>
      <c r="AY858" s="148" t="s">
        <v>141</v>
      </c>
    </row>
    <row r="859" spans="2:65" s="13" customFormat="1" ht="11.25">
      <c r="B859" s="153"/>
      <c r="D859" s="147" t="s">
        <v>152</v>
      </c>
      <c r="E859" s="154" t="s">
        <v>32</v>
      </c>
      <c r="F859" s="155" t="s">
        <v>1427</v>
      </c>
      <c r="H859" s="156">
        <v>29.84</v>
      </c>
      <c r="I859" s="157"/>
      <c r="L859" s="153"/>
      <c r="M859" s="158"/>
      <c r="T859" s="159"/>
      <c r="AT859" s="154" t="s">
        <v>152</v>
      </c>
      <c r="AU859" s="154" t="s">
        <v>90</v>
      </c>
      <c r="AV859" s="13" t="s">
        <v>90</v>
      </c>
      <c r="AW859" s="13" t="s">
        <v>41</v>
      </c>
      <c r="AX859" s="13" t="s">
        <v>80</v>
      </c>
      <c r="AY859" s="154" t="s">
        <v>141</v>
      </c>
    </row>
    <row r="860" spans="2:65" s="12" customFormat="1" ht="11.25">
      <c r="B860" s="146"/>
      <c r="D860" s="147" t="s">
        <v>152</v>
      </c>
      <c r="E860" s="148" t="s">
        <v>32</v>
      </c>
      <c r="F860" s="149" t="s">
        <v>993</v>
      </c>
      <c r="H860" s="148" t="s">
        <v>32</v>
      </c>
      <c r="I860" s="150"/>
      <c r="L860" s="146"/>
      <c r="M860" s="151"/>
      <c r="T860" s="152"/>
      <c r="AT860" s="148" t="s">
        <v>152</v>
      </c>
      <c r="AU860" s="148" t="s">
        <v>90</v>
      </c>
      <c r="AV860" s="12" t="s">
        <v>88</v>
      </c>
      <c r="AW860" s="12" t="s">
        <v>41</v>
      </c>
      <c r="AX860" s="12" t="s">
        <v>80</v>
      </c>
      <c r="AY860" s="148" t="s">
        <v>141</v>
      </c>
    </row>
    <row r="861" spans="2:65" s="13" customFormat="1" ht="11.25">
      <c r="B861" s="153"/>
      <c r="D861" s="147" t="s">
        <v>152</v>
      </c>
      <c r="E861" s="154" t="s">
        <v>32</v>
      </c>
      <c r="F861" s="155" t="s">
        <v>639</v>
      </c>
      <c r="H861" s="156">
        <v>13</v>
      </c>
      <c r="I861" s="157"/>
      <c r="L861" s="153"/>
      <c r="M861" s="158"/>
      <c r="T861" s="159"/>
      <c r="AT861" s="154" t="s">
        <v>152</v>
      </c>
      <c r="AU861" s="154" t="s">
        <v>90</v>
      </c>
      <c r="AV861" s="13" t="s">
        <v>90</v>
      </c>
      <c r="AW861" s="13" t="s">
        <v>41</v>
      </c>
      <c r="AX861" s="13" t="s">
        <v>80</v>
      </c>
      <c r="AY861" s="154" t="s">
        <v>141</v>
      </c>
    </row>
    <row r="862" spans="2:65" s="14" customFormat="1" ht="11.25">
      <c r="B862" s="160"/>
      <c r="D862" s="147" t="s">
        <v>152</v>
      </c>
      <c r="E862" s="161" t="s">
        <v>32</v>
      </c>
      <c r="F862" s="162" t="s">
        <v>170</v>
      </c>
      <c r="H862" s="163">
        <v>84.94</v>
      </c>
      <c r="I862" s="164"/>
      <c r="L862" s="160"/>
      <c r="M862" s="165"/>
      <c r="T862" s="166"/>
      <c r="AT862" s="161" t="s">
        <v>152</v>
      </c>
      <c r="AU862" s="161" t="s">
        <v>90</v>
      </c>
      <c r="AV862" s="14" t="s">
        <v>148</v>
      </c>
      <c r="AW862" s="14" t="s">
        <v>41</v>
      </c>
      <c r="AX862" s="14" t="s">
        <v>88</v>
      </c>
      <c r="AY862" s="161" t="s">
        <v>141</v>
      </c>
    </row>
    <row r="863" spans="2:65" s="1" customFormat="1" ht="24.2" customHeight="1">
      <c r="B863" s="34"/>
      <c r="C863" s="167" t="s">
        <v>1428</v>
      </c>
      <c r="D863" s="167" t="s">
        <v>260</v>
      </c>
      <c r="E863" s="168" t="s">
        <v>1429</v>
      </c>
      <c r="F863" s="169" t="s">
        <v>1430</v>
      </c>
      <c r="G863" s="170" t="s">
        <v>157</v>
      </c>
      <c r="H863" s="171">
        <v>89.186999999999998</v>
      </c>
      <c r="I863" s="172"/>
      <c r="J863" s="173">
        <f>ROUND(I863*H863,2)</f>
        <v>0</v>
      </c>
      <c r="K863" s="169" t="s">
        <v>32</v>
      </c>
      <c r="L863" s="174"/>
      <c r="M863" s="175" t="s">
        <v>32</v>
      </c>
      <c r="N863" s="176" t="s">
        <v>51</v>
      </c>
      <c r="P863" s="138">
        <f>O863*H863</f>
        <v>0</v>
      </c>
      <c r="Q863" s="138">
        <v>2.7999999999999998E-4</v>
      </c>
      <c r="R863" s="138">
        <f>Q863*H863</f>
        <v>2.4972359999999996E-2</v>
      </c>
      <c r="S863" s="138">
        <v>0</v>
      </c>
      <c r="T863" s="139">
        <f>S863*H863</f>
        <v>0</v>
      </c>
      <c r="AR863" s="140" t="s">
        <v>330</v>
      </c>
      <c r="AT863" s="140" t="s">
        <v>260</v>
      </c>
      <c r="AU863" s="140" t="s">
        <v>90</v>
      </c>
      <c r="AY863" s="18" t="s">
        <v>141</v>
      </c>
      <c r="BE863" s="141">
        <f>IF(N863="základní",J863,0)</f>
        <v>0</v>
      </c>
      <c r="BF863" s="141">
        <f>IF(N863="snížená",J863,0)</f>
        <v>0</v>
      </c>
      <c r="BG863" s="141">
        <f>IF(N863="zákl. přenesená",J863,0)</f>
        <v>0</v>
      </c>
      <c r="BH863" s="141">
        <f>IF(N863="sníž. přenesená",J863,0)</f>
        <v>0</v>
      </c>
      <c r="BI863" s="141">
        <f>IF(N863="nulová",J863,0)</f>
        <v>0</v>
      </c>
      <c r="BJ863" s="18" t="s">
        <v>88</v>
      </c>
      <c r="BK863" s="141">
        <f>ROUND(I863*H863,2)</f>
        <v>0</v>
      </c>
      <c r="BL863" s="18" t="s">
        <v>494</v>
      </c>
      <c r="BM863" s="140" t="s">
        <v>1431</v>
      </c>
    </row>
    <row r="864" spans="2:65" s="13" customFormat="1" ht="11.25">
      <c r="B864" s="153"/>
      <c r="D864" s="147" t="s">
        <v>152</v>
      </c>
      <c r="E864" s="154" t="s">
        <v>32</v>
      </c>
      <c r="F864" s="155" t="s">
        <v>1432</v>
      </c>
      <c r="H864" s="156">
        <v>89.186999999999998</v>
      </c>
      <c r="I864" s="157"/>
      <c r="L864" s="153"/>
      <c r="M864" s="158"/>
      <c r="T864" s="159"/>
      <c r="AT864" s="154" t="s">
        <v>152</v>
      </c>
      <c r="AU864" s="154" t="s">
        <v>90</v>
      </c>
      <c r="AV864" s="13" t="s">
        <v>90</v>
      </c>
      <c r="AW864" s="13" t="s">
        <v>41</v>
      </c>
      <c r="AX864" s="13" t="s">
        <v>88</v>
      </c>
      <c r="AY864" s="154" t="s">
        <v>141</v>
      </c>
    </row>
    <row r="865" spans="2:65" s="1" customFormat="1" ht="16.5" customHeight="1">
      <c r="B865" s="34"/>
      <c r="C865" s="129" t="s">
        <v>1433</v>
      </c>
      <c r="D865" s="129" t="s">
        <v>143</v>
      </c>
      <c r="E865" s="130" t="s">
        <v>1434</v>
      </c>
      <c r="F865" s="131" t="s">
        <v>1435</v>
      </c>
      <c r="G865" s="132" t="s">
        <v>157</v>
      </c>
      <c r="H865" s="133">
        <v>9.1</v>
      </c>
      <c r="I865" s="134"/>
      <c r="J865" s="135">
        <f>ROUND(I865*H865,2)</f>
        <v>0</v>
      </c>
      <c r="K865" s="131" t="s">
        <v>147</v>
      </c>
      <c r="L865" s="34"/>
      <c r="M865" s="136" t="s">
        <v>32</v>
      </c>
      <c r="N865" s="137" t="s">
        <v>51</v>
      </c>
      <c r="P865" s="138">
        <f>O865*H865</f>
        <v>0</v>
      </c>
      <c r="Q865" s="138">
        <v>0</v>
      </c>
      <c r="R865" s="138">
        <f>Q865*H865</f>
        <v>0</v>
      </c>
      <c r="S865" s="138">
        <v>0</v>
      </c>
      <c r="T865" s="139">
        <f>S865*H865</f>
        <v>0</v>
      </c>
      <c r="AR865" s="140" t="s">
        <v>148</v>
      </c>
      <c r="AT865" s="140" t="s">
        <v>143</v>
      </c>
      <c r="AU865" s="140" t="s">
        <v>90</v>
      </c>
      <c r="AY865" s="18" t="s">
        <v>141</v>
      </c>
      <c r="BE865" s="141">
        <f>IF(N865="základní",J865,0)</f>
        <v>0</v>
      </c>
      <c r="BF865" s="141">
        <f>IF(N865="snížená",J865,0)</f>
        <v>0</v>
      </c>
      <c r="BG865" s="141">
        <f>IF(N865="zákl. přenesená",J865,0)</f>
        <v>0</v>
      </c>
      <c r="BH865" s="141">
        <f>IF(N865="sníž. přenesená",J865,0)</f>
        <v>0</v>
      </c>
      <c r="BI865" s="141">
        <f>IF(N865="nulová",J865,0)</f>
        <v>0</v>
      </c>
      <c r="BJ865" s="18" t="s">
        <v>88</v>
      </c>
      <c r="BK865" s="141">
        <f>ROUND(I865*H865,2)</f>
        <v>0</v>
      </c>
      <c r="BL865" s="18" t="s">
        <v>148</v>
      </c>
      <c r="BM865" s="140" t="s">
        <v>1436</v>
      </c>
    </row>
    <row r="866" spans="2:65" s="1" customFormat="1" ht="11.25">
      <c r="B866" s="34"/>
      <c r="D866" s="142" t="s">
        <v>150</v>
      </c>
      <c r="F866" s="143" t="s">
        <v>1437</v>
      </c>
      <c r="I866" s="144"/>
      <c r="L866" s="34"/>
      <c r="M866" s="145"/>
      <c r="T866" s="55"/>
      <c r="AT866" s="18" t="s">
        <v>150</v>
      </c>
      <c r="AU866" s="18" t="s">
        <v>90</v>
      </c>
    </row>
    <row r="867" spans="2:65" s="13" customFormat="1" ht="11.25">
      <c r="B867" s="153"/>
      <c r="D867" s="147" t="s">
        <v>152</v>
      </c>
      <c r="E867" s="154" t="s">
        <v>32</v>
      </c>
      <c r="F867" s="155" t="s">
        <v>1438</v>
      </c>
      <c r="H867" s="156">
        <v>3</v>
      </c>
      <c r="I867" s="157"/>
      <c r="L867" s="153"/>
      <c r="M867" s="158"/>
      <c r="T867" s="159"/>
      <c r="AT867" s="154" t="s">
        <v>152</v>
      </c>
      <c r="AU867" s="154" t="s">
        <v>90</v>
      </c>
      <c r="AV867" s="13" t="s">
        <v>90</v>
      </c>
      <c r="AW867" s="13" t="s">
        <v>41</v>
      </c>
      <c r="AX867" s="13" t="s">
        <v>80</v>
      </c>
      <c r="AY867" s="154" t="s">
        <v>141</v>
      </c>
    </row>
    <row r="868" spans="2:65" s="13" customFormat="1" ht="11.25">
      <c r="B868" s="153"/>
      <c r="D868" s="147" t="s">
        <v>152</v>
      </c>
      <c r="E868" s="154" t="s">
        <v>32</v>
      </c>
      <c r="F868" s="155" t="s">
        <v>1439</v>
      </c>
      <c r="H868" s="156">
        <v>4</v>
      </c>
      <c r="I868" s="157"/>
      <c r="L868" s="153"/>
      <c r="M868" s="158"/>
      <c r="T868" s="159"/>
      <c r="AT868" s="154" t="s">
        <v>152</v>
      </c>
      <c r="AU868" s="154" t="s">
        <v>90</v>
      </c>
      <c r="AV868" s="13" t="s">
        <v>90</v>
      </c>
      <c r="AW868" s="13" t="s">
        <v>41</v>
      </c>
      <c r="AX868" s="13" t="s">
        <v>80</v>
      </c>
      <c r="AY868" s="154" t="s">
        <v>141</v>
      </c>
    </row>
    <row r="869" spans="2:65" s="13" customFormat="1" ht="11.25">
      <c r="B869" s="153"/>
      <c r="D869" s="147" t="s">
        <v>152</v>
      </c>
      <c r="E869" s="154" t="s">
        <v>32</v>
      </c>
      <c r="F869" s="155" t="s">
        <v>1440</v>
      </c>
      <c r="H869" s="156">
        <v>0.9</v>
      </c>
      <c r="I869" s="157"/>
      <c r="L869" s="153"/>
      <c r="M869" s="158"/>
      <c r="T869" s="159"/>
      <c r="AT869" s="154" t="s">
        <v>152</v>
      </c>
      <c r="AU869" s="154" t="s">
        <v>90</v>
      </c>
      <c r="AV869" s="13" t="s">
        <v>90</v>
      </c>
      <c r="AW869" s="13" t="s">
        <v>41</v>
      </c>
      <c r="AX869" s="13" t="s">
        <v>80</v>
      </c>
      <c r="AY869" s="154" t="s">
        <v>141</v>
      </c>
    </row>
    <row r="870" spans="2:65" s="13" customFormat="1" ht="11.25">
      <c r="B870" s="153"/>
      <c r="D870" s="147" t="s">
        <v>152</v>
      </c>
      <c r="E870" s="154" t="s">
        <v>32</v>
      </c>
      <c r="F870" s="155" t="s">
        <v>1441</v>
      </c>
      <c r="H870" s="156">
        <v>1.2</v>
      </c>
      <c r="I870" s="157"/>
      <c r="L870" s="153"/>
      <c r="M870" s="158"/>
      <c r="T870" s="159"/>
      <c r="AT870" s="154" t="s">
        <v>152</v>
      </c>
      <c r="AU870" s="154" t="s">
        <v>90</v>
      </c>
      <c r="AV870" s="13" t="s">
        <v>90</v>
      </c>
      <c r="AW870" s="13" t="s">
        <v>41</v>
      </c>
      <c r="AX870" s="13" t="s">
        <v>80</v>
      </c>
      <c r="AY870" s="154" t="s">
        <v>141</v>
      </c>
    </row>
    <row r="871" spans="2:65" s="14" customFormat="1" ht="11.25">
      <c r="B871" s="160"/>
      <c r="D871" s="147" t="s">
        <v>152</v>
      </c>
      <c r="E871" s="161" t="s">
        <v>32</v>
      </c>
      <c r="F871" s="162" t="s">
        <v>170</v>
      </c>
      <c r="H871" s="163">
        <v>9.1</v>
      </c>
      <c r="I871" s="164"/>
      <c r="L871" s="160"/>
      <c r="M871" s="165"/>
      <c r="T871" s="166"/>
      <c r="AT871" s="161" t="s">
        <v>152</v>
      </c>
      <c r="AU871" s="161" t="s">
        <v>90</v>
      </c>
      <c r="AV871" s="14" t="s">
        <v>148</v>
      </c>
      <c r="AW871" s="14" t="s">
        <v>41</v>
      </c>
      <c r="AX871" s="14" t="s">
        <v>88</v>
      </c>
      <c r="AY871" s="161" t="s">
        <v>141</v>
      </c>
    </row>
    <row r="872" spans="2:65" s="1" customFormat="1" ht="16.5" customHeight="1">
      <c r="B872" s="34"/>
      <c r="C872" s="167" t="s">
        <v>1442</v>
      </c>
      <c r="D872" s="167" t="s">
        <v>260</v>
      </c>
      <c r="E872" s="168" t="s">
        <v>1443</v>
      </c>
      <c r="F872" s="169" t="s">
        <v>1444</v>
      </c>
      <c r="G872" s="170" t="s">
        <v>157</v>
      </c>
      <c r="H872" s="171">
        <v>10.01</v>
      </c>
      <c r="I872" s="172"/>
      <c r="J872" s="173">
        <f>ROUND(I872*H872,2)</f>
        <v>0</v>
      </c>
      <c r="K872" s="169" t="s">
        <v>32</v>
      </c>
      <c r="L872" s="174"/>
      <c r="M872" s="175" t="s">
        <v>32</v>
      </c>
      <c r="N872" s="176" t="s">
        <v>51</v>
      </c>
      <c r="P872" s="138">
        <f>O872*H872</f>
        <v>0</v>
      </c>
      <c r="Q872" s="138">
        <v>1.7000000000000001E-4</v>
      </c>
      <c r="R872" s="138">
        <f>Q872*H872</f>
        <v>1.7017E-3</v>
      </c>
      <c r="S872" s="138">
        <v>0</v>
      </c>
      <c r="T872" s="139">
        <f>S872*H872</f>
        <v>0</v>
      </c>
      <c r="AR872" s="140" t="s">
        <v>263</v>
      </c>
      <c r="AT872" s="140" t="s">
        <v>260</v>
      </c>
      <c r="AU872" s="140" t="s">
        <v>90</v>
      </c>
      <c r="AY872" s="18" t="s">
        <v>141</v>
      </c>
      <c r="BE872" s="141">
        <f>IF(N872="základní",J872,0)</f>
        <v>0</v>
      </c>
      <c r="BF872" s="141">
        <f>IF(N872="snížená",J872,0)</f>
        <v>0</v>
      </c>
      <c r="BG872" s="141">
        <f>IF(N872="zákl. přenesená",J872,0)</f>
        <v>0</v>
      </c>
      <c r="BH872" s="141">
        <f>IF(N872="sníž. přenesená",J872,0)</f>
        <v>0</v>
      </c>
      <c r="BI872" s="141">
        <f>IF(N872="nulová",J872,0)</f>
        <v>0</v>
      </c>
      <c r="BJ872" s="18" t="s">
        <v>88</v>
      </c>
      <c r="BK872" s="141">
        <f>ROUND(I872*H872,2)</f>
        <v>0</v>
      </c>
      <c r="BL872" s="18" t="s">
        <v>148</v>
      </c>
      <c r="BM872" s="140" t="s">
        <v>1445</v>
      </c>
    </row>
    <row r="873" spans="2:65" s="13" customFormat="1" ht="11.25">
      <c r="B873" s="153"/>
      <c r="D873" s="147" t="s">
        <v>152</v>
      </c>
      <c r="E873" s="154" t="s">
        <v>32</v>
      </c>
      <c r="F873" s="155" t="s">
        <v>1446</v>
      </c>
      <c r="H873" s="156">
        <v>10.01</v>
      </c>
      <c r="I873" s="157"/>
      <c r="L873" s="153"/>
      <c r="M873" s="158"/>
      <c r="T873" s="159"/>
      <c r="AT873" s="154" t="s">
        <v>152</v>
      </c>
      <c r="AU873" s="154" t="s">
        <v>90</v>
      </c>
      <c r="AV873" s="13" t="s">
        <v>90</v>
      </c>
      <c r="AW873" s="13" t="s">
        <v>41</v>
      </c>
      <c r="AX873" s="13" t="s">
        <v>88</v>
      </c>
      <c r="AY873" s="154" t="s">
        <v>141</v>
      </c>
    </row>
    <row r="874" spans="2:65" s="1" customFormat="1" ht="49.15" customHeight="1">
      <c r="B874" s="34"/>
      <c r="C874" s="129" t="s">
        <v>1447</v>
      </c>
      <c r="D874" s="129" t="s">
        <v>143</v>
      </c>
      <c r="E874" s="130" t="s">
        <v>1448</v>
      </c>
      <c r="F874" s="131" t="s">
        <v>1449</v>
      </c>
      <c r="G874" s="132" t="s">
        <v>230</v>
      </c>
      <c r="H874" s="133">
        <v>1.03</v>
      </c>
      <c r="I874" s="134"/>
      <c r="J874" s="135">
        <f>ROUND(I874*H874,2)</f>
        <v>0</v>
      </c>
      <c r="K874" s="131" t="s">
        <v>147</v>
      </c>
      <c r="L874" s="34"/>
      <c r="M874" s="136" t="s">
        <v>32</v>
      </c>
      <c r="N874" s="137" t="s">
        <v>51</v>
      </c>
      <c r="P874" s="138">
        <f>O874*H874</f>
        <v>0</v>
      </c>
      <c r="Q874" s="138">
        <v>0</v>
      </c>
      <c r="R874" s="138">
        <f>Q874*H874</f>
        <v>0</v>
      </c>
      <c r="S874" s="138">
        <v>0</v>
      </c>
      <c r="T874" s="139">
        <f>S874*H874</f>
        <v>0</v>
      </c>
      <c r="AR874" s="140" t="s">
        <v>494</v>
      </c>
      <c r="AT874" s="140" t="s">
        <v>143</v>
      </c>
      <c r="AU874" s="140" t="s">
        <v>90</v>
      </c>
      <c r="AY874" s="18" t="s">
        <v>141</v>
      </c>
      <c r="BE874" s="141">
        <f>IF(N874="základní",J874,0)</f>
        <v>0</v>
      </c>
      <c r="BF874" s="141">
        <f>IF(N874="snížená",J874,0)</f>
        <v>0</v>
      </c>
      <c r="BG874" s="141">
        <f>IF(N874="zákl. přenesená",J874,0)</f>
        <v>0</v>
      </c>
      <c r="BH874" s="141">
        <f>IF(N874="sníž. přenesená",J874,0)</f>
        <v>0</v>
      </c>
      <c r="BI874" s="141">
        <f>IF(N874="nulová",J874,0)</f>
        <v>0</v>
      </c>
      <c r="BJ874" s="18" t="s">
        <v>88</v>
      </c>
      <c r="BK874" s="141">
        <f>ROUND(I874*H874,2)</f>
        <v>0</v>
      </c>
      <c r="BL874" s="18" t="s">
        <v>494</v>
      </c>
      <c r="BM874" s="140" t="s">
        <v>1450</v>
      </c>
    </row>
    <row r="875" spans="2:65" s="1" customFormat="1" ht="11.25">
      <c r="B875" s="34"/>
      <c r="D875" s="142" t="s">
        <v>150</v>
      </c>
      <c r="F875" s="143" t="s">
        <v>1451</v>
      </c>
      <c r="I875" s="144"/>
      <c r="L875" s="34"/>
      <c r="M875" s="145"/>
      <c r="T875" s="55"/>
      <c r="AT875" s="18" t="s">
        <v>150</v>
      </c>
      <c r="AU875" s="18" t="s">
        <v>90</v>
      </c>
    </row>
    <row r="876" spans="2:65" s="11" customFormat="1" ht="22.9" customHeight="1">
      <c r="B876" s="117"/>
      <c r="D876" s="118" t="s">
        <v>79</v>
      </c>
      <c r="E876" s="127" t="s">
        <v>1452</v>
      </c>
      <c r="F876" s="127" t="s">
        <v>1453</v>
      </c>
      <c r="I876" s="120"/>
      <c r="J876" s="128">
        <f>BK876</f>
        <v>0</v>
      </c>
      <c r="L876" s="117"/>
      <c r="M876" s="122"/>
      <c r="P876" s="123">
        <f>SUM(P877:P944)</f>
        <v>0</v>
      </c>
      <c r="R876" s="123">
        <f>SUM(R877:R944)</f>
        <v>1.4965056000000001</v>
      </c>
      <c r="T876" s="124">
        <f>SUM(T877:T944)</f>
        <v>4.7454190000000001</v>
      </c>
      <c r="AR876" s="118" t="s">
        <v>90</v>
      </c>
      <c r="AT876" s="125" t="s">
        <v>79</v>
      </c>
      <c r="AU876" s="125" t="s">
        <v>88</v>
      </c>
      <c r="AY876" s="118" t="s">
        <v>141</v>
      </c>
      <c r="BK876" s="126">
        <f>SUM(BK877:BK944)</f>
        <v>0</v>
      </c>
    </row>
    <row r="877" spans="2:65" s="1" customFormat="1" ht="24.2" customHeight="1">
      <c r="B877" s="34"/>
      <c r="C877" s="129" t="s">
        <v>1454</v>
      </c>
      <c r="D877" s="129" t="s">
        <v>143</v>
      </c>
      <c r="E877" s="130" t="s">
        <v>1455</v>
      </c>
      <c r="F877" s="131" t="s">
        <v>1456</v>
      </c>
      <c r="G877" s="132" t="s">
        <v>146</v>
      </c>
      <c r="H877" s="133">
        <v>62.03</v>
      </c>
      <c r="I877" s="134"/>
      <c r="J877" s="135">
        <f>ROUND(I877*H877,2)</f>
        <v>0</v>
      </c>
      <c r="K877" s="131" t="s">
        <v>147</v>
      </c>
      <c r="L877" s="34"/>
      <c r="M877" s="136" t="s">
        <v>32</v>
      </c>
      <c r="N877" s="137" t="s">
        <v>51</v>
      </c>
      <c r="P877" s="138">
        <f>O877*H877</f>
        <v>0</v>
      </c>
      <c r="Q877" s="138">
        <v>0</v>
      </c>
      <c r="R877" s="138">
        <f>Q877*H877</f>
        <v>0</v>
      </c>
      <c r="S877" s="138">
        <v>0</v>
      </c>
      <c r="T877" s="139">
        <f>S877*H877</f>
        <v>0</v>
      </c>
      <c r="AR877" s="140" t="s">
        <v>494</v>
      </c>
      <c r="AT877" s="140" t="s">
        <v>143</v>
      </c>
      <c r="AU877" s="140" t="s">
        <v>90</v>
      </c>
      <c r="AY877" s="18" t="s">
        <v>141</v>
      </c>
      <c r="BE877" s="141">
        <f>IF(N877="základní",J877,0)</f>
        <v>0</v>
      </c>
      <c r="BF877" s="141">
        <f>IF(N877="snížená",J877,0)</f>
        <v>0</v>
      </c>
      <c r="BG877" s="141">
        <f>IF(N877="zákl. přenesená",J877,0)</f>
        <v>0</v>
      </c>
      <c r="BH877" s="141">
        <f>IF(N877="sníž. přenesená",J877,0)</f>
        <v>0</v>
      </c>
      <c r="BI877" s="141">
        <f>IF(N877="nulová",J877,0)</f>
        <v>0</v>
      </c>
      <c r="BJ877" s="18" t="s">
        <v>88</v>
      </c>
      <c r="BK877" s="141">
        <f>ROUND(I877*H877,2)</f>
        <v>0</v>
      </c>
      <c r="BL877" s="18" t="s">
        <v>494</v>
      </c>
      <c r="BM877" s="140" t="s">
        <v>1457</v>
      </c>
    </row>
    <row r="878" spans="2:65" s="1" customFormat="1" ht="11.25">
      <c r="B878" s="34"/>
      <c r="D878" s="142" t="s">
        <v>150</v>
      </c>
      <c r="F878" s="143" t="s">
        <v>1458</v>
      </c>
      <c r="I878" s="144"/>
      <c r="L878" s="34"/>
      <c r="M878" s="145"/>
      <c r="T878" s="55"/>
      <c r="AT878" s="18" t="s">
        <v>150</v>
      </c>
      <c r="AU878" s="18" t="s">
        <v>90</v>
      </c>
    </row>
    <row r="879" spans="2:65" s="1" customFormat="1" ht="24.2" customHeight="1">
      <c r="B879" s="34"/>
      <c r="C879" s="129" t="s">
        <v>1459</v>
      </c>
      <c r="D879" s="129" t="s">
        <v>143</v>
      </c>
      <c r="E879" s="130" t="s">
        <v>1460</v>
      </c>
      <c r="F879" s="131" t="s">
        <v>1461</v>
      </c>
      <c r="G879" s="132" t="s">
        <v>146</v>
      </c>
      <c r="H879" s="133">
        <v>62.03</v>
      </c>
      <c r="I879" s="134"/>
      <c r="J879" s="135">
        <f>ROUND(I879*H879,2)</f>
        <v>0</v>
      </c>
      <c r="K879" s="131" t="s">
        <v>147</v>
      </c>
      <c r="L879" s="34"/>
      <c r="M879" s="136" t="s">
        <v>32</v>
      </c>
      <c r="N879" s="137" t="s">
        <v>51</v>
      </c>
      <c r="P879" s="138">
        <f>O879*H879</f>
        <v>0</v>
      </c>
      <c r="Q879" s="138">
        <v>2.9999999999999997E-4</v>
      </c>
      <c r="R879" s="138">
        <f>Q879*H879</f>
        <v>1.8608999999999997E-2</v>
      </c>
      <c r="S879" s="138">
        <v>0</v>
      </c>
      <c r="T879" s="139">
        <f>S879*H879</f>
        <v>0</v>
      </c>
      <c r="AR879" s="140" t="s">
        <v>494</v>
      </c>
      <c r="AT879" s="140" t="s">
        <v>143</v>
      </c>
      <c r="AU879" s="140" t="s">
        <v>90</v>
      </c>
      <c r="AY879" s="18" t="s">
        <v>141</v>
      </c>
      <c r="BE879" s="141">
        <f>IF(N879="základní",J879,0)</f>
        <v>0</v>
      </c>
      <c r="BF879" s="141">
        <f>IF(N879="snížená",J879,0)</f>
        <v>0</v>
      </c>
      <c r="BG879" s="141">
        <f>IF(N879="zákl. přenesená",J879,0)</f>
        <v>0</v>
      </c>
      <c r="BH879" s="141">
        <f>IF(N879="sníž. přenesená",J879,0)</f>
        <v>0</v>
      </c>
      <c r="BI879" s="141">
        <f>IF(N879="nulová",J879,0)</f>
        <v>0</v>
      </c>
      <c r="BJ879" s="18" t="s">
        <v>88</v>
      </c>
      <c r="BK879" s="141">
        <f>ROUND(I879*H879,2)</f>
        <v>0</v>
      </c>
      <c r="BL879" s="18" t="s">
        <v>494</v>
      </c>
      <c r="BM879" s="140" t="s">
        <v>1462</v>
      </c>
    </row>
    <row r="880" spans="2:65" s="1" customFormat="1" ht="11.25">
      <c r="B880" s="34"/>
      <c r="D880" s="142" t="s">
        <v>150</v>
      </c>
      <c r="F880" s="143" t="s">
        <v>1463</v>
      </c>
      <c r="I880" s="144"/>
      <c r="L880" s="34"/>
      <c r="M880" s="145"/>
      <c r="T880" s="55"/>
      <c r="AT880" s="18" t="s">
        <v>150</v>
      </c>
      <c r="AU880" s="18" t="s">
        <v>90</v>
      </c>
    </row>
    <row r="881" spans="2:65" s="1" customFormat="1" ht="24.2" customHeight="1">
      <c r="B881" s="34"/>
      <c r="C881" s="129" t="s">
        <v>1464</v>
      </c>
      <c r="D881" s="129" t="s">
        <v>143</v>
      </c>
      <c r="E881" s="130" t="s">
        <v>1465</v>
      </c>
      <c r="F881" s="131" t="s">
        <v>1466</v>
      </c>
      <c r="G881" s="132" t="s">
        <v>146</v>
      </c>
      <c r="H881" s="133">
        <v>8</v>
      </c>
      <c r="I881" s="134"/>
      <c r="J881" s="135">
        <f>ROUND(I881*H881,2)</f>
        <v>0</v>
      </c>
      <c r="K881" s="131" t="s">
        <v>147</v>
      </c>
      <c r="L881" s="34"/>
      <c r="M881" s="136" t="s">
        <v>32</v>
      </c>
      <c r="N881" s="137" t="s">
        <v>51</v>
      </c>
      <c r="P881" s="138">
        <f>O881*H881</f>
        <v>0</v>
      </c>
      <c r="Q881" s="138">
        <v>1.5E-3</v>
      </c>
      <c r="R881" s="138">
        <f>Q881*H881</f>
        <v>1.2E-2</v>
      </c>
      <c r="S881" s="138">
        <v>0</v>
      </c>
      <c r="T881" s="139">
        <f>S881*H881</f>
        <v>0</v>
      </c>
      <c r="AR881" s="140" t="s">
        <v>494</v>
      </c>
      <c r="AT881" s="140" t="s">
        <v>143</v>
      </c>
      <c r="AU881" s="140" t="s">
        <v>90</v>
      </c>
      <c r="AY881" s="18" t="s">
        <v>141</v>
      </c>
      <c r="BE881" s="141">
        <f>IF(N881="základní",J881,0)</f>
        <v>0</v>
      </c>
      <c r="BF881" s="141">
        <f>IF(N881="snížená",J881,0)</f>
        <v>0</v>
      </c>
      <c r="BG881" s="141">
        <f>IF(N881="zákl. přenesená",J881,0)</f>
        <v>0</v>
      </c>
      <c r="BH881" s="141">
        <f>IF(N881="sníž. přenesená",J881,0)</f>
        <v>0</v>
      </c>
      <c r="BI881" s="141">
        <f>IF(N881="nulová",J881,0)</f>
        <v>0</v>
      </c>
      <c r="BJ881" s="18" t="s">
        <v>88</v>
      </c>
      <c r="BK881" s="141">
        <f>ROUND(I881*H881,2)</f>
        <v>0</v>
      </c>
      <c r="BL881" s="18" t="s">
        <v>494</v>
      </c>
      <c r="BM881" s="140" t="s">
        <v>1467</v>
      </c>
    </row>
    <row r="882" spans="2:65" s="1" customFormat="1" ht="11.25">
      <c r="B882" s="34"/>
      <c r="D882" s="142" t="s">
        <v>150</v>
      </c>
      <c r="F882" s="143" t="s">
        <v>1468</v>
      </c>
      <c r="I882" s="144"/>
      <c r="L882" s="34"/>
      <c r="M882" s="145"/>
      <c r="T882" s="55"/>
      <c r="AT882" s="18" t="s">
        <v>150</v>
      </c>
      <c r="AU882" s="18" t="s">
        <v>90</v>
      </c>
    </row>
    <row r="883" spans="2:65" s="13" customFormat="1" ht="11.25">
      <c r="B883" s="153"/>
      <c r="D883" s="147" t="s">
        <v>152</v>
      </c>
      <c r="E883" s="154" t="s">
        <v>32</v>
      </c>
      <c r="F883" s="155" t="s">
        <v>1469</v>
      </c>
      <c r="H883" s="156">
        <v>8</v>
      </c>
      <c r="I883" s="157"/>
      <c r="L883" s="153"/>
      <c r="M883" s="158"/>
      <c r="T883" s="159"/>
      <c r="AT883" s="154" t="s">
        <v>152</v>
      </c>
      <c r="AU883" s="154" t="s">
        <v>90</v>
      </c>
      <c r="AV883" s="13" t="s">
        <v>90</v>
      </c>
      <c r="AW883" s="13" t="s">
        <v>41</v>
      </c>
      <c r="AX883" s="13" t="s">
        <v>88</v>
      </c>
      <c r="AY883" s="154" t="s">
        <v>141</v>
      </c>
    </row>
    <row r="884" spans="2:65" s="1" customFormat="1" ht="24.2" customHeight="1">
      <c r="B884" s="34"/>
      <c r="C884" s="129" t="s">
        <v>1276</v>
      </c>
      <c r="D884" s="129" t="s">
        <v>143</v>
      </c>
      <c r="E884" s="130" t="s">
        <v>1470</v>
      </c>
      <c r="F884" s="131" t="s">
        <v>1471</v>
      </c>
      <c r="G884" s="132" t="s">
        <v>146</v>
      </c>
      <c r="H884" s="133">
        <v>58.225999999999999</v>
      </c>
      <c r="I884" s="134"/>
      <c r="J884" s="135">
        <f>ROUND(I884*H884,2)</f>
        <v>0</v>
      </c>
      <c r="K884" s="131" t="s">
        <v>147</v>
      </c>
      <c r="L884" s="34"/>
      <c r="M884" s="136" t="s">
        <v>32</v>
      </c>
      <c r="N884" s="137" t="s">
        <v>51</v>
      </c>
      <c r="P884" s="138">
        <f>O884*H884</f>
        <v>0</v>
      </c>
      <c r="Q884" s="138">
        <v>0</v>
      </c>
      <c r="R884" s="138">
        <f>Q884*H884</f>
        <v>0</v>
      </c>
      <c r="S884" s="138">
        <v>8.1500000000000003E-2</v>
      </c>
      <c r="T884" s="139">
        <f>S884*H884</f>
        <v>4.7454190000000001</v>
      </c>
      <c r="AR884" s="140" t="s">
        <v>494</v>
      </c>
      <c r="AT884" s="140" t="s">
        <v>143</v>
      </c>
      <c r="AU884" s="140" t="s">
        <v>90</v>
      </c>
      <c r="AY884" s="18" t="s">
        <v>141</v>
      </c>
      <c r="BE884" s="141">
        <f>IF(N884="základní",J884,0)</f>
        <v>0</v>
      </c>
      <c r="BF884" s="141">
        <f>IF(N884="snížená",J884,0)</f>
        <v>0</v>
      </c>
      <c r="BG884" s="141">
        <f>IF(N884="zákl. přenesená",J884,0)</f>
        <v>0</v>
      </c>
      <c r="BH884" s="141">
        <f>IF(N884="sníž. přenesená",J884,0)</f>
        <v>0</v>
      </c>
      <c r="BI884" s="141">
        <f>IF(N884="nulová",J884,0)</f>
        <v>0</v>
      </c>
      <c r="BJ884" s="18" t="s">
        <v>88</v>
      </c>
      <c r="BK884" s="141">
        <f>ROUND(I884*H884,2)</f>
        <v>0</v>
      </c>
      <c r="BL884" s="18" t="s">
        <v>494</v>
      </c>
      <c r="BM884" s="140" t="s">
        <v>1472</v>
      </c>
    </row>
    <row r="885" spans="2:65" s="1" customFormat="1" ht="11.25">
      <c r="B885" s="34"/>
      <c r="D885" s="142" t="s">
        <v>150</v>
      </c>
      <c r="F885" s="143" t="s">
        <v>1473</v>
      </c>
      <c r="I885" s="144"/>
      <c r="L885" s="34"/>
      <c r="M885" s="145"/>
      <c r="T885" s="55"/>
      <c r="AT885" s="18" t="s">
        <v>150</v>
      </c>
      <c r="AU885" s="18" t="s">
        <v>90</v>
      </c>
    </row>
    <row r="886" spans="2:65" s="12" customFormat="1" ht="11.25">
      <c r="B886" s="146"/>
      <c r="D886" s="147" t="s">
        <v>152</v>
      </c>
      <c r="E886" s="148" t="s">
        <v>32</v>
      </c>
      <c r="F886" s="149" t="s">
        <v>579</v>
      </c>
      <c r="H886" s="148" t="s">
        <v>32</v>
      </c>
      <c r="I886" s="150"/>
      <c r="L886" s="146"/>
      <c r="M886" s="151"/>
      <c r="T886" s="152"/>
      <c r="AT886" s="148" t="s">
        <v>152</v>
      </c>
      <c r="AU886" s="148" t="s">
        <v>90</v>
      </c>
      <c r="AV886" s="12" t="s">
        <v>88</v>
      </c>
      <c r="AW886" s="12" t="s">
        <v>41</v>
      </c>
      <c r="AX886" s="12" t="s">
        <v>80</v>
      </c>
      <c r="AY886" s="148" t="s">
        <v>141</v>
      </c>
    </row>
    <row r="887" spans="2:65" s="12" customFormat="1" ht="11.25">
      <c r="B887" s="146"/>
      <c r="D887" s="147" t="s">
        <v>152</v>
      </c>
      <c r="E887" s="148" t="s">
        <v>32</v>
      </c>
      <c r="F887" s="149" t="s">
        <v>674</v>
      </c>
      <c r="H887" s="148" t="s">
        <v>32</v>
      </c>
      <c r="I887" s="150"/>
      <c r="L887" s="146"/>
      <c r="M887" s="151"/>
      <c r="T887" s="152"/>
      <c r="AT887" s="148" t="s">
        <v>152</v>
      </c>
      <c r="AU887" s="148" t="s">
        <v>90</v>
      </c>
      <c r="AV887" s="12" t="s">
        <v>88</v>
      </c>
      <c r="AW887" s="12" t="s">
        <v>41</v>
      </c>
      <c r="AX887" s="12" t="s">
        <v>80</v>
      </c>
      <c r="AY887" s="148" t="s">
        <v>141</v>
      </c>
    </row>
    <row r="888" spans="2:65" s="13" customFormat="1" ht="11.25">
      <c r="B888" s="153"/>
      <c r="D888" s="147" t="s">
        <v>152</v>
      </c>
      <c r="E888" s="154" t="s">
        <v>32</v>
      </c>
      <c r="F888" s="155" t="s">
        <v>1474</v>
      </c>
      <c r="H888" s="156">
        <v>22</v>
      </c>
      <c r="I888" s="157"/>
      <c r="L888" s="153"/>
      <c r="M888" s="158"/>
      <c r="T888" s="159"/>
      <c r="AT888" s="154" t="s">
        <v>152</v>
      </c>
      <c r="AU888" s="154" t="s">
        <v>90</v>
      </c>
      <c r="AV888" s="13" t="s">
        <v>90</v>
      </c>
      <c r="AW888" s="13" t="s">
        <v>41</v>
      </c>
      <c r="AX888" s="13" t="s">
        <v>80</v>
      </c>
      <c r="AY888" s="154" t="s">
        <v>141</v>
      </c>
    </row>
    <row r="889" spans="2:65" s="13" customFormat="1" ht="11.25">
      <c r="B889" s="153"/>
      <c r="D889" s="147" t="s">
        <v>152</v>
      </c>
      <c r="E889" s="154" t="s">
        <v>32</v>
      </c>
      <c r="F889" s="155" t="s">
        <v>1475</v>
      </c>
      <c r="H889" s="156">
        <v>-2.5049999999999999</v>
      </c>
      <c r="I889" s="157"/>
      <c r="L889" s="153"/>
      <c r="M889" s="158"/>
      <c r="T889" s="159"/>
      <c r="AT889" s="154" t="s">
        <v>152</v>
      </c>
      <c r="AU889" s="154" t="s">
        <v>90</v>
      </c>
      <c r="AV889" s="13" t="s">
        <v>90</v>
      </c>
      <c r="AW889" s="13" t="s">
        <v>41</v>
      </c>
      <c r="AX889" s="13" t="s">
        <v>80</v>
      </c>
      <c r="AY889" s="154" t="s">
        <v>141</v>
      </c>
    </row>
    <row r="890" spans="2:65" s="12" customFormat="1" ht="11.25">
      <c r="B890" s="146"/>
      <c r="D890" s="147" t="s">
        <v>152</v>
      </c>
      <c r="E890" s="148" t="s">
        <v>32</v>
      </c>
      <c r="F890" s="149" t="s">
        <v>671</v>
      </c>
      <c r="H890" s="148" t="s">
        <v>32</v>
      </c>
      <c r="I890" s="150"/>
      <c r="L890" s="146"/>
      <c r="M890" s="151"/>
      <c r="T890" s="152"/>
      <c r="AT890" s="148" t="s">
        <v>152</v>
      </c>
      <c r="AU890" s="148" t="s">
        <v>90</v>
      </c>
      <c r="AV890" s="12" t="s">
        <v>88</v>
      </c>
      <c r="AW890" s="12" t="s">
        <v>41</v>
      </c>
      <c r="AX890" s="12" t="s">
        <v>80</v>
      </c>
      <c r="AY890" s="148" t="s">
        <v>141</v>
      </c>
    </row>
    <row r="891" spans="2:65" s="13" customFormat="1" ht="11.25">
      <c r="B891" s="153"/>
      <c r="D891" s="147" t="s">
        <v>152</v>
      </c>
      <c r="E891" s="154" t="s">
        <v>32</v>
      </c>
      <c r="F891" s="155" t="s">
        <v>1476</v>
      </c>
      <c r="H891" s="156">
        <v>10.8</v>
      </c>
      <c r="I891" s="157"/>
      <c r="L891" s="153"/>
      <c r="M891" s="158"/>
      <c r="T891" s="159"/>
      <c r="AT891" s="154" t="s">
        <v>152</v>
      </c>
      <c r="AU891" s="154" t="s">
        <v>90</v>
      </c>
      <c r="AV891" s="13" t="s">
        <v>90</v>
      </c>
      <c r="AW891" s="13" t="s">
        <v>41</v>
      </c>
      <c r="AX891" s="13" t="s">
        <v>80</v>
      </c>
      <c r="AY891" s="154" t="s">
        <v>141</v>
      </c>
    </row>
    <row r="892" spans="2:65" s="13" customFormat="1" ht="11.25">
      <c r="B892" s="153"/>
      <c r="D892" s="147" t="s">
        <v>152</v>
      </c>
      <c r="E892" s="154" t="s">
        <v>32</v>
      </c>
      <c r="F892" s="155" t="s">
        <v>1477</v>
      </c>
      <c r="H892" s="156">
        <v>-1.1819999999999999</v>
      </c>
      <c r="I892" s="157"/>
      <c r="L892" s="153"/>
      <c r="M892" s="158"/>
      <c r="T892" s="159"/>
      <c r="AT892" s="154" t="s">
        <v>152</v>
      </c>
      <c r="AU892" s="154" t="s">
        <v>90</v>
      </c>
      <c r="AV892" s="13" t="s">
        <v>90</v>
      </c>
      <c r="AW892" s="13" t="s">
        <v>41</v>
      </c>
      <c r="AX892" s="13" t="s">
        <v>80</v>
      </c>
      <c r="AY892" s="154" t="s">
        <v>141</v>
      </c>
    </row>
    <row r="893" spans="2:65" s="12" customFormat="1" ht="11.25">
      <c r="B893" s="146"/>
      <c r="D893" s="147" t="s">
        <v>152</v>
      </c>
      <c r="E893" s="148" t="s">
        <v>32</v>
      </c>
      <c r="F893" s="149" t="s">
        <v>691</v>
      </c>
      <c r="H893" s="148" t="s">
        <v>32</v>
      </c>
      <c r="I893" s="150"/>
      <c r="L893" s="146"/>
      <c r="M893" s="151"/>
      <c r="T893" s="152"/>
      <c r="AT893" s="148" t="s">
        <v>152</v>
      </c>
      <c r="AU893" s="148" t="s">
        <v>90</v>
      </c>
      <c r="AV893" s="12" t="s">
        <v>88</v>
      </c>
      <c r="AW893" s="12" t="s">
        <v>41</v>
      </c>
      <c r="AX893" s="12" t="s">
        <v>80</v>
      </c>
      <c r="AY893" s="148" t="s">
        <v>141</v>
      </c>
    </row>
    <row r="894" spans="2:65" s="13" customFormat="1" ht="11.25">
      <c r="B894" s="153"/>
      <c r="D894" s="147" t="s">
        <v>152</v>
      </c>
      <c r="E894" s="154" t="s">
        <v>32</v>
      </c>
      <c r="F894" s="155" t="s">
        <v>1474</v>
      </c>
      <c r="H894" s="156">
        <v>22</v>
      </c>
      <c r="I894" s="157"/>
      <c r="L894" s="153"/>
      <c r="M894" s="158"/>
      <c r="T894" s="159"/>
      <c r="AT894" s="154" t="s">
        <v>152</v>
      </c>
      <c r="AU894" s="154" t="s">
        <v>90</v>
      </c>
      <c r="AV894" s="13" t="s">
        <v>90</v>
      </c>
      <c r="AW894" s="13" t="s">
        <v>41</v>
      </c>
      <c r="AX894" s="13" t="s">
        <v>80</v>
      </c>
      <c r="AY894" s="154" t="s">
        <v>141</v>
      </c>
    </row>
    <row r="895" spans="2:65" s="13" customFormat="1" ht="11.25">
      <c r="B895" s="153"/>
      <c r="D895" s="147" t="s">
        <v>152</v>
      </c>
      <c r="E895" s="154" t="s">
        <v>32</v>
      </c>
      <c r="F895" s="155" t="s">
        <v>1475</v>
      </c>
      <c r="H895" s="156">
        <v>-2.5049999999999999</v>
      </c>
      <c r="I895" s="157"/>
      <c r="L895" s="153"/>
      <c r="M895" s="158"/>
      <c r="T895" s="159"/>
      <c r="AT895" s="154" t="s">
        <v>152</v>
      </c>
      <c r="AU895" s="154" t="s">
        <v>90</v>
      </c>
      <c r="AV895" s="13" t="s">
        <v>90</v>
      </c>
      <c r="AW895" s="13" t="s">
        <v>41</v>
      </c>
      <c r="AX895" s="13" t="s">
        <v>80</v>
      </c>
      <c r="AY895" s="154" t="s">
        <v>141</v>
      </c>
    </row>
    <row r="896" spans="2:65" s="12" customFormat="1" ht="11.25">
      <c r="B896" s="146"/>
      <c r="D896" s="147" t="s">
        <v>152</v>
      </c>
      <c r="E896" s="148" t="s">
        <v>32</v>
      </c>
      <c r="F896" s="149" t="s">
        <v>690</v>
      </c>
      <c r="H896" s="148" t="s">
        <v>32</v>
      </c>
      <c r="I896" s="150"/>
      <c r="L896" s="146"/>
      <c r="M896" s="151"/>
      <c r="T896" s="152"/>
      <c r="AT896" s="148" t="s">
        <v>152</v>
      </c>
      <c r="AU896" s="148" t="s">
        <v>90</v>
      </c>
      <c r="AV896" s="12" t="s">
        <v>88</v>
      </c>
      <c r="AW896" s="12" t="s">
        <v>41</v>
      </c>
      <c r="AX896" s="12" t="s">
        <v>80</v>
      </c>
      <c r="AY896" s="148" t="s">
        <v>141</v>
      </c>
    </row>
    <row r="897" spans="2:65" s="13" customFormat="1" ht="11.25">
      <c r="B897" s="153"/>
      <c r="D897" s="147" t="s">
        <v>152</v>
      </c>
      <c r="E897" s="154" t="s">
        <v>32</v>
      </c>
      <c r="F897" s="155" t="s">
        <v>1478</v>
      </c>
      <c r="H897" s="156">
        <v>10.8</v>
      </c>
      <c r="I897" s="157"/>
      <c r="L897" s="153"/>
      <c r="M897" s="158"/>
      <c r="T897" s="159"/>
      <c r="AT897" s="154" t="s">
        <v>152</v>
      </c>
      <c r="AU897" s="154" t="s">
        <v>90</v>
      </c>
      <c r="AV897" s="13" t="s">
        <v>90</v>
      </c>
      <c r="AW897" s="13" t="s">
        <v>41</v>
      </c>
      <c r="AX897" s="13" t="s">
        <v>80</v>
      </c>
      <c r="AY897" s="154" t="s">
        <v>141</v>
      </c>
    </row>
    <row r="898" spans="2:65" s="13" customFormat="1" ht="11.25">
      <c r="B898" s="153"/>
      <c r="D898" s="147" t="s">
        <v>152</v>
      </c>
      <c r="E898" s="154" t="s">
        <v>32</v>
      </c>
      <c r="F898" s="155" t="s">
        <v>1477</v>
      </c>
      <c r="H898" s="156">
        <v>-1.1819999999999999</v>
      </c>
      <c r="I898" s="157"/>
      <c r="L898" s="153"/>
      <c r="M898" s="158"/>
      <c r="T898" s="159"/>
      <c r="AT898" s="154" t="s">
        <v>152</v>
      </c>
      <c r="AU898" s="154" t="s">
        <v>90</v>
      </c>
      <c r="AV898" s="13" t="s">
        <v>90</v>
      </c>
      <c r="AW898" s="13" t="s">
        <v>41</v>
      </c>
      <c r="AX898" s="13" t="s">
        <v>80</v>
      </c>
      <c r="AY898" s="154" t="s">
        <v>141</v>
      </c>
    </row>
    <row r="899" spans="2:65" s="14" customFormat="1" ht="11.25">
      <c r="B899" s="160"/>
      <c r="D899" s="147" t="s">
        <v>152</v>
      </c>
      <c r="E899" s="161" t="s">
        <v>32</v>
      </c>
      <c r="F899" s="162" t="s">
        <v>170</v>
      </c>
      <c r="H899" s="163">
        <v>58.225999999999999</v>
      </c>
      <c r="I899" s="164"/>
      <c r="L899" s="160"/>
      <c r="M899" s="165"/>
      <c r="T899" s="166"/>
      <c r="AT899" s="161" t="s">
        <v>152</v>
      </c>
      <c r="AU899" s="161" t="s">
        <v>90</v>
      </c>
      <c r="AV899" s="14" t="s">
        <v>148</v>
      </c>
      <c r="AW899" s="14" t="s">
        <v>41</v>
      </c>
      <c r="AX899" s="14" t="s">
        <v>88</v>
      </c>
      <c r="AY899" s="161" t="s">
        <v>141</v>
      </c>
    </row>
    <row r="900" spans="2:65" s="1" customFormat="1" ht="37.9" customHeight="1">
      <c r="B900" s="34"/>
      <c r="C900" s="129" t="s">
        <v>1479</v>
      </c>
      <c r="D900" s="129" t="s">
        <v>143</v>
      </c>
      <c r="E900" s="130" t="s">
        <v>1480</v>
      </c>
      <c r="F900" s="131" t="s">
        <v>1481</v>
      </c>
      <c r="G900" s="132" t="s">
        <v>146</v>
      </c>
      <c r="H900" s="133">
        <v>62.03</v>
      </c>
      <c r="I900" s="134"/>
      <c r="J900" s="135">
        <f>ROUND(I900*H900,2)</f>
        <v>0</v>
      </c>
      <c r="K900" s="131" t="s">
        <v>147</v>
      </c>
      <c r="L900" s="34"/>
      <c r="M900" s="136" t="s">
        <v>32</v>
      </c>
      <c r="N900" s="137" t="s">
        <v>51</v>
      </c>
      <c r="P900" s="138">
        <f>O900*H900</f>
        <v>0</v>
      </c>
      <c r="Q900" s="138">
        <v>9.0900000000000009E-3</v>
      </c>
      <c r="R900" s="138">
        <f>Q900*H900</f>
        <v>0.5638527000000001</v>
      </c>
      <c r="S900" s="138">
        <v>0</v>
      </c>
      <c r="T900" s="139">
        <f>S900*H900</f>
        <v>0</v>
      </c>
      <c r="AR900" s="140" t="s">
        <v>494</v>
      </c>
      <c r="AT900" s="140" t="s">
        <v>143</v>
      </c>
      <c r="AU900" s="140" t="s">
        <v>90</v>
      </c>
      <c r="AY900" s="18" t="s">
        <v>141</v>
      </c>
      <c r="BE900" s="141">
        <f>IF(N900="základní",J900,0)</f>
        <v>0</v>
      </c>
      <c r="BF900" s="141">
        <f>IF(N900="snížená",J900,0)</f>
        <v>0</v>
      </c>
      <c r="BG900" s="141">
        <f>IF(N900="zákl. přenesená",J900,0)</f>
        <v>0</v>
      </c>
      <c r="BH900" s="141">
        <f>IF(N900="sníž. přenesená",J900,0)</f>
        <v>0</v>
      </c>
      <c r="BI900" s="141">
        <f>IF(N900="nulová",J900,0)</f>
        <v>0</v>
      </c>
      <c r="BJ900" s="18" t="s">
        <v>88</v>
      </c>
      <c r="BK900" s="141">
        <f>ROUND(I900*H900,2)</f>
        <v>0</v>
      </c>
      <c r="BL900" s="18" t="s">
        <v>494</v>
      </c>
      <c r="BM900" s="140" t="s">
        <v>1482</v>
      </c>
    </row>
    <row r="901" spans="2:65" s="1" customFormat="1" ht="11.25">
      <c r="B901" s="34"/>
      <c r="D901" s="142" t="s">
        <v>150</v>
      </c>
      <c r="F901" s="143" t="s">
        <v>1483</v>
      </c>
      <c r="I901" s="144"/>
      <c r="L901" s="34"/>
      <c r="M901" s="145"/>
      <c r="T901" s="55"/>
      <c r="AT901" s="18" t="s">
        <v>150</v>
      </c>
      <c r="AU901" s="18" t="s">
        <v>90</v>
      </c>
    </row>
    <row r="902" spans="2:65" s="12" customFormat="1" ht="11.25">
      <c r="B902" s="146"/>
      <c r="D902" s="147" t="s">
        <v>152</v>
      </c>
      <c r="E902" s="148" t="s">
        <v>32</v>
      </c>
      <c r="F902" s="149" t="s">
        <v>1484</v>
      </c>
      <c r="H902" s="148" t="s">
        <v>32</v>
      </c>
      <c r="I902" s="150"/>
      <c r="L902" s="146"/>
      <c r="M902" s="151"/>
      <c r="T902" s="152"/>
      <c r="AT902" s="148" t="s">
        <v>152</v>
      </c>
      <c r="AU902" s="148" t="s">
        <v>90</v>
      </c>
      <c r="AV902" s="12" t="s">
        <v>88</v>
      </c>
      <c r="AW902" s="12" t="s">
        <v>41</v>
      </c>
      <c r="AX902" s="12" t="s">
        <v>80</v>
      </c>
      <c r="AY902" s="148" t="s">
        <v>141</v>
      </c>
    </row>
    <row r="903" spans="2:65" s="13" customFormat="1" ht="11.25">
      <c r="B903" s="153"/>
      <c r="D903" s="147" t="s">
        <v>152</v>
      </c>
      <c r="E903" s="154" t="s">
        <v>32</v>
      </c>
      <c r="F903" s="155" t="s">
        <v>1485</v>
      </c>
      <c r="H903" s="156">
        <v>22.55</v>
      </c>
      <c r="I903" s="157"/>
      <c r="L903" s="153"/>
      <c r="M903" s="158"/>
      <c r="T903" s="159"/>
      <c r="AT903" s="154" t="s">
        <v>152</v>
      </c>
      <c r="AU903" s="154" t="s">
        <v>90</v>
      </c>
      <c r="AV903" s="13" t="s">
        <v>90</v>
      </c>
      <c r="AW903" s="13" t="s">
        <v>41</v>
      </c>
      <c r="AX903" s="13" t="s">
        <v>80</v>
      </c>
      <c r="AY903" s="154" t="s">
        <v>141</v>
      </c>
    </row>
    <row r="904" spans="2:65" s="12" customFormat="1" ht="11.25">
      <c r="B904" s="146"/>
      <c r="D904" s="147" t="s">
        <v>152</v>
      </c>
      <c r="E904" s="148" t="s">
        <v>32</v>
      </c>
      <c r="F904" s="149" t="s">
        <v>1486</v>
      </c>
      <c r="H904" s="148" t="s">
        <v>32</v>
      </c>
      <c r="I904" s="150"/>
      <c r="L904" s="146"/>
      <c r="M904" s="151"/>
      <c r="T904" s="152"/>
      <c r="AT904" s="148" t="s">
        <v>152</v>
      </c>
      <c r="AU904" s="148" t="s">
        <v>90</v>
      </c>
      <c r="AV904" s="12" t="s">
        <v>88</v>
      </c>
      <c r="AW904" s="12" t="s">
        <v>41</v>
      </c>
      <c r="AX904" s="12" t="s">
        <v>80</v>
      </c>
      <c r="AY904" s="148" t="s">
        <v>141</v>
      </c>
    </row>
    <row r="905" spans="2:65" s="13" customFormat="1" ht="11.25">
      <c r="B905" s="153"/>
      <c r="D905" s="147" t="s">
        <v>152</v>
      </c>
      <c r="E905" s="154" t="s">
        <v>32</v>
      </c>
      <c r="F905" s="155" t="s">
        <v>1487</v>
      </c>
      <c r="H905" s="156">
        <v>10.53</v>
      </c>
      <c r="I905" s="157"/>
      <c r="L905" s="153"/>
      <c r="M905" s="158"/>
      <c r="T905" s="159"/>
      <c r="AT905" s="154" t="s">
        <v>152</v>
      </c>
      <c r="AU905" s="154" t="s">
        <v>90</v>
      </c>
      <c r="AV905" s="13" t="s">
        <v>90</v>
      </c>
      <c r="AW905" s="13" t="s">
        <v>41</v>
      </c>
      <c r="AX905" s="13" t="s">
        <v>80</v>
      </c>
      <c r="AY905" s="154" t="s">
        <v>141</v>
      </c>
    </row>
    <row r="906" spans="2:65" s="12" customFormat="1" ht="11.25">
      <c r="B906" s="146"/>
      <c r="D906" s="147" t="s">
        <v>152</v>
      </c>
      <c r="E906" s="148" t="s">
        <v>32</v>
      </c>
      <c r="F906" s="149" t="s">
        <v>1488</v>
      </c>
      <c r="H906" s="148" t="s">
        <v>32</v>
      </c>
      <c r="I906" s="150"/>
      <c r="L906" s="146"/>
      <c r="M906" s="151"/>
      <c r="T906" s="152"/>
      <c r="AT906" s="148" t="s">
        <v>152</v>
      </c>
      <c r="AU906" s="148" t="s">
        <v>90</v>
      </c>
      <c r="AV906" s="12" t="s">
        <v>88</v>
      </c>
      <c r="AW906" s="12" t="s">
        <v>41</v>
      </c>
      <c r="AX906" s="12" t="s">
        <v>80</v>
      </c>
      <c r="AY906" s="148" t="s">
        <v>141</v>
      </c>
    </row>
    <row r="907" spans="2:65" s="13" customFormat="1" ht="11.25">
      <c r="B907" s="153"/>
      <c r="D907" s="147" t="s">
        <v>152</v>
      </c>
      <c r="E907" s="154" t="s">
        <v>32</v>
      </c>
      <c r="F907" s="155" t="s">
        <v>1489</v>
      </c>
      <c r="H907" s="156">
        <v>27.15</v>
      </c>
      <c r="I907" s="157"/>
      <c r="L907" s="153"/>
      <c r="M907" s="158"/>
      <c r="T907" s="159"/>
      <c r="AT907" s="154" t="s">
        <v>152</v>
      </c>
      <c r="AU907" s="154" t="s">
        <v>90</v>
      </c>
      <c r="AV907" s="13" t="s">
        <v>90</v>
      </c>
      <c r="AW907" s="13" t="s">
        <v>41</v>
      </c>
      <c r="AX907" s="13" t="s">
        <v>80</v>
      </c>
      <c r="AY907" s="154" t="s">
        <v>141</v>
      </c>
    </row>
    <row r="908" spans="2:65" s="12" customFormat="1" ht="11.25">
      <c r="B908" s="146"/>
      <c r="D908" s="147" t="s">
        <v>152</v>
      </c>
      <c r="E908" s="148" t="s">
        <v>32</v>
      </c>
      <c r="F908" s="149" t="s">
        <v>1490</v>
      </c>
      <c r="H908" s="148" t="s">
        <v>32</v>
      </c>
      <c r="I908" s="150"/>
      <c r="L908" s="146"/>
      <c r="M908" s="151"/>
      <c r="T908" s="152"/>
      <c r="AT908" s="148" t="s">
        <v>152</v>
      </c>
      <c r="AU908" s="148" t="s">
        <v>90</v>
      </c>
      <c r="AV908" s="12" t="s">
        <v>88</v>
      </c>
      <c r="AW908" s="12" t="s">
        <v>41</v>
      </c>
      <c r="AX908" s="12" t="s">
        <v>80</v>
      </c>
      <c r="AY908" s="148" t="s">
        <v>141</v>
      </c>
    </row>
    <row r="909" spans="2:65" s="13" customFormat="1" ht="11.25">
      <c r="B909" s="153"/>
      <c r="D909" s="147" t="s">
        <v>152</v>
      </c>
      <c r="E909" s="154" t="s">
        <v>32</v>
      </c>
      <c r="F909" s="155" t="s">
        <v>1491</v>
      </c>
      <c r="H909" s="156">
        <v>1.8</v>
      </c>
      <c r="I909" s="157"/>
      <c r="L909" s="153"/>
      <c r="M909" s="158"/>
      <c r="T909" s="159"/>
      <c r="AT909" s="154" t="s">
        <v>152</v>
      </c>
      <c r="AU909" s="154" t="s">
        <v>90</v>
      </c>
      <c r="AV909" s="13" t="s">
        <v>90</v>
      </c>
      <c r="AW909" s="13" t="s">
        <v>41</v>
      </c>
      <c r="AX909" s="13" t="s">
        <v>80</v>
      </c>
      <c r="AY909" s="154" t="s">
        <v>141</v>
      </c>
    </row>
    <row r="910" spans="2:65" s="14" customFormat="1" ht="11.25">
      <c r="B910" s="160"/>
      <c r="D910" s="147" t="s">
        <v>152</v>
      </c>
      <c r="E910" s="161" t="s">
        <v>32</v>
      </c>
      <c r="F910" s="162" t="s">
        <v>170</v>
      </c>
      <c r="H910" s="163">
        <v>62.03</v>
      </c>
      <c r="I910" s="164"/>
      <c r="L910" s="160"/>
      <c r="M910" s="165"/>
      <c r="T910" s="166"/>
      <c r="AT910" s="161" t="s">
        <v>152</v>
      </c>
      <c r="AU910" s="161" t="s">
        <v>90</v>
      </c>
      <c r="AV910" s="14" t="s">
        <v>148</v>
      </c>
      <c r="AW910" s="14" t="s">
        <v>41</v>
      </c>
      <c r="AX910" s="14" t="s">
        <v>88</v>
      </c>
      <c r="AY910" s="161" t="s">
        <v>141</v>
      </c>
    </row>
    <row r="911" spans="2:65" s="1" customFormat="1" ht="37.9" customHeight="1">
      <c r="B911" s="34"/>
      <c r="C911" s="129" t="s">
        <v>1492</v>
      </c>
      <c r="D911" s="129" t="s">
        <v>143</v>
      </c>
      <c r="E911" s="130" t="s">
        <v>1493</v>
      </c>
      <c r="F911" s="131" t="s">
        <v>1494</v>
      </c>
      <c r="G911" s="132" t="s">
        <v>146</v>
      </c>
      <c r="H911" s="133">
        <v>62.03</v>
      </c>
      <c r="I911" s="134"/>
      <c r="J911" s="135">
        <f>ROUND(I911*H911,2)</f>
        <v>0</v>
      </c>
      <c r="K911" s="131" t="s">
        <v>147</v>
      </c>
      <c r="L911" s="34"/>
      <c r="M911" s="136" t="s">
        <v>32</v>
      </c>
      <c r="N911" s="137" t="s">
        <v>51</v>
      </c>
      <c r="P911" s="138">
        <f>O911*H911</f>
        <v>0</v>
      </c>
      <c r="Q911" s="138">
        <v>0</v>
      </c>
      <c r="R911" s="138">
        <f>Q911*H911</f>
        <v>0</v>
      </c>
      <c r="S911" s="138">
        <v>0</v>
      </c>
      <c r="T911" s="139">
        <f>S911*H911</f>
        <v>0</v>
      </c>
      <c r="AR911" s="140" t="s">
        <v>494</v>
      </c>
      <c r="AT911" s="140" t="s">
        <v>143</v>
      </c>
      <c r="AU911" s="140" t="s">
        <v>90</v>
      </c>
      <c r="AY911" s="18" t="s">
        <v>141</v>
      </c>
      <c r="BE911" s="141">
        <f>IF(N911="základní",J911,0)</f>
        <v>0</v>
      </c>
      <c r="BF911" s="141">
        <f>IF(N911="snížená",J911,0)</f>
        <v>0</v>
      </c>
      <c r="BG911" s="141">
        <f>IF(N911="zákl. přenesená",J911,0)</f>
        <v>0</v>
      </c>
      <c r="BH911" s="141">
        <f>IF(N911="sníž. přenesená",J911,0)</f>
        <v>0</v>
      </c>
      <c r="BI911" s="141">
        <f>IF(N911="nulová",J911,0)</f>
        <v>0</v>
      </c>
      <c r="BJ911" s="18" t="s">
        <v>88</v>
      </c>
      <c r="BK911" s="141">
        <f>ROUND(I911*H911,2)</f>
        <v>0</v>
      </c>
      <c r="BL911" s="18" t="s">
        <v>494</v>
      </c>
      <c r="BM911" s="140" t="s">
        <v>1495</v>
      </c>
    </row>
    <row r="912" spans="2:65" s="1" customFormat="1" ht="11.25">
      <c r="B912" s="34"/>
      <c r="D912" s="142" t="s">
        <v>150</v>
      </c>
      <c r="F912" s="143" t="s">
        <v>1496</v>
      </c>
      <c r="I912" s="144"/>
      <c r="L912" s="34"/>
      <c r="M912" s="145"/>
      <c r="T912" s="55"/>
      <c r="AT912" s="18" t="s">
        <v>150</v>
      </c>
      <c r="AU912" s="18" t="s">
        <v>90</v>
      </c>
    </row>
    <row r="913" spans="2:65" s="1" customFormat="1" ht="24.2" customHeight="1">
      <c r="B913" s="34"/>
      <c r="C913" s="167" t="s">
        <v>1497</v>
      </c>
      <c r="D913" s="167" t="s">
        <v>260</v>
      </c>
      <c r="E913" s="168" t="s">
        <v>1498</v>
      </c>
      <c r="F913" s="169" t="s">
        <v>1499</v>
      </c>
      <c r="G913" s="170" t="s">
        <v>146</v>
      </c>
      <c r="H913" s="171">
        <v>68.233000000000004</v>
      </c>
      <c r="I913" s="172"/>
      <c r="J913" s="173">
        <f>ROUND(I913*H913,2)</f>
        <v>0</v>
      </c>
      <c r="K913" s="169" t="s">
        <v>32</v>
      </c>
      <c r="L913" s="174"/>
      <c r="M913" s="175" t="s">
        <v>32</v>
      </c>
      <c r="N913" s="176" t="s">
        <v>51</v>
      </c>
      <c r="P913" s="138">
        <f>O913*H913</f>
        <v>0</v>
      </c>
      <c r="Q913" s="138">
        <v>1.18E-2</v>
      </c>
      <c r="R913" s="138">
        <f>Q913*H913</f>
        <v>0.80514940000000002</v>
      </c>
      <c r="S913" s="138">
        <v>0</v>
      </c>
      <c r="T913" s="139">
        <f>S913*H913</f>
        <v>0</v>
      </c>
      <c r="AR913" s="140" t="s">
        <v>330</v>
      </c>
      <c r="AT913" s="140" t="s">
        <v>260</v>
      </c>
      <c r="AU913" s="140" t="s">
        <v>90</v>
      </c>
      <c r="AY913" s="18" t="s">
        <v>141</v>
      </c>
      <c r="BE913" s="141">
        <f>IF(N913="základní",J913,0)</f>
        <v>0</v>
      </c>
      <c r="BF913" s="141">
        <f>IF(N913="snížená",J913,0)</f>
        <v>0</v>
      </c>
      <c r="BG913" s="141">
        <f>IF(N913="zákl. přenesená",J913,0)</f>
        <v>0</v>
      </c>
      <c r="BH913" s="141">
        <f>IF(N913="sníž. přenesená",J913,0)</f>
        <v>0</v>
      </c>
      <c r="BI913" s="141">
        <f>IF(N913="nulová",J913,0)</f>
        <v>0</v>
      </c>
      <c r="BJ913" s="18" t="s">
        <v>88</v>
      </c>
      <c r="BK913" s="141">
        <f>ROUND(I913*H913,2)</f>
        <v>0</v>
      </c>
      <c r="BL913" s="18" t="s">
        <v>494</v>
      </c>
      <c r="BM913" s="140" t="s">
        <v>1500</v>
      </c>
    </row>
    <row r="914" spans="2:65" s="13" customFormat="1" ht="11.25">
      <c r="B914" s="153"/>
      <c r="D914" s="147" t="s">
        <v>152</v>
      </c>
      <c r="E914" s="154" t="s">
        <v>32</v>
      </c>
      <c r="F914" s="155" t="s">
        <v>1501</v>
      </c>
      <c r="H914" s="156">
        <v>68.233000000000004</v>
      </c>
      <c r="I914" s="157"/>
      <c r="L914" s="153"/>
      <c r="M914" s="158"/>
      <c r="T914" s="159"/>
      <c r="AT914" s="154" t="s">
        <v>152</v>
      </c>
      <c r="AU914" s="154" t="s">
        <v>90</v>
      </c>
      <c r="AV914" s="13" t="s">
        <v>90</v>
      </c>
      <c r="AW914" s="13" t="s">
        <v>41</v>
      </c>
      <c r="AX914" s="13" t="s">
        <v>88</v>
      </c>
      <c r="AY914" s="154" t="s">
        <v>141</v>
      </c>
    </row>
    <row r="915" spans="2:65" s="1" customFormat="1" ht="24.2" customHeight="1">
      <c r="B915" s="34"/>
      <c r="C915" s="129" t="s">
        <v>1502</v>
      </c>
      <c r="D915" s="129" t="s">
        <v>143</v>
      </c>
      <c r="E915" s="130" t="s">
        <v>1503</v>
      </c>
      <c r="F915" s="131" t="s">
        <v>1504</v>
      </c>
      <c r="G915" s="132" t="s">
        <v>157</v>
      </c>
      <c r="H915" s="133">
        <v>14</v>
      </c>
      <c r="I915" s="134"/>
      <c r="J915" s="135">
        <f>ROUND(I915*H915,2)</f>
        <v>0</v>
      </c>
      <c r="K915" s="131" t="s">
        <v>147</v>
      </c>
      <c r="L915" s="34"/>
      <c r="M915" s="136" t="s">
        <v>32</v>
      </c>
      <c r="N915" s="137" t="s">
        <v>51</v>
      </c>
      <c r="P915" s="138">
        <f>O915*H915</f>
        <v>0</v>
      </c>
      <c r="Q915" s="138">
        <v>6.11E-3</v>
      </c>
      <c r="R915" s="138">
        <f>Q915*H915</f>
        <v>8.5540000000000005E-2</v>
      </c>
      <c r="S915" s="138">
        <v>0</v>
      </c>
      <c r="T915" s="139">
        <f>S915*H915</f>
        <v>0</v>
      </c>
      <c r="AR915" s="140" t="s">
        <v>494</v>
      </c>
      <c r="AT915" s="140" t="s">
        <v>143</v>
      </c>
      <c r="AU915" s="140" t="s">
        <v>90</v>
      </c>
      <c r="AY915" s="18" t="s">
        <v>141</v>
      </c>
      <c r="BE915" s="141">
        <f>IF(N915="základní",J915,0)</f>
        <v>0</v>
      </c>
      <c r="BF915" s="141">
        <f>IF(N915="snížená",J915,0)</f>
        <v>0</v>
      </c>
      <c r="BG915" s="141">
        <f>IF(N915="zákl. přenesená",J915,0)</f>
        <v>0</v>
      </c>
      <c r="BH915" s="141">
        <f>IF(N915="sníž. přenesená",J915,0)</f>
        <v>0</v>
      </c>
      <c r="BI915" s="141">
        <f>IF(N915="nulová",J915,0)</f>
        <v>0</v>
      </c>
      <c r="BJ915" s="18" t="s">
        <v>88</v>
      </c>
      <c r="BK915" s="141">
        <f>ROUND(I915*H915,2)</f>
        <v>0</v>
      </c>
      <c r="BL915" s="18" t="s">
        <v>494</v>
      </c>
      <c r="BM915" s="140" t="s">
        <v>1505</v>
      </c>
    </row>
    <row r="916" spans="2:65" s="1" customFormat="1" ht="11.25">
      <c r="B916" s="34"/>
      <c r="D916" s="142" t="s">
        <v>150</v>
      </c>
      <c r="F916" s="143" t="s">
        <v>1506</v>
      </c>
      <c r="I916" s="144"/>
      <c r="L916" s="34"/>
      <c r="M916" s="145"/>
      <c r="T916" s="55"/>
      <c r="AT916" s="18" t="s">
        <v>150</v>
      </c>
      <c r="AU916" s="18" t="s">
        <v>90</v>
      </c>
    </row>
    <row r="917" spans="2:65" s="13" customFormat="1" ht="11.25">
      <c r="B917" s="153"/>
      <c r="D917" s="147" t="s">
        <v>152</v>
      </c>
      <c r="E917" s="154" t="s">
        <v>32</v>
      </c>
      <c r="F917" s="155" t="s">
        <v>1441</v>
      </c>
      <c r="H917" s="156">
        <v>1.2</v>
      </c>
      <c r="I917" s="157"/>
      <c r="L917" s="153"/>
      <c r="M917" s="158"/>
      <c r="T917" s="159"/>
      <c r="AT917" s="154" t="s">
        <v>152</v>
      </c>
      <c r="AU917" s="154" t="s">
        <v>90</v>
      </c>
      <c r="AV917" s="13" t="s">
        <v>90</v>
      </c>
      <c r="AW917" s="13" t="s">
        <v>41</v>
      </c>
      <c r="AX917" s="13" t="s">
        <v>80</v>
      </c>
      <c r="AY917" s="154" t="s">
        <v>141</v>
      </c>
    </row>
    <row r="918" spans="2:65" s="13" customFormat="1" ht="11.25">
      <c r="B918" s="153"/>
      <c r="D918" s="147" t="s">
        <v>152</v>
      </c>
      <c r="E918" s="154" t="s">
        <v>32</v>
      </c>
      <c r="F918" s="155" t="s">
        <v>1507</v>
      </c>
      <c r="H918" s="156">
        <v>4.8</v>
      </c>
      <c r="I918" s="157"/>
      <c r="L918" s="153"/>
      <c r="M918" s="158"/>
      <c r="T918" s="159"/>
      <c r="AT918" s="154" t="s">
        <v>152</v>
      </c>
      <c r="AU918" s="154" t="s">
        <v>90</v>
      </c>
      <c r="AV918" s="13" t="s">
        <v>90</v>
      </c>
      <c r="AW918" s="13" t="s">
        <v>41</v>
      </c>
      <c r="AX918" s="13" t="s">
        <v>80</v>
      </c>
      <c r="AY918" s="154" t="s">
        <v>141</v>
      </c>
    </row>
    <row r="919" spans="2:65" s="13" customFormat="1" ht="11.25">
      <c r="B919" s="153"/>
      <c r="D919" s="147" t="s">
        <v>152</v>
      </c>
      <c r="E919" s="154" t="s">
        <v>32</v>
      </c>
      <c r="F919" s="155" t="s">
        <v>1508</v>
      </c>
      <c r="H919" s="156">
        <v>6</v>
      </c>
      <c r="I919" s="157"/>
      <c r="L919" s="153"/>
      <c r="M919" s="158"/>
      <c r="T919" s="159"/>
      <c r="AT919" s="154" t="s">
        <v>152</v>
      </c>
      <c r="AU919" s="154" t="s">
        <v>90</v>
      </c>
      <c r="AV919" s="13" t="s">
        <v>90</v>
      </c>
      <c r="AW919" s="13" t="s">
        <v>41</v>
      </c>
      <c r="AX919" s="13" t="s">
        <v>80</v>
      </c>
      <c r="AY919" s="154" t="s">
        <v>141</v>
      </c>
    </row>
    <row r="920" spans="2:65" s="13" customFormat="1" ht="11.25">
      <c r="B920" s="153"/>
      <c r="D920" s="147" t="s">
        <v>152</v>
      </c>
      <c r="E920" s="154" t="s">
        <v>32</v>
      </c>
      <c r="F920" s="155" t="s">
        <v>90</v>
      </c>
      <c r="H920" s="156">
        <v>2</v>
      </c>
      <c r="I920" s="157"/>
      <c r="L920" s="153"/>
      <c r="M920" s="158"/>
      <c r="T920" s="159"/>
      <c r="AT920" s="154" t="s">
        <v>152</v>
      </c>
      <c r="AU920" s="154" t="s">
        <v>90</v>
      </c>
      <c r="AV920" s="13" t="s">
        <v>90</v>
      </c>
      <c r="AW920" s="13" t="s">
        <v>41</v>
      </c>
      <c r="AX920" s="13" t="s">
        <v>80</v>
      </c>
      <c r="AY920" s="154" t="s">
        <v>141</v>
      </c>
    </row>
    <row r="921" spans="2:65" s="14" customFormat="1" ht="11.25">
      <c r="B921" s="160"/>
      <c r="D921" s="147" t="s">
        <v>152</v>
      </c>
      <c r="E921" s="161" t="s">
        <v>32</v>
      </c>
      <c r="F921" s="162" t="s">
        <v>170</v>
      </c>
      <c r="H921" s="163">
        <v>14</v>
      </c>
      <c r="I921" s="164"/>
      <c r="L921" s="160"/>
      <c r="M921" s="165"/>
      <c r="T921" s="166"/>
      <c r="AT921" s="161" t="s">
        <v>152</v>
      </c>
      <c r="AU921" s="161" t="s">
        <v>90</v>
      </c>
      <c r="AV921" s="14" t="s">
        <v>148</v>
      </c>
      <c r="AW921" s="14" t="s">
        <v>41</v>
      </c>
      <c r="AX921" s="14" t="s">
        <v>88</v>
      </c>
      <c r="AY921" s="161" t="s">
        <v>141</v>
      </c>
    </row>
    <row r="922" spans="2:65" s="1" customFormat="1" ht="16.5" customHeight="1">
      <c r="B922" s="34"/>
      <c r="C922" s="167" t="s">
        <v>1509</v>
      </c>
      <c r="D922" s="167" t="s">
        <v>260</v>
      </c>
      <c r="E922" s="168" t="s">
        <v>1510</v>
      </c>
      <c r="F922" s="169" t="s">
        <v>1511</v>
      </c>
      <c r="G922" s="170" t="s">
        <v>157</v>
      </c>
      <c r="H922" s="171">
        <v>14.7</v>
      </c>
      <c r="I922" s="172"/>
      <c r="J922" s="173">
        <f>ROUND(I922*H922,2)</f>
        <v>0</v>
      </c>
      <c r="K922" s="169" t="s">
        <v>147</v>
      </c>
      <c r="L922" s="174"/>
      <c r="M922" s="175" t="s">
        <v>32</v>
      </c>
      <c r="N922" s="176" t="s">
        <v>51</v>
      </c>
      <c r="P922" s="138">
        <f>O922*H922</f>
        <v>0</v>
      </c>
      <c r="Q922" s="138">
        <v>1.2E-4</v>
      </c>
      <c r="R922" s="138">
        <f>Q922*H922</f>
        <v>1.7639999999999999E-3</v>
      </c>
      <c r="S922" s="138">
        <v>0</v>
      </c>
      <c r="T922" s="139">
        <f>S922*H922</f>
        <v>0</v>
      </c>
      <c r="AR922" s="140" t="s">
        <v>330</v>
      </c>
      <c r="AT922" s="140" t="s">
        <v>260</v>
      </c>
      <c r="AU922" s="140" t="s">
        <v>90</v>
      </c>
      <c r="AY922" s="18" t="s">
        <v>141</v>
      </c>
      <c r="BE922" s="141">
        <f>IF(N922="základní",J922,0)</f>
        <v>0</v>
      </c>
      <c r="BF922" s="141">
        <f>IF(N922="snížená",J922,0)</f>
        <v>0</v>
      </c>
      <c r="BG922" s="141">
        <f>IF(N922="zákl. přenesená",J922,0)</f>
        <v>0</v>
      </c>
      <c r="BH922" s="141">
        <f>IF(N922="sníž. přenesená",J922,0)</f>
        <v>0</v>
      </c>
      <c r="BI922" s="141">
        <f>IF(N922="nulová",J922,0)</f>
        <v>0</v>
      </c>
      <c r="BJ922" s="18" t="s">
        <v>88</v>
      </c>
      <c r="BK922" s="141">
        <f>ROUND(I922*H922,2)</f>
        <v>0</v>
      </c>
      <c r="BL922" s="18" t="s">
        <v>494</v>
      </c>
      <c r="BM922" s="140" t="s">
        <v>1512</v>
      </c>
    </row>
    <row r="923" spans="2:65" s="13" customFormat="1" ht="11.25">
      <c r="B923" s="153"/>
      <c r="D923" s="147" t="s">
        <v>152</v>
      </c>
      <c r="F923" s="155" t="s">
        <v>1513</v>
      </c>
      <c r="H923" s="156">
        <v>14.7</v>
      </c>
      <c r="I923" s="157"/>
      <c r="L923" s="153"/>
      <c r="M923" s="158"/>
      <c r="T923" s="159"/>
      <c r="AT923" s="154" t="s">
        <v>152</v>
      </c>
      <c r="AU923" s="154" t="s">
        <v>90</v>
      </c>
      <c r="AV923" s="13" t="s">
        <v>90</v>
      </c>
      <c r="AW923" s="13" t="s">
        <v>4</v>
      </c>
      <c r="AX923" s="13" t="s">
        <v>88</v>
      </c>
      <c r="AY923" s="154" t="s">
        <v>141</v>
      </c>
    </row>
    <row r="924" spans="2:65" s="1" customFormat="1" ht="24.2" customHeight="1">
      <c r="B924" s="34"/>
      <c r="C924" s="129" t="s">
        <v>1514</v>
      </c>
      <c r="D924" s="129" t="s">
        <v>143</v>
      </c>
      <c r="E924" s="130" t="s">
        <v>1515</v>
      </c>
      <c r="F924" s="131" t="s">
        <v>1516</v>
      </c>
      <c r="G924" s="132" t="s">
        <v>157</v>
      </c>
      <c r="H924" s="133">
        <v>72.099999999999994</v>
      </c>
      <c r="I924" s="134"/>
      <c r="J924" s="135">
        <f>ROUND(I924*H924,2)</f>
        <v>0</v>
      </c>
      <c r="K924" s="131" t="s">
        <v>147</v>
      </c>
      <c r="L924" s="34"/>
      <c r="M924" s="136" t="s">
        <v>32</v>
      </c>
      <c r="N924" s="137" t="s">
        <v>51</v>
      </c>
      <c r="P924" s="138">
        <f>O924*H924</f>
        <v>0</v>
      </c>
      <c r="Q924" s="138">
        <v>9.0000000000000006E-5</v>
      </c>
      <c r="R924" s="138">
        <f>Q924*H924</f>
        <v>6.489E-3</v>
      </c>
      <c r="S924" s="138">
        <v>0</v>
      </c>
      <c r="T924" s="139">
        <f>S924*H924</f>
        <v>0</v>
      </c>
      <c r="AR924" s="140" t="s">
        <v>494</v>
      </c>
      <c r="AT924" s="140" t="s">
        <v>143</v>
      </c>
      <c r="AU924" s="140" t="s">
        <v>90</v>
      </c>
      <c r="AY924" s="18" t="s">
        <v>141</v>
      </c>
      <c r="BE924" s="141">
        <f>IF(N924="základní",J924,0)</f>
        <v>0</v>
      </c>
      <c r="BF924" s="141">
        <f>IF(N924="snížená",J924,0)</f>
        <v>0</v>
      </c>
      <c r="BG924" s="141">
        <f>IF(N924="zákl. přenesená",J924,0)</f>
        <v>0</v>
      </c>
      <c r="BH924" s="141">
        <f>IF(N924="sníž. přenesená",J924,0)</f>
        <v>0</v>
      </c>
      <c r="BI924" s="141">
        <f>IF(N924="nulová",J924,0)</f>
        <v>0</v>
      </c>
      <c r="BJ924" s="18" t="s">
        <v>88</v>
      </c>
      <c r="BK924" s="141">
        <f>ROUND(I924*H924,2)</f>
        <v>0</v>
      </c>
      <c r="BL924" s="18" t="s">
        <v>494</v>
      </c>
      <c r="BM924" s="140" t="s">
        <v>1517</v>
      </c>
    </row>
    <row r="925" spans="2:65" s="1" customFormat="1" ht="11.25">
      <c r="B925" s="34"/>
      <c r="D925" s="142" t="s">
        <v>150</v>
      </c>
      <c r="F925" s="143" t="s">
        <v>1518</v>
      </c>
      <c r="I925" s="144"/>
      <c r="L925" s="34"/>
      <c r="M925" s="145"/>
      <c r="T925" s="55"/>
      <c r="AT925" s="18" t="s">
        <v>150</v>
      </c>
      <c r="AU925" s="18" t="s">
        <v>90</v>
      </c>
    </row>
    <row r="926" spans="2:65" s="12" customFormat="1" ht="11.25">
      <c r="B926" s="146"/>
      <c r="D926" s="147" t="s">
        <v>152</v>
      </c>
      <c r="E926" s="148" t="s">
        <v>32</v>
      </c>
      <c r="F926" s="149" t="s">
        <v>1484</v>
      </c>
      <c r="H926" s="148" t="s">
        <v>32</v>
      </c>
      <c r="I926" s="150"/>
      <c r="L926" s="146"/>
      <c r="M926" s="151"/>
      <c r="T926" s="152"/>
      <c r="AT926" s="148" t="s">
        <v>152</v>
      </c>
      <c r="AU926" s="148" t="s">
        <v>90</v>
      </c>
      <c r="AV926" s="12" t="s">
        <v>88</v>
      </c>
      <c r="AW926" s="12" t="s">
        <v>41</v>
      </c>
      <c r="AX926" s="12" t="s">
        <v>80</v>
      </c>
      <c r="AY926" s="148" t="s">
        <v>141</v>
      </c>
    </row>
    <row r="927" spans="2:65" s="13" customFormat="1" ht="11.25">
      <c r="B927" s="153"/>
      <c r="D927" s="147" t="s">
        <v>152</v>
      </c>
      <c r="E927" s="154" t="s">
        <v>32</v>
      </c>
      <c r="F927" s="155" t="s">
        <v>1519</v>
      </c>
      <c r="H927" s="156">
        <v>24.3</v>
      </c>
      <c r="I927" s="157"/>
      <c r="L927" s="153"/>
      <c r="M927" s="158"/>
      <c r="T927" s="159"/>
      <c r="AT927" s="154" t="s">
        <v>152</v>
      </c>
      <c r="AU927" s="154" t="s">
        <v>90</v>
      </c>
      <c r="AV927" s="13" t="s">
        <v>90</v>
      </c>
      <c r="AW927" s="13" t="s">
        <v>41</v>
      </c>
      <c r="AX927" s="13" t="s">
        <v>80</v>
      </c>
      <c r="AY927" s="154" t="s">
        <v>141</v>
      </c>
    </row>
    <row r="928" spans="2:65" s="12" customFormat="1" ht="11.25">
      <c r="B928" s="146"/>
      <c r="D928" s="147" t="s">
        <v>152</v>
      </c>
      <c r="E928" s="148" t="s">
        <v>32</v>
      </c>
      <c r="F928" s="149" t="s">
        <v>1486</v>
      </c>
      <c r="H928" s="148" t="s">
        <v>32</v>
      </c>
      <c r="I928" s="150"/>
      <c r="L928" s="146"/>
      <c r="M928" s="151"/>
      <c r="T928" s="152"/>
      <c r="AT928" s="148" t="s">
        <v>152</v>
      </c>
      <c r="AU928" s="148" t="s">
        <v>90</v>
      </c>
      <c r="AV928" s="12" t="s">
        <v>88</v>
      </c>
      <c r="AW928" s="12" t="s">
        <v>41</v>
      </c>
      <c r="AX928" s="12" t="s">
        <v>80</v>
      </c>
      <c r="AY928" s="148" t="s">
        <v>141</v>
      </c>
    </row>
    <row r="929" spans="2:65" s="13" customFormat="1" ht="11.25">
      <c r="B929" s="153"/>
      <c r="D929" s="147" t="s">
        <v>152</v>
      </c>
      <c r="E929" s="154" t="s">
        <v>32</v>
      </c>
      <c r="F929" s="155" t="s">
        <v>1520</v>
      </c>
      <c r="H929" s="156">
        <v>14.3</v>
      </c>
      <c r="I929" s="157"/>
      <c r="L929" s="153"/>
      <c r="M929" s="158"/>
      <c r="T929" s="159"/>
      <c r="AT929" s="154" t="s">
        <v>152</v>
      </c>
      <c r="AU929" s="154" t="s">
        <v>90</v>
      </c>
      <c r="AV929" s="13" t="s">
        <v>90</v>
      </c>
      <c r="AW929" s="13" t="s">
        <v>41</v>
      </c>
      <c r="AX929" s="13" t="s">
        <v>80</v>
      </c>
      <c r="AY929" s="154" t="s">
        <v>141</v>
      </c>
    </row>
    <row r="930" spans="2:65" s="12" customFormat="1" ht="11.25">
      <c r="B930" s="146"/>
      <c r="D930" s="147" t="s">
        <v>152</v>
      </c>
      <c r="E930" s="148" t="s">
        <v>32</v>
      </c>
      <c r="F930" s="149" t="s">
        <v>1488</v>
      </c>
      <c r="H930" s="148" t="s">
        <v>32</v>
      </c>
      <c r="I930" s="150"/>
      <c r="L930" s="146"/>
      <c r="M930" s="151"/>
      <c r="T930" s="152"/>
      <c r="AT930" s="148" t="s">
        <v>152</v>
      </c>
      <c r="AU930" s="148" t="s">
        <v>90</v>
      </c>
      <c r="AV930" s="12" t="s">
        <v>88</v>
      </c>
      <c r="AW930" s="12" t="s">
        <v>41</v>
      </c>
      <c r="AX930" s="12" t="s">
        <v>80</v>
      </c>
      <c r="AY930" s="148" t="s">
        <v>141</v>
      </c>
    </row>
    <row r="931" spans="2:65" s="13" customFormat="1" ht="11.25">
      <c r="B931" s="153"/>
      <c r="D931" s="147" t="s">
        <v>152</v>
      </c>
      <c r="E931" s="154" t="s">
        <v>32</v>
      </c>
      <c r="F931" s="155" t="s">
        <v>1521</v>
      </c>
      <c r="H931" s="156">
        <v>26.3</v>
      </c>
      <c r="I931" s="157"/>
      <c r="L931" s="153"/>
      <c r="M931" s="158"/>
      <c r="T931" s="159"/>
      <c r="AT931" s="154" t="s">
        <v>152</v>
      </c>
      <c r="AU931" s="154" t="s">
        <v>90</v>
      </c>
      <c r="AV931" s="13" t="s">
        <v>90</v>
      </c>
      <c r="AW931" s="13" t="s">
        <v>41</v>
      </c>
      <c r="AX931" s="13" t="s">
        <v>80</v>
      </c>
      <c r="AY931" s="154" t="s">
        <v>141</v>
      </c>
    </row>
    <row r="932" spans="2:65" s="12" customFormat="1" ht="11.25">
      <c r="B932" s="146"/>
      <c r="D932" s="147" t="s">
        <v>152</v>
      </c>
      <c r="E932" s="148" t="s">
        <v>32</v>
      </c>
      <c r="F932" s="149" t="s">
        <v>1490</v>
      </c>
      <c r="H932" s="148" t="s">
        <v>32</v>
      </c>
      <c r="I932" s="150"/>
      <c r="L932" s="146"/>
      <c r="M932" s="151"/>
      <c r="T932" s="152"/>
      <c r="AT932" s="148" t="s">
        <v>152</v>
      </c>
      <c r="AU932" s="148" t="s">
        <v>90</v>
      </c>
      <c r="AV932" s="12" t="s">
        <v>88</v>
      </c>
      <c r="AW932" s="12" t="s">
        <v>41</v>
      </c>
      <c r="AX932" s="12" t="s">
        <v>80</v>
      </c>
      <c r="AY932" s="148" t="s">
        <v>141</v>
      </c>
    </row>
    <row r="933" spans="2:65" s="13" customFormat="1" ht="11.25">
      <c r="B933" s="153"/>
      <c r="D933" s="147" t="s">
        <v>152</v>
      </c>
      <c r="E933" s="154" t="s">
        <v>32</v>
      </c>
      <c r="F933" s="155" t="s">
        <v>1522</v>
      </c>
      <c r="H933" s="156">
        <v>7.2</v>
      </c>
      <c r="I933" s="157"/>
      <c r="L933" s="153"/>
      <c r="M933" s="158"/>
      <c r="T933" s="159"/>
      <c r="AT933" s="154" t="s">
        <v>152</v>
      </c>
      <c r="AU933" s="154" t="s">
        <v>90</v>
      </c>
      <c r="AV933" s="13" t="s">
        <v>90</v>
      </c>
      <c r="AW933" s="13" t="s">
        <v>41</v>
      </c>
      <c r="AX933" s="13" t="s">
        <v>80</v>
      </c>
      <c r="AY933" s="154" t="s">
        <v>141</v>
      </c>
    </row>
    <row r="934" spans="2:65" s="14" customFormat="1" ht="11.25">
      <c r="B934" s="160"/>
      <c r="D934" s="147" t="s">
        <v>152</v>
      </c>
      <c r="E934" s="161" t="s">
        <v>32</v>
      </c>
      <c r="F934" s="162" t="s">
        <v>170</v>
      </c>
      <c r="H934" s="163">
        <v>72.099999999999994</v>
      </c>
      <c r="I934" s="164"/>
      <c r="L934" s="160"/>
      <c r="M934" s="165"/>
      <c r="T934" s="166"/>
      <c r="AT934" s="161" t="s">
        <v>152</v>
      </c>
      <c r="AU934" s="161" t="s">
        <v>90</v>
      </c>
      <c r="AV934" s="14" t="s">
        <v>148</v>
      </c>
      <c r="AW934" s="14" t="s">
        <v>41</v>
      </c>
      <c r="AX934" s="14" t="s">
        <v>88</v>
      </c>
      <c r="AY934" s="161" t="s">
        <v>141</v>
      </c>
    </row>
    <row r="935" spans="2:65" s="1" customFormat="1" ht="24.2" customHeight="1">
      <c r="B935" s="34"/>
      <c r="C935" s="129" t="s">
        <v>1523</v>
      </c>
      <c r="D935" s="129" t="s">
        <v>143</v>
      </c>
      <c r="E935" s="130" t="s">
        <v>1524</v>
      </c>
      <c r="F935" s="131" t="s">
        <v>1525</v>
      </c>
      <c r="G935" s="132" t="s">
        <v>608</v>
      </c>
      <c r="H935" s="133">
        <v>12</v>
      </c>
      <c r="I935" s="134"/>
      <c r="J935" s="135">
        <f>ROUND(I935*H935,2)</f>
        <v>0</v>
      </c>
      <c r="K935" s="131" t="s">
        <v>147</v>
      </c>
      <c r="L935" s="34"/>
      <c r="M935" s="136" t="s">
        <v>32</v>
      </c>
      <c r="N935" s="137" t="s">
        <v>51</v>
      </c>
      <c r="P935" s="138">
        <f>O935*H935</f>
        <v>0</v>
      </c>
      <c r="Q935" s="138">
        <v>0</v>
      </c>
      <c r="R935" s="138">
        <f>Q935*H935</f>
        <v>0</v>
      </c>
      <c r="S935" s="138">
        <v>0</v>
      </c>
      <c r="T935" s="139">
        <f>S935*H935</f>
        <v>0</v>
      </c>
      <c r="AR935" s="140" t="s">
        <v>494</v>
      </c>
      <c r="AT935" s="140" t="s">
        <v>143</v>
      </c>
      <c r="AU935" s="140" t="s">
        <v>90</v>
      </c>
      <c r="AY935" s="18" t="s">
        <v>141</v>
      </c>
      <c r="BE935" s="141">
        <f>IF(N935="základní",J935,0)</f>
        <v>0</v>
      </c>
      <c r="BF935" s="141">
        <f>IF(N935="snížená",J935,0)</f>
        <v>0</v>
      </c>
      <c r="BG935" s="141">
        <f>IF(N935="zákl. přenesená",J935,0)</f>
        <v>0</v>
      </c>
      <c r="BH935" s="141">
        <f>IF(N935="sníž. přenesená",J935,0)</f>
        <v>0</v>
      </c>
      <c r="BI935" s="141">
        <f>IF(N935="nulová",J935,0)</f>
        <v>0</v>
      </c>
      <c r="BJ935" s="18" t="s">
        <v>88</v>
      </c>
      <c r="BK935" s="141">
        <f>ROUND(I935*H935,2)</f>
        <v>0</v>
      </c>
      <c r="BL935" s="18" t="s">
        <v>494</v>
      </c>
      <c r="BM935" s="140" t="s">
        <v>1526</v>
      </c>
    </row>
    <row r="936" spans="2:65" s="1" customFormat="1" ht="11.25">
      <c r="B936" s="34"/>
      <c r="D936" s="142" t="s">
        <v>150</v>
      </c>
      <c r="F936" s="143" t="s">
        <v>1527</v>
      </c>
      <c r="I936" s="144"/>
      <c r="L936" s="34"/>
      <c r="M936" s="145"/>
      <c r="T936" s="55"/>
      <c r="AT936" s="18" t="s">
        <v>150</v>
      </c>
      <c r="AU936" s="18" t="s">
        <v>90</v>
      </c>
    </row>
    <row r="937" spans="2:65" s="1" customFormat="1" ht="24.2" customHeight="1">
      <c r="B937" s="34"/>
      <c r="C937" s="129" t="s">
        <v>1528</v>
      </c>
      <c r="D937" s="129" t="s">
        <v>143</v>
      </c>
      <c r="E937" s="130" t="s">
        <v>1529</v>
      </c>
      <c r="F937" s="131" t="s">
        <v>1530</v>
      </c>
      <c r="G937" s="132" t="s">
        <v>608</v>
      </c>
      <c r="H937" s="133">
        <v>12</v>
      </c>
      <c r="I937" s="134"/>
      <c r="J937" s="135">
        <f>ROUND(I937*H937,2)</f>
        <v>0</v>
      </c>
      <c r="K937" s="131" t="s">
        <v>147</v>
      </c>
      <c r="L937" s="34"/>
      <c r="M937" s="136" t="s">
        <v>32</v>
      </c>
      <c r="N937" s="137" t="s">
        <v>51</v>
      </c>
      <c r="P937" s="138">
        <f>O937*H937</f>
        <v>0</v>
      </c>
      <c r="Q937" s="138">
        <v>0</v>
      </c>
      <c r="R937" s="138">
        <f>Q937*H937</f>
        <v>0</v>
      </c>
      <c r="S937" s="138">
        <v>0</v>
      </c>
      <c r="T937" s="139">
        <f>S937*H937</f>
        <v>0</v>
      </c>
      <c r="AR937" s="140" t="s">
        <v>494</v>
      </c>
      <c r="AT937" s="140" t="s">
        <v>143</v>
      </c>
      <c r="AU937" s="140" t="s">
        <v>90</v>
      </c>
      <c r="AY937" s="18" t="s">
        <v>141</v>
      </c>
      <c r="BE937" s="141">
        <f>IF(N937="základní",J937,0)</f>
        <v>0</v>
      </c>
      <c r="BF937" s="141">
        <f>IF(N937="snížená",J937,0)</f>
        <v>0</v>
      </c>
      <c r="BG937" s="141">
        <f>IF(N937="zákl. přenesená",J937,0)</f>
        <v>0</v>
      </c>
      <c r="BH937" s="141">
        <f>IF(N937="sníž. přenesená",J937,0)</f>
        <v>0</v>
      </c>
      <c r="BI937" s="141">
        <f>IF(N937="nulová",J937,0)</f>
        <v>0</v>
      </c>
      <c r="BJ937" s="18" t="s">
        <v>88</v>
      </c>
      <c r="BK937" s="141">
        <f>ROUND(I937*H937,2)</f>
        <v>0</v>
      </c>
      <c r="BL937" s="18" t="s">
        <v>494</v>
      </c>
      <c r="BM937" s="140" t="s">
        <v>1531</v>
      </c>
    </row>
    <row r="938" spans="2:65" s="1" customFormat="1" ht="11.25">
      <c r="B938" s="34"/>
      <c r="D938" s="142" t="s">
        <v>150</v>
      </c>
      <c r="F938" s="143" t="s">
        <v>1532</v>
      </c>
      <c r="I938" s="144"/>
      <c r="L938" s="34"/>
      <c r="M938" s="145"/>
      <c r="T938" s="55"/>
      <c r="AT938" s="18" t="s">
        <v>150</v>
      </c>
      <c r="AU938" s="18" t="s">
        <v>90</v>
      </c>
    </row>
    <row r="939" spans="2:65" s="1" customFormat="1" ht="24.2" customHeight="1">
      <c r="B939" s="34"/>
      <c r="C939" s="129" t="s">
        <v>1533</v>
      </c>
      <c r="D939" s="129" t="s">
        <v>143</v>
      </c>
      <c r="E939" s="130" t="s">
        <v>1534</v>
      </c>
      <c r="F939" s="131" t="s">
        <v>1535</v>
      </c>
      <c r="G939" s="132" t="s">
        <v>608</v>
      </c>
      <c r="H939" s="133">
        <v>2</v>
      </c>
      <c r="I939" s="134"/>
      <c r="J939" s="135">
        <f>ROUND(I939*H939,2)</f>
        <v>0</v>
      </c>
      <c r="K939" s="131" t="s">
        <v>147</v>
      </c>
      <c r="L939" s="34"/>
      <c r="M939" s="136" t="s">
        <v>32</v>
      </c>
      <c r="N939" s="137" t="s">
        <v>51</v>
      </c>
      <c r="P939" s="138">
        <f>O939*H939</f>
        <v>0</v>
      </c>
      <c r="Q939" s="138">
        <v>0</v>
      </c>
      <c r="R939" s="138">
        <f>Q939*H939</f>
        <v>0</v>
      </c>
      <c r="S939" s="138">
        <v>0</v>
      </c>
      <c r="T939" s="139">
        <f>S939*H939</f>
        <v>0</v>
      </c>
      <c r="AR939" s="140" t="s">
        <v>494</v>
      </c>
      <c r="AT939" s="140" t="s">
        <v>143</v>
      </c>
      <c r="AU939" s="140" t="s">
        <v>90</v>
      </c>
      <c r="AY939" s="18" t="s">
        <v>141</v>
      </c>
      <c r="BE939" s="141">
        <f>IF(N939="základní",J939,0)</f>
        <v>0</v>
      </c>
      <c r="BF939" s="141">
        <f>IF(N939="snížená",J939,0)</f>
        <v>0</v>
      </c>
      <c r="BG939" s="141">
        <f>IF(N939="zákl. přenesená",J939,0)</f>
        <v>0</v>
      </c>
      <c r="BH939" s="141">
        <f>IF(N939="sníž. přenesená",J939,0)</f>
        <v>0</v>
      </c>
      <c r="BI939" s="141">
        <f>IF(N939="nulová",J939,0)</f>
        <v>0</v>
      </c>
      <c r="BJ939" s="18" t="s">
        <v>88</v>
      </c>
      <c r="BK939" s="141">
        <f>ROUND(I939*H939,2)</f>
        <v>0</v>
      </c>
      <c r="BL939" s="18" t="s">
        <v>494</v>
      </c>
      <c r="BM939" s="140" t="s">
        <v>1536</v>
      </c>
    </row>
    <row r="940" spans="2:65" s="1" customFormat="1" ht="11.25">
      <c r="B940" s="34"/>
      <c r="D940" s="142" t="s">
        <v>150</v>
      </c>
      <c r="F940" s="143" t="s">
        <v>1537</v>
      </c>
      <c r="I940" s="144"/>
      <c r="L940" s="34"/>
      <c r="M940" s="145"/>
      <c r="T940" s="55"/>
      <c r="AT940" s="18" t="s">
        <v>150</v>
      </c>
      <c r="AU940" s="18" t="s">
        <v>90</v>
      </c>
    </row>
    <row r="941" spans="2:65" s="1" customFormat="1" ht="24.2" customHeight="1">
      <c r="B941" s="34"/>
      <c r="C941" s="129" t="s">
        <v>1538</v>
      </c>
      <c r="D941" s="129" t="s">
        <v>143</v>
      </c>
      <c r="E941" s="130" t="s">
        <v>1539</v>
      </c>
      <c r="F941" s="131" t="s">
        <v>1540</v>
      </c>
      <c r="G941" s="132" t="s">
        <v>146</v>
      </c>
      <c r="H941" s="133">
        <v>62.03</v>
      </c>
      <c r="I941" s="134"/>
      <c r="J941" s="135">
        <f>ROUND(I941*H941,2)</f>
        <v>0</v>
      </c>
      <c r="K941" s="131" t="s">
        <v>147</v>
      </c>
      <c r="L941" s="34"/>
      <c r="M941" s="136" t="s">
        <v>32</v>
      </c>
      <c r="N941" s="137" t="s">
        <v>51</v>
      </c>
      <c r="P941" s="138">
        <f>O941*H941</f>
        <v>0</v>
      </c>
      <c r="Q941" s="138">
        <v>5.0000000000000002E-5</v>
      </c>
      <c r="R941" s="138">
        <f>Q941*H941</f>
        <v>3.1015000000000001E-3</v>
      </c>
      <c r="S941" s="138">
        <v>0</v>
      </c>
      <c r="T941" s="139">
        <f>S941*H941</f>
        <v>0</v>
      </c>
      <c r="AR941" s="140" t="s">
        <v>494</v>
      </c>
      <c r="AT941" s="140" t="s">
        <v>143</v>
      </c>
      <c r="AU941" s="140" t="s">
        <v>90</v>
      </c>
      <c r="AY941" s="18" t="s">
        <v>141</v>
      </c>
      <c r="BE941" s="141">
        <f>IF(N941="základní",J941,0)</f>
        <v>0</v>
      </c>
      <c r="BF941" s="141">
        <f>IF(N941="snížená",J941,0)</f>
        <v>0</v>
      </c>
      <c r="BG941" s="141">
        <f>IF(N941="zákl. přenesená",J941,0)</f>
        <v>0</v>
      </c>
      <c r="BH941" s="141">
        <f>IF(N941="sníž. přenesená",J941,0)</f>
        <v>0</v>
      </c>
      <c r="BI941" s="141">
        <f>IF(N941="nulová",J941,0)</f>
        <v>0</v>
      </c>
      <c r="BJ941" s="18" t="s">
        <v>88</v>
      </c>
      <c r="BK941" s="141">
        <f>ROUND(I941*H941,2)</f>
        <v>0</v>
      </c>
      <c r="BL941" s="18" t="s">
        <v>494</v>
      </c>
      <c r="BM941" s="140" t="s">
        <v>1541</v>
      </c>
    </row>
    <row r="942" spans="2:65" s="1" customFormat="1" ht="11.25">
      <c r="B942" s="34"/>
      <c r="D942" s="142" t="s">
        <v>150</v>
      </c>
      <c r="F942" s="143" t="s">
        <v>1542</v>
      </c>
      <c r="I942" s="144"/>
      <c r="L942" s="34"/>
      <c r="M942" s="145"/>
      <c r="T942" s="55"/>
      <c r="AT942" s="18" t="s">
        <v>150</v>
      </c>
      <c r="AU942" s="18" t="s">
        <v>90</v>
      </c>
    </row>
    <row r="943" spans="2:65" s="1" customFormat="1" ht="49.15" customHeight="1">
      <c r="B943" s="34"/>
      <c r="C943" s="129" t="s">
        <v>1543</v>
      </c>
      <c r="D943" s="129" t="s">
        <v>143</v>
      </c>
      <c r="E943" s="130" t="s">
        <v>1544</v>
      </c>
      <c r="F943" s="131" t="s">
        <v>1545</v>
      </c>
      <c r="G943" s="132" t="s">
        <v>230</v>
      </c>
      <c r="H943" s="133">
        <v>1.3939999999999999</v>
      </c>
      <c r="I943" s="134"/>
      <c r="J943" s="135">
        <f>ROUND(I943*H943,2)</f>
        <v>0</v>
      </c>
      <c r="K943" s="131" t="s">
        <v>147</v>
      </c>
      <c r="L943" s="34"/>
      <c r="M943" s="136" t="s">
        <v>32</v>
      </c>
      <c r="N943" s="137" t="s">
        <v>51</v>
      </c>
      <c r="P943" s="138">
        <f>O943*H943</f>
        <v>0</v>
      </c>
      <c r="Q943" s="138">
        <v>0</v>
      </c>
      <c r="R943" s="138">
        <f>Q943*H943</f>
        <v>0</v>
      </c>
      <c r="S943" s="138">
        <v>0</v>
      </c>
      <c r="T943" s="139">
        <f>S943*H943</f>
        <v>0</v>
      </c>
      <c r="AR943" s="140" t="s">
        <v>494</v>
      </c>
      <c r="AT943" s="140" t="s">
        <v>143</v>
      </c>
      <c r="AU943" s="140" t="s">
        <v>90</v>
      </c>
      <c r="AY943" s="18" t="s">
        <v>141</v>
      </c>
      <c r="BE943" s="141">
        <f>IF(N943="základní",J943,0)</f>
        <v>0</v>
      </c>
      <c r="BF943" s="141">
        <f>IF(N943="snížená",J943,0)</f>
        <v>0</v>
      </c>
      <c r="BG943" s="141">
        <f>IF(N943="zákl. přenesená",J943,0)</f>
        <v>0</v>
      </c>
      <c r="BH943" s="141">
        <f>IF(N943="sníž. přenesená",J943,0)</f>
        <v>0</v>
      </c>
      <c r="BI943" s="141">
        <f>IF(N943="nulová",J943,0)</f>
        <v>0</v>
      </c>
      <c r="BJ943" s="18" t="s">
        <v>88</v>
      </c>
      <c r="BK943" s="141">
        <f>ROUND(I943*H943,2)</f>
        <v>0</v>
      </c>
      <c r="BL943" s="18" t="s">
        <v>494</v>
      </c>
      <c r="BM943" s="140" t="s">
        <v>1546</v>
      </c>
    </row>
    <row r="944" spans="2:65" s="1" customFormat="1" ht="11.25">
      <c r="B944" s="34"/>
      <c r="D944" s="142" t="s">
        <v>150</v>
      </c>
      <c r="F944" s="143" t="s">
        <v>1547</v>
      </c>
      <c r="I944" s="144"/>
      <c r="L944" s="34"/>
      <c r="M944" s="145"/>
      <c r="T944" s="55"/>
      <c r="AT944" s="18" t="s">
        <v>150</v>
      </c>
      <c r="AU944" s="18" t="s">
        <v>90</v>
      </c>
    </row>
    <row r="945" spans="2:65" s="11" customFormat="1" ht="22.9" customHeight="1">
      <c r="B945" s="117"/>
      <c r="D945" s="118" t="s">
        <v>79</v>
      </c>
      <c r="E945" s="127" t="s">
        <v>1548</v>
      </c>
      <c r="F945" s="127" t="s">
        <v>1549</v>
      </c>
      <c r="I945" s="120"/>
      <c r="J945" s="128">
        <f>BK945</f>
        <v>0</v>
      </c>
      <c r="L945" s="117"/>
      <c r="M945" s="122"/>
      <c r="P945" s="123">
        <f>SUM(P946:P963)</f>
        <v>0</v>
      </c>
      <c r="R945" s="123">
        <f>SUM(R946:R963)</f>
        <v>0.33427899999999999</v>
      </c>
      <c r="T945" s="124">
        <f>SUM(T946:T963)</f>
        <v>5.9129999999999999E-3</v>
      </c>
      <c r="AR945" s="118" t="s">
        <v>90</v>
      </c>
      <c r="AT945" s="125" t="s">
        <v>79</v>
      </c>
      <c r="AU945" s="125" t="s">
        <v>88</v>
      </c>
      <c r="AY945" s="118" t="s">
        <v>141</v>
      </c>
      <c r="BK945" s="126">
        <f>SUM(BK946:BK963)</f>
        <v>0</v>
      </c>
    </row>
    <row r="946" spans="2:65" s="1" customFormat="1" ht="24.2" customHeight="1">
      <c r="B946" s="34"/>
      <c r="C946" s="129" t="s">
        <v>1550</v>
      </c>
      <c r="D946" s="129" t="s">
        <v>143</v>
      </c>
      <c r="E946" s="130" t="s">
        <v>1551</v>
      </c>
      <c r="F946" s="131" t="s">
        <v>1552</v>
      </c>
      <c r="G946" s="132" t="s">
        <v>146</v>
      </c>
      <c r="H946" s="133">
        <v>197.1</v>
      </c>
      <c r="I946" s="134"/>
      <c r="J946" s="135">
        <f>ROUND(I946*H946,2)</f>
        <v>0</v>
      </c>
      <c r="K946" s="131" t="s">
        <v>147</v>
      </c>
      <c r="L946" s="34"/>
      <c r="M946" s="136" t="s">
        <v>32</v>
      </c>
      <c r="N946" s="137" t="s">
        <v>51</v>
      </c>
      <c r="P946" s="138">
        <f>O946*H946</f>
        <v>0</v>
      </c>
      <c r="Q946" s="138">
        <v>0</v>
      </c>
      <c r="R946" s="138">
        <f>Q946*H946</f>
        <v>0</v>
      </c>
      <c r="S946" s="138">
        <v>3.0000000000000001E-5</v>
      </c>
      <c r="T946" s="139">
        <f>S946*H946</f>
        <v>5.9129999999999999E-3</v>
      </c>
      <c r="AR946" s="140" t="s">
        <v>494</v>
      </c>
      <c r="AT946" s="140" t="s">
        <v>143</v>
      </c>
      <c r="AU946" s="140" t="s">
        <v>90</v>
      </c>
      <c r="AY946" s="18" t="s">
        <v>141</v>
      </c>
      <c r="BE946" s="141">
        <f>IF(N946="základní",J946,0)</f>
        <v>0</v>
      </c>
      <c r="BF946" s="141">
        <f>IF(N946="snížená",J946,0)</f>
        <v>0</v>
      </c>
      <c r="BG946" s="141">
        <f>IF(N946="zákl. přenesená",J946,0)</f>
        <v>0</v>
      </c>
      <c r="BH946" s="141">
        <f>IF(N946="sníž. přenesená",J946,0)</f>
        <v>0</v>
      </c>
      <c r="BI946" s="141">
        <f>IF(N946="nulová",J946,0)</f>
        <v>0</v>
      </c>
      <c r="BJ946" s="18" t="s">
        <v>88</v>
      </c>
      <c r="BK946" s="141">
        <f>ROUND(I946*H946,2)</f>
        <v>0</v>
      </c>
      <c r="BL946" s="18" t="s">
        <v>494</v>
      </c>
      <c r="BM946" s="140" t="s">
        <v>1553</v>
      </c>
    </row>
    <row r="947" spans="2:65" s="1" customFormat="1" ht="11.25">
      <c r="B947" s="34"/>
      <c r="D947" s="142" t="s">
        <v>150</v>
      </c>
      <c r="F947" s="143" t="s">
        <v>1554</v>
      </c>
      <c r="I947" s="144"/>
      <c r="L947" s="34"/>
      <c r="M947" s="145"/>
      <c r="T947" s="55"/>
      <c r="AT947" s="18" t="s">
        <v>150</v>
      </c>
      <c r="AU947" s="18" t="s">
        <v>90</v>
      </c>
    </row>
    <row r="948" spans="2:65" s="13" customFormat="1" ht="11.25">
      <c r="B948" s="153"/>
      <c r="D948" s="147" t="s">
        <v>152</v>
      </c>
      <c r="E948" s="154" t="s">
        <v>32</v>
      </c>
      <c r="F948" s="155" t="s">
        <v>1555</v>
      </c>
      <c r="H948" s="156">
        <v>197.1</v>
      </c>
      <c r="I948" s="157"/>
      <c r="L948" s="153"/>
      <c r="M948" s="158"/>
      <c r="T948" s="159"/>
      <c r="AT948" s="154" t="s">
        <v>152</v>
      </c>
      <c r="AU948" s="154" t="s">
        <v>90</v>
      </c>
      <c r="AV948" s="13" t="s">
        <v>90</v>
      </c>
      <c r="AW948" s="13" t="s">
        <v>41</v>
      </c>
      <c r="AX948" s="13" t="s">
        <v>88</v>
      </c>
      <c r="AY948" s="154" t="s">
        <v>141</v>
      </c>
    </row>
    <row r="949" spans="2:65" s="1" customFormat="1" ht="21.75" customHeight="1">
      <c r="B949" s="34"/>
      <c r="C949" s="167" t="s">
        <v>1556</v>
      </c>
      <c r="D949" s="167" t="s">
        <v>260</v>
      </c>
      <c r="E949" s="168" t="s">
        <v>1557</v>
      </c>
      <c r="F949" s="169" t="s">
        <v>1558</v>
      </c>
      <c r="G949" s="170" t="s">
        <v>146</v>
      </c>
      <c r="H949" s="171">
        <v>206.95500000000001</v>
      </c>
      <c r="I949" s="172"/>
      <c r="J949" s="173">
        <f>ROUND(I949*H949,2)</f>
        <v>0</v>
      </c>
      <c r="K949" s="169" t="s">
        <v>32</v>
      </c>
      <c r="L949" s="174"/>
      <c r="M949" s="175" t="s">
        <v>32</v>
      </c>
      <c r="N949" s="176" t="s">
        <v>51</v>
      </c>
      <c r="P949" s="138">
        <f>O949*H949</f>
        <v>0</v>
      </c>
      <c r="Q949" s="138">
        <v>0</v>
      </c>
      <c r="R949" s="138">
        <f>Q949*H949</f>
        <v>0</v>
      </c>
      <c r="S949" s="138">
        <v>0</v>
      </c>
      <c r="T949" s="139">
        <f>S949*H949</f>
        <v>0</v>
      </c>
      <c r="AR949" s="140" t="s">
        <v>330</v>
      </c>
      <c r="AT949" s="140" t="s">
        <v>260</v>
      </c>
      <c r="AU949" s="140" t="s">
        <v>90</v>
      </c>
      <c r="AY949" s="18" t="s">
        <v>141</v>
      </c>
      <c r="BE949" s="141">
        <f>IF(N949="základní",J949,0)</f>
        <v>0</v>
      </c>
      <c r="BF949" s="141">
        <f>IF(N949="snížená",J949,0)</f>
        <v>0</v>
      </c>
      <c r="BG949" s="141">
        <f>IF(N949="zákl. přenesená",J949,0)</f>
        <v>0</v>
      </c>
      <c r="BH949" s="141">
        <f>IF(N949="sníž. přenesená",J949,0)</f>
        <v>0</v>
      </c>
      <c r="BI949" s="141">
        <f>IF(N949="nulová",J949,0)</f>
        <v>0</v>
      </c>
      <c r="BJ949" s="18" t="s">
        <v>88</v>
      </c>
      <c r="BK949" s="141">
        <f>ROUND(I949*H949,2)</f>
        <v>0</v>
      </c>
      <c r="BL949" s="18" t="s">
        <v>494</v>
      </c>
      <c r="BM949" s="140" t="s">
        <v>1559</v>
      </c>
    </row>
    <row r="950" spans="2:65" s="13" customFormat="1" ht="11.25">
      <c r="B950" s="153"/>
      <c r="D950" s="147" t="s">
        <v>152</v>
      </c>
      <c r="E950" s="154" t="s">
        <v>32</v>
      </c>
      <c r="F950" s="155" t="s">
        <v>1560</v>
      </c>
      <c r="H950" s="156">
        <v>206.95500000000001</v>
      </c>
      <c r="I950" s="157"/>
      <c r="L950" s="153"/>
      <c r="M950" s="158"/>
      <c r="T950" s="159"/>
      <c r="AT950" s="154" t="s">
        <v>152</v>
      </c>
      <c r="AU950" s="154" t="s">
        <v>90</v>
      </c>
      <c r="AV950" s="13" t="s">
        <v>90</v>
      </c>
      <c r="AW950" s="13" t="s">
        <v>41</v>
      </c>
      <c r="AX950" s="13" t="s">
        <v>88</v>
      </c>
      <c r="AY950" s="154" t="s">
        <v>141</v>
      </c>
    </row>
    <row r="951" spans="2:65" s="1" customFormat="1" ht="33" customHeight="1">
      <c r="B951" s="34"/>
      <c r="C951" s="129" t="s">
        <v>1561</v>
      </c>
      <c r="D951" s="129" t="s">
        <v>143</v>
      </c>
      <c r="E951" s="130" t="s">
        <v>1562</v>
      </c>
      <c r="F951" s="131" t="s">
        <v>1563</v>
      </c>
      <c r="G951" s="132" t="s">
        <v>146</v>
      </c>
      <c r="H951" s="133">
        <v>668.55799999999999</v>
      </c>
      <c r="I951" s="134"/>
      <c r="J951" s="135">
        <f>ROUND(I951*H951,2)</f>
        <v>0</v>
      </c>
      <c r="K951" s="131" t="s">
        <v>147</v>
      </c>
      <c r="L951" s="34"/>
      <c r="M951" s="136" t="s">
        <v>32</v>
      </c>
      <c r="N951" s="137" t="s">
        <v>51</v>
      </c>
      <c r="P951" s="138">
        <f>O951*H951</f>
        <v>0</v>
      </c>
      <c r="Q951" s="138">
        <v>2.1000000000000001E-4</v>
      </c>
      <c r="R951" s="138">
        <f>Q951*H951</f>
        <v>0.14039718000000001</v>
      </c>
      <c r="S951" s="138">
        <v>0</v>
      </c>
      <c r="T951" s="139">
        <f>S951*H951</f>
        <v>0</v>
      </c>
      <c r="AR951" s="140" t="s">
        <v>494</v>
      </c>
      <c r="AT951" s="140" t="s">
        <v>143</v>
      </c>
      <c r="AU951" s="140" t="s">
        <v>90</v>
      </c>
      <c r="AY951" s="18" t="s">
        <v>141</v>
      </c>
      <c r="BE951" s="141">
        <f>IF(N951="základní",J951,0)</f>
        <v>0</v>
      </c>
      <c r="BF951" s="141">
        <f>IF(N951="snížená",J951,0)</f>
        <v>0</v>
      </c>
      <c r="BG951" s="141">
        <f>IF(N951="zákl. přenesená",J951,0)</f>
        <v>0</v>
      </c>
      <c r="BH951" s="141">
        <f>IF(N951="sníž. přenesená",J951,0)</f>
        <v>0</v>
      </c>
      <c r="BI951" s="141">
        <f>IF(N951="nulová",J951,0)</f>
        <v>0</v>
      </c>
      <c r="BJ951" s="18" t="s">
        <v>88</v>
      </c>
      <c r="BK951" s="141">
        <f>ROUND(I951*H951,2)</f>
        <v>0</v>
      </c>
      <c r="BL951" s="18" t="s">
        <v>494</v>
      </c>
      <c r="BM951" s="140" t="s">
        <v>1564</v>
      </c>
    </row>
    <row r="952" spans="2:65" s="1" customFormat="1" ht="11.25">
      <c r="B952" s="34"/>
      <c r="D952" s="142" t="s">
        <v>150</v>
      </c>
      <c r="F952" s="143" t="s">
        <v>1565</v>
      </c>
      <c r="I952" s="144"/>
      <c r="L952" s="34"/>
      <c r="M952" s="145"/>
      <c r="T952" s="55"/>
      <c r="AT952" s="18" t="s">
        <v>150</v>
      </c>
      <c r="AU952" s="18" t="s">
        <v>90</v>
      </c>
    </row>
    <row r="953" spans="2:65" s="12" customFormat="1" ht="11.25">
      <c r="B953" s="146"/>
      <c r="D953" s="147" t="s">
        <v>152</v>
      </c>
      <c r="E953" s="148" t="s">
        <v>32</v>
      </c>
      <c r="F953" s="149" t="s">
        <v>1566</v>
      </c>
      <c r="H953" s="148" t="s">
        <v>32</v>
      </c>
      <c r="I953" s="150"/>
      <c r="L953" s="146"/>
      <c r="M953" s="151"/>
      <c r="T953" s="152"/>
      <c r="AT953" s="148" t="s">
        <v>152</v>
      </c>
      <c r="AU953" s="148" t="s">
        <v>90</v>
      </c>
      <c r="AV953" s="12" t="s">
        <v>88</v>
      </c>
      <c r="AW953" s="12" t="s">
        <v>41</v>
      </c>
      <c r="AX953" s="12" t="s">
        <v>80</v>
      </c>
      <c r="AY953" s="148" t="s">
        <v>141</v>
      </c>
    </row>
    <row r="954" spans="2:65" s="13" customFormat="1" ht="11.25">
      <c r="B954" s="153"/>
      <c r="D954" s="147" t="s">
        <v>152</v>
      </c>
      <c r="E954" s="154" t="s">
        <v>32</v>
      </c>
      <c r="F954" s="155" t="s">
        <v>1567</v>
      </c>
      <c r="H954" s="156">
        <v>668.55799999999999</v>
      </c>
      <c r="I954" s="157"/>
      <c r="L954" s="153"/>
      <c r="M954" s="158"/>
      <c r="T954" s="159"/>
      <c r="AT954" s="154" t="s">
        <v>152</v>
      </c>
      <c r="AU954" s="154" t="s">
        <v>90</v>
      </c>
      <c r="AV954" s="13" t="s">
        <v>90</v>
      </c>
      <c r="AW954" s="13" t="s">
        <v>41</v>
      </c>
      <c r="AX954" s="13" t="s">
        <v>88</v>
      </c>
      <c r="AY954" s="154" t="s">
        <v>141</v>
      </c>
    </row>
    <row r="955" spans="2:65" s="1" customFormat="1" ht="37.9" customHeight="1">
      <c r="B955" s="34"/>
      <c r="C955" s="129" t="s">
        <v>1568</v>
      </c>
      <c r="D955" s="129" t="s">
        <v>143</v>
      </c>
      <c r="E955" s="130" t="s">
        <v>1569</v>
      </c>
      <c r="F955" s="131" t="s">
        <v>1570</v>
      </c>
      <c r="G955" s="132" t="s">
        <v>146</v>
      </c>
      <c r="H955" s="133">
        <v>668.55799999999999</v>
      </c>
      <c r="I955" s="134"/>
      <c r="J955" s="135">
        <f>ROUND(I955*H955,2)</f>
        <v>0</v>
      </c>
      <c r="K955" s="131" t="s">
        <v>147</v>
      </c>
      <c r="L955" s="34"/>
      <c r="M955" s="136" t="s">
        <v>32</v>
      </c>
      <c r="N955" s="137" t="s">
        <v>51</v>
      </c>
      <c r="P955" s="138">
        <f>O955*H955</f>
        <v>0</v>
      </c>
      <c r="Q955" s="138">
        <v>2.9E-4</v>
      </c>
      <c r="R955" s="138">
        <f>Q955*H955</f>
        <v>0.19388182000000001</v>
      </c>
      <c r="S955" s="138">
        <v>0</v>
      </c>
      <c r="T955" s="139">
        <f>S955*H955</f>
        <v>0</v>
      </c>
      <c r="AR955" s="140" t="s">
        <v>494</v>
      </c>
      <c r="AT955" s="140" t="s">
        <v>143</v>
      </c>
      <c r="AU955" s="140" t="s">
        <v>90</v>
      </c>
      <c r="AY955" s="18" t="s">
        <v>141</v>
      </c>
      <c r="BE955" s="141">
        <f>IF(N955="základní",J955,0)</f>
        <v>0</v>
      </c>
      <c r="BF955" s="141">
        <f>IF(N955="snížená",J955,0)</f>
        <v>0</v>
      </c>
      <c r="BG955" s="141">
        <f>IF(N955="zákl. přenesená",J955,0)</f>
        <v>0</v>
      </c>
      <c r="BH955" s="141">
        <f>IF(N955="sníž. přenesená",J955,0)</f>
        <v>0</v>
      </c>
      <c r="BI955" s="141">
        <f>IF(N955="nulová",J955,0)</f>
        <v>0</v>
      </c>
      <c r="BJ955" s="18" t="s">
        <v>88</v>
      </c>
      <c r="BK955" s="141">
        <f>ROUND(I955*H955,2)</f>
        <v>0</v>
      </c>
      <c r="BL955" s="18" t="s">
        <v>494</v>
      </c>
      <c r="BM955" s="140" t="s">
        <v>1571</v>
      </c>
    </row>
    <row r="956" spans="2:65" s="1" customFormat="1" ht="11.25">
      <c r="B956" s="34"/>
      <c r="D956" s="142" t="s">
        <v>150</v>
      </c>
      <c r="F956" s="143" t="s">
        <v>1572</v>
      </c>
      <c r="I956" s="144"/>
      <c r="L956" s="34"/>
      <c r="M956" s="145"/>
      <c r="T956" s="55"/>
      <c r="AT956" s="18" t="s">
        <v>150</v>
      </c>
      <c r="AU956" s="18" t="s">
        <v>90</v>
      </c>
    </row>
    <row r="957" spans="2:65" s="12" customFormat="1" ht="11.25">
      <c r="B957" s="146"/>
      <c r="D957" s="147" t="s">
        <v>152</v>
      </c>
      <c r="E957" s="148" t="s">
        <v>32</v>
      </c>
      <c r="F957" s="149" t="s">
        <v>1573</v>
      </c>
      <c r="H957" s="148" t="s">
        <v>32</v>
      </c>
      <c r="I957" s="150"/>
      <c r="L957" s="146"/>
      <c r="M957" s="151"/>
      <c r="T957" s="152"/>
      <c r="AT957" s="148" t="s">
        <v>152</v>
      </c>
      <c r="AU957" s="148" t="s">
        <v>90</v>
      </c>
      <c r="AV957" s="12" t="s">
        <v>88</v>
      </c>
      <c r="AW957" s="12" t="s">
        <v>41</v>
      </c>
      <c r="AX957" s="12" t="s">
        <v>80</v>
      </c>
      <c r="AY957" s="148" t="s">
        <v>141</v>
      </c>
    </row>
    <row r="958" spans="2:65" s="13" customFormat="1" ht="11.25">
      <c r="B958" s="153"/>
      <c r="D958" s="147" t="s">
        <v>152</v>
      </c>
      <c r="E958" s="154" t="s">
        <v>32</v>
      </c>
      <c r="F958" s="155" t="s">
        <v>1574</v>
      </c>
      <c r="H958" s="156">
        <v>461.17599999999999</v>
      </c>
      <c r="I958" s="157"/>
      <c r="L958" s="153"/>
      <c r="M958" s="158"/>
      <c r="T958" s="159"/>
      <c r="AT958" s="154" t="s">
        <v>152</v>
      </c>
      <c r="AU958" s="154" t="s">
        <v>90</v>
      </c>
      <c r="AV958" s="13" t="s">
        <v>90</v>
      </c>
      <c r="AW958" s="13" t="s">
        <v>41</v>
      </c>
      <c r="AX958" s="13" t="s">
        <v>80</v>
      </c>
      <c r="AY958" s="154" t="s">
        <v>141</v>
      </c>
    </row>
    <row r="959" spans="2:65" s="12" customFormat="1" ht="11.25">
      <c r="B959" s="146"/>
      <c r="D959" s="147" t="s">
        <v>152</v>
      </c>
      <c r="E959" s="148" t="s">
        <v>32</v>
      </c>
      <c r="F959" s="149" t="s">
        <v>1575</v>
      </c>
      <c r="H959" s="148" t="s">
        <v>32</v>
      </c>
      <c r="I959" s="150"/>
      <c r="L959" s="146"/>
      <c r="M959" s="151"/>
      <c r="T959" s="152"/>
      <c r="AT959" s="148" t="s">
        <v>152</v>
      </c>
      <c r="AU959" s="148" t="s">
        <v>90</v>
      </c>
      <c r="AV959" s="12" t="s">
        <v>88</v>
      </c>
      <c r="AW959" s="12" t="s">
        <v>41</v>
      </c>
      <c r="AX959" s="12" t="s">
        <v>80</v>
      </c>
      <c r="AY959" s="148" t="s">
        <v>141</v>
      </c>
    </row>
    <row r="960" spans="2:65" s="13" customFormat="1" ht="11.25">
      <c r="B960" s="153"/>
      <c r="D960" s="147" t="s">
        <v>152</v>
      </c>
      <c r="E960" s="154" t="s">
        <v>32</v>
      </c>
      <c r="F960" s="155" t="s">
        <v>1576</v>
      </c>
      <c r="H960" s="156">
        <v>90.57</v>
      </c>
      <c r="I960" s="157"/>
      <c r="L960" s="153"/>
      <c r="M960" s="158"/>
      <c r="T960" s="159"/>
      <c r="AT960" s="154" t="s">
        <v>152</v>
      </c>
      <c r="AU960" s="154" t="s">
        <v>90</v>
      </c>
      <c r="AV960" s="13" t="s">
        <v>90</v>
      </c>
      <c r="AW960" s="13" t="s">
        <v>41</v>
      </c>
      <c r="AX960" s="13" t="s">
        <v>80</v>
      </c>
      <c r="AY960" s="154" t="s">
        <v>141</v>
      </c>
    </row>
    <row r="961" spans="2:51" s="12" customFormat="1" ht="11.25">
      <c r="B961" s="146"/>
      <c r="D961" s="147" t="s">
        <v>152</v>
      </c>
      <c r="E961" s="148" t="s">
        <v>32</v>
      </c>
      <c r="F961" s="149" t="s">
        <v>1577</v>
      </c>
      <c r="H961" s="148" t="s">
        <v>32</v>
      </c>
      <c r="I961" s="150"/>
      <c r="L961" s="146"/>
      <c r="M961" s="151"/>
      <c r="T961" s="152"/>
      <c r="AT961" s="148" t="s">
        <v>152</v>
      </c>
      <c r="AU961" s="148" t="s">
        <v>90</v>
      </c>
      <c r="AV961" s="12" t="s">
        <v>88</v>
      </c>
      <c r="AW961" s="12" t="s">
        <v>41</v>
      </c>
      <c r="AX961" s="12" t="s">
        <v>80</v>
      </c>
      <c r="AY961" s="148" t="s">
        <v>141</v>
      </c>
    </row>
    <row r="962" spans="2:51" s="13" customFormat="1" ht="11.25">
      <c r="B962" s="153"/>
      <c r="D962" s="147" t="s">
        <v>152</v>
      </c>
      <c r="E962" s="154" t="s">
        <v>32</v>
      </c>
      <c r="F962" s="155" t="s">
        <v>1578</v>
      </c>
      <c r="H962" s="156">
        <v>116.812</v>
      </c>
      <c r="I962" s="157"/>
      <c r="L962" s="153"/>
      <c r="M962" s="158"/>
      <c r="T962" s="159"/>
      <c r="AT962" s="154" t="s">
        <v>152</v>
      </c>
      <c r="AU962" s="154" t="s">
        <v>90</v>
      </c>
      <c r="AV962" s="13" t="s">
        <v>90</v>
      </c>
      <c r="AW962" s="13" t="s">
        <v>41</v>
      </c>
      <c r="AX962" s="13" t="s">
        <v>80</v>
      </c>
      <c r="AY962" s="154" t="s">
        <v>141</v>
      </c>
    </row>
    <row r="963" spans="2:51" s="14" customFormat="1" ht="11.25">
      <c r="B963" s="160"/>
      <c r="D963" s="147" t="s">
        <v>152</v>
      </c>
      <c r="E963" s="161" t="s">
        <v>32</v>
      </c>
      <c r="F963" s="162" t="s">
        <v>170</v>
      </c>
      <c r="H963" s="163">
        <v>668.55799999999999</v>
      </c>
      <c r="I963" s="164"/>
      <c r="L963" s="160"/>
      <c r="M963" s="188"/>
      <c r="N963" s="189"/>
      <c r="O963" s="189"/>
      <c r="P963" s="189"/>
      <c r="Q963" s="189"/>
      <c r="R963" s="189"/>
      <c r="S963" s="189"/>
      <c r="T963" s="190"/>
      <c r="AT963" s="161" t="s">
        <v>152</v>
      </c>
      <c r="AU963" s="161" t="s">
        <v>90</v>
      </c>
      <c r="AV963" s="14" t="s">
        <v>148</v>
      </c>
      <c r="AW963" s="14" t="s">
        <v>41</v>
      </c>
      <c r="AX963" s="14" t="s">
        <v>88</v>
      </c>
      <c r="AY963" s="161" t="s">
        <v>141</v>
      </c>
    </row>
    <row r="964" spans="2:51" s="1" customFormat="1" ht="6.95" customHeight="1">
      <c r="B964" s="43"/>
      <c r="C964" s="44"/>
      <c r="D964" s="44"/>
      <c r="E964" s="44"/>
      <c r="F964" s="44"/>
      <c r="G964" s="44"/>
      <c r="H964" s="44"/>
      <c r="I964" s="44"/>
      <c r="J964" s="44"/>
      <c r="K964" s="44"/>
      <c r="L964" s="34"/>
    </row>
  </sheetData>
  <sheetProtection algorithmName="SHA-512" hashValue="cub3Wzgh3jSmRxYPPQQfJfQcaBXLMQVYItT47/gFlf62AWnoZnrkn/sffy3l5kfU6+1v7xN82Vjl3X+bCfj9ag==" saltValue="faMRuw1K7sb+gDWEFCYN2lNT5GtvcjI/nRUucTL+LydF633sQu2ibVMhKK9VLSH0ju46IJIH6Luf2p6O6Fh0tg==" spinCount="100000" sheet="1" objects="1" scenarios="1" formatColumns="0" formatRows="0" autoFilter="0"/>
  <autoFilter ref="C103:K963" xr:uid="{00000000-0009-0000-0000-000002000000}"/>
  <mergeCells count="9">
    <mergeCell ref="E50:H50"/>
    <mergeCell ref="E94:H94"/>
    <mergeCell ref="E96:H96"/>
    <mergeCell ref="L2:V2"/>
    <mergeCell ref="E7:H7"/>
    <mergeCell ref="E9:H9"/>
    <mergeCell ref="E18:H18"/>
    <mergeCell ref="E27:H27"/>
    <mergeCell ref="E48:H48"/>
  </mergeCells>
  <hyperlinks>
    <hyperlink ref="F108" r:id="rId1" xr:uid="{00000000-0004-0000-0200-000000000000}"/>
    <hyperlink ref="F117" r:id="rId2" xr:uid="{00000000-0004-0000-0200-000001000000}"/>
    <hyperlink ref="F121" r:id="rId3" xr:uid="{00000000-0004-0000-0200-000002000000}"/>
    <hyperlink ref="F130" r:id="rId4" xr:uid="{00000000-0004-0000-0200-000003000000}"/>
    <hyperlink ref="F135" r:id="rId5" xr:uid="{00000000-0004-0000-0200-000004000000}"/>
    <hyperlink ref="F169" r:id="rId6" xr:uid="{00000000-0004-0000-0200-000005000000}"/>
    <hyperlink ref="F171" r:id="rId7" xr:uid="{00000000-0004-0000-0200-000006000000}"/>
    <hyperlink ref="F182" r:id="rId8" xr:uid="{00000000-0004-0000-0200-000007000000}"/>
    <hyperlink ref="F189" r:id="rId9" xr:uid="{00000000-0004-0000-0200-000008000000}"/>
    <hyperlink ref="F192" r:id="rId10" xr:uid="{00000000-0004-0000-0200-000009000000}"/>
    <hyperlink ref="F196" r:id="rId11" xr:uid="{00000000-0004-0000-0200-00000A000000}"/>
    <hyperlink ref="F261" r:id="rId12" xr:uid="{00000000-0004-0000-0200-00000B000000}"/>
    <hyperlink ref="F264" r:id="rId13" xr:uid="{00000000-0004-0000-0200-00000C000000}"/>
    <hyperlink ref="F285" r:id="rId14" xr:uid="{00000000-0004-0000-0200-00000D000000}"/>
    <hyperlink ref="F302" r:id="rId15" xr:uid="{00000000-0004-0000-0200-00000E000000}"/>
    <hyperlink ref="F332" r:id="rId16" xr:uid="{00000000-0004-0000-0200-00000F000000}"/>
    <hyperlink ref="F337" r:id="rId17" xr:uid="{00000000-0004-0000-0200-000010000000}"/>
    <hyperlink ref="F340" r:id="rId18" xr:uid="{00000000-0004-0000-0200-000011000000}"/>
    <hyperlink ref="F343" r:id="rId19" xr:uid="{00000000-0004-0000-0200-000012000000}"/>
    <hyperlink ref="F346" r:id="rId20" xr:uid="{00000000-0004-0000-0200-000013000000}"/>
    <hyperlink ref="F350" r:id="rId21" xr:uid="{00000000-0004-0000-0200-000014000000}"/>
    <hyperlink ref="F352" r:id="rId22" xr:uid="{00000000-0004-0000-0200-000015000000}"/>
    <hyperlink ref="F363" r:id="rId23" xr:uid="{00000000-0004-0000-0200-000016000000}"/>
    <hyperlink ref="F382" r:id="rId24" xr:uid="{00000000-0004-0000-0200-000017000000}"/>
    <hyperlink ref="F385" r:id="rId25" xr:uid="{00000000-0004-0000-0200-000018000000}"/>
    <hyperlink ref="F392" r:id="rId26" xr:uid="{00000000-0004-0000-0200-000019000000}"/>
    <hyperlink ref="F398" r:id="rId27" xr:uid="{00000000-0004-0000-0200-00001A000000}"/>
    <hyperlink ref="F402" r:id="rId28" xr:uid="{00000000-0004-0000-0200-00001B000000}"/>
    <hyperlink ref="F411" r:id="rId29" xr:uid="{00000000-0004-0000-0200-00001C000000}"/>
    <hyperlink ref="F420" r:id="rId30" xr:uid="{00000000-0004-0000-0200-00001D000000}"/>
    <hyperlink ref="F440" r:id="rId31" xr:uid="{00000000-0004-0000-0200-00001E000000}"/>
    <hyperlink ref="F444" r:id="rId32" xr:uid="{00000000-0004-0000-0200-00001F000000}"/>
    <hyperlink ref="F452" r:id="rId33" xr:uid="{00000000-0004-0000-0200-000020000000}"/>
    <hyperlink ref="F473" r:id="rId34" xr:uid="{00000000-0004-0000-0200-000021000000}"/>
    <hyperlink ref="F486" r:id="rId35" xr:uid="{00000000-0004-0000-0200-000022000000}"/>
    <hyperlink ref="F491" r:id="rId36" xr:uid="{00000000-0004-0000-0200-000023000000}"/>
    <hyperlink ref="F585" r:id="rId37" xr:uid="{00000000-0004-0000-0200-000024000000}"/>
    <hyperlink ref="F588" r:id="rId38" xr:uid="{00000000-0004-0000-0200-000025000000}"/>
    <hyperlink ref="F590" r:id="rId39" xr:uid="{00000000-0004-0000-0200-000026000000}"/>
    <hyperlink ref="F593" r:id="rId40" xr:uid="{00000000-0004-0000-0200-000027000000}"/>
    <hyperlink ref="F596" r:id="rId41" xr:uid="{00000000-0004-0000-0200-000028000000}"/>
    <hyperlink ref="F599" r:id="rId42" xr:uid="{00000000-0004-0000-0200-000029000000}"/>
    <hyperlink ref="F602" r:id="rId43" xr:uid="{00000000-0004-0000-0200-00002A000000}"/>
    <hyperlink ref="F606" r:id="rId44" xr:uid="{00000000-0004-0000-0200-00002B000000}"/>
    <hyperlink ref="F610" r:id="rId45" xr:uid="{00000000-0004-0000-0200-00002C000000}"/>
    <hyperlink ref="F615" r:id="rId46" xr:uid="{00000000-0004-0000-0200-00002D000000}"/>
    <hyperlink ref="F620" r:id="rId47" xr:uid="{00000000-0004-0000-0200-00002E000000}"/>
    <hyperlink ref="F632" r:id="rId48" xr:uid="{00000000-0004-0000-0200-00002F000000}"/>
    <hyperlink ref="F635" r:id="rId49" xr:uid="{00000000-0004-0000-0200-000030000000}"/>
    <hyperlink ref="F644" r:id="rId50" xr:uid="{00000000-0004-0000-0200-000031000000}"/>
    <hyperlink ref="F646" r:id="rId51" xr:uid="{00000000-0004-0000-0200-000032000000}"/>
    <hyperlink ref="F648" r:id="rId52" xr:uid="{00000000-0004-0000-0200-000033000000}"/>
    <hyperlink ref="F653" r:id="rId53" xr:uid="{00000000-0004-0000-0200-000034000000}"/>
    <hyperlink ref="F660" r:id="rId54" xr:uid="{00000000-0004-0000-0200-000035000000}"/>
    <hyperlink ref="F666" r:id="rId55" xr:uid="{00000000-0004-0000-0200-000036000000}"/>
    <hyperlink ref="F670" r:id="rId56" xr:uid="{00000000-0004-0000-0200-000037000000}"/>
    <hyperlink ref="F678" r:id="rId57" xr:uid="{00000000-0004-0000-0200-000038000000}"/>
    <hyperlink ref="F683" r:id="rId58" xr:uid="{00000000-0004-0000-0200-000039000000}"/>
    <hyperlink ref="F697" r:id="rId59" xr:uid="{00000000-0004-0000-0200-00003A000000}"/>
    <hyperlink ref="F703" r:id="rId60" xr:uid="{00000000-0004-0000-0200-00003B000000}"/>
    <hyperlink ref="F708" r:id="rId61" xr:uid="{00000000-0004-0000-0200-00003C000000}"/>
    <hyperlink ref="F712" r:id="rId62" xr:uid="{00000000-0004-0000-0200-00003D000000}"/>
    <hyperlink ref="F714" r:id="rId63" xr:uid="{00000000-0004-0000-0200-00003E000000}"/>
    <hyperlink ref="F718" r:id="rId64" xr:uid="{00000000-0004-0000-0200-00003F000000}"/>
    <hyperlink ref="F723" r:id="rId65" xr:uid="{00000000-0004-0000-0200-000040000000}"/>
    <hyperlink ref="F731" r:id="rId66" xr:uid="{00000000-0004-0000-0200-000041000000}"/>
    <hyperlink ref="F742" r:id="rId67" xr:uid="{00000000-0004-0000-0200-000042000000}"/>
    <hyperlink ref="F745" r:id="rId68" xr:uid="{00000000-0004-0000-0200-000043000000}"/>
    <hyperlink ref="F750" r:id="rId69" xr:uid="{00000000-0004-0000-0200-000044000000}"/>
    <hyperlink ref="F756" r:id="rId70" xr:uid="{00000000-0004-0000-0200-000045000000}"/>
    <hyperlink ref="F761" r:id="rId71" xr:uid="{00000000-0004-0000-0200-000046000000}"/>
    <hyperlink ref="F764" r:id="rId72" xr:uid="{00000000-0004-0000-0200-000047000000}"/>
    <hyperlink ref="F767" r:id="rId73" xr:uid="{00000000-0004-0000-0200-000048000000}"/>
    <hyperlink ref="F769" r:id="rId74" xr:uid="{00000000-0004-0000-0200-000049000000}"/>
    <hyperlink ref="F771" r:id="rId75" xr:uid="{00000000-0004-0000-0200-00004A000000}"/>
    <hyperlink ref="F773" r:id="rId76" xr:uid="{00000000-0004-0000-0200-00004B000000}"/>
    <hyperlink ref="F794" r:id="rId77" xr:uid="{00000000-0004-0000-0200-00004C000000}"/>
    <hyperlink ref="F800" r:id="rId78" xr:uid="{00000000-0004-0000-0200-00004D000000}"/>
    <hyperlink ref="F807" r:id="rId79" xr:uid="{00000000-0004-0000-0200-00004E000000}"/>
    <hyperlink ref="F812" r:id="rId80" xr:uid="{00000000-0004-0000-0200-00004F000000}"/>
    <hyperlink ref="F814" r:id="rId81" xr:uid="{00000000-0004-0000-0200-000050000000}"/>
    <hyperlink ref="F816" r:id="rId82" xr:uid="{00000000-0004-0000-0200-000051000000}"/>
    <hyperlink ref="F819" r:id="rId83" xr:uid="{00000000-0004-0000-0200-000052000000}"/>
    <hyperlink ref="F822" r:id="rId84" xr:uid="{00000000-0004-0000-0200-000053000000}"/>
    <hyperlink ref="F824" r:id="rId85" xr:uid="{00000000-0004-0000-0200-000054000000}"/>
    <hyperlink ref="F826" r:id="rId86" xr:uid="{00000000-0004-0000-0200-000055000000}"/>
    <hyperlink ref="F836" r:id="rId87" xr:uid="{00000000-0004-0000-0200-000056000000}"/>
    <hyperlink ref="F845" r:id="rId88" xr:uid="{00000000-0004-0000-0200-000057000000}"/>
    <hyperlink ref="F853" r:id="rId89" xr:uid="{00000000-0004-0000-0200-000058000000}"/>
    <hyperlink ref="F866" r:id="rId90" xr:uid="{00000000-0004-0000-0200-000059000000}"/>
    <hyperlink ref="F875" r:id="rId91" xr:uid="{00000000-0004-0000-0200-00005A000000}"/>
    <hyperlink ref="F878" r:id="rId92" xr:uid="{00000000-0004-0000-0200-00005B000000}"/>
    <hyperlink ref="F880" r:id="rId93" xr:uid="{00000000-0004-0000-0200-00005C000000}"/>
    <hyperlink ref="F882" r:id="rId94" xr:uid="{00000000-0004-0000-0200-00005D000000}"/>
    <hyperlink ref="F885" r:id="rId95" xr:uid="{00000000-0004-0000-0200-00005E000000}"/>
    <hyperlink ref="F901" r:id="rId96" xr:uid="{00000000-0004-0000-0200-00005F000000}"/>
    <hyperlink ref="F912" r:id="rId97" xr:uid="{00000000-0004-0000-0200-000060000000}"/>
    <hyperlink ref="F916" r:id="rId98" xr:uid="{00000000-0004-0000-0200-000061000000}"/>
    <hyperlink ref="F925" r:id="rId99" xr:uid="{00000000-0004-0000-0200-000062000000}"/>
    <hyperlink ref="F936" r:id="rId100" xr:uid="{00000000-0004-0000-0200-000063000000}"/>
    <hyperlink ref="F938" r:id="rId101" xr:uid="{00000000-0004-0000-0200-000064000000}"/>
    <hyperlink ref="F940" r:id="rId102" xr:uid="{00000000-0004-0000-0200-000065000000}"/>
    <hyperlink ref="F942" r:id="rId103" xr:uid="{00000000-0004-0000-0200-000066000000}"/>
    <hyperlink ref="F944" r:id="rId104" xr:uid="{00000000-0004-0000-0200-000067000000}"/>
    <hyperlink ref="F947" r:id="rId105" xr:uid="{00000000-0004-0000-0200-000068000000}"/>
    <hyperlink ref="F952" r:id="rId106" xr:uid="{00000000-0004-0000-0200-000069000000}"/>
    <hyperlink ref="F956" r:id="rId107" xr:uid="{00000000-0004-0000-0200-00006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3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96</v>
      </c>
    </row>
    <row r="3" spans="2:46" ht="6.95" customHeight="1">
      <c r="B3" s="19"/>
      <c r="C3" s="20"/>
      <c r="D3" s="20"/>
      <c r="E3" s="20"/>
      <c r="F3" s="20"/>
      <c r="G3" s="20"/>
      <c r="H3" s="20"/>
      <c r="I3" s="20"/>
      <c r="J3" s="20"/>
      <c r="K3" s="20"/>
      <c r="L3" s="21"/>
      <c r="AT3" s="18" t="s">
        <v>90</v>
      </c>
    </row>
    <row r="4" spans="2:46" ht="24.95" customHeight="1">
      <c r="B4" s="21"/>
      <c r="D4" s="22" t="s">
        <v>106</v>
      </c>
      <c r="L4" s="21"/>
      <c r="M4" s="87" t="s">
        <v>10</v>
      </c>
      <c r="AT4" s="18" t="s">
        <v>4</v>
      </c>
    </row>
    <row r="5" spans="2:46" ht="6.95" customHeight="1">
      <c r="B5" s="21"/>
      <c r="L5" s="21"/>
    </row>
    <row r="6" spans="2:46" ht="12" customHeight="1">
      <c r="B6" s="21"/>
      <c r="D6" s="28" t="s">
        <v>16</v>
      </c>
      <c r="L6" s="21"/>
    </row>
    <row r="7" spans="2:46" ht="16.5" customHeight="1">
      <c r="B7" s="21"/>
      <c r="E7" s="317" t="str">
        <f>'Rekapitulace stavby'!K6</f>
        <v>Školní zařízení Příbram</v>
      </c>
      <c r="F7" s="318"/>
      <c r="G7" s="318"/>
      <c r="H7" s="318"/>
      <c r="L7" s="21"/>
    </row>
    <row r="8" spans="2:46" s="1" customFormat="1" ht="12" customHeight="1">
      <c r="B8" s="34"/>
      <c r="D8" s="28" t="s">
        <v>107</v>
      </c>
      <c r="L8" s="34"/>
    </row>
    <row r="9" spans="2:46" s="1" customFormat="1" ht="16.5" customHeight="1">
      <c r="B9" s="34"/>
      <c r="E9" s="280" t="s">
        <v>1579</v>
      </c>
      <c r="F9" s="319"/>
      <c r="G9" s="319"/>
      <c r="H9" s="319"/>
      <c r="L9" s="34"/>
    </row>
    <row r="10" spans="2:46" s="1" customFormat="1" ht="11.25">
      <c r="B10" s="34"/>
      <c r="L10" s="34"/>
    </row>
    <row r="11" spans="2:46" s="1" customFormat="1" ht="12" customHeight="1">
      <c r="B11" s="34"/>
      <c r="D11" s="28" t="s">
        <v>18</v>
      </c>
      <c r="F11" s="26" t="s">
        <v>32</v>
      </c>
      <c r="I11" s="28" t="s">
        <v>20</v>
      </c>
      <c r="J11" s="26" t="s">
        <v>32</v>
      </c>
      <c r="L11" s="34"/>
    </row>
    <row r="12" spans="2:46" s="1" customFormat="1" ht="12" customHeight="1">
      <c r="B12" s="34"/>
      <c r="D12" s="28" t="s">
        <v>22</v>
      </c>
      <c r="F12" s="26" t="s">
        <v>23</v>
      </c>
      <c r="I12" s="28" t="s">
        <v>24</v>
      </c>
      <c r="J12" s="51" t="str">
        <f>'Rekapitulace stavby'!AN8</f>
        <v>10. 2. 2025</v>
      </c>
      <c r="L12" s="34"/>
    </row>
    <row r="13" spans="2:46" s="1" customFormat="1" ht="10.9"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32</v>
      </c>
      <c r="L15" s="34"/>
    </row>
    <row r="16" spans="2:46" s="1" customFormat="1" ht="6.95" customHeight="1">
      <c r="B16" s="34"/>
      <c r="L16" s="34"/>
    </row>
    <row r="17" spans="2:12" s="1" customFormat="1" ht="12" customHeight="1">
      <c r="B17" s="34"/>
      <c r="D17" s="28" t="s">
        <v>35</v>
      </c>
      <c r="I17" s="28" t="s">
        <v>31</v>
      </c>
      <c r="J17" s="29" t="str">
        <f>'Rekapitulace stavby'!AN13</f>
        <v>Vyplň údaj</v>
      </c>
      <c r="L17" s="34"/>
    </row>
    <row r="18" spans="2:12" s="1" customFormat="1" ht="18" customHeight="1">
      <c r="B18" s="34"/>
      <c r="E18" s="320" t="str">
        <f>'Rekapitulace stavby'!E14</f>
        <v>Vyplň údaj</v>
      </c>
      <c r="F18" s="301"/>
      <c r="G18" s="301"/>
      <c r="H18" s="301"/>
      <c r="I18" s="28" t="s">
        <v>34</v>
      </c>
      <c r="J18" s="29" t="str">
        <f>'Rekapitulace stavby'!AN14</f>
        <v>Vyplň údaj</v>
      </c>
      <c r="L18" s="34"/>
    </row>
    <row r="19" spans="2:12" s="1" customFormat="1" ht="6.95" customHeight="1">
      <c r="B19" s="34"/>
      <c r="L19" s="34"/>
    </row>
    <row r="20" spans="2:12" s="1" customFormat="1" ht="12" customHeight="1">
      <c r="B20" s="34"/>
      <c r="D20" s="28" t="s">
        <v>37</v>
      </c>
      <c r="I20" s="28" t="s">
        <v>31</v>
      </c>
      <c r="J20" s="26" t="s">
        <v>38</v>
      </c>
      <c r="L20" s="34"/>
    </row>
    <row r="21" spans="2:12" s="1" customFormat="1" ht="18" customHeight="1">
      <c r="B21" s="34"/>
      <c r="E21" s="26" t="s">
        <v>39</v>
      </c>
      <c r="I21" s="28" t="s">
        <v>34</v>
      </c>
      <c r="J21" s="26" t="s">
        <v>40</v>
      </c>
      <c r="L21" s="34"/>
    </row>
    <row r="22" spans="2:12" s="1" customFormat="1" ht="6.95" customHeight="1">
      <c r="B22" s="34"/>
      <c r="L22" s="34"/>
    </row>
    <row r="23" spans="2:12" s="1" customFormat="1" ht="12" customHeight="1">
      <c r="B23" s="34"/>
      <c r="D23" s="28" t="s">
        <v>42</v>
      </c>
      <c r="I23" s="28" t="s">
        <v>31</v>
      </c>
      <c r="J23" s="26" t="str">
        <f>IF('Rekapitulace stavby'!AN19="","",'Rekapitulace stavby'!AN19)</f>
        <v/>
      </c>
      <c r="L23" s="34"/>
    </row>
    <row r="24" spans="2:12" s="1" customFormat="1" ht="18" customHeight="1">
      <c r="B24" s="34"/>
      <c r="E24" s="26" t="str">
        <f>IF('Rekapitulace stavby'!E20="","",'Rekapitulace stavby'!E20)</f>
        <v xml:space="preserve"> </v>
      </c>
      <c r="I24" s="28" t="s">
        <v>34</v>
      </c>
      <c r="J24" s="26" t="str">
        <f>IF('Rekapitulace stavby'!AN20="","",'Rekapitulace stavby'!AN20)</f>
        <v/>
      </c>
      <c r="L24" s="34"/>
    </row>
    <row r="25" spans="2:12" s="1" customFormat="1" ht="6.95" customHeight="1">
      <c r="B25" s="34"/>
      <c r="L25" s="34"/>
    </row>
    <row r="26" spans="2:12" s="1" customFormat="1" ht="12" customHeight="1">
      <c r="B26" s="34"/>
      <c r="D26" s="28" t="s">
        <v>44</v>
      </c>
      <c r="L26" s="34"/>
    </row>
    <row r="27" spans="2:12" s="7" customFormat="1" ht="47.25" customHeight="1">
      <c r="B27" s="88"/>
      <c r="E27" s="306" t="s">
        <v>45</v>
      </c>
      <c r="F27" s="306"/>
      <c r="G27" s="306"/>
      <c r="H27" s="306"/>
      <c r="L27" s="88"/>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89" t="s">
        <v>46</v>
      </c>
      <c r="J30" s="65">
        <f>ROUND(J85, 2)</f>
        <v>0</v>
      </c>
      <c r="L30" s="34"/>
    </row>
    <row r="31" spans="2:12" s="1" customFormat="1" ht="6.95" customHeight="1">
      <c r="B31" s="34"/>
      <c r="D31" s="52"/>
      <c r="E31" s="52"/>
      <c r="F31" s="52"/>
      <c r="G31" s="52"/>
      <c r="H31" s="52"/>
      <c r="I31" s="52"/>
      <c r="J31" s="52"/>
      <c r="K31" s="52"/>
      <c r="L31" s="34"/>
    </row>
    <row r="32" spans="2:12" s="1" customFormat="1" ht="14.45" customHeight="1">
      <c r="B32" s="34"/>
      <c r="F32" s="37" t="s">
        <v>48</v>
      </c>
      <c r="I32" s="37" t="s">
        <v>47</v>
      </c>
      <c r="J32" s="37" t="s">
        <v>49</v>
      </c>
      <c r="L32" s="34"/>
    </row>
    <row r="33" spans="2:12" s="1" customFormat="1" ht="14.45" customHeight="1">
      <c r="B33" s="34"/>
      <c r="D33" s="54" t="s">
        <v>50</v>
      </c>
      <c r="E33" s="28" t="s">
        <v>51</v>
      </c>
      <c r="F33" s="90">
        <f>ROUND((SUM(BE85:BE134)),  2)</f>
        <v>0</v>
      </c>
      <c r="I33" s="91">
        <v>0.21</v>
      </c>
      <c r="J33" s="90">
        <f>ROUND(((SUM(BE85:BE134))*I33),  2)</f>
        <v>0</v>
      </c>
      <c r="L33" s="34"/>
    </row>
    <row r="34" spans="2:12" s="1" customFormat="1" ht="14.45" customHeight="1">
      <c r="B34" s="34"/>
      <c r="E34" s="28" t="s">
        <v>52</v>
      </c>
      <c r="F34" s="90">
        <f>ROUND((SUM(BF85:BF134)),  2)</f>
        <v>0</v>
      </c>
      <c r="I34" s="91">
        <v>0.12</v>
      </c>
      <c r="J34" s="90">
        <f>ROUND(((SUM(BF85:BF134))*I34),  2)</f>
        <v>0</v>
      </c>
      <c r="L34" s="34"/>
    </row>
    <row r="35" spans="2:12" s="1" customFormat="1" ht="14.45" hidden="1" customHeight="1">
      <c r="B35" s="34"/>
      <c r="E35" s="28" t="s">
        <v>53</v>
      </c>
      <c r="F35" s="90">
        <f>ROUND((SUM(BG85:BG134)),  2)</f>
        <v>0</v>
      </c>
      <c r="I35" s="91">
        <v>0.21</v>
      </c>
      <c r="J35" s="90">
        <f>0</f>
        <v>0</v>
      </c>
      <c r="L35" s="34"/>
    </row>
    <row r="36" spans="2:12" s="1" customFormat="1" ht="14.45" hidden="1" customHeight="1">
      <c r="B36" s="34"/>
      <c r="E36" s="28" t="s">
        <v>54</v>
      </c>
      <c r="F36" s="90">
        <f>ROUND((SUM(BH85:BH134)),  2)</f>
        <v>0</v>
      </c>
      <c r="I36" s="91">
        <v>0.12</v>
      </c>
      <c r="J36" s="90">
        <f>0</f>
        <v>0</v>
      </c>
      <c r="L36" s="34"/>
    </row>
    <row r="37" spans="2:12" s="1" customFormat="1" ht="14.45" hidden="1" customHeight="1">
      <c r="B37" s="34"/>
      <c r="E37" s="28" t="s">
        <v>55</v>
      </c>
      <c r="F37" s="90">
        <f>ROUND((SUM(BI85:BI134)),  2)</f>
        <v>0</v>
      </c>
      <c r="I37" s="91">
        <v>0</v>
      </c>
      <c r="J37" s="90">
        <f>0</f>
        <v>0</v>
      </c>
      <c r="L37" s="34"/>
    </row>
    <row r="38" spans="2:12" s="1" customFormat="1" ht="6.95" customHeight="1">
      <c r="B38" s="34"/>
      <c r="L38" s="34"/>
    </row>
    <row r="39" spans="2:12" s="1" customFormat="1" ht="25.35" customHeight="1">
      <c r="B39" s="34"/>
      <c r="C39" s="92"/>
      <c r="D39" s="93" t="s">
        <v>56</v>
      </c>
      <c r="E39" s="56"/>
      <c r="F39" s="56"/>
      <c r="G39" s="94" t="s">
        <v>57</v>
      </c>
      <c r="H39" s="95" t="s">
        <v>58</v>
      </c>
      <c r="I39" s="56"/>
      <c r="J39" s="96">
        <f>SUM(J30:J37)</f>
        <v>0</v>
      </c>
      <c r="K39" s="97"/>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109</v>
      </c>
      <c r="L45" s="34"/>
    </row>
    <row r="46" spans="2:12" s="1" customFormat="1" ht="6.95" customHeight="1">
      <c r="B46" s="34"/>
      <c r="L46" s="34"/>
    </row>
    <row r="47" spans="2:12" s="1" customFormat="1" ht="12" customHeight="1">
      <c r="B47" s="34"/>
      <c r="C47" s="28" t="s">
        <v>16</v>
      </c>
      <c r="L47" s="34"/>
    </row>
    <row r="48" spans="2:12" s="1" customFormat="1" ht="16.5" customHeight="1">
      <c r="B48" s="34"/>
      <c r="E48" s="317" t="str">
        <f>E7</f>
        <v>Školní zařízení Příbram</v>
      </c>
      <c r="F48" s="318"/>
      <c r="G48" s="318"/>
      <c r="H48" s="318"/>
      <c r="L48" s="34"/>
    </row>
    <row r="49" spans="2:47" s="1" customFormat="1" ht="12" customHeight="1">
      <c r="B49" s="34"/>
      <c r="C49" s="28" t="s">
        <v>107</v>
      </c>
      <c r="L49" s="34"/>
    </row>
    <row r="50" spans="2:47" s="1" customFormat="1" ht="16.5" customHeight="1">
      <c r="B50" s="34"/>
      <c r="E50" s="280" t="str">
        <f>E9</f>
        <v>SO3 - Silnoproudé instalace</v>
      </c>
      <c r="F50" s="319"/>
      <c r="G50" s="319"/>
      <c r="H50" s="319"/>
      <c r="L50" s="34"/>
    </row>
    <row r="51" spans="2:47" s="1" customFormat="1" ht="6.95" customHeight="1">
      <c r="B51" s="34"/>
      <c r="L51" s="34"/>
    </row>
    <row r="52" spans="2:47" s="1" customFormat="1" ht="12" customHeight="1">
      <c r="B52" s="34"/>
      <c r="C52" s="28" t="s">
        <v>22</v>
      </c>
      <c r="F52" s="26" t="str">
        <f>F12</f>
        <v>Pod Šachtami 336, Příbram</v>
      </c>
      <c r="I52" s="28" t="s">
        <v>24</v>
      </c>
      <c r="J52" s="51" t="str">
        <f>IF(J12="","",J12)</f>
        <v>10. 2. 2025</v>
      </c>
      <c r="L52" s="34"/>
    </row>
    <row r="53" spans="2:47" s="1" customFormat="1" ht="6.95" customHeight="1">
      <c r="B53" s="34"/>
      <c r="L53" s="34"/>
    </row>
    <row r="54" spans="2:47" s="1" customFormat="1" ht="15.2" customHeight="1">
      <c r="B54" s="34"/>
      <c r="C54" s="28" t="s">
        <v>30</v>
      </c>
      <c r="F54" s="26" t="str">
        <f>E15</f>
        <v>OU, PŠ, ZŠ a MŠ, Pod Šachtami 335, Příbram</v>
      </c>
      <c r="I54" s="28" t="s">
        <v>37</v>
      </c>
      <c r="J54" s="32" t="str">
        <f>E21</f>
        <v>RAFPRO s.r.o.</v>
      </c>
      <c r="L54" s="34"/>
    </row>
    <row r="55" spans="2:47" s="1" customFormat="1" ht="15.2" customHeight="1">
      <c r="B55" s="34"/>
      <c r="C55" s="28" t="s">
        <v>35</v>
      </c>
      <c r="F55" s="26" t="str">
        <f>IF(E18="","",E18)</f>
        <v>Vyplň údaj</v>
      </c>
      <c r="I55" s="28" t="s">
        <v>42</v>
      </c>
      <c r="J55" s="32" t="str">
        <f>E24</f>
        <v xml:space="preserve"> </v>
      </c>
      <c r="L55" s="34"/>
    </row>
    <row r="56" spans="2:47" s="1" customFormat="1" ht="10.35" customHeight="1">
      <c r="B56" s="34"/>
      <c r="L56" s="34"/>
    </row>
    <row r="57" spans="2:47" s="1" customFormat="1" ht="29.25" customHeight="1">
      <c r="B57" s="34"/>
      <c r="C57" s="98" t="s">
        <v>110</v>
      </c>
      <c r="D57" s="92"/>
      <c r="E57" s="92"/>
      <c r="F57" s="92"/>
      <c r="G57" s="92"/>
      <c r="H57" s="92"/>
      <c r="I57" s="92"/>
      <c r="J57" s="99" t="s">
        <v>111</v>
      </c>
      <c r="K57" s="92"/>
      <c r="L57" s="34"/>
    </row>
    <row r="58" spans="2:47" s="1" customFormat="1" ht="10.35" customHeight="1">
      <c r="B58" s="34"/>
      <c r="L58" s="34"/>
    </row>
    <row r="59" spans="2:47" s="1" customFormat="1" ht="22.9" customHeight="1">
      <c r="B59" s="34"/>
      <c r="C59" s="100" t="s">
        <v>78</v>
      </c>
      <c r="J59" s="65">
        <f>J85</f>
        <v>0</v>
      </c>
      <c r="L59" s="34"/>
      <c r="AU59" s="18" t="s">
        <v>112</v>
      </c>
    </row>
    <row r="60" spans="2:47" s="8" customFormat="1" ht="24.95" customHeight="1">
      <c r="B60" s="101"/>
      <c r="D60" s="102" t="s">
        <v>1580</v>
      </c>
      <c r="E60" s="103"/>
      <c r="F60" s="103"/>
      <c r="G60" s="103"/>
      <c r="H60" s="103"/>
      <c r="I60" s="103"/>
      <c r="J60" s="104">
        <f>J86</f>
        <v>0</v>
      </c>
      <c r="L60" s="101"/>
    </row>
    <row r="61" spans="2:47" s="8" customFormat="1" ht="24.95" customHeight="1">
      <c r="B61" s="101"/>
      <c r="D61" s="102" t="s">
        <v>1581</v>
      </c>
      <c r="E61" s="103"/>
      <c r="F61" s="103"/>
      <c r="G61" s="103"/>
      <c r="H61" s="103"/>
      <c r="I61" s="103"/>
      <c r="J61" s="104">
        <f>J97</f>
        <v>0</v>
      </c>
      <c r="L61" s="101"/>
    </row>
    <row r="62" spans="2:47" s="8" customFormat="1" ht="24.95" customHeight="1">
      <c r="B62" s="101"/>
      <c r="D62" s="102" t="s">
        <v>1582</v>
      </c>
      <c r="E62" s="103"/>
      <c r="F62" s="103"/>
      <c r="G62" s="103"/>
      <c r="H62" s="103"/>
      <c r="I62" s="103"/>
      <c r="J62" s="104">
        <f>J109</f>
        <v>0</v>
      </c>
      <c r="L62" s="101"/>
    </row>
    <row r="63" spans="2:47" s="8" customFormat="1" ht="24.95" customHeight="1">
      <c r="B63" s="101"/>
      <c r="D63" s="102" t="s">
        <v>1583</v>
      </c>
      <c r="E63" s="103"/>
      <c r="F63" s="103"/>
      <c r="G63" s="103"/>
      <c r="H63" s="103"/>
      <c r="I63" s="103"/>
      <c r="J63" s="104">
        <f>J119</f>
        <v>0</v>
      </c>
      <c r="L63" s="101"/>
    </row>
    <row r="64" spans="2:47" s="8" customFormat="1" ht="24.95" customHeight="1">
      <c r="B64" s="101"/>
      <c r="D64" s="102" t="s">
        <v>1584</v>
      </c>
      <c r="E64" s="103"/>
      <c r="F64" s="103"/>
      <c r="G64" s="103"/>
      <c r="H64" s="103"/>
      <c r="I64" s="103"/>
      <c r="J64" s="104">
        <f>J125</f>
        <v>0</v>
      </c>
      <c r="L64" s="101"/>
    </row>
    <row r="65" spans="2:12" s="8" customFormat="1" ht="24.95" customHeight="1">
      <c r="B65" s="101"/>
      <c r="D65" s="102" t="s">
        <v>1585</v>
      </c>
      <c r="E65" s="103"/>
      <c r="F65" s="103"/>
      <c r="G65" s="103"/>
      <c r="H65" s="103"/>
      <c r="I65" s="103"/>
      <c r="J65" s="104">
        <f>J129</f>
        <v>0</v>
      </c>
      <c r="L65" s="101"/>
    </row>
    <row r="66" spans="2:12" s="1" customFormat="1" ht="21.75" customHeight="1">
      <c r="B66" s="34"/>
      <c r="L66" s="34"/>
    </row>
    <row r="67" spans="2:12" s="1" customFormat="1" ht="6.95" customHeight="1">
      <c r="B67" s="43"/>
      <c r="C67" s="44"/>
      <c r="D67" s="44"/>
      <c r="E67" s="44"/>
      <c r="F67" s="44"/>
      <c r="G67" s="44"/>
      <c r="H67" s="44"/>
      <c r="I67" s="44"/>
      <c r="J67" s="44"/>
      <c r="K67" s="44"/>
      <c r="L67" s="34"/>
    </row>
    <row r="71" spans="2:12" s="1" customFormat="1" ht="6.95" customHeight="1">
      <c r="B71" s="45"/>
      <c r="C71" s="46"/>
      <c r="D71" s="46"/>
      <c r="E71" s="46"/>
      <c r="F71" s="46"/>
      <c r="G71" s="46"/>
      <c r="H71" s="46"/>
      <c r="I71" s="46"/>
      <c r="J71" s="46"/>
      <c r="K71" s="46"/>
      <c r="L71" s="34"/>
    </row>
    <row r="72" spans="2:12" s="1" customFormat="1" ht="24.95" customHeight="1">
      <c r="B72" s="34"/>
      <c r="C72" s="22" t="s">
        <v>126</v>
      </c>
      <c r="L72" s="34"/>
    </row>
    <row r="73" spans="2:12" s="1" customFormat="1" ht="6.95" customHeight="1">
      <c r="B73" s="34"/>
      <c r="L73" s="34"/>
    </row>
    <row r="74" spans="2:12" s="1" customFormat="1" ht="12" customHeight="1">
      <c r="B74" s="34"/>
      <c r="C74" s="28" t="s">
        <v>16</v>
      </c>
      <c r="L74" s="34"/>
    </row>
    <row r="75" spans="2:12" s="1" customFormat="1" ht="16.5" customHeight="1">
      <c r="B75" s="34"/>
      <c r="E75" s="317" t="str">
        <f>E7</f>
        <v>Školní zařízení Příbram</v>
      </c>
      <c r="F75" s="318"/>
      <c r="G75" s="318"/>
      <c r="H75" s="318"/>
      <c r="L75" s="34"/>
    </row>
    <row r="76" spans="2:12" s="1" customFormat="1" ht="12" customHeight="1">
      <c r="B76" s="34"/>
      <c r="C76" s="28" t="s">
        <v>107</v>
      </c>
      <c r="L76" s="34"/>
    </row>
    <row r="77" spans="2:12" s="1" customFormat="1" ht="16.5" customHeight="1">
      <c r="B77" s="34"/>
      <c r="E77" s="280" t="str">
        <f>E9</f>
        <v>SO3 - Silnoproudé instalace</v>
      </c>
      <c r="F77" s="319"/>
      <c r="G77" s="319"/>
      <c r="H77" s="319"/>
      <c r="L77" s="34"/>
    </row>
    <row r="78" spans="2:12" s="1" customFormat="1" ht="6.95" customHeight="1">
      <c r="B78" s="34"/>
      <c r="L78" s="34"/>
    </row>
    <row r="79" spans="2:12" s="1" customFormat="1" ht="12" customHeight="1">
      <c r="B79" s="34"/>
      <c r="C79" s="28" t="s">
        <v>22</v>
      </c>
      <c r="F79" s="26" t="str">
        <f>F12</f>
        <v>Pod Šachtami 336, Příbram</v>
      </c>
      <c r="I79" s="28" t="s">
        <v>24</v>
      </c>
      <c r="J79" s="51" t="str">
        <f>IF(J12="","",J12)</f>
        <v>10. 2. 2025</v>
      </c>
      <c r="L79" s="34"/>
    </row>
    <row r="80" spans="2:12" s="1" customFormat="1" ht="6.95" customHeight="1">
      <c r="B80" s="34"/>
      <c r="L80" s="34"/>
    </row>
    <row r="81" spans="2:65" s="1" customFormat="1" ht="15.2" customHeight="1">
      <c r="B81" s="34"/>
      <c r="C81" s="28" t="s">
        <v>30</v>
      </c>
      <c r="F81" s="26" t="str">
        <f>E15</f>
        <v>OU, PŠ, ZŠ a MŠ, Pod Šachtami 335, Příbram</v>
      </c>
      <c r="I81" s="28" t="s">
        <v>37</v>
      </c>
      <c r="J81" s="32" t="str">
        <f>E21</f>
        <v>RAFPRO s.r.o.</v>
      </c>
      <c r="L81" s="34"/>
    </row>
    <row r="82" spans="2:65" s="1" customFormat="1" ht="15.2" customHeight="1">
      <c r="B82" s="34"/>
      <c r="C82" s="28" t="s">
        <v>35</v>
      </c>
      <c r="F82" s="26" t="str">
        <f>IF(E18="","",E18)</f>
        <v>Vyplň údaj</v>
      </c>
      <c r="I82" s="28" t="s">
        <v>42</v>
      </c>
      <c r="J82" s="32" t="str">
        <f>E24</f>
        <v xml:space="preserve"> </v>
      </c>
      <c r="L82" s="34"/>
    </row>
    <row r="83" spans="2:65" s="1" customFormat="1" ht="10.35" customHeight="1">
      <c r="B83" s="34"/>
      <c r="L83" s="34"/>
    </row>
    <row r="84" spans="2:65" s="10" customFormat="1" ht="29.25" customHeight="1">
      <c r="B84" s="109"/>
      <c r="C84" s="110" t="s">
        <v>127</v>
      </c>
      <c r="D84" s="111" t="s">
        <v>65</v>
      </c>
      <c r="E84" s="111" t="s">
        <v>61</v>
      </c>
      <c r="F84" s="111" t="s">
        <v>62</v>
      </c>
      <c r="G84" s="111" t="s">
        <v>128</v>
      </c>
      <c r="H84" s="111" t="s">
        <v>129</v>
      </c>
      <c r="I84" s="111" t="s">
        <v>130</v>
      </c>
      <c r="J84" s="111" t="s">
        <v>111</v>
      </c>
      <c r="K84" s="112" t="s">
        <v>131</v>
      </c>
      <c r="L84" s="109"/>
      <c r="M84" s="58" t="s">
        <v>32</v>
      </c>
      <c r="N84" s="59" t="s">
        <v>50</v>
      </c>
      <c r="O84" s="59" t="s">
        <v>132</v>
      </c>
      <c r="P84" s="59" t="s">
        <v>133</v>
      </c>
      <c r="Q84" s="59" t="s">
        <v>134</v>
      </c>
      <c r="R84" s="59" t="s">
        <v>135</v>
      </c>
      <c r="S84" s="59" t="s">
        <v>136</v>
      </c>
      <c r="T84" s="60" t="s">
        <v>137</v>
      </c>
    </row>
    <row r="85" spans="2:65" s="1" customFormat="1" ht="22.9" customHeight="1">
      <c r="B85" s="34"/>
      <c r="C85" s="63" t="s">
        <v>138</v>
      </c>
      <c r="J85" s="113">
        <f>BK85</f>
        <v>0</v>
      </c>
      <c r="L85" s="34"/>
      <c r="M85" s="61"/>
      <c r="N85" s="52"/>
      <c r="O85" s="52"/>
      <c r="P85" s="114">
        <f>P86+P97+P109+P119+P125+P129</f>
        <v>0</v>
      </c>
      <c r="Q85" s="52"/>
      <c r="R85" s="114">
        <f>R86+R97+R109+R119+R125+R129</f>
        <v>0</v>
      </c>
      <c r="S85" s="52"/>
      <c r="T85" s="115">
        <f>T86+T97+T109+T119+T125+T129</f>
        <v>0</v>
      </c>
      <c r="AT85" s="18" t="s">
        <v>79</v>
      </c>
      <c r="AU85" s="18" t="s">
        <v>112</v>
      </c>
      <c r="BK85" s="116">
        <f>BK86+BK97+BK109+BK119+BK125+BK129</f>
        <v>0</v>
      </c>
    </row>
    <row r="86" spans="2:65" s="11" customFormat="1" ht="25.9" customHeight="1">
      <c r="B86" s="117"/>
      <c r="D86" s="118" t="s">
        <v>79</v>
      </c>
      <c r="E86" s="119" t="s">
        <v>1586</v>
      </c>
      <c r="F86" s="119" t="s">
        <v>1587</v>
      </c>
      <c r="I86" s="120"/>
      <c r="J86" s="121">
        <f>BK86</f>
        <v>0</v>
      </c>
      <c r="L86" s="117"/>
      <c r="M86" s="122"/>
      <c r="P86" s="123">
        <f>SUM(P87:P96)</f>
        <v>0</v>
      </c>
      <c r="R86" s="123">
        <f>SUM(R87:R96)</f>
        <v>0</v>
      </c>
      <c r="T86" s="124">
        <f>SUM(T87:T96)</f>
        <v>0</v>
      </c>
      <c r="AR86" s="118" t="s">
        <v>88</v>
      </c>
      <c r="AT86" s="125" t="s">
        <v>79</v>
      </c>
      <c r="AU86" s="125" t="s">
        <v>80</v>
      </c>
      <c r="AY86" s="118" t="s">
        <v>141</v>
      </c>
      <c r="BK86" s="126">
        <f>SUM(BK87:BK96)</f>
        <v>0</v>
      </c>
    </row>
    <row r="87" spans="2:65" s="1" customFormat="1" ht="16.5" customHeight="1">
      <c r="B87" s="34"/>
      <c r="C87" s="129" t="s">
        <v>88</v>
      </c>
      <c r="D87" s="129" t="s">
        <v>143</v>
      </c>
      <c r="E87" s="130" t="s">
        <v>1588</v>
      </c>
      <c r="F87" s="131" t="s">
        <v>1589</v>
      </c>
      <c r="G87" s="132" t="s">
        <v>1590</v>
      </c>
      <c r="H87" s="133">
        <v>4</v>
      </c>
      <c r="I87" s="134"/>
      <c r="J87" s="135">
        <f t="shared" ref="J87:J96" si="0">ROUND(I87*H87,2)</f>
        <v>0</v>
      </c>
      <c r="K87" s="131" t="s">
        <v>32</v>
      </c>
      <c r="L87" s="34"/>
      <c r="M87" s="136" t="s">
        <v>32</v>
      </c>
      <c r="N87" s="137" t="s">
        <v>51</v>
      </c>
      <c r="P87" s="138">
        <f t="shared" ref="P87:P96" si="1">O87*H87</f>
        <v>0</v>
      </c>
      <c r="Q87" s="138">
        <v>0</v>
      </c>
      <c r="R87" s="138">
        <f t="shared" ref="R87:R96" si="2">Q87*H87</f>
        <v>0</v>
      </c>
      <c r="S87" s="138">
        <v>0</v>
      </c>
      <c r="T87" s="139">
        <f t="shared" ref="T87:T96" si="3">S87*H87</f>
        <v>0</v>
      </c>
      <c r="AR87" s="140" t="s">
        <v>148</v>
      </c>
      <c r="AT87" s="140" t="s">
        <v>143</v>
      </c>
      <c r="AU87" s="140" t="s">
        <v>88</v>
      </c>
      <c r="AY87" s="18" t="s">
        <v>141</v>
      </c>
      <c r="BE87" s="141">
        <f t="shared" ref="BE87:BE96" si="4">IF(N87="základní",J87,0)</f>
        <v>0</v>
      </c>
      <c r="BF87" s="141">
        <f t="shared" ref="BF87:BF96" si="5">IF(N87="snížená",J87,0)</f>
        <v>0</v>
      </c>
      <c r="BG87" s="141">
        <f t="shared" ref="BG87:BG96" si="6">IF(N87="zákl. přenesená",J87,0)</f>
        <v>0</v>
      </c>
      <c r="BH87" s="141">
        <f t="shared" ref="BH87:BH96" si="7">IF(N87="sníž. přenesená",J87,0)</f>
        <v>0</v>
      </c>
      <c r="BI87" s="141">
        <f t="shared" ref="BI87:BI96" si="8">IF(N87="nulová",J87,0)</f>
        <v>0</v>
      </c>
      <c r="BJ87" s="18" t="s">
        <v>88</v>
      </c>
      <c r="BK87" s="141">
        <f t="shared" ref="BK87:BK96" si="9">ROUND(I87*H87,2)</f>
        <v>0</v>
      </c>
      <c r="BL87" s="18" t="s">
        <v>148</v>
      </c>
      <c r="BM87" s="140" t="s">
        <v>90</v>
      </c>
    </row>
    <row r="88" spans="2:65" s="1" customFormat="1" ht="16.5" customHeight="1">
      <c r="B88" s="34"/>
      <c r="C88" s="129" t="s">
        <v>90</v>
      </c>
      <c r="D88" s="129" t="s">
        <v>143</v>
      </c>
      <c r="E88" s="130" t="s">
        <v>1591</v>
      </c>
      <c r="F88" s="131" t="s">
        <v>1592</v>
      </c>
      <c r="G88" s="132" t="s">
        <v>1590</v>
      </c>
      <c r="H88" s="133">
        <v>20</v>
      </c>
      <c r="I88" s="134"/>
      <c r="J88" s="135">
        <f t="shared" si="0"/>
        <v>0</v>
      </c>
      <c r="K88" s="131" t="s">
        <v>32</v>
      </c>
      <c r="L88" s="34"/>
      <c r="M88" s="136" t="s">
        <v>32</v>
      </c>
      <c r="N88" s="137" t="s">
        <v>51</v>
      </c>
      <c r="P88" s="138">
        <f t="shared" si="1"/>
        <v>0</v>
      </c>
      <c r="Q88" s="138">
        <v>0</v>
      </c>
      <c r="R88" s="138">
        <f t="shared" si="2"/>
        <v>0</v>
      </c>
      <c r="S88" s="138">
        <v>0</v>
      </c>
      <c r="T88" s="139">
        <f t="shared" si="3"/>
        <v>0</v>
      </c>
      <c r="AR88" s="140" t="s">
        <v>148</v>
      </c>
      <c r="AT88" s="140" t="s">
        <v>143</v>
      </c>
      <c r="AU88" s="140" t="s">
        <v>88</v>
      </c>
      <c r="AY88" s="18" t="s">
        <v>141</v>
      </c>
      <c r="BE88" s="141">
        <f t="shared" si="4"/>
        <v>0</v>
      </c>
      <c r="BF88" s="141">
        <f t="shared" si="5"/>
        <v>0</v>
      </c>
      <c r="BG88" s="141">
        <f t="shared" si="6"/>
        <v>0</v>
      </c>
      <c r="BH88" s="141">
        <f t="shared" si="7"/>
        <v>0</v>
      </c>
      <c r="BI88" s="141">
        <f t="shared" si="8"/>
        <v>0</v>
      </c>
      <c r="BJ88" s="18" t="s">
        <v>88</v>
      </c>
      <c r="BK88" s="141">
        <f t="shared" si="9"/>
        <v>0</v>
      </c>
      <c r="BL88" s="18" t="s">
        <v>148</v>
      </c>
      <c r="BM88" s="140" t="s">
        <v>148</v>
      </c>
    </row>
    <row r="89" spans="2:65" s="1" customFormat="1" ht="21.75" customHeight="1">
      <c r="B89" s="34"/>
      <c r="C89" s="129" t="s">
        <v>328</v>
      </c>
      <c r="D89" s="129" t="s">
        <v>143</v>
      </c>
      <c r="E89" s="130" t="s">
        <v>1593</v>
      </c>
      <c r="F89" s="131" t="s">
        <v>1594</v>
      </c>
      <c r="G89" s="132" t="s">
        <v>1590</v>
      </c>
      <c r="H89" s="133">
        <v>14</v>
      </c>
      <c r="I89" s="134"/>
      <c r="J89" s="135">
        <f t="shared" si="0"/>
        <v>0</v>
      </c>
      <c r="K89" s="131" t="s">
        <v>32</v>
      </c>
      <c r="L89" s="34"/>
      <c r="M89" s="136" t="s">
        <v>32</v>
      </c>
      <c r="N89" s="137" t="s">
        <v>51</v>
      </c>
      <c r="P89" s="138">
        <f t="shared" si="1"/>
        <v>0</v>
      </c>
      <c r="Q89" s="138">
        <v>0</v>
      </c>
      <c r="R89" s="138">
        <f t="shared" si="2"/>
        <v>0</v>
      </c>
      <c r="S89" s="138">
        <v>0</v>
      </c>
      <c r="T89" s="139">
        <f t="shared" si="3"/>
        <v>0</v>
      </c>
      <c r="AR89" s="140" t="s">
        <v>148</v>
      </c>
      <c r="AT89" s="140" t="s">
        <v>143</v>
      </c>
      <c r="AU89" s="140" t="s">
        <v>88</v>
      </c>
      <c r="AY89" s="18" t="s">
        <v>141</v>
      </c>
      <c r="BE89" s="141">
        <f t="shared" si="4"/>
        <v>0</v>
      </c>
      <c r="BF89" s="141">
        <f t="shared" si="5"/>
        <v>0</v>
      </c>
      <c r="BG89" s="141">
        <f t="shared" si="6"/>
        <v>0</v>
      </c>
      <c r="BH89" s="141">
        <f t="shared" si="7"/>
        <v>0</v>
      </c>
      <c r="BI89" s="141">
        <f t="shared" si="8"/>
        <v>0</v>
      </c>
      <c r="BJ89" s="18" t="s">
        <v>88</v>
      </c>
      <c r="BK89" s="141">
        <f t="shared" si="9"/>
        <v>0</v>
      </c>
      <c r="BL89" s="18" t="s">
        <v>148</v>
      </c>
      <c r="BM89" s="140" t="s">
        <v>586</v>
      </c>
    </row>
    <row r="90" spans="2:65" s="1" customFormat="1" ht="16.5" customHeight="1">
      <c r="B90" s="34"/>
      <c r="C90" s="129" t="s">
        <v>148</v>
      </c>
      <c r="D90" s="129" t="s">
        <v>143</v>
      </c>
      <c r="E90" s="130" t="s">
        <v>1595</v>
      </c>
      <c r="F90" s="131" t="s">
        <v>1596</v>
      </c>
      <c r="G90" s="132" t="s">
        <v>1590</v>
      </c>
      <c r="H90" s="133">
        <v>4</v>
      </c>
      <c r="I90" s="134"/>
      <c r="J90" s="135">
        <f t="shared" si="0"/>
        <v>0</v>
      </c>
      <c r="K90" s="131" t="s">
        <v>32</v>
      </c>
      <c r="L90" s="34"/>
      <c r="M90" s="136" t="s">
        <v>32</v>
      </c>
      <c r="N90" s="137" t="s">
        <v>51</v>
      </c>
      <c r="P90" s="138">
        <f t="shared" si="1"/>
        <v>0</v>
      </c>
      <c r="Q90" s="138">
        <v>0</v>
      </c>
      <c r="R90" s="138">
        <f t="shared" si="2"/>
        <v>0</v>
      </c>
      <c r="S90" s="138">
        <v>0</v>
      </c>
      <c r="T90" s="139">
        <f t="shared" si="3"/>
        <v>0</v>
      </c>
      <c r="AR90" s="140" t="s">
        <v>148</v>
      </c>
      <c r="AT90" s="140" t="s">
        <v>143</v>
      </c>
      <c r="AU90" s="140" t="s">
        <v>88</v>
      </c>
      <c r="AY90" s="18" t="s">
        <v>141</v>
      </c>
      <c r="BE90" s="141">
        <f t="shared" si="4"/>
        <v>0</v>
      </c>
      <c r="BF90" s="141">
        <f t="shared" si="5"/>
        <v>0</v>
      </c>
      <c r="BG90" s="141">
        <f t="shared" si="6"/>
        <v>0</v>
      </c>
      <c r="BH90" s="141">
        <f t="shared" si="7"/>
        <v>0</v>
      </c>
      <c r="BI90" s="141">
        <f t="shared" si="8"/>
        <v>0</v>
      </c>
      <c r="BJ90" s="18" t="s">
        <v>88</v>
      </c>
      <c r="BK90" s="141">
        <f t="shared" si="9"/>
        <v>0</v>
      </c>
      <c r="BL90" s="18" t="s">
        <v>148</v>
      </c>
      <c r="BM90" s="140" t="s">
        <v>263</v>
      </c>
    </row>
    <row r="91" spans="2:65" s="1" customFormat="1" ht="21.75" customHeight="1">
      <c r="B91" s="34"/>
      <c r="C91" s="129" t="s">
        <v>374</v>
      </c>
      <c r="D91" s="129" t="s">
        <v>143</v>
      </c>
      <c r="E91" s="130" t="s">
        <v>1054</v>
      </c>
      <c r="F91" s="131" t="s">
        <v>1597</v>
      </c>
      <c r="G91" s="132" t="s">
        <v>1590</v>
      </c>
      <c r="H91" s="133">
        <v>1</v>
      </c>
      <c r="I91" s="134"/>
      <c r="J91" s="135">
        <f t="shared" si="0"/>
        <v>0</v>
      </c>
      <c r="K91" s="131" t="s">
        <v>32</v>
      </c>
      <c r="L91" s="34"/>
      <c r="M91" s="136" t="s">
        <v>32</v>
      </c>
      <c r="N91" s="137" t="s">
        <v>51</v>
      </c>
      <c r="P91" s="138">
        <f t="shared" si="1"/>
        <v>0</v>
      </c>
      <c r="Q91" s="138">
        <v>0</v>
      </c>
      <c r="R91" s="138">
        <f t="shared" si="2"/>
        <v>0</v>
      </c>
      <c r="S91" s="138">
        <v>0</v>
      </c>
      <c r="T91" s="139">
        <f t="shared" si="3"/>
        <v>0</v>
      </c>
      <c r="AR91" s="140" t="s">
        <v>148</v>
      </c>
      <c r="AT91" s="140" t="s">
        <v>143</v>
      </c>
      <c r="AU91" s="140" t="s">
        <v>88</v>
      </c>
      <c r="AY91" s="18" t="s">
        <v>141</v>
      </c>
      <c r="BE91" s="141">
        <f t="shared" si="4"/>
        <v>0</v>
      </c>
      <c r="BF91" s="141">
        <f t="shared" si="5"/>
        <v>0</v>
      </c>
      <c r="BG91" s="141">
        <f t="shared" si="6"/>
        <v>0</v>
      </c>
      <c r="BH91" s="141">
        <f t="shared" si="7"/>
        <v>0</v>
      </c>
      <c r="BI91" s="141">
        <f t="shared" si="8"/>
        <v>0</v>
      </c>
      <c r="BJ91" s="18" t="s">
        <v>88</v>
      </c>
      <c r="BK91" s="141">
        <f t="shared" si="9"/>
        <v>0</v>
      </c>
      <c r="BL91" s="18" t="s">
        <v>148</v>
      </c>
      <c r="BM91" s="140" t="s">
        <v>1598</v>
      </c>
    </row>
    <row r="92" spans="2:65" s="1" customFormat="1" ht="37.9" customHeight="1">
      <c r="B92" s="34"/>
      <c r="C92" s="129" t="s">
        <v>586</v>
      </c>
      <c r="D92" s="129" t="s">
        <v>143</v>
      </c>
      <c r="E92" s="130" t="s">
        <v>1599</v>
      </c>
      <c r="F92" s="131" t="s">
        <v>1600</v>
      </c>
      <c r="G92" s="132" t="s">
        <v>1590</v>
      </c>
      <c r="H92" s="133">
        <v>13</v>
      </c>
      <c r="I92" s="134"/>
      <c r="J92" s="135">
        <f t="shared" si="0"/>
        <v>0</v>
      </c>
      <c r="K92" s="131" t="s">
        <v>32</v>
      </c>
      <c r="L92" s="34"/>
      <c r="M92" s="136" t="s">
        <v>32</v>
      </c>
      <c r="N92" s="137" t="s">
        <v>51</v>
      </c>
      <c r="P92" s="138">
        <f t="shared" si="1"/>
        <v>0</v>
      </c>
      <c r="Q92" s="138">
        <v>0</v>
      </c>
      <c r="R92" s="138">
        <f t="shared" si="2"/>
        <v>0</v>
      </c>
      <c r="S92" s="138">
        <v>0</v>
      </c>
      <c r="T92" s="139">
        <f t="shared" si="3"/>
        <v>0</v>
      </c>
      <c r="AR92" s="140" t="s">
        <v>148</v>
      </c>
      <c r="AT92" s="140" t="s">
        <v>143</v>
      </c>
      <c r="AU92" s="140" t="s">
        <v>88</v>
      </c>
      <c r="AY92" s="18" t="s">
        <v>141</v>
      </c>
      <c r="BE92" s="141">
        <f t="shared" si="4"/>
        <v>0</v>
      </c>
      <c r="BF92" s="141">
        <f t="shared" si="5"/>
        <v>0</v>
      </c>
      <c r="BG92" s="141">
        <f t="shared" si="6"/>
        <v>0</v>
      </c>
      <c r="BH92" s="141">
        <f t="shared" si="7"/>
        <v>0</v>
      </c>
      <c r="BI92" s="141">
        <f t="shared" si="8"/>
        <v>0</v>
      </c>
      <c r="BJ92" s="18" t="s">
        <v>88</v>
      </c>
      <c r="BK92" s="141">
        <f t="shared" si="9"/>
        <v>0</v>
      </c>
      <c r="BL92" s="18" t="s">
        <v>148</v>
      </c>
      <c r="BM92" s="140" t="s">
        <v>8</v>
      </c>
    </row>
    <row r="93" spans="2:65" s="1" customFormat="1" ht="24.2" customHeight="1">
      <c r="B93" s="34"/>
      <c r="C93" s="129" t="s">
        <v>594</v>
      </c>
      <c r="D93" s="129" t="s">
        <v>143</v>
      </c>
      <c r="E93" s="130" t="s">
        <v>1601</v>
      </c>
      <c r="F93" s="131" t="s">
        <v>1602</v>
      </c>
      <c r="G93" s="132" t="s">
        <v>1590</v>
      </c>
      <c r="H93" s="133">
        <v>12</v>
      </c>
      <c r="I93" s="134"/>
      <c r="J93" s="135">
        <f t="shared" si="0"/>
        <v>0</v>
      </c>
      <c r="K93" s="131" t="s">
        <v>32</v>
      </c>
      <c r="L93" s="34"/>
      <c r="M93" s="136" t="s">
        <v>32</v>
      </c>
      <c r="N93" s="137" t="s">
        <v>51</v>
      </c>
      <c r="P93" s="138">
        <f t="shared" si="1"/>
        <v>0</v>
      </c>
      <c r="Q93" s="138">
        <v>0</v>
      </c>
      <c r="R93" s="138">
        <f t="shared" si="2"/>
        <v>0</v>
      </c>
      <c r="S93" s="138">
        <v>0</v>
      </c>
      <c r="T93" s="139">
        <f t="shared" si="3"/>
        <v>0</v>
      </c>
      <c r="AR93" s="140" t="s">
        <v>148</v>
      </c>
      <c r="AT93" s="140" t="s">
        <v>143</v>
      </c>
      <c r="AU93" s="140" t="s">
        <v>88</v>
      </c>
      <c r="AY93" s="18" t="s">
        <v>141</v>
      </c>
      <c r="BE93" s="141">
        <f t="shared" si="4"/>
        <v>0</v>
      </c>
      <c r="BF93" s="141">
        <f t="shared" si="5"/>
        <v>0</v>
      </c>
      <c r="BG93" s="141">
        <f t="shared" si="6"/>
        <v>0</v>
      </c>
      <c r="BH93" s="141">
        <f t="shared" si="7"/>
        <v>0</v>
      </c>
      <c r="BI93" s="141">
        <f t="shared" si="8"/>
        <v>0</v>
      </c>
      <c r="BJ93" s="18" t="s">
        <v>88</v>
      </c>
      <c r="BK93" s="141">
        <f t="shared" si="9"/>
        <v>0</v>
      </c>
      <c r="BL93" s="18" t="s">
        <v>148</v>
      </c>
      <c r="BM93" s="140" t="s">
        <v>645</v>
      </c>
    </row>
    <row r="94" spans="2:65" s="1" customFormat="1" ht="21.75" customHeight="1">
      <c r="B94" s="34"/>
      <c r="C94" s="129" t="s">
        <v>263</v>
      </c>
      <c r="D94" s="129" t="s">
        <v>143</v>
      </c>
      <c r="E94" s="130" t="s">
        <v>1603</v>
      </c>
      <c r="F94" s="131" t="s">
        <v>1604</v>
      </c>
      <c r="G94" s="132" t="s">
        <v>1590</v>
      </c>
      <c r="H94" s="133">
        <v>2</v>
      </c>
      <c r="I94" s="134"/>
      <c r="J94" s="135">
        <f t="shared" si="0"/>
        <v>0</v>
      </c>
      <c r="K94" s="131" t="s">
        <v>32</v>
      </c>
      <c r="L94" s="34"/>
      <c r="M94" s="136" t="s">
        <v>32</v>
      </c>
      <c r="N94" s="137" t="s">
        <v>51</v>
      </c>
      <c r="P94" s="138">
        <f t="shared" si="1"/>
        <v>0</v>
      </c>
      <c r="Q94" s="138">
        <v>0</v>
      </c>
      <c r="R94" s="138">
        <f t="shared" si="2"/>
        <v>0</v>
      </c>
      <c r="S94" s="138">
        <v>0</v>
      </c>
      <c r="T94" s="139">
        <f t="shared" si="3"/>
        <v>0</v>
      </c>
      <c r="AR94" s="140" t="s">
        <v>148</v>
      </c>
      <c r="AT94" s="140" t="s">
        <v>143</v>
      </c>
      <c r="AU94" s="140" t="s">
        <v>88</v>
      </c>
      <c r="AY94" s="18" t="s">
        <v>141</v>
      </c>
      <c r="BE94" s="141">
        <f t="shared" si="4"/>
        <v>0</v>
      </c>
      <c r="BF94" s="141">
        <f t="shared" si="5"/>
        <v>0</v>
      </c>
      <c r="BG94" s="141">
        <f t="shared" si="6"/>
        <v>0</v>
      </c>
      <c r="BH94" s="141">
        <f t="shared" si="7"/>
        <v>0</v>
      </c>
      <c r="BI94" s="141">
        <f t="shared" si="8"/>
        <v>0</v>
      </c>
      <c r="BJ94" s="18" t="s">
        <v>88</v>
      </c>
      <c r="BK94" s="141">
        <f t="shared" si="9"/>
        <v>0</v>
      </c>
      <c r="BL94" s="18" t="s">
        <v>148</v>
      </c>
      <c r="BM94" s="140" t="s">
        <v>494</v>
      </c>
    </row>
    <row r="95" spans="2:65" s="1" customFormat="1" ht="37.9" customHeight="1">
      <c r="B95" s="34"/>
      <c r="C95" s="129" t="s">
        <v>417</v>
      </c>
      <c r="D95" s="129" t="s">
        <v>143</v>
      </c>
      <c r="E95" s="130" t="s">
        <v>1605</v>
      </c>
      <c r="F95" s="131" t="s">
        <v>1606</v>
      </c>
      <c r="G95" s="132" t="s">
        <v>874</v>
      </c>
      <c r="H95" s="133">
        <v>1</v>
      </c>
      <c r="I95" s="134"/>
      <c r="J95" s="135">
        <f t="shared" si="0"/>
        <v>0</v>
      </c>
      <c r="K95" s="131" t="s">
        <v>32</v>
      </c>
      <c r="L95" s="34"/>
      <c r="M95" s="136" t="s">
        <v>32</v>
      </c>
      <c r="N95" s="137" t="s">
        <v>51</v>
      </c>
      <c r="P95" s="138">
        <f t="shared" si="1"/>
        <v>0</v>
      </c>
      <c r="Q95" s="138">
        <v>0</v>
      </c>
      <c r="R95" s="138">
        <f t="shared" si="2"/>
        <v>0</v>
      </c>
      <c r="S95" s="138">
        <v>0</v>
      </c>
      <c r="T95" s="139">
        <f t="shared" si="3"/>
        <v>0</v>
      </c>
      <c r="AR95" s="140" t="s">
        <v>148</v>
      </c>
      <c r="AT95" s="140" t="s">
        <v>143</v>
      </c>
      <c r="AU95" s="140" t="s">
        <v>88</v>
      </c>
      <c r="AY95" s="18" t="s">
        <v>141</v>
      </c>
      <c r="BE95" s="141">
        <f t="shared" si="4"/>
        <v>0</v>
      </c>
      <c r="BF95" s="141">
        <f t="shared" si="5"/>
        <v>0</v>
      </c>
      <c r="BG95" s="141">
        <f t="shared" si="6"/>
        <v>0</v>
      </c>
      <c r="BH95" s="141">
        <f t="shared" si="7"/>
        <v>0</v>
      </c>
      <c r="BI95" s="141">
        <f t="shared" si="8"/>
        <v>0</v>
      </c>
      <c r="BJ95" s="18" t="s">
        <v>88</v>
      </c>
      <c r="BK95" s="141">
        <f t="shared" si="9"/>
        <v>0</v>
      </c>
      <c r="BL95" s="18" t="s">
        <v>148</v>
      </c>
      <c r="BM95" s="140" t="s">
        <v>732</v>
      </c>
    </row>
    <row r="96" spans="2:65" s="1" customFormat="1" ht="16.5" customHeight="1">
      <c r="B96" s="34"/>
      <c r="C96" s="129" t="s">
        <v>1598</v>
      </c>
      <c r="D96" s="129" t="s">
        <v>143</v>
      </c>
      <c r="E96" s="130" t="s">
        <v>1607</v>
      </c>
      <c r="F96" s="131" t="s">
        <v>1608</v>
      </c>
      <c r="G96" s="132" t="s">
        <v>874</v>
      </c>
      <c r="H96" s="133">
        <v>1</v>
      </c>
      <c r="I96" s="134"/>
      <c r="J96" s="135">
        <f t="shared" si="0"/>
        <v>0</v>
      </c>
      <c r="K96" s="131" t="s">
        <v>32</v>
      </c>
      <c r="L96" s="34"/>
      <c r="M96" s="136" t="s">
        <v>32</v>
      </c>
      <c r="N96" s="137" t="s">
        <v>51</v>
      </c>
      <c r="P96" s="138">
        <f t="shared" si="1"/>
        <v>0</v>
      </c>
      <c r="Q96" s="138">
        <v>0</v>
      </c>
      <c r="R96" s="138">
        <f t="shared" si="2"/>
        <v>0</v>
      </c>
      <c r="S96" s="138">
        <v>0</v>
      </c>
      <c r="T96" s="139">
        <f t="shared" si="3"/>
        <v>0</v>
      </c>
      <c r="AR96" s="140" t="s">
        <v>148</v>
      </c>
      <c r="AT96" s="140" t="s">
        <v>143</v>
      </c>
      <c r="AU96" s="140" t="s">
        <v>88</v>
      </c>
      <c r="AY96" s="18" t="s">
        <v>141</v>
      </c>
      <c r="BE96" s="141">
        <f t="shared" si="4"/>
        <v>0</v>
      </c>
      <c r="BF96" s="141">
        <f t="shared" si="5"/>
        <v>0</v>
      </c>
      <c r="BG96" s="141">
        <f t="shared" si="6"/>
        <v>0</v>
      </c>
      <c r="BH96" s="141">
        <f t="shared" si="7"/>
        <v>0</v>
      </c>
      <c r="BI96" s="141">
        <f t="shared" si="8"/>
        <v>0</v>
      </c>
      <c r="BJ96" s="18" t="s">
        <v>88</v>
      </c>
      <c r="BK96" s="141">
        <f t="shared" si="9"/>
        <v>0</v>
      </c>
      <c r="BL96" s="18" t="s">
        <v>148</v>
      </c>
      <c r="BM96" s="140" t="s">
        <v>742</v>
      </c>
    </row>
    <row r="97" spans="2:65" s="11" customFormat="1" ht="25.9" customHeight="1">
      <c r="B97" s="117"/>
      <c r="D97" s="118" t="s">
        <v>79</v>
      </c>
      <c r="E97" s="119" t="s">
        <v>1609</v>
      </c>
      <c r="F97" s="119" t="s">
        <v>1610</v>
      </c>
      <c r="I97" s="120"/>
      <c r="J97" s="121">
        <f>BK97</f>
        <v>0</v>
      </c>
      <c r="L97" s="117"/>
      <c r="M97" s="122"/>
      <c r="P97" s="123">
        <f>SUM(P98:P108)</f>
        <v>0</v>
      </c>
      <c r="R97" s="123">
        <f>SUM(R98:R108)</f>
        <v>0</v>
      </c>
      <c r="T97" s="124">
        <f>SUM(T98:T108)</f>
        <v>0</v>
      </c>
      <c r="AR97" s="118" t="s">
        <v>88</v>
      </c>
      <c r="AT97" s="125" t="s">
        <v>79</v>
      </c>
      <c r="AU97" s="125" t="s">
        <v>80</v>
      </c>
      <c r="AY97" s="118" t="s">
        <v>141</v>
      </c>
      <c r="BK97" s="126">
        <f>SUM(BK98:BK108)</f>
        <v>0</v>
      </c>
    </row>
    <row r="98" spans="2:65" s="1" customFormat="1" ht="24.2" customHeight="1">
      <c r="B98" s="34"/>
      <c r="C98" s="129" t="s">
        <v>613</v>
      </c>
      <c r="D98" s="129" t="s">
        <v>143</v>
      </c>
      <c r="E98" s="130" t="s">
        <v>1611</v>
      </c>
      <c r="F98" s="131" t="s">
        <v>1612</v>
      </c>
      <c r="G98" s="132" t="s">
        <v>1590</v>
      </c>
      <c r="H98" s="133">
        <v>3</v>
      </c>
      <c r="I98" s="134"/>
      <c r="J98" s="135">
        <f t="shared" ref="J98:J108" si="10">ROUND(I98*H98,2)</f>
        <v>0</v>
      </c>
      <c r="K98" s="131" t="s">
        <v>32</v>
      </c>
      <c r="L98" s="34"/>
      <c r="M98" s="136" t="s">
        <v>32</v>
      </c>
      <c r="N98" s="137" t="s">
        <v>51</v>
      </c>
      <c r="P98" s="138">
        <f t="shared" ref="P98:P108" si="11">O98*H98</f>
        <v>0</v>
      </c>
      <c r="Q98" s="138">
        <v>0</v>
      </c>
      <c r="R98" s="138">
        <f t="shared" ref="R98:R108" si="12">Q98*H98</f>
        <v>0</v>
      </c>
      <c r="S98" s="138">
        <v>0</v>
      </c>
      <c r="T98" s="139">
        <f t="shared" ref="T98:T108" si="13">S98*H98</f>
        <v>0</v>
      </c>
      <c r="AR98" s="140" t="s">
        <v>148</v>
      </c>
      <c r="AT98" s="140" t="s">
        <v>143</v>
      </c>
      <c r="AU98" s="140" t="s">
        <v>88</v>
      </c>
      <c r="AY98" s="18" t="s">
        <v>141</v>
      </c>
      <c r="BE98" s="141">
        <f t="shared" ref="BE98:BE108" si="14">IF(N98="základní",J98,0)</f>
        <v>0</v>
      </c>
      <c r="BF98" s="141">
        <f t="shared" ref="BF98:BF108" si="15">IF(N98="snížená",J98,0)</f>
        <v>0</v>
      </c>
      <c r="BG98" s="141">
        <f t="shared" ref="BG98:BG108" si="16">IF(N98="zákl. přenesená",J98,0)</f>
        <v>0</v>
      </c>
      <c r="BH98" s="141">
        <f t="shared" ref="BH98:BH108" si="17">IF(N98="sníž. přenesená",J98,0)</f>
        <v>0</v>
      </c>
      <c r="BI98" s="141">
        <f t="shared" ref="BI98:BI108" si="18">IF(N98="nulová",J98,0)</f>
        <v>0</v>
      </c>
      <c r="BJ98" s="18" t="s">
        <v>88</v>
      </c>
      <c r="BK98" s="141">
        <f t="shared" ref="BK98:BK108" si="19">ROUND(I98*H98,2)</f>
        <v>0</v>
      </c>
      <c r="BL98" s="18" t="s">
        <v>148</v>
      </c>
      <c r="BM98" s="140" t="s">
        <v>757</v>
      </c>
    </row>
    <row r="99" spans="2:65" s="1" customFormat="1" ht="24.2" customHeight="1">
      <c r="B99" s="34"/>
      <c r="C99" s="129" t="s">
        <v>8</v>
      </c>
      <c r="D99" s="129" t="s">
        <v>143</v>
      </c>
      <c r="E99" s="130" t="s">
        <v>1613</v>
      </c>
      <c r="F99" s="131" t="s">
        <v>1614</v>
      </c>
      <c r="G99" s="132" t="s">
        <v>1590</v>
      </c>
      <c r="H99" s="133">
        <v>48</v>
      </c>
      <c r="I99" s="134"/>
      <c r="J99" s="135">
        <f t="shared" si="10"/>
        <v>0</v>
      </c>
      <c r="K99" s="131" t="s">
        <v>32</v>
      </c>
      <c r="L99" s="34"/>
      <c r="M99" s="136" t="s">
        <v>32</v>
      </c>
      <c r="N99" s="137" t="s">
        <v>51</v>
      </c>
      <c r="P99" s="138">
        <f t="shared" si="11"/>
        <v>0</v>
      </c>
      <c r="Q99" s="138">
        <v>0</v>
      </c>
      <c r="R99" s="138">
        <f t="shared" si="12"/>
        <v>0</v>
      </c>
      <c r="S99" s="138">
        <v>0</v>
      </c>
      <c r="T99" s="139">
        <f t="shared" si="13"/>
        <v>0</v>
      </c>
      <c r="AR99" s="140" t="s">
        <v>148</v>
      </c>
      <c r="AT99" s="140" t="s">
        <v>143</v>
      </c>
      <c r="AU99" s="140" t="s">
        <v>88</v>
      </c>
      <c r="AY99" s="18" t="s">
        <v>141</v>
      </c>
      <c r="BE99" s="141">
        <f t="shared" si="14"/>
        <v>0</v>
      </c>
      <c r="BF99" s="141">
        <f t="shared" si="15"/>
        <v>0</v>
      </c>
      <c r="BG99" s="141">
        <f t="shared" si="16"/>
        <v>0</v>
      </c>
      <c r="BH99" s="141">
        <f t="shared" si="17"/>
        <v>0</v>
      </c>
      <c r="BI99" s="141">
        <f t="shared" si="18"/>
        <v>0</v>
      </c>
      <c r="BJ99" s="18" t="s">
        <v>88</v>
      </c>
      <c r="BK99" s="141">
        <f t="shared" si="19"/>
        <v>0</v>
      </c>
      <c r="BL99" s="18" t="s">
        <v>148</v>
      </c>
      <c r="BM99" s="140" t="s">
        <v>285</v>
      </c>
    </row>
    <row r="100" spans="2:65" s="1" customFormat="1" ht="24.2" customHeight="1">
      <c r="B100" s="34"/>
      <c r="C100" s="129" t="s">
        <v>639</v>
      </c>
      <c r="D100" s="129" t="s">
        <v>143</v>
      </c>
      <c r="E100" s="130" t="s">
        <v>1615</v>
      </c>
      <c r="F100" s="131" t="s">
        <v>1616</v>
      </c>
      <c r="G100" s="132" t="s">
        <v>1590</v>
      </c>
      <c r="H100" s="133">
        <v>9</v>
      </c>
      <c r="I100" s="134"/>
      <c r="J100" s="135">
        <f t="shared" si="10"/>
        <v>0</v>
      </c>
      <c r="K100" s="131" t="s">
        <v>32</v>
      </c>
      <c r="L100" s="34"/>
      <c r="M100" s="136" t="s">
        <v>32</v>
      </c>
      <c r="N100" s="137" t="s">
        <v>51</v>
      </c>
      <c r="P100" s="138">
        <f t="shared" si="11"/>
        <v>0</v>
      </c>
      <c r="Q100" s="138">
        <v>0</v>
      </c>
      <c r="R100" s="138">
        <f t="shared" si="12"/>
        <v>0</v>
      </c>
      <c r="S100" s="138">
        <v>0</v>
      </c>
      <c r="T100" s="139">
        <f t="shared" si="13"/>
        <v>0</v>
      </c>
      <c r="AR100" s="140" t="s">
        <v>148</v>
      </c>
      <c r="AT100" s="140" t="s">
        <v>143</v>
      </c>
      <c r="AU100" s="140" t="s">
        <v>88</v>
      </c>
      <c r="AY100" s="18" t="s">
        <v>141</v>
      </c>
      <c r="BE100" s="141">
        <f t="shared" si="14"/>
        <v>0</v>
      </c>
      <c r="BF100" s="141">
        <f t="shared" si="15"/>
        <v>0</v>
      </c>
      <c r="BG100" s="141">
        <f t="shared" si="16"/>
        <v>0</v>
      </c>
      <c r="BH100" s="141">
        <f t="shared" si="17"/>
        <v>0</v>
      </c>
      <c r="BI100" s="141">
        <f t="shared" si="18"/>
        <v>0</v>
      </c>
      <c r="BJ100" s="18" t="s">
        <v>88</v>
      </c>
      <c r="BK100" s="141">
        <f t="shared" si="19"/>
        <v>0</v>
      </c>
      <c r="BL100" s="18" t="s">
        <v>148</v>
      </c>
      <c r="BM100" s="140" t="s">
        <v>291</v>
      </c>
    </row>
    <row r="101" spans="2:65" s="1" customFormat="1" ht="24.2" customHeight="1">
      <c r="B101" s="34"/>
      <c r="C101" s="129" t="s">
        <v>645</v>
      </c>
      <c r="D101" s="129" t="s">
        <v>143</v>
      </c>
      <c r="E101" s="130" t="s">
        <v>1617</v>
      </c>
      <c r="F101" s="131" t="s">
        <v>1618</v>
      </c>
      <c r="G101" s="132" t="s">
        <v>1590</v>
      </c>
      <c r="H101" s="133">
        <v>2</v>
      </c>
      <c r="I101" s="134"/>
      <c r="J101" s="135">
        <f t="shared" si="10"/>
        <v>0</v>
      </c>
      <c r="K101" s="131" t="s">
        <v>32</v>
      </c>
      <c r="L101" s="34"/>
      <c r="M101" s="136" t="s">
        <v>32</v>
      </c>
      <c r="N101" s="137" t="s">
        <v>51</v>
      </c>
      <c r="P101" s="138">
        <f t="shared" si="11"/>
        <v>0</v>
      </c>
      <c r="Q101" s="138">
        <v>0</v>
      </c>
      <c r="R101" s="138">
        <f t="shared" si="12"/>
        <v>0</v>
      </c>
      <c r="S101" s="138">
        <v>0</v>
      </c>
      <c r="T101" s="139">
        <f t="shared" si="13"/>
        <v>0</v>
      </c>
      <c r="AR101" s="140" t="s">
        <v>148</v>
      </c>
      <c r="AT101" s="140" t="s">
        <v>143</v>
      </c>
      <c r="AU101" s="140" t="s">
        <v>88</v>
      </c>
      <c r="AY101" s="18" t="s">
        <v>141</v>
      </c>
      <c r="BE101" s="141">
        <f t="shared" si="14"/>
        <v>0</v>
      </c>
      <c r="BF101" s="141">
        <f t="shared" si="15"/>
        <v>0</v>
      </c>
      <c r="BG101" s="141">
        <f t="shared" si="16"/>
        <v>0</v>
      </c>
      <c r="BH101" s="141">
        <f t="shared" si="17"/>
        <v>0</v>
      </c>
      <c r="BI101" s="141">
        <f t="shared" si="18"/>
        <v>0</v>
      </c>
      <c r="BJ101" s="18" t="s">
        <v>88</v>
      </c>
      <c r="BK101" s="141">
        <f t="shared" si="19"/>
        <v>0</v>
      </c>
      <c r="BL101" s="18" t="s">
        <v>148</v>
      </c>
      <c r="BM101" s="140" t="s">
        <v>841</v>
      </c>
    </row>
    <row r="102" spans="2:65" s="1" customFormat="1" ht="24.2" customHeight="1">
      <c r="B102" s="34"/>
      <c r="C102" s="129" t="s">
        <v>652</v>
      </c>
      <c r="D102" s="129" t="s">
        <v>143</v>
      </c>
      <c r="E102" s="130" t="s">
        <v>1619</v>
      </c>
      <c r="F102" s="131" t="s">
        <v>1620</v>
      </c>
      <c r="G102" s="132" t="s">
        <v>1590</v>
      </c>
      <c r="H102" s="133">
        <v>3</v>
      </c>
      <c r="I102" s="134"/>
      <c r="J102" s="135">
        <f t="shared" si="10"/>
        <v>0</v>
      </c>
      <c r="K102" s="131" t="s">
        <v>32</v>
      </c>
      <c r="L102" s="34"/>
      <c r="M102" s="136" t="s">
        <v>32</v>
      </c>
      <c r="N102" s="137" t="s">
        <v>51</v>
      </c>
      <c r="P102" s="138">
        <f t="shared" si="11"/>
        <v>0</v>
      </c>
      <c r="Q102" s="138">
        <v>0</v>
      </c>
      <c r="R102" s="138">
        <f t="shared" si="12"/>
        <v>0</v>
      </c>
      <c r="S102" s="138">
        <v>0</v>
      </c>
      <c r="T102" s="139">
        <f t="shared" si="13"/>
        <v>0</v>
      </c>
      <c r="AR102" s="140" t="s">
        <v>148</v>
      </c>
      <c r="AT102" s="140" t="s">
        <v>143</v>
      </c>
      <c r="AU102" s="140" t="s">
        <v>88</v>
      </c>
      <c r="AY102" s="18" t="s">
        <v>141</v>
      </c>
      <c r="BE102" s="141">
        <f t="shared" si="14"/>
        <v>0</v>
      </c>
      <c r="BF102" s="141">
        <f t="shared" si="15"/>
        <v>0</v>
      </c>
      <c r="BG102" s="141">
        <f t="shared" si="16"/>
        <v>0</v>
      </c>
      <c r="BH102" s="141">
        <f t="shared" si="17"/>
        <v>0</v>
      </c>
      <c r="BI102" s="141">
        <f t="shared" si="18"/>
        <v>0</v>
      </c>
      <c r="BJ102" s="18" t="s">
        <v>88</v>
      </c>
      <c r="BK102" s="141">
        <f t="shared" si="19"/>
        <v>0</v>
      </c>
      <c r="BL102" s="18" t="s">
        <v>148</v>
      </c>
      <c r="BM102" s="140" t="s">
        <v>316</v>
      </c>
    </row>
    <row r="103" spans="2:65" s="1" customFormat="1" ht="24.2" customHeight="1">
      <c r="B103" s="34"/>
      <c r="C103" s="129" t="s">
        <v>494</v>
      </c>
      <c r="D103" s="129" t="s">
        <v>143</v>
      </c>
      <c r="E103" s="130" t="s">
        <v>1621</v>
      </c>
      <c r="F103" s="131" t="s">
        <v>1622</v>
      </c>
      <c r="G103" s="132" t="s">
        <v>1590</v>
      </c>
      <c r="H103" s="133">
        <v>12</v>
      </c>
      <c r="I103" s="134"/>
      <c r="J103" s="135">
        <f t="shared" si="10"/>
        <v>0</v>
      </c>
      <c r="K103" s="131" t="s">
        <v>32</v>
      </c>
      <c r="L103" s="34"/>
      <c r="M103" s="136" t="s">
        <v>32</v>
      </c>
      <c r="N103" s="137" t="s">
        <v>51</v>
      </c>
      <c r="P103" s="138">
        <f t="shared" si="11"/>
        <v>0</v>
      </c>
      <c r="Q103" s="138">
        <v>0</v>
      </c>
      <c r="R103" s="138">
        <f t="shared" si="12"/>
        <v>0</v>
      </c>
      <c r="S103" s="138">
        <v>0</v>
      </c>
      <c r="T103" s="139">
        <f t="shared" si="13"/>
        <v>0</v>
      </c>
      <c r="AR103" s="140" t="s">
        <v>148</v>
      </c>
      <c r="AT103" s="140" t="s">
        <v>143</v>
      </c>
      <c r="AU103" s="140" t="s">
        <v>88</v>
      </c>
      <c r="AY103" s="18" t="s">
        <v>141</v>
      </c>
      <c r="BE103" s="141">
        <f t="shared" si="14"/>
        <v>0</v>
      </c>
      <c r="BF103" s="141">
        <f t="shared" si="15"/>
        <v>0</v>
      </c>
      <c r="BG103" s="141">
        <f t="shared" si="16"/>
        <v>0</v>
      </c>
      <c r="BH103" s="141">
        <f t="shared" si="17"/>
        <v>0</v>
      </c>
      <c r="BI103" s="141">
        <f t="shared" si="18"/>
        <v>0</v>
      </c>
      <c r="BJ103" s="18" t="s">
        <v>88</v>
      </c>
      <c r="BK103" s="141">
        <f t="shared" si="19"/>
        <v>0</v>
      </c>
      <c r="BL103" s="18" t="s">
        <v>148</v>
      </c>
      <c r="BM103" s="140" t="s">
        <v>330</v>
      </c>
    </row>
    <row r="104" spans="2:65" s="1" customFormat="1" ht="24.2" customHeight="1">
      <c r="B104" s="34"/>
      <c r="C104" s="129" t="s">
        <v>715</v>
      </c>
      <c r="D104" s="129" t="s">
        <v>143</v>
      </c>
      <c r="E104" s="130" t="s">
        <v>1623</v>
      </c>
      <c r="F104" s="131" t="s">
        <v>1624</v>
      </c>
      <c r="G104" s="132" t="s">
        <v>1590</v>
      </c>
      <c r="H104" s="133">
        <v>7</v>
      </c>
      <c r="I104" s="134"/>
      <c r="J104" s="135">
        <f t="shared" si="10"/>
        <v>0</v>
      </c>
      <c r="K104" s="131" t="s">
        <v>32</v>
      </c>
      <c r="L104" s="34"/>
      <c r="M104" s="136" t="s">
        <v>32</v>
      </c>
      <c r="N104" s="137" t="s">
        <v>51</v>
      </c>
      <c r="P104" s="138">
        <f t="shared" si="11"/>
        <v>0</v>
      </c>
      <c r="Q104" s="138">
        <v>0</v>
      </c>
      <c r="R104" s="138">
        <f t="shared" si="12"/>
        <v>0</v>
      </c>
      <c r="S104" s="138">
        <v>0</v>
      </c>
      <c r="T104" s="139">
        <f t="shared" si="13"/>
        <v>0</v>
      </c>
      <c r="AR104" s="140" t="s">
        <v>148</v>
      </c>
      <c r="AT104" s="140" t="s">
        <v>143</v>
      </c>
      <c r="AU104" s="140" t="s">
        <v>88</v>
      </c>
      <c r="AY104" s="18" t="s">
        <v>141</v>
      </c>
      <c r="BE104" s="141">
        <f t="shared" si="14"/>
        <v>0</v>
      </c>
      <c r="BF104" s="141">
        <f t="shared" si="15"/>
        <v>0</v>
      </c>
      <c r="BG104" s="141">
        <f t="shared" si="16"/>
        <v>0</v>
      </c>
      <c r="BH104" s="141">
        <f t="shared" si="17"/>
        <v>0</v>
      </c>
      <c r="BI104" s="141">
        <f t="shared" si="18"/>
        <v>0</v>
      </c>
      <c r="BJ104" s="18" t="s">
        <v>88</v>
      </c>
      <c r="BK104" s="141">
        <f t="shared" si="19"/>
        <v>0</v>
      </c>
      <c r="BL104" s="18" t="s">
        <v>148</v>
      </c>
      <c r="BM104" s="140" t="s">
        <v>350</v>
      </c>
    </row>
    <row r="105" spans="2:65" s="1" customFormat="1" ht="33" customHeight="1">
      <c r="B105" s="34"/>
      <c r="C105" s="129" t="s">
        <v>732</v>
      </c>
      <c r="D105" s="129" t="s">
        <v>143</v>
      </c>
      <c r="E105" s="130" t="s">
        <v>1625</v>
      </c>
      <c r="F105" s="131" t="s">
        <v>1626</v>
      </c>
      <c r="G105" s="132" t="s">
        <v>1590</v>
      </c>
      <c r="H105" s="133">
        <v>2</v>
      </c>
      <c r="I105" s="134"/>
      <c r="J105" s="135">
        <f t="shared" si="10"/>
        <v>0</v>
      </c>
      <c r="K105" s="131" t="s">
        <v>32</v>
      </c>
      <c r="L105" s="34"/>
      <c r="M105" s="136" t="s">
        <v>32</v>
      </c>
      <c r="N105" s="137" t="s">
        <v>51</v>
      </c>
      <c r="P105" s="138">
        <f t="shared" si="11"/>
        <v>0</v>
      </c>
      <c r="Q105" s="138">
        <v>0</v>
      </c>
      <c r="R105" s="138">
        <f t="shared" si="12"/>
        <v>0</v>
      </c>
      <c r="S105" s="138">
        <v>0</v>
      </c>
      <c r="T105" s="139">
        <f t="shared" si="13"/>
        <v>0</v>
      </c>
      <c r="AR105" s="140" t="s">
        <v>148</v>
      </c>
      <c r="AT105" s="140" t="s">
        <v>143</v>
      </c>
      <c r="AU105" s="140" t="s">
        <v>88</v>
      </c>
      <c r="AY105" s="18" t="s">
        <v>141</v>
      </c>
      <c r="BE105" s="141">
        <f t="shared" si="14"/>
        <v>0</v>
      </c>
      <c r="BF105" s="141">
        <f t="shared" si="15"/>
        <v>0</v>
      </c>
      <c r="BG105" s="141">
        <f t="shared" si="16"/>
        <v>0</v>
      </c>
      <c r="BH105" s="141">
        <f t="shared" si="17"/>
        <v>0</v>
      </c>
      <c r="BI105" s="141">
        <f t="shared" si="18"/>
        <v>0</v>
      </c>
      <c r="BJ105" s="18" t="s">
        <v>88</v>
      </c>
      <c r="BK105" s="141">
        <f t="shared" si="19"/>
        <v>0</v>
      </c>
      <c r="BL105" s="18" t="s">
        <v>148</v>
      </c>
      <c r="BM105" s="140" t="s">
        <v>363</v>
      </c>
    </row>
    <row r="106" spans="2:65" s="1" customFormat="1" ht="24.2" customHeight="1">
      <c r="B106" s="34"/>
      <c r="C106" s="129" t="s">
        <v>737</v>
      </c>
      <c r="D106" s="129" t="s">
        <v>143</v>
      </c>
      <c r="E106" s="130" t="s">
        <v>1627</v>
      </c>
      <c r="F106" s="131" t="s">
        <v>1628</v>
      </c>
      <c r="G106" s="132" t="s">
        <v>1590</v>
      </c>
      <c r="H106" s="133">
        <v>1</v>
      </c>
      <c r="I106" s="134"/>
      <c r="J106" s="135">
        <f t="shared" si="10"/>
        <v>0</v>
      </c>
      <c r="K106" s="131" t="s">
        <v>32</v>
      </c>
      <c r="L106" s="34"/>
      <c r="M106" s="136" t="s">
        <v>32</v>
      </c>
      <c r="N106" s="137" t="s">
        <v>51</v>
      </c>
      <c r="P106" s="138">
        <f t="shared" si="11"/>
        <v>0</v>
      </c>
      <c r="Q106" s="138">
        <v>0</v>
      </c>
      <c r="R106" s="138">
        <f t="shared" si="12"/>
        <v>0</v>
      </c>
      <c r="S106" s="138">
        <v>0</v>
      </c>
      <c r="T106" s="139">
        <f t="shared" si="13"/>
        <v>0</v>
      </c>
      <c r="AR106" s="140" t="s">
        <v>148</v>
      </c>
      <c r="AT106" s="140" t="s">
        <v>143</v>
      </c>
      <c r="AU106" s="140" t="s">
        <v>88</v>
      </c>
      <c r="AY106" s="18" t="s">
        <v>141</v>
      </c>
      <c r="BE106" s="141">
        <f t="shared" si="14"/>
        <v>0</v>
      </c>
      <c r="BF106" s="141">
        <f t="shared" si="15"/>
        <v>0</v>
      </c>
      <c r="BG106" s="141">
        <f t="shared" si="16"/>
        <v>0</v>
      </c>
      <c r="BH106" s="141">
        <f t="shared" si="17"/>
        <v>0</v>
      </c>
      <c r="BI106" s="141">
        <f t="shared" si="18"/>
        <v>0</v>
      </c>
      <c r="BJ106" s="18" t="s">
        <v>88</v>
      </c>
      <c r="BK106" s="141">
        <f t="shared" si="19"/>
        <v>0</v>
      </c>
      <c r="BL106" s="18" t="s">
        <v>148</v>
      </c>
      <c r="BM106" s="140" t="s">
        <v>376</v>
      </c>
    </row>
    <row r="107" spans="2:65" s="1" customFormat="1" ht="24.2" customHeight="1">
      <c r="B107" s="34"/>
      <c r="C107" s="129" t="s">
        <v>742</v>
      </c>
      <c r="D107" s="129" t="s">
        <v>143</v>
      </c>
      <c r="E107" s="130" t="s">
        <v>1629</v>
      </c>
      <c r="F107" s="131" t="s">
        <v>1630</v>
      </c>
      <c r="G107" s="132" t="s">
        <v>874</v>
      </c>
      <c r="H107" s="133">
        <v>1</v>
      </c>
      <c r="I107" s="134"/>
      <c r="J107" s="135">
        <f t="shared" si="10"/>
        <v>0</v>
      </c>
      <c r="K107" s="131" t="s">
        <v>32</v>
      </c>
      <c r="L107" s="34"/>
      <c r="M107" s="136" t="s">
        <v>32</v>
      </c>
      <c r="N107" s="137" t="s">
        <v>51</v>
      </c>
      <c r="P107" s="138">
        <f t="shared" si="11"/>
        <v>0</v>
      </c>
      <c r="Q107" s="138">
        <v>0</v>
      </c>
      <c r="R107" s="138">
        <f t="shared" si="12"/>
        <v>0</v>
      </c>
      <c r="S107" s="138">
        <v>0</v>
      </c>
      <c r="T107" s="139">
        <f t="shared" si="13"/>
        <v>0</v>
      </c>
      <c r="AR107" s="140" t="s">
        <v>148</v>
      </c>
      <c r="AT107" s="140" t="s">
        <v>143</v>
      </c>
      <c r="AU107" s="140" t="s">
        <v>88</v>
      </c>
      <c r="AY107" s="18" t="s">
        <v>141</v>
      </c>
      <c r="BE107" s="141">
        <f t="shared" si="14"/>
        <v>0</v>
      </c>
      <c r="BF107" s="141">
        <f t="shared" si="15"/>
        <v>0</v>
      </c>
      <c r="BG107" s="141">
        <f t="shared" si="16"/>
        <v>0</v>
      </c>
      <c r="BH107" s="141">
        <f t="shared" si="17"/>
        <v>0</v>
      </c>
      <c r="BI107" s="141">
        <f t="shared" si="18"/>
        <v>0</v>
      </c>
      <c r="BJ107" s="18" t="s">
        <v>88</v>
      </c>
      <c r="BK107" s="141">
        <f t="shared" si="19"/>
        <v>0</v>
      </c>
      <c r="BL107" s="18" t="s">
        <v>148</v>
      </c>
      <c r="BM107" s="140" t="s">
        <v>953</v>
      </c>
    </row>
    <row r="108" spans="2:65" s="1" customFormat="1" ht="16.5" customHeight="1">
      <c r="B108" s="34"/>
      <c r="C108" s="129" t="s">
        <v>7</v>
      </c>
      <c r="D108" s="129" t="s">
        <v>143</v>
      </c>
      <c r="E108" s="130" t="s">
        <v>1631</v>
      </c>
      <c r="F108" s="131" t="s">
        <v>1632</v>
      </c>
      <c r="G108" s="132" t="s">
        <v>874</v>
      </c>
      <c r="H108" s="133">
        <v>1</v>
      </c>
      <c r="I108" s="134"/>
      <c r="J108" s="135">
        <f t="shared" si="10"/>
        <v>0</v>
      </c>
      <c r="K108" s="131" t="s">
        <v>32</v>
      </c>
      <c r="L108" s="34"/>
      <c r="M108" s="136" t="s">
        <v>32</v>
      </c>
      <c r="N108" s="137" t="s">
        <v>51</v>
      </c>
      <c r="P108" s="138">
        <f t="shared" si="11"/>
        <v>0</v>
      </c>
      <c r="Q108" s="138">
        <v>0</v>
      </c>
      <c r="R108" s="138">
        <f t="shared" si="12"/>
        <v>0</v>
      </c>
      <c r="S108" s="138">
        <v>0</v>
      </c>
      <c r="T108" s="139">
        <f t="shared" si="13"/>
        <v>0</v>
      </c>
      <c r="AR108" s="140" t="s">
        <v>148</v>
      </c>
      <c r="AT108" s="140" t="s">
        <v>143</v>
      </c>
      <c r="AU108" s="140" t="s">
        <v>88</v>
      </c>
      <c r="AY108" s="18" t="s">
        <v>141</v>
      </c>
      <c r="BE108" s="141">
        <f t="shared" si="14"/>
        <v>0</v>
      </c>
      <c r="BF108" s="141">
        <f t="shared" si="15"/>
        <v>0</v>
      </c>
      <c r="BG108" s="141">
        <f t="shared" si="16"/>
        <v>0</v>
      </c>
      <c r="BH108" s="141">
        <f t="shared" si="17"/>
        <v>0</v>
      </c>
      <c r="BI108" s="141">
        <f t="shared" si="18"/>
        <v>0</v>
      </c>
      <c r="BJ108" s="18" t="s">
        <v>88</v>
      </c>
      <c r="BK108" s="141">
        <f t="shared" si="19"/>
        <v>0</v>
      </c>
      <c r="BL108" s="18" t="s">
        <v>148</v>
      </c>
      <c r="BM108" s="140" t="s">
        <v>1003</v>
      </c>
    </row>
    <row r="109" spans="2:65" s="11" customFormat="1" ht="25.9" customHeight="1">
      <c r="B109" s="117"/>
      <c r="D109" s="118" t="s">
        <v>79</v>
      </c>
      <c r="E109" s="119" t="s">
        <v>1633</v>
      </c>
      <c r="F109" s="119" t="s">
        <v>1634</v>
      </c>
      <c r="I109" s="120"/>
      <c r="J109" s="121">
        <f>BK109</f>
        <v>0</v>
      </c>
      <c r="L109" s="117"/>
      <c r="M109" s="122"/>
      <c r="P109" s="123">
        <f>SUM(P110:P118)</f>
        <v>0</v>
      </c>
      <c r="R109" s="123">
        <f>SUM(R110:R118)</f>
        <v>0</v>
      </c>
      <c r="T109" s="124">
        <f>SUM(T110:T118)</f>
        <v>0</v>
      </c>
      <c r="AR109" s="118" t="s">
        <v>88</v>
      </c>
      <c r="AT109" s="125" t="s">
        <v>79</v>
      </c>
      <c r="AU109" s="125" t="s">
        <v>80</v>
      </c>
      <c r="AY109" s="118" t="s">
        <v>141</v>
      </c>
      <c r="BK109" s="126">
        <f>SUM(BK110:BK118)</f>
        <v>0</v>
      </c>
    </row>
    <row r="110" spans="2:65" s="1" customFormat="1" ht="21.75" customHeight="1">
      <c r="B110" s="34"/>
      <c r="C110" s="129" t="s">
        <v>757</v>
      </c>
      <c r="D110" s="129" t="s">
        <v>143</v>
      </c>
      <c r="E110" s="130" t="s">
        <v>1635</v>
      </c>
      <c r="F110" s="131" t="s">
        <v>1636</v>
      </c>
      <c r="G110" s="132" t="s">
        <v>157</v>
      </c>
      <c r="H110" s="133">
        <v>15</v>
      </c>
      <c r="I110" s="134"/>
      <c r="J110" s="135">
        <f t="shared" ref="J110:J118" si="20">ROUND(I110*H110,2)</f>
        <v>0</v>
      </c>
      <c r="K110" s="131" t="s">
        <v>32</v>
      </c>
      <c r="L110" s="34"/>
      <c r="M110" s="136" t="s">
        <v>32</v>
      </c>
      <c r="N110" s="137" t="s">
        <v>51</v>
      </c>
      <c r="P110" s="138">
        <f t="shared" ref="P110:P118" si="21">O110*H110</f>
        <v>0</v>
      </c>
      <c r="Q110" s="138">
        <v>0</v>
      </c>
      <c r="R110" s="138">
        <f t="shared" ref="R110:R118" si="22">Q110*H110</f>
        <v>0</v>
      </c>
      <c r="S110" s="138">
        <v>0</v>
      </c>
      <c r="T110" s="139">
        <f t="shared" ref="T110:T118" si="23">S110*H110</f>
        <v>0</v>
      </c>
      <c r="AR110" s="140" t="s">
        <v>148</v>
      </c>
      <c r="AT110" s="140" t="s">
        <v>143</v>
      </c>
      <c r="AU110" s="140" t="s">
        <v>88</v>
      </c>
      <c r="AY110" s="18" t="s">
        <v>141</v>
      </c>
      <c r="BE110" s="141">
        <f t="shared" ref="BE110:BE118" si="24">IF(N110="základní",J110,0)</f>
        <v>0</v>
      </c>
      <c r="BF110" s="141">
        <f t="shared" ref="BF110:BF118" si="25">IF(N110="snížená",J110,0)</f>
        <v>0</v>
      </c>
      <c r="BG110" s="141">
        <f t="shared" ref="BG110:BG118" si="26">IF(N110="zákl. přenesená",J110,0)</f>
        <v>0</v>
      </c>
      <c r="BH110" s="141">
        <f t="shared" ref="BH110:BH118" si="27">IF(N110="sníž. přenesená",J110,0)</f>
        <v>0</v>
      </c>
      <c r="BI110" s="141">
        <f t="shared" ref="BI110:BI118" si="28">IF(N110="nulová",J110,0)</f>
        <v>0</v>
      </c>
      <c r="BJ110" s="18" t="s">
        <v>88</v>
      </c>
      <c r="BK110" s="141">
        <f t="shared" ref="BK110:BK118" si="29">ROUND(I110*H110,2)</f>
        <v>0</v>
      </c>
      <c r="BL110" s="18" t="s">
        <v>148</v>
      </c>
      <c r="BM110" s="140" t="s">
        <v>1014</v>
      </c>
    </row>
    <row r="111" spans="2:65" s="1" customFormat="1" ht="16.5" customHeight="1">
      <c r="B111" s="34"/>
      <c r="C111" s="129" t="s">
        <v>1637</v>
      </c>
      <c r="D111" s="129" t="s">
        <v>143</v>
      </c>
      <c r="E111" s="130" t="s">
        <v>1638</v>
      </c>
      <c r="F111" s="131" t="s">
        <v>1639</v>
      </c>
      <c r="G111" s="132" t="s">
        <v>157</v>
      </c>
      <c r="H111" s="133">
        <v>50</v>
      </c>
      <c r="I111" s="134"/>
      <c r="J111" s="135">
        <f t="shared" si="20"/>
        <v>0</v>
      </c>
      <c r="K111" s="131" t="s">
        <v>32</v>
      </c>
      <c r="L111" s="34"/>
      <c r="M111" s="136" t="s">
        <v>32</v>
      </c>
      <c r="N111" s="137" t="s">
        <v>51</v>
      </c>
      <c r="P111" s="138">
        <f t="shared" si="21"/>
        <v>0</v>
      </c>
      <c r="Q111" s="138">
        <v>0</v>
      </c>
      <c r="R111" s="138">
        <f t="shared" si="22"/>
        <v>0</v>
      </c>
      <c r="S111" s="138">
        <v>0</v>
      </c>
      <c r="T111" s="139">
        <f t="shared" si="23"/>
        <v>0</v>
      </c>
      <c r="AR111" s="140" t="s">
        <v>148</v>
      </c>
      <c r="AT111" s="140" t="s">
        <v>143</v>
      </c>
      <c r="AU111" s="140" t="s">
        <v>88</v>
      </c>
      <c r="AY111" s="18" t="s">
        <v>141</v>
      </c>
      <c r="BE111" s="141">
        <f t="shared" si="24"/>
        <v>0</v>
      </c>
      <c r="BF111" s="141">
        <f t="shared" si="25"/>
        <v>0</v>
      </c>
      <c r="BG111" s="141">
        <f t="shared" si="26"/>
        <v>0</v>
      </c>
      <c r="BH111" s="141">
        <f t="shared" si="27"/>
        <v>0</v>
      </c>
      <c r="BI111" s="141">
        <f t="shared" si="28"/>
        <v>0</v>
      </c>
      <c r="BJ111" s="18" t="s">
        <v>88</v>
      </c>
      <c r="BK111" s="141">
        <f t="shared" si="29"/>
        <v>0</v>
      </c>
      <c r="BL111" s="18" t="s">
        <v>148</v>
      </c>
      <c r="BM111" s="140" t="s">
        <v>1640</v>
      </c>
    </row>
    <row r="112" spans="2:65" s="1" customFormat="1" ht="16.5" customHeight="1">
      <c r="B112" s="34"/>
      <c r="C112" s="129" t="s">
        <v>285</v>
      </c>
      <c r="D112" s="129" t="s">
        <v>143</v>
      </c>
      <c r="E112" s="130" t="s">
        <v>1641</v>
      </c>
      <c r="F112" s="131" t="s">
        <v>1642</v>
      </c>
      <c r="G112" s="132" t="s">
        <v>157</v>
      </c>
      <c r="H112" s="133">
        <v>310</v>
      </c>
      <c r="I112" s="134"/>
      <c r="J112" s="135">
        <f t="shared" si="20"/>
        <v>0</v>
      </c>
      <c r="K112" s="131" t="s">
        <v>32</v>
      </c>
      <c r="L112" s="34"/>
      <c r="M112" s="136" t="s">
        <v>32</v>
      </c>
      <c r="N112" s="137" t="s">
        <v>51</v>
      </c>
      <c r="P112" s="138">
        <f t="shared" si="21"/>
        <v>0</v>
      </c>
      <c r="Q112" s="138">
        <v>0</v>
      </c>
      <c r="R112" s="138">
        <f t="shared" si="22"/>
        <v>0</v>
      </c>
      <c r="S112" s="138">
        <v>0</v>
      </c>
      <c r="T112" s="139">
        <f t="shared" si="23"/>
        <v>0</v>
      </c>
      <c r="AR112" s="140" t="s">
        <v>148</v>
      </c>
      <c r="AT112" s="140" t="s">
        <v>143</v>
      </c>
      <c r="AU112" s="140" t="s">
        <v>88</v>
      </c>
      <c r="AY112" s="18" t="s">
        <v>141</v>
      </c>
      <c r="BE112" s="141">
        <f t="shared" si="24"/>
        <v>0</v>
      </c>
      <c r="BF112" s="141">
        <f t="shared" si="25"/>
        <v>0</v>
      </c>
      <c r="BG112" s="141">
        <f t="shared" si="26"/>
        <v>0</v>
      </c>
      <c r="BH112" s="141">
        <f t="shared" si="27"/>
        <v>0</v>
      </c>
      <c r="BI112" s="141">
        <f t="shared" si="28"/>
        <v>0</v>
      </c>
      <c r="BJ112" s="18" t="s">
        <v>88</v>
      </c>
      <c r="BK112" s="141">
        <f t="shared" si="29"/>
        <v>0</v>
      </c>
      <c r="BL112" s="18" t="s">
        <v>148</v>
      </c>
      <c r="BM112" s="140" t="s">
        <v>1643</v>
      </c>
    </row>
    <row r="113" spans="2:65" s="1" customFormat="1" ht="16.5" customHeight="1">
      <c r="B113" s="34"/>
      <c r="C113" s="129" t="s">
        <v>829</v>
      </c>
      <c r="D113" s="129" t="s">
        <v>143</v>
      </c>
      <c r="E113" s="130" t="s">
        <v>1644</v>
      </c>
      <c r="F113" s="131" t="s">
        <v>1645</v>
      </c>
      <c r="G113" s="132" t="s">
        <v>157</v>
      </c>
      <c r="H113" s="133">
        <v>410</v>
      </c>
      <c r="I113" s="134"/>
      <c r="J113" s="135">
        <f t="shared" si="20"/>
        <v>0</v>
      </c>
      <c r="K113" s="131" t="s">
        <v>32</v>
      </c>
      <c r="L113" s="34"/>
      <c r="M113" s="136" t="s">
        <v>32</v>
      </c>
      <c r="N113" s="137" t="s">
        <v>51</v>
      </c>
      <c r="P113" s="138">
        <f t="shared" si="21"/>
        <v>0</v>
      </c>
      <c r="Q113" s="138">
        <v>0</v>
      </c>
      <c r="R113" s="138">
        <f t="shared" si="22"/>
        <v>0</v>
      </c>
      <c r="S113" s="138">
        <v>0</v>
      </c>
      <c r="T113" s="139">
        <f t="shared" si="23"/>
        <v>0</v>
      </c>
      <c r="AR113" s="140" t="s">
        <v>148</v>
      </c>
      <c r="AT113" s="140" t="s">
        <v>143</v>
      </c>
      <c r="AU113" s="140" t="s">
        <v>88</v>
      </c>
      <c r="AY113" s="18" t="s">
        <v>141</v>
      </c>
      <c r="BE113" s="141">
        <f t="shared" si="24"/>
        <v>0</v>
      </c>
      <c r="BF113" s="141">
        <f t="shared" si="25"/>
        <v>0</v>
      </c>
      <c r="BG113" s="141">
        <f t="shared" si="26"/>
        <v>0</v>
      </c>
      <c r="BH113" s="141">
        <f t="shared" si="27"/>
        <v>0</v>
      </c>
      <c r="BI113" s="141">
        <f t="shared" si="28"/>
        <v>0</v>
      </c>
      <c r="BJ113" s="18" t="s">
        <v>88</v>
      </c>
      <c r="BK113" s="141">
        <f t="shared" si="29"/>
        <v>0</v>
      </c>
      <c r="BL113" s="18" t="s">
        <v>148</v>
      </c>
      <c r="BM113" s="140" t="s">
        <v>431</v>
      </c>
    </row>
    <row r="114" spans="2:65" s="1" customFormat="1" ht="16.5" customHeight="1">
      <c r="B114" s="34"/>
      <c r="C114" s="129" t="s">
        <v>291</v>
      </c>
      <c r="D114" s="129" t="s">
        <v>143</v>
      </c>
      <c r="E114" s="130" t="s">
        <v>1646</v>
      </c>
      <c r="F114" s="131" t="s">
        <v>1647</v>
      </c>
      <c r="G114" s="132" t="s">
        <v>157</v>
      </c>
      <c r="H114" s="133">
        <v>30</v>
      </c>
      <c r="I114" s="134"/>
      <c r="J114" s="135">
        <f t="shared" si="20"/>
        <v>0</v>
      </c>
      <c r="K114" s="131" t="s">
        <v>32</v>
      </c>
      <c r="L114" s="34"/>
      <c r="M114" s="136" t="s">
        <v>32</v>
      </c>
      <c r="N114" s="137" t="s">
        <v>51</v>
      </c>
      <c r="P114" s="138">
        <f t="shared" si="21"/>
        <v>0</v>
      </c>
      <c r="Q114" s="138">
        <v>0</v>
      </c>
      <c r="R114" s="138">
        <f t="shared" si="22"/>
        <v>0</v>
      </c>
      <c r="S114" s="138">
        <v>0</v>
      </c>
      <c r="T114" s="139">
        <f t="shared" si="23"/>
        <v>0</v>
      </c>
      <c r="AR114" s="140" t="s">
        <v>148</v>
      </c>
      <c r="AT114" s="140" t="s">
        <v>143</v>
      </c>
      <c r="AU114" s="140" t="s">
        <v>88</v>
      </c>
      <c r="AY114" s="18" t="s">
        <v>141</v>
      </c>
      <c r="BE114" s="141">
        <f t="shared" si="24"/>
        <v>0</v>
      </c>
      <c r="BF114" s="141">
        <f t="shared" si="25"/>
        <v>0</v>
      </c>
      <c r="BG114" s="141">
        <f t="shared" si="26"/>
        <v>0</v>
      </c>
      <c r="BH114" s="141">
        <f t="shared" si="27"/>
        <v>0</v>
      </c>
      <c r="BI114" s="141">
        <f t="shared" si="28"/>
        <v>0</v>
      </c>
      <c r="BJ114" s="18" t="s">
        <v>88</v>
      </c>
      <c r="BK114" s="141">
        <f t="shared" si="29"/>
        <v>0</v>
      </c>
      <c r="BL114" s="18" t="s">
        <v>148</v>
      </c>
      <c r="BM114" s="140" t="s">
        <v>444</v>
      </c>
    </row>
    <row r="115" spans="2:65" s="1" customFormat="1" ht="16.5" customHeight="1">
      <c r="B115" s="34"/>
      <c r="C115" s="129" t="s">
        <v>297</v>
      </c>
      <c r="D115" s="129" t="s">
        <v>143</v>
      </c>
      <c r="E115" s="130" t="s">
        <v>1648</v>
      </c>
      <c r="F115" s="131" t="s">
        <v>1649</v>
      </c>
      <c r="G115" s="132" t="s">
        <v>157</v>
      </c>
      <c r="H115" s="133">
        <v>260</v>
      </c>
      <c r="I115" s="134"/>
      <c r="J115" s="135">
        <f t="shared" si="20"/>
        <v>0</v>
      </c>
      <c r="K115" s="131" t="s">
        <v>32</v>
      </c>
      <c r="L115" s="34"/>
      <c r="M115" s="136" t="s">
        <v>32</v>
      </c>
      <c r="N115" s="137" t="s">
        <v>51</v>
      </c>
      <c r="P115" s="138">
        <f t="shared" si="21"/>
        <v>0</v>
      </c>
      <c r="Q115" s="138">
        <v>0</v>
      </c>
      <c r="R115" s="138">
        <f t="shared" si="22"/>
        <v>0</v>
      </c>
      <c r="S115" s="138">
        <v>0</v>
      </c>
      <c r="T115" s="139">
        <f t="shared" si="23"/>
        <v>0</v>
      </c>
      <c r="AR115" s="140" t="s">
        <v>148</v>
      </c>
      <c r="AT115" s="140" t="s">
        <v>143</v>
      </c>
      <c r="AU115" s="140" t="s">
        <v>88</v>
      </c>
      <c r="AY115" s="18" t="s">
        <v>141</v>
      </c>
      <c r="BE115" s="141">
        <f t="shared" si="24"/>
        <v>0</v>
      </c>
      <c r="BF115" s="141">
        <f t="shared" si="25"/>
        <v>0</v>
      </c>
      <c r="BG115" s="141">
        <f t="shared" si="26"/>
        <v>0</v>
      </c>
      <c r="BH115" s="141">
        <f t="shared" si="27"/>
        <v>0</v>
      </c>
      <c r="BI115" s="141">
        <f t="shared" si="28"/>
        <v>0</v>
      </c>
      <c r="BJ115" s="18" t="s">
        <v>88</v>
      </c>
      <c r="BK115" s="141">
        <f t="shared" si="29"/>
        <v>0</v>
      </c>
      <c r="BL115" s="18" t="s">
        <v>148</v>
      </c>
      <c r="BM115" s="140" t="s">
        <v>459</v>
      </c>
    </row>
    <row r="116" spans="2:65" s="1" customFormat="1" ht="16.5" customHeight="1">
      <c r="B116" s="34"/>
      <c r="C116" s="129" t="s">
        <v>841</v>
      </c>
      <c r="D116" s="129" t="s">
        <v>143</v>
      </c>
      <c r="E116" s="130" t="s">
        <v>1650</v>
      </c>
      <c r="F116" s="131" t="s">
        <v>1651</v>
      </c>
      <c r="G116" s="132" t="s">
        <v>157</v>
      </c>
      <c r="H116" s="133">
        <v>30</v>
      </c>
      <c r="I116" s="134"/>
      <c r="J116" s="135">
        <f t="shared" si="20"/>
        <v>0</v>
      </c>
      <c r="K116" s="131" t="s">
        <v>32</v>
      </c>
      <c r="L116" s="34"/>
      <c r="M116" s="136" t="s">
        <v>32</v>
      </c>
      <c r="N116" s="137" t="s">
        <v>51</v>
      </c>
      <c r="P116" s="138">
        <f t="shared" si="21"/>
        <v>0</v>
      </c>
      <c r="Q116" s="138">
        <v>0</v>
      </c>
      <c r="R116" s="138">
        <f t="shared" si="22"/>
        <v>0</v>
      </c>
      <c r="S116" s="138">
        <v>0</v>
      </c>
      <c r="T116" s="139">
        <f t="shared" si="23"/>
        <v>0</v>
      </c>
      <c r="AR116" s="140" t="s">
        <v>148</v>
      </c>
      <c r="AT116" s="140" t="s">
        <v>143</v>
      </c>
      <c r="AU116" s="140" t="s">
        <v>88</v>
      </c>
      <c r="AY116" s="18" t="s">
        <v>141</v>
      </c>
      <c r="BE116" s="141">
        <f t="shared" si="24"/>
        <v>0</v>
      </c>
      <c r="BF116" s="141">
        <f t="shared" si="25"/>
        <v>0</v>
      </c>
      <c r="BG116" s="141">
        <f t="shared" si="26"/>
        <v>0</v>
      </c>
      <c r="BH116" s="141">
        <f t="shared" si="27"/>
        <v>0</v>
      </c>
      <c r="BI116" s="141">
        <f t="shared" si="28"/>
        <v>0</v>
      </c>
      <c r="BJ116" s="18" t="s">
        <v>88</v>
      </c>
      <c r="BK116" s="141">
        <f t="shared" si="29"/>
        <v>0</v>
      </c>
      <c r="BL116" s="18" t="s">
        <v>148</v>
      </c>
      <c r="BM116" s="140" t="s">
        <v>469</v>
      </c>
    </row>
    <row r="117" spans="2:65" s="1" customFormat="1" ht="24.2" customHeight="1">
      <c r="B117" s="34"/>
      <c r="C117" s="129" t="s">
        <v>310</v>
      </c>
      <c r="D117" s="129" t="s">
        <v>143</v>
      </c>
      <c r="E117" s="130" t="s">
        <v>1652</v>
      </c>
      <c r="F117" s="131" t="s">
        <v>1653</v>
      </c>
      <c r="G117" s="132" t="s">
        <v>874</v>
      </c>
      <c r="H117" s="133">
        <v>1</v>
      </c>
      <c r="I117" s="134"/>
      <c r="J117" s="135">
        <f t="shared" si="20"/>
        <v>0</v>
      </c>
      <c r="K117" s="131" t="s">
        <v>32</v>
      </c>
      <c r="L117" s="34"/>
      <c r="M117" s="136" t="s">
        <v>32</v>
      </c>
      <c r="N117" s="137" t="s">
        <v>51</v>
      </c>
      <c r="P117" s="138">
        <f t="shared" si="21"/>
        <v>0</v>
      </c>
      <c r="Q117" s="138">
        <v>0</v>
      </c>
      <c r="R117" s="138">
        <f t="shared" si="22"/>
        <v>0</v>
      </c>
      <c r="S117" s="138">
        <v>0</v>
      </c>
      <c r="T117" s="139">
        <f t="shared" si="23"/>
        <v>0</v>
      </c>
      <c r="AR117" s="140" t="s">
        <v>148</v>
      </c>
      <c r="AT117" s="140" t="s">
        <v>143</v>
      </c>
      <c r="AU117" s="140" t="s">
        <v>88</v>
      </c>
      <c r="AY117" s="18" t="s">
        <v>141</v>
      </c>
      <c r="BE117" s="141">
        <f t="shared" si="24"/>
        <v>0</v>
      </c>
      <c r="BF117" s="141">
        <f t="shared" si="25"/>
        <v>0</v>
      </c>
      <c r="BG117" s="141">
        <f t="shared" si="26"/>
        <v>0</v>
      </c>
      <c r="BH117" s="141">
        <f t="shared" si="27"/>
        <v>0</v>
      </c>
      <c r="BI117" s="141">
        <f t="shared" si="28"/>
        <v>0</v>
      </c>
      <c r="BJ117" s="18" t="s">
        <v>88</v>
      </c>
      <c r="BK117" s="141">
        <f t="shared" si="29"/>
        <v>0</v>
      </c>
      <c r="BL117" s="18" t="s">
        <v>148</v>
      </c>
      <c r="BM117" s="140" t="s">
        <v>482</v>
      </c>
    </row>
    <row r="118" spans="2:65" s="1" customFormat="1" ht="16.5" customHeight="1">
      <c r="B118" s="34"/>
      <c r="C118" s="129" t="s">
        <v>316</v>
      </c>
      <c r="D118" s="129" t="s">
        <v>143</v>
      </c>
      <c r="E118" s="130" t="s">
        <v>1654</v>
      </c>
      <c r="F118" s="131" t="s">
        <v>1632</v>
      </c>
      <c r="G118" s="132" t="s">
        <v>874</v>
      </c>
      <c r="H118" s="133">
        <v>1</v>
      </c>
      <c r="I118" s="134"/>
      <c r="J118" s="135">
        <f t="shared" si="20"/>
        <v>0</v>
      </c>
      <c r="K118" s="131" t="s">
        <v>32</v>
      </c>
      <c r="L118" s="34"/>
      <c r="M118" s="136" t="s">
        <v>32</v>
      </c>
      <c r="N118" s="137" t="s">
        <v>51</v>
      </c>
      <c r="P118" s="138">
        <f t="shared" si="21"/>
        <v>0</v>
      </c>
      <c r="Q118" s="138">
        <v>0</v>
      </c>
      <c r="R118" s="138">
        <f t="shared" si="22"/>
        <v>0</v>
      </c>
      <c r="S118" s="138">
        <v>0</v>
      </c>
      <c r="T118" s="139">
        <f t="shared" si="23"/>
        <v>0</v>
      </c>
      <c r="AR118" s="140" t="s">
        <v>148</v>
      </c>
      <c r="AT118" s="140" t="s">
        <v>143</v>
      </c>
      <c r="AU118" s="140" t="s">
        <v>88</v>
      </c>
      <c r="AY118" s="18" t="s">
        <v>141</v>
      </c>
      <c r="BE118" s="141">
        <f t="shared" si="24"/>
        <v>0</v>
      </c>
      <c r="BF118" s="141">
        <f t="shared" si="25"/>
        <v>0</v>
      </c>
      <c r="BG118" s="141">
        <f t="shared" si="26"/>
        <v>0</v>
      </c>
      <c r="BH118" s="141">
        <f t="shared" si="27"/>
        <v>0</v>
      </c>
      <c r="BI118" s="141">
        <f t="shared" si="28"/>
        <v>0</v>
      </c>
      <c r="BJ118" s="18" t="s">
        <v>88</v>
      </c>
      <c r="BK118" s="141">
        <f t="shared" si="29"/>
        <v>0</v>
      </c>
      <c r="BL118" s="18" t="s">
        <v>148</v>
      </c>
      <c r="BM118" s="140" t="s">
        <v>498</v>
      </c>
    </row>
    <row r="119" spans="2:65" s="11" customFormat="1" ht="25.9" customHeight="1">
      <c r="B119" s="117"/>
      <c r="D119" s="118" t="s">
        <v>79</v>
      </c>
      <c r="E119" s="119" t="s">
        <v>1655</v>
      </c>
      <c r="F119" s="119" t="s">
        <v>1656</v>
      </c>
      <c r="I119" s="120"/>
      <c r="J119" s="121">
        <f>BK119</f>
        <v>0</v>
      </c>
      <c r="L119" s="117"/>
      <c r="M119" s="122"/>
      <c r="P119" s="123">
        <f>SUM(P120:P124)</f>
        <v>0</v>
      </c>
      <c r="R119" s="123">
        <f>SUM(R120:R124)</f>
        <v>0</v>
      </c>
      <c r="T119" s="124">
        <f>SUM(T120:T124)</f>
        <v>0</v>
      </c>
      <c r="AR119" s="118" t="s">
        <v>88</v>
      </c>
      <c r="AT119" s="125" t="s">
        <v>79</v>
      </c>
      <c r="AU119" s="125" t="s">
        <v>80</v>
      </c>
      <c r="AY119" s="118" t="s">
        <v>141</v>
      </c>
      <c r="BK119" s="126">
        <f>SUM(BK120:BK124)</f>
        <v>0</v>
      </c>
    </row>
    <row r="120" spans="2:65" s="1" customFormat="1" ht="16.5" customHeight="1">
      <c r="B120" s="34"/>
      <c r="C120" s="129" t="s">
        <v>321</v>
      </c>
      <c r="D120" s="129" t="s">
        <v>143</v>
      </c>
      <c r="E120" s="130" t="s">
        <v>1657</v>
      </c>
      <c r="F120" s="131" t="s">
        <v>1658</v>
      </c>
      <c r="G120" s="132" t="s">
        <v>157</v>
      </c>
      <c r="H120" s="133">
        <v>100</v>
      </c>
      <c r="I120" s="134"/>
      <c r="J120" s="135">
        <f>ROUND(I120*H120,2)</f>
        <v>0</v>
      </c>
      <c r="K120" s="131" t="s">
        <v>32</v>
      </c>
      <c r="L120" s="34"/>
      <c r="M120" s="136" t="s">
        <v>32</v>
      </c>
      <c r="N120" s="137" t="s">
        <v>51</v>
      </c>
      <c r="P120" s="138">
        <f>O120*H120</f>
        <v>0</v>
      </c>
      <c r="Q120" s="138">
        <v>0</v>
      </c>
      <c r="R120" s="138">
        <f>Q120*H120</f>
        <v>0</v>
      </c>
      <c r="S120" s="138">
        <v>0</v>
      </c>
      <c r="T120" s="139">
        <f>S120*H120</f>
        <v>0</v>
      </c>
      <c r="AR120" s="140" t="s">
        <v>148</v>
      </c>
      <c r="AT120" s="140" t="s">
        <v>143</v>
      </c>
      <c r="AU120" s="140" t="s">
        <v>88</v>
      </c>
      <c r="AY120" s="18" t="s">
        <v>141</v>
      </c>
      <c r="BE120" s="141">
        <f>IF(N120="základní",J120,0)</f>
        <v>0</v>
      </c>
      <c r="BF120" s="141">
        <f>IF(N120="snížená",J120,0)</f>
        <v>0</v>
      </c>
      <c r="BG120" s="141">
        <f>IF(N120="zákl. přenesená",J120,0)</f>
        <v>0</v>
      </c>
      <c r="BH120" s="141">
        <f>IF(N120="sníž. přenesená",J120,0)</f>
        <v>0</v>
      </c>
      <c r="BI120" s="141">
        <f>IF(N120="nulová",J120,0)</f>
        <v>0</v>
      </c>
      <c r="BJ120" s="18" t="s">
        <v>88</v>
      </c>
      <c r="BK120" s="141">
        <f>ROUND(I120*H120,2)</f>
        <v>0</v>
      </c>
      <c r="BL120" s="18" t="s">
        <v>148</v>
      </c>
      <c r="BM120" s="140" t="s">
        <v>161</v>
      </c>
    </row>
    <row r="121" spans="2:65" s="1" customFormat="1" ht="21.75" customHeight="1">
      <c r="B121" s="34"/>
      <c r="C121" s="129" t="s">
        <v>330</v>
      </c>
      <c r="D121" s="129" t="s">
        <v>143</v>
      </c>
      <c r="E121" s="130" t="s">
        <v>1659</v>
      </c>
      <c r="F121" s="131" t="s">
        <v>1660</v>
      </c>
      <c r="G121" s="132" t="s">
        <v>1590</v>
      </c>
      <c r="H121" s="133">
        <v>10</v>
      </c>
      <c r="I121" s="134"/>
      <c r="J121" s="135">
        <f>ROUND(I121*H121,2)</f>
        <v>0</v>
      </c>
      <c r="K121" s="131" t="s">
        <v>32</v>
      </c>
      <c r="L121" s="34"/>
      <c r="M121" s="136" t="s">
        <v>32</v>
      </c>
      <c r="N121" s="137" t="s">
        <v>51</v>
      </c>
      <c r="P121" s="138">
        <f>O121*H121</f>
        <v>0</v>
      </c>
      <c r="Q121" s="138">
        <v>0</v>
      </c>
      <c r="R121" s="138">
        <f>Q121*H121</f>
        <v>0</v>
      </c>
      <c r="S121" s="138">
        <v>0</v>
      </c>
      <c r="T121" s="139">
        <f>S121*H121</f>
        <v>0</v>
      </c>
      <c r="AR121" s="140" t="s">
        <v>148</v>
      </c>
      <c r="AT121" s="140" t="s">
        <v>143</v>
      </c>
      <c r="AU121" s="140" t="s">
        <v>88</v>
      </c>
      <c r="AY121" s="18" t="s">
        <v>141</v>
      </c>
      <c r="BE121" s="141">
        <f>IF(N121="základní",J121,0)</f>
        <v>0</v>
      </c>
      <c r="BF121" s="141">
        <f>IF(N121="snížená",J121,0)</f>
        <v>0</v>
      </c>
      <c r="BG121" s="141">
        <f>IF(N121="zákl. přenesená",J121,0)</f>
        <v>0</v>
      </c>
      <c r="BH121" s="141">
        <f>IF(N121="sníž. přenesená",J121,0)</f>
        <v>0</v>
      </c>
      <c r="BI121" s="141">
        <f>IF(N121="nulová",J121,0)</f>
        <v>0</v>
      </c>
      <c r="BJ121" s="18" t="s">
        <v>88</v>
      </c>
      <c r="BK121" s="141">
        <f>ROUND(I121*H121,2)</f>
        <v>0</v>
      </c>
      <c r="BL121" s="18" t="s">
        <v>148</v>
      </c>
      <c r="BM121" s="140" t="s">
        <v>216</v>
      </c>
    </row>
    <row r="122" spans="2:65" s="1" customFormat="1" ht="16.5" customHeight="1">
      <c r="B122" s="34"/>
      <c r="C122" s="129" t="s">
        <v>336</v>
      </c>
      <c r="D122" s="129" t="s">
        <v>143</v>
      </c>
      <c r="E122" s="130" t="s">
        <v>1661</v>
      </c>
      <c r="F122" s="131" t="s">
        <v>1662</v>
      </c>
      <c r="G122" s="132" t="s">
        <v>1590</v>
      </c>
      <c r="H122" s="133">
        <v>80</v>
      </c>
      <c r="I122" s="134"/>
      <c r="J122" s="135">
        <f>ROUND(I122*H122,2)</f>
        <v>0</v>
      </c>
      <c r="K122" s="131" t="s">
        <v>32</v>
      </c>
      <c r="L122" s="34"/>
      <c r="M122" s="136" t="s">
        <v>32</v>
      </c>
      <c r="N122" s="137" t="s">
        <v>51</v>
      </c>
      <c r="P122" s="138">
        <f>O122*H122</f>
        <v>0</v>
      </c>
      <c r="Q122" s="138">
        <v>0</v>
      </c>
      <c r="R122" s="138">
        <f>Q122*H122</f>
        <v>0</v>
      </c>
      <c r="S122" s="138">
        <v>0</v>
      </c>
      <c r="T122" s="139">
        <f>S122*H122</f>
        <v>0</v>
      </c>
      <c r="AR122" s="140" t="s">
        <v>148</v>
      </c>
      <c r="AT122" s="140" t="s">
        <v>143</v>
      </c>
      <c r="AU122" s="140" t="s">
        <v>88</v>
      </c>
      <c r="AY122" s="18" t="s">
        <v>141</v>
      </c>
      <c r="BE122" s="141">
        <f>IF(N122="základní",J122,0)</f>
        <v>0</v>
      </c>
      <c r="BF122" s="141">
        <f>IF(N122="snížená",J122,0)</f>
        <v>0</v>
      </c>
      <c r="BG122" s="141">
        <f>IF(N122="zákl. přenesená",J122,0)</f>
        <v>0</v>
      </c>
      <c r="BH122" s="141">
        <f>IF(N122="sníž. přenesená",J122,0)</f>
        <v>0</v>
      </c>
      <c r="BI122" s="141">
        <f>IF(N122="nulová",J122,0)</f>
        <v>0</v>
      </c>
      <c r="BJ122" s="18" t="s">
        <v>88</v>
      </c>
      <c r="BK122" s="141">
        <f>ROUND(I122*H122,2)</f>
        <v>0</v>
      </c>
      <c r="BL122" s="18" t="s">
        <v>148</v>
      </c>
      <c r="BM122" s="140" t="s">
        <v>234</v>
      </c>
    </row>
    <row r="123" spans="2:65" s="1" customFormat="1" ht="24.2" customHeight="1">
      <c r="B123" s="34"/>
      <c r="C123" s="129" t="s">
        <v>350</v>
      </c>
      <c r="D123" s="129" t="s">
        <v>143</v>
      </c>
      <c r="E123" s="130" t="s">
        <v>1663</v>
      </c>
      <c r="F123" s="131" t="s">
        <v>1630</v>
      </c>
      <c r="G123" s="132" t="s">
        <v>874</v>
      </c>
      <c r="H123" s="133">
        <v>1</v>
      </c>
      <c r="I123" s="134"/>
      <c r="J123" s="135">
        <f>ROUND(I123*H123,2)</f>
        <v>0</v>
      </c>
      <c r="K123" s="131" t="s">
        <v>32</v>
      </c>
      <c r="L123" s="34"/>
      <c r="M123" s="136" t="s">
        <v>32</v>
      </c>
      <c r="N123" s="137" t="s">
        <v>51</v>
      </c>
      <c r="P123" s="138">
        <f>O123*H123</f>
        <v>0</v>
      </c>
      <c r="Q123" s="138">
        <v>0</v>
      </c>
      <c r="R123" s="138">
        <f>Q123*H123</f>
        <v>0</v>
      </c>
      <c r="S123" s="138">
        <v>0</v>
      </c>
      <c r="T123" s="139">
        <f>S123*H123</f>
        <v>0</v>
      </c>
      <c r="AR123" s="140" t="s">
        <v>148</v>
      </c>
      <c r="AT123" s="140" t="s">
        <v>143</v>
      </c>
      <c r="AU123" s="140" t="s">
        <v>88</v>
      </c>
      <c r="AY123" s="18" t="s">
        <v>141</v>
      </c>
      <c r="BE123" s="141">
        <f>IF(N123="základní",J123,0)</f>
        <v>0</v>
      </c>
      <c r="BF123" s="141">
        <f>IF(N123="snížená",J123,0)</f>
        <v>0</v>
      </c>
      <c r="BG123" s="141">
        <f>IF(N123="zákl. přenesená",J123,0)</f>
        <v>0</v>
      </c>
      <c r="BH123" s="141">
        <f>IF(N123="sníž. přenesená",J123,0)</f>
        <v>0</v>
      </c>
      <c r="BI123" s="141">
        <f>IF(N123="nulová",J123,0)</f>
        <v>0</v>
      </c>
      <c r="BJ123" s="18" t="s">
        <v>88</v>
      </c>
      <c r="BK123" s="141">
        <f>ROUND(I123*H123,2)</f>
        <v>0</v>
      </c>
      <c r="BL123" s="18" t="s">
        <v>148</v>
      </c>
      <c r="BM123" s="140" t="s">
        <v>222</v>
      </c>
    </row>
    <row r="124" spans="2:65" s="1" customFormat="1" ht="16.5" customHeight="1">
      <c r="B124" s="34"/>
      <c r="C124" s="129" t="s">
        <v>357</v>
      </c>
      <c r="D124" s="129" t="s">
        <v>143</v>
      </c>
      <c r="E124" s="130" t="s">
        <v>1664</v>
      </c>
      <c r="F124" s="131" t="s">
        <v>1632</v>
      </c>
      <c r="G124" s="132" t="s">
        <v>874</v>
      </c>
      <c r="H124" s="133">
        <v>1</v>
      </c>
      <c r="I124" s="134"/>
      <c r="J124" s="135">
        <f>ROUND(I124*H124,2)</f>
        <v>0</v>
      </c>
      <c r="K124" s="131" t="s">
        <v>32</v>
      </c>
      <c r="L124" s="34"/>
      <c r="M124" s="136" t="s">
        <v>32</v>
      </c>
      <c r="N124" s="137" t="s">
        <v>51</v>
      </c>
      <c r="P124" s="138">
        <f>O124*H124</f>
        <v>0</v>
      </c>
      <c r="Q124" s="138">
        <v>0</v>
      </c>
      <c r="R124" s="138">
        <f>Q124*H124</f>
        <v>0</v>
      </c>
      <c r="S124" s="138">
        <v>0</v>
      </c>
      <c r="T124" s="139">
        <f>S124*H124</f>
        <v>0</v>
      </c>
      <c r="AR124" s="140" t="s">
        <v>148</v>
      </c>
      <c r="AT124" s="140" t="s">
        <v>143</v>
      </c>
      <c r="AU124" s="140" t="s">
        <v>88</v>
      </c>
      <c r="AY124" s="18" t="s">
        <v>141</v>
      </c>
      <c r="BE124" s="141">
        <f>IF(N124="základní",J124,0)</f>
        <v>0</v>
      </c>
      <c r="BF124" s="141">
        <f>IF(N124="snížená",J124,0)</f>
        <v>0</v>
      </c>
      <c r="BG124" s="141">
        <f>IF(N124="zákl. přenesená",J124,0)</f>
        <v>0</v>
      </c>
      <c r="BH124" s="141">
        <f>IF(N124="sníž. přenesená",J124,0)</f>
        <v>0</v>
      </c>
      <c r="BI124" s="141">
        <f>IF(N124="nulová",J124,0)</f>
        <v>0</v>
      </c>
      <c r="BJ124" s="18" t="s">
        <v>88</v>
      </c>
      <c r="BK124" s="141">
        <f>ROUND(I124*H124,2)</f>
        <v>0</v>
      </c>
      <c r="BL124" s="18" t="s">
        <v>148</v>
      </c>
      <c r="BM124" s="140" t="s">
        <v>185</v>
      </c>
    </row>
    <row r="125" spans="2:65" s="11" customFormat="1" ht="25.9" customHeight="1">
      <c r="B125" s="117"/>
      <c r="D125" s="118" t="s">
        <v>79</v>
      </c>
      <c r="E125" s="119" t="s">
        <v>1665</v>
      </c>
      <c r="F125" s="119" t="s">
        <v>1666</v>
      </c>
      <c r="I125" s="120"/>
      <c r="J125" s="121">
        <f>BK125</f>
        <v>0</v>
      </c>
      <c r="L125" s="117"/>
      <c r="M125" s="122"/>
      <c r="P125" s="123">
        <f>SUM(P126:P128)</f>
        <v>0</v>
      </c>
      <c r="R125" s="123">
        <f>SUM(R126:R128)</f>
        <v>0</v>
      </c>
      <c r="T125" s="124">
        <f>SUM(T126:T128)</f>
        <v>0</v>
      </c>
      <c r="AR125" s="118" t="s">
        <v>88</v>
      </c>
      <c r="AT125" s="125" t="s">
        <v>79</v>
      </c>
      <c r="AU125" s="125" t="s">
        <v>80</v>
      </c>
      <c r="AY125" s="118" t="s">
        <v>141</v>
      </c>
      <c r="BK125" s="126">
        <f>SUM(BK126:BK128)</f>
        <v>0</v>
      </c>
    </row>
    <row r="126" spans="2:65" s="1" customFormat="1" ht="90" customHeight="1">
      <c r="B126" s="34"/>
      <c r="C126" s="129" t="s">
        <v>363</v>
      </c>
      <c r="D126" s="129" t="s">
        <v>143</v>
      </c>
      <c r="E126" s="130" t="s">
        <v>1667</v>
      </c>
      <c r="F126" s="131" t="s">
        <v>1668</v>
      </c>
      <c r="G126" s="132" t="s">
        <v>1590</v>
      </c>
      <c r="H126" s="133">
        <v>1</v>
      </c>
      <c r="I126" s="134"/>
      <c r="J126" s="135">
        <f>ROUND(I126*H126,2)</f>
        <v>0</v>
      </c>
      <c r="K126" s="131" t="s">
        <v>32</v>
      </c>
      <c r="L126" s="34"/>
      <c r="M126" s="136" t="s">
        <v>32</v>
      </c>
      <c r="N126" s="137" t="s">
        <v>51</v>
      </c>
      <c r="P126" s="138">
        <f>O126*H126</f>
        <v>0</v>
      </c>
      <c r="Q126" s="138">
        <v>0</v>
      </c>
      <c r="R126" s="138">
        <f>Q126*H126</f>
        <v>0</v>
      </c>
      <c r="S126" s="138">
        <v>0</v>
      </c>
      <c r="T126" s="139">
        <f>S126*H126</f>
        <v>0</v>
      </c>
      <c r="AR126" s="140" t="s">
        <v>148</v>
      </c>
      <c r="AT126" s="140" t="s">
        <v>143</v>
      </c>
      <c r="AU126" s="140" t="s">
        <v>88</v>
      </c>
      <c r="AY126" s="18" t="s">
        <v>141</v>
      </c>
      <c r="BE126" s="141">
        <f>IF(N126="základní",J126,0)</f>
        <v>0</v>
      </c>
      <c r="BF126" s="141">
        <f>IF(N126="snížená",J126,0)</f>
        <v>0</v>
      </c>
      <c r="BG126" s="141">
        <f>IF(N126="zákl. přenesená",J126,0)</f>
        <v>0</v>
      </c>
      <c r="BH126" s="141">
        <f>IF(N126="sníž. přenesená",J126,0)</f>
        <v>0</v>
      </c>
      <c r="BI126" s="141">
        <f>IF(N126="nulová",J126,0)</f>
        <v>0</v>
      </c>
      <c r="BJ126" s="18" t="s">
        <v>88</v>
      </c>
      <c r="BK126" s="141">
        <f>ROUND(I126*H126,2)</f>
        <v>0</v>
      </c>
      <c r="BL126" s="18" t="s">
        <v>148</v>
      </c>
      <c r="BM126" s="140" t="s">
        <v>194</v>
      </c>
    </row>
    <row r="127" spans="2:65" s="1" customFormat="1" ht="16.5" customHeight="1">
      <c r="B127" s="34"/>
      <c r="C127" s="129" t="s">
        <v>369</v>
      </c>
      <c r="D127" s="129" t="s">
        <v>143</v>
      </c>
      <c r="E127" s="130" t="s">
        <v>1669</v>
      </c>
      <c r="F127" s="131" t="s">
        <v>1670</v>
      </c>
      <c r="G127" s="132" t="s">
        <v>874</v>
      </c>
      <c r="H127" s="133">
        <v>1</v>
      </c>
      <c r="I127" s="134"/>
      <c r="J127" s="135">
        <f>ROUND(I127*H127,2)</f>
        <v>0</v>
      </c>
      <c r="K127" s="131" t="s">
        <v>32</v>
      </c>
      <c r="L127" s="34"/>
      <c r="M127" s="136" t="s">
        <v>32</v>
      </c>
      <c r="N127" s="137" t="s">
        <v>51</v>
      </c>
      <c r="P127" s="138">
        <f>O127*H127</f>
        <v>0</v>
      </c>
      <c r="Q127" s="138">
        <v>0</v>
      </c>
      <c r="R127" s="138">
        <f>Q127*H127</f>
        <v>0</v>
      </c>
      <c r="S127" s="138">
        <v>0</v>
      </c>
      <c r="T127" s="139">
        <f>S127*H127</f>
        <v>0</v>
      </c>
      <c r="AR127" s="140" t="s">
        <v>148</v>
      </c>
      <c r="AT127" s="140" t="s">
        <v>143</v>
      </c>
      <c r="AU127" s="140" t="s">
        <v>88</v>
      </c>
      <c r="AY127" s="18" t="s">
        <v>141</v>
      </c>
      <c r="BE127" s="141">
        <f>IF(N127="základní",J127,0)</f>
        <v>0</v>
      </c>
      <c r="BF127" s="141">
        <f>IF(N127="snížená",J127,0)</f>
        <v>0</v>
      </c>
      <c r="BG127" s="141">
        <f>IF(N127="zákl. přenesená",J127,0)</f>
        <v>0</v>
      </c>
      <c r="BH127" s="141">
        <f>IF(N127="sníž. přenesená",J127,0)</f>
        <v>0</v>
      </c>
      <c r="BI127" s="141">
        <f>IF(N127="nulová",J127,0)</f>
        <v>0</v>
      </c>
      <c r="BJ127" s="18" t="s">
        <v>88</v>
      </c>
      <c r="BK127" s="141">
        <f>ROUND(I127*H127,2)</f>
        <v>0</v>
      </c>
      <c r="BL127" s="18" t="s">
        <v>148</v>
      </c>
      <c r="BM127" s="140" t="s">
        <v>253</v>
      </c>
    </row>
    <row r="128" spans="2:65" s="1" customFormat="1" ht="16.5" customHeight="1">
      <c r="B128" s="34"/>
      <c r="C128" s="129" t="s">
        <v>376</v>
      </c>
      <c r="D128" s="129" t="s">
        <v>143</v>
      </c>
      <c r="E128" s="130" t="s">
        <v>1671</v>
      </c>
      <c r="F128" s="131" t="s">
        <v>1672</v>
      </c>
      <c r="G128" s="132" t="s">
        <v>874</v>
      </c>
      <c r="H128" s="133">
        <v>1</v>
      </c>
      <c r="I128" s="134"/>
      <c r="J128" s="135">
        <f>ROUND(I128*H128,2)</f>
        <v>0</v>
      </c>
      <c r="K128" s="131" t="s">
        <v>32</v>
      </c>
      <c r="L128" s="34"/>
      <c r="M128" s="136" t="s">
        <v>32</v>
      </c>
      <c r="N128" s="137" t="s">
        <v>51</v>
      </c>
      <c r="P128" s="138">
        <f>O128*H128</f>
        <v>0</v>
      </c>
      <c r="Q128" s="138">
        <v>0</v>
      </c>
      <c r="R128" s="138">
        <f>Q128*H128</f>
        <v>0</v>
      </c>
      <c r="S128" s="138">
        <v>0</v>
      </c>
      <c r="T128" s="139">
        <f>S128*H128</f>
        <v>0</v>
      </c>
      <c r="AR128" s="140" t="s">
        <v>148</v>
      </c>
      <c r="AT128" s="140" t="s">
        <v>143</v>
      </c>
      <c r="AU128" s="140" t="s">
        <v>88</v>
      </c>
      <c r="AY128" s="18" t="s">
        <v>141</v>
      </c>
      <c r="BE128" s="141">
        <f>IF(N128="základní",J128,0)</f>
        <v>0</v>
      </c>
      <c r="BF128" s="141">
        <f>IF(N128="snížená",J128,0)</f>
        <v>0</v>
      </c>
      <c r="BG128" s="141">
        <f>IF(N128="zákl. přenesená",J128,0)</f>
        <v>0</v>
      </c>
      <c r="BH128" s="141">
        <f>IF(N128="sníž. přenesená",J128,0)</f>
        <v>0</v>
      </c>
      <c r="BI128" s="141">
        <f>IF(N128="nulová",J128,0)</f>
        <v>0</v>
      </c>
      <c r="BJ128" s="18" t="s">
        <v>88</v>
      </c>
      <c r="BK128" s="141">
        <f>ROUND(I128*H128,2)</f>
        <v>0</v>
      </c>
      <c r="BL128" s="18" t="s">
        <v>148</v>
      </c>
      <c r="BM128" s="140" t="s">
        <v>275</v>
      </c>
    </row>
    <row r="129" spans="2:65" s="11" customFormat="1" ht="25.9" customHeight="1">
      <c r="B129" s="117"/>
      <c r="D129" s="118" t="s">
        <v>79</v>
      </c>
      <c r="E129" s="119" t="s">
        <v>1673</v>
      </c>
      <c r="F129" s="119" t="s">
        <v>1674</v>
      </c>
      <c r="I129" s="120"/>
      <c r="J129" s="121">
        <f>BK129</f>
        <v>0</v>
      </c>
      <c r="L129" s="117"/>
      <c r="M129" s="122"/>
      <c r="P129" s="123">
        <f>SUM(P130:P134)</f>
        <v>0</v>
      </c>
      <c r="R129" s="123">
        <f>SUM(R130:R134)</f>
        <v>0</v>
      </c>
      <c r="T129" s="124">
        <f>SUM(T130:T134)</f>
        <v>0</v>
      </c>
      <c r="AR129" s="118" t="s">
        <v>88</v>
      </c>
      <c r="AT129" s="125" t="s">
        <v>79</v>
      </c>
      <c r="AU129" s="125" t="s">
        <v>80</v>
      </c>
      <c r="AY129" s="118" t="s">
        <v>141</v>
      </c>
      <c r="BK129" s="126">
        <f>SUM(BK130:BK134)</f>
        <v>0</v>
      </c>
    </row>
    <row r="130" spans="2:65" s="1" customFormat="1" ht="16.5" customHeight="1">
      <c r="B130" s="34"/>
      <c r="C130" s="129" t="s">
        <v>946</v>
      </c>
      <c r="D130" s="129" t="s">
        <v>143</v>
      </c>
      <c r="E130" s="130" t="s">
        <v>1675</v>
      </c>
      <c r="F130" s="131" t="s">
        <v>1676</v>
      </c>
      <c r="G130" s="132" t="s">
        <v>874</v>
      </c>
      <c r="H130" s="133">
        <v>1</v>
      </c>
      <c r="I130" s="134"/>
      <c r="J130" s="135">
        <f>ROUND(I130*H130,2)</f>
        <v>0</v>
      </c>
      <c r="K130" s="131" t="s">
        <v>32</v>
      </c>
      <c r="L130" s="34"/>
      <c r="M130" s="136" t="s">
        <v>32</v>
      </c>
      <c r="N130" s="137" t="s">
        <v>51</v>
      </c>
      <c r="P130" s="138">
        <f>O130*H130</f>
        <v>0</v>
      </c>
      <c r="Q130" s="138">
        <v>0</v>
      </c>
      <c r="R130" s="138">
        <f>Q130*H130</f>
        <v>0</v>
      </c>
      <c r="S130" s="138">
        <v>0</v>
      </c>
      <c r="T130" s="139">
        <f>S130*H130</f>
        <v>0</v>
      </c>
      <c r="AR130" s="140" t="s">
        <v>148</v>
      </c>
      <c r="AT130" s="140" t="s">
        <v>143</v>
      </c>
      <c r="AU130" s="140" t="s">
        <v>88</v>
      </c>
      <c r="AY130" s="18" t="s">
        <v>141</v>
      </c>
      <c r="BE130" s="141">
        <f>IF(N130="základní",J130,0)</f>
        <v>0</v>
      </c>
      <c r="BF130" s="141">
        <f>IF(N130="snížená",J130,0)</f>
        <v>0</v>
      </c>
      <c r="BG130" s="141">
        <f>IF(N130="zákl. přenesená",J130,0)</f>
        <v>0</v>
      </c>
      <c r="BH130" s="141">
        <f>IF(N130="sníž. přenesená",J130,0)</f>
        <v>0</v>
      </c>
      <c r="BI130" s="141">
        <f>IF(N130="nulová",J130,0)</f>
        <v>0</v>
      </c>
      <c r="BJ130" s="18" t="s">
        <v>88</v>
      </c>
      <c r="BK130" s="141">
        <f>ROUND(I130*H130,2)</f>
        <v>0</v>
      </c>
      <c r="BL130" s="18" t="s">
        <v>148</v>
      </c>
      <c r="BM130" s="140" t="s">
        <v>304</v>
      </c>
    </row>
    <row r="131" spans="2:65" s="1" customFormat="1" ht="16.5" customHeight="1">
      <c r="B131" s="34"/>
      <c r="C131" s="129" t="s">
        <v>953</v>
      </c>
      <c r="D131" s="129" t="s">
        <v>143</v>
      </c>
      <c r="E131" s="130" t="s">
        <v>1677</v>
      </c>
      <c r="F131" s="131" t="s">
        <v>1678</v>
      </c>
      <c r="G131" s="132" t="s">
        <v>874</v>
      </c>
      <c r="H131" s="133">
        <v>1</v>
      </c>
      <c r="I131" s="134"/>
      <c r="J131" s="135">
        <f>ROUND(I131*H131,2)</f>
        <v>0</v>
      </c>
      <c r="K131" s="131" t="s">
        <v>32</v>
      </c>
      <c r="L131" s="34"/>
      <c r="M131" s="136" t="s">
        <v>32</v>
      </c>
      <c r="N131" s="137" t="s">
        <v>51</v>
      </c>
      <c r="P131" s="138">
        <f>O131*H131</f>
        <v>0</v>
      </c>
      <c r="Q131" s="138">
        <v>0</v>
      </c>
      <c r="R131" s="138">
        <f>Q131*H131</f>
        <v>0</v>
      </c>
      <c r="S131" s="138">
        <v>0</v>
      </c>
      <c r="T131" s="139">
        <f>S131*H131</f>
        <v>0</v>
      </c>
      <c r="AR131" s="140" t="s">
        <v>148</v>
      </c>
      <c r="AT131" s="140" t="s">
        <v>143</v>
      </c>
      <c r="AU131" s="140" t="s">
        <v>88</v>
      </c>
      <c r="AY131" s="18" t="s">
        <v>141</v>
      </c>
      <c r="BE131" s="141">
        <f>IF(N131="základní",J131,0)</f>
        <v>0</v>
      </c>
      <c r="BF131" s="141">
        <f>IF(N131="snížená",J131,0)</f>
        <v>0</v>
      </c>
      <c r="BG131" s="141">
        <f>IF(N131="zákl. přenesená",J131,0)</f>
        <v>0</v>
      </c>
      <c r="BH131" s="141">
        <f>IF(N131="sníž. přenesená",J131,0)</f>
        <v>0</v>
      </c>
      <c r="BI131" s="141">
        <f>IF(N131="nulová",J131,0)</f>
        <v>0</v>
      </c>
      <c r="BJ131" s="18" t="s">
        <v>88</v>
      </c>
      <c r="BK131" s="141">
        <f>ROUND(I131*H131,2)</f>
        <v>0</v>
      </c>
      <c r="BL131" s="18" t="s">
        <v>148</v>
      </c>
      <c r="BM131" s="140" t="s">
        <v>388</v>
      </c>
    </row>
    <row r="132" spans="2:65" s="1" customFormat="1" ht="16.5" customHeight="1">
      <c r="B132" s="34"/>
      <c r="C132" s="129" t="s">
        <v>999</v>
      </c>
      <c r="D132" s="129" t="s">
        <v>143</v>
      </c>
      <c r="E132" s="130" t="s">
        <v>1679</v>
      </c>
      <c r="F132" s="131" t="s">
        <v>1680</v>
      </c>
      <c r="G132" s="132" t="s">
        <v>874</v>
      </c>
      <c r="H132" s="133">
        <v>1</v>
      </c>
      <c r="I132" s="134"/>
      <c r="J132" s="135">
        <f>ROUND(I132*H132,2)</f>
        <v>0</v>
      </c>
      <c r="K132" s="131" t="s">
        <v>32</v>
      </c>
      <c r="L132" s="34"/>
      <c r="M132" s="136" t="s">
        <v>32</v>
      </c>
      <c r="N132" s="137" t="s">
        <v>51</v>
      </c>
      <c r="P132" s="138">
        <f>O132*H132</f>
        <v>0</v>
      </c>
      <c r="Q132" s="138">
        <v>0</v>
      </c>
      <c r="R132" s="138">
        <f>Q132*H132</f>
        <v>0</v>
      </c>
      <c r="S132" s="138">
        <v>0</v>
      </c>
      <c r="T132" s="139">
        <f>S132*H132</f>
        <v>0</v>
      </c>
      <c r="AR132" s="140" t="s">
        <v>148</v>
      </c>
      <c r="AT132" s="140" t="s">
        <v>143</v>
      </c>
      <c r="AU132" s="140" t="s">
        <v>88</v>
      </c>
      <c r="AY132" s="18" t="s">
        <v>141</v>
      </c>
      <c r="BE132" s="141">
        <f>IF(N132="základní",J132,0)</f>
        <v>0</v>
      </c>
      <c r="BF132" s="141">
        <f>IF(N132="snížená",J132,0)</f>
        <v>0</v>
      </c>
      <c r="BG132" s="141">
        <f>IF(N132="zákl. přenesená",J132,0)</f>
        <v>0</v>
      </c>
      <c r="BH132" s="141">
        <f>IF(N132="sníž. přenesená",J132,0)</f>
        <v>0</v>
      </c>
      <c r="BI132" s="141">
        <f>IF(N132="nulová",J132,0)</f>
        <v>0</v>
      </c>
      <c r="BJ132" s="18" t="s">
        <v>88</v>
      </c>
      <c r="BK132" s="141">
        <f>ROUND(I132*H132,2)</f>
        <v>0</v>
      </c>
      <c r="BL132" s="18" t="s">
        <v>148</v>
      </c>
      <c r="BM132" s="140" t="s">
        <v>491</v>
      </c>
    </row>
    <row r="133" spans="2:65" s="1" customFormat="1" ht="16.5" customHeight="1">
      <c r="B133" s="34"/>
      <c r="C133" s="129" t="s">
        <v>1003</v>
      </c>
      <c r="D133" s="129" t="s">
        <v>143</v>
      </c>
      <c r="E133" s="130" t="s">
        <v>1681</v>
      </c>
      <c r="F133" s="131" t="s">
        <v>1682</v>
      </c>
      <c r="G133" s="132" t="s">
        <v>874</v>
      </c>
      <c r="H133" s="133">
        <v>1</v>
      </c>
      <c r="I133" s="134"/>
      <c r="J133" s="135">
        <f>ROUND(I133*H133,2)</f>
        <v>0</v>
      </c>
      <c r="K133" s="131" t="s">
        <v>147</v>
      </c>
      <c r="L133" s="34"/>
      <c r="M133" s="136" t="s">
        <v>32</v>
      </c>
      <c r="N133" s="137" t="s">
        <v>51</v>
      </c>
      <c r="P133" s="138">
        <f>O133*H133</f>
        <v>0</v>
      </c>
      <c r="Q133" s="138">
        <v>0</v>
      </c>
      <c r="R133" s="138">
        <f>Q133*H133</f>
        <v>0</v>
      </c>
      <c r="S133" s="138">
        <v>0</v>
      </c>
      <c r="T133" s="139">
        <f>S133*H133</f>
        <v>0</v>
      </c>
      <c r="AR133" s="140" t="s">
        <v>148</v>
      </c>
      <c r="AT133" s="140" t="s">
        <v>143</v>
      </c>
      <c r="AU133" s="140" t="s">
        <v>88</v>
      </c>
      <c r="AY133" s="18" t="s">
        <v>141</v>
      </c>
      <c r="BE133" s="141">
        <f>IF(N133="základní",J133,0)</f>
        <v>0</v>
      </c>
      <c r="BF133" s="141">
        <f>IF(N133="snížená",J133,0)</f>
        <v>0</v>
      </c>
      <c r="BG133" s="141">
        <f>IF(N133="zákl. přenesená",J133,0)</f>
        <v>0</v>
      </c>
      <c r="BH133" s="141">
        <f>IF(N133="sníž. přenesená",J133,0)</f>
        <v>0</v>
      </c>
      <c r="BI133" s="141">
        <f>IF(N133="nulová",J133,0)</f>
        <v>0</v>
      </c>
      <c r="BJ133" s="18" t="s">
        <v>88</v>
      </c>
      <c r="BK133" s="141">
        <f>ROUND(I133*H133,2)</f>
        <v>0</v>
      </c>
      <c r="BL133" s="18" t="s">
        <v>148</v>
      </c>
      <c r="BM133" s="140" t="s">
        <v>426</v>
      </c>
    </row>
    <row r="134" spans="2:65" s="1" customFormat="1" ht="11.25">
      <c r="B134" s="34"/>
      <c r="D134" s="142" t="s">
        <v>150</v>
      </c>
      <c r="F134" s="143" t="s">
        <v>1683</v>
      </c>
      <c r="I134" s="144"/>
      <c r="L134" s="34"/>
      <c r="M134" s="177"/>
      <c r="N134" s="178"/>
      <c r="O134" s="178"/>
      <c r="P134" s="178"/>
      <c r="Q134" s="178"/>
      <c r="R134" s="178"/>
      <c r="S134" s="178"/>
      <c r="T134" s="179"/>
      <c r="AT134" s="18" t="s">
        <v>150</v>
      </c>
      <c r="AU134" s="18" t="s">
        <v>88</v>
      </c>
    </row>
    <row r="135" spans="2:65" s="1" customFormat="1" ht="6.95" customHeight="1">
      <c r="B135" s="43"/>
      <c r="C135" s="44"/>
      <c r="D135" s="44"/>
      <c r="E135" s="44"/>
      <c r="F135" s="44"/>
      <c r="G135" s="44"/>
      <c r="H135" s="44"/>
      <c r="I135" s="44"/>
      <c r="J135" s="44"/>
      <c r="K135" s="44"/>
      <c r="L135" s="34"/>
    </row>
  </sheetData>
  <sheetProtection algorithmName="SHA-512" hashValue="QnyYAATtP7LM+H+LIj52bsWciOHYsIv3eng4Kt8oBZaoPKTSKalL/0SPSxzwOtjYjKFbXmJ+L2K0/6N8+L92/w==" saltValue="eHZRcGtYGSfm941ktEePTd1IKoTRknWBKBtYXMkwZSb0TTEwu1len31Sq9Kr3Fs8QDgEs8KD+OmhOPG7Mlq0fQ==" spinCount="100000" sheet="1" objects="1" scenarios="1" formatColumns="0" formatRows="0" autoFilter="0"/>
  <autoFilter ref="C84:K134" xr:uid="{00000000-0009-0000-0000-000003000000}"/>
  <mergeCells count="9">
    <mergeCell ref="E50:H50"/>
    <mergeCell ref="E75:H75"/>
    <mergeCell ref="E77:H77"/>
    <mergeCell ref="L2:V2"/>
    <mergeCell ref="E7:H7"/>
    <mergeCell ref="E9:H9"/>
    <mergeCell ref="E18:H18"/>
    <mergeCell ref="E27:H27"/>
    <mergeCell ref="E48:H48"/>
  </mergeCells>
  <hyperlinks>
    <hyperlink ref="F134" r:id="rId1" xr:uid="{00000000-0004-0000-03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2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99</v>
      </c>
    </row>
    <row r="3" spans="2:46" ht="6.95" customHeight="1">
      <c r="B3" s="19"/>
      <c r="C3" s="20"/>
      <c r="D3" s="20"/>
      <c r="E3" s="20"/>
      <c r="F3" s="20"/>
      <c r="G3" s="20"/>
      <c r="H3" s="20"/>
      <c r="I3" s="20"/>
      <c r="J3" s="20"/>
      <c r="K3" s="20"/>
      <c r="L3" s="21"/>
      <c r="AT3" s="18" t="s">
        <v>90</v>
      </c>
    </row>
    <row r="4" spans="2:46" ht="24.95" customHeight="1">
      <c r="B4" s="21"/>
      <c r="D4" s="22" t="s">
        <v>106</v>
      </c>
      <c r="L4" s="21"/>
      <c r="M4" s="87" t="s">
        <v>10</v>
      </c>
      <c r="AT4" s="18" t="s">
        <v>4</v>
      </c>
    </row>
    <row r="5" spans="2:46" ht="6.95" customHeight="1">
      <c r="B5" s="21"/>
      <c r="L5" s="21"/>
    </row>
    <row r="6" spans="2:46" ht="12" customHeight="1">
      <c r="B6" s="21"/>
      <c r="D6" s="28" t="s">
        <v>16</v>
      </c>
      <c r="L6" s="21"/>
    </row>
    <row r="7" spans="2:46" ht="16.5" customHeight="1">
      <c r="B7" s="21"/>
      <c r="E7" s="317" t="str">
        <f>'Rekapitulace stavby'!K6</f>
        <v>Školní zařízení Příbram</v>
      </c>
      <c r="F7" s="318"/>
      <c r="G7" s="318"/>
      <c r="H7" s="318"/>
      <c r="L7" s="21"/>
    </row>
    <row r="8" spans="2:46" s="1" customFormat="1" ht="12" customHeight="1">
      <c r="B8" s="34"/>
      <c r="D8" s="28" t="s">
        <v>107</v>
      </c>
      <c r="L8" s="34"/>
    </row>
    <row r="9" spans="2:46" s="1" customFormat="1" ht="16.5" customHeight="1">
      <c r="B9" s="34"/>
      <c r="E9" s="280" t="s">
        <v>1684</v>
      </c>
      <c r="F9" s="319"/>
      <c r="G9" s="319"/>
      <c r="H9" s="319"/>
      <c r="L9" s="34"/>
    </row>
    <row r="10" spans="2:46" s="1" customFormat="1" ht="11.25">
      <c r="B10" s="34"/>
      <c r="L10" s="34"/>
    </row>
    <row r="11" spans="2:46" s="1" customFormat="1" ht="12" customHeight="1">
      <c r="B11" s="34"/>
      <c r="D11" s="28" t="s">
        <v>18</v>
      </c>
      <c r="F11" s="26" t="s">
        <v>32</v>
      </c>
      <c r="I11" s="28" t="s">
        <v>20</v>
      </c>
      <c r="J11" s="26" t="s">
        <v>32</v>
      </c>
      <c r="L11" s="34"/>
    </row>
    <row r="12" spans="2:46" s="1" customFormat="1" ht="12" customHeight="1">
      <c r="B12" s="34"/>
      <c r="D12" s="28" t="s">
        <v>22</v>
      </c>
      <c r="F12" s="26" t="s">
        <v>23</v>
      </c>
      <c r="I12" s="28" t="s">
        <v>24</v>
      </c>
      <c r="J12" s="51" t="str">
        <f>'Rekapitulace stavby'!AN8</f>
        <v>10. 2. 2025</v>
      </c>
      <c r="L12" s="34"/>
    </row>
    <row r="13" spans="2:46" s="1" customFormat="1" ht="10.9"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32</v>
      </c>
      <c r="L15" s="34"/>
    </row>
    <row r="16" spans="2:46" s="1" customFormat="1" ht="6.95" customHeight="1">
      <c r="B16" s="34"/>
      <c r="L16" s="34"/>
    </row>
    <row r="17" spans="2:12" s="1" customFormat="1" ht="12" customHeight="1">
      <c r="B17" s="34"/>
      <c r="D17" s="28" t="s">
        <v>35</v>
      </c>
      <c r="I17" s="28" t="s">
        <v>31</v>
      </c>
      <c r="J17" s="29" t="str">
        <f>'Rekapitulace stavby'!AN13</f>
        <v>Vyplň údaj</v>
      </c>
      <c r="L17" s="34"/>
    </row>
    <row r="18" spans="2:12" s="1" customFormat="1" ht="18" customHeight="1">
      <c r="B18" s="34"/>
      <c r="E18" s="320" t="str">
        <f>'Rekapitulace stavby'!E14</f>
        <v>Vyplň údaj</v>
      </c>
      <c r="F18" s="301"/>
      <c r="G18" s="301"/>
      <c r="H18" s="301"/>
      <c r="I18" s="28" t="s">
        <v>34</v>
      </c>
      <c r="J18" s="29" t="str">
        <f>'Rekapitulace stavby'!AN14</f>
        <v>Vyplň údaj</v>
      </c>
      <c r="L18" s="34"/>
    </row>
    <row r="19" spans="2:12" s="1" customFormat="1" ht="6.95" customHeight="1">
      <c r="B19" s="34"/>
      <c r="L19" s="34"/>
    </row>
    <row r="20" spans="2:12" s="1" customFormat="1" ht="12" customHeight="1">
      <c r="B20" s="34"/>
      <c r="D20" s="28" t="s">
        <v>37</v>
      </c>
      <c r="I20" s="28" t="s">
        <v>31</v>
      </c>
      <c r="J20" s="26" t="s">
        <v>38</v>
      </c>
      <c r="L20" s="34"/>
    </row>
    <row r="21" spans="2:12" s="1" customFormat="1" ht="18" customHeight="1">
      <c r="B21" s="34"/>
      <c r="E21" s="26" t="s">
        <v>39</v>
      </c>
      <c r="I21" s="28" t="s">
        <v>34</v>
      </c>
      <c r="J21" s="26" t="s">
        <v>40</v>
      </c>
      <c r="L21" s="34"/>
    </row>
    <row r="22" spans="2:12" s="1" customFormat="1" ht="6.95" customHeight="1">
      <c r="B22" s="34"/>
      <c r="L22" s="34"/>
    </row>
    <row r="23" spans="2:12" s="1" customFormat="1" ht="12" customHeight="1">
      <c r="B23" s="34"/>
      <c r="D23" s="28" t="s">
        <v>42</v>
      </c>
      <c r="I23" s="28" t="s">
        <v>31</v>
      </c>
      <c r="J23" s="26" t="str">
        <f>IF('Rekapitulace stavby'!AN19="","",'Rekapitulace stavby'!AN19)</f>
        <v/>
      </c>
      <c r="L23" s="34"/>
    </row>
    <row r="24" spans="2:12" s="1" customFormat="1" ht="18" customHeight="1">
      <c r="B24" s="34"/>
      <c r="E24" s="26" t="str">
        <f>IF('Rekapitulace stavby'!E20="","",'Rekapitulace stavby'!E20)</f>
        <v xml:space="preserve"> </v>
      </c>
      <c r="I24" s="28" t="s">
        <v>34</v>
      </c>
      <c r="J24" s="26" t="str">
        <f>IF('Rekapitulace stavby'!AN20="","",'Rekapitulace stavby'!AN20)</f>
        <v/>
      </c>
      <c r="L24" s="34"/>
    </row>
    <row r="25" spans="2:12" s="1" customFormat="1" ht="6.95" customHeight="1">
      <c r="B25" s="34"/>
      <c r="L25" s="34"/>
    </row>
    <row r="26" spans="2:12" s="1" customFormat="1" ht="12" customHeight="1">
      <c r="B26" s="34"/>
      <c r="D26" s="28" t="s">
        <v>44</v>
      </c>
      <c r="L26" s="34"/>
    </row>
    <row r="27" spans="2:12" s="7" customFormat="1" ht="47.25" customHeight="1">
      <c r="B27" s="88"/>
      <c r="E27" s="306" t="s">
        <v>45</v>
      </c>
      <c r="F27" s="306"/>
      <c r="G27" s="306"/>
      <c r="H27" s="306"/>
      <c r="L27" s="88"/>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89" t="s">
        <v>46</v>
      </c>
      <c r="J30" s="65">
        <f>ROUND(J85, 2)</f>
        <v>0</v>
      </c>
      <c r="L30" s="34"/>
    </row>
    <row r="31" spans="2:12" s="1" customFormat="1" ht="6.95" customHeight="1">
      <c r="B31" s="34"/>
      <c r="D31" s="52"/>
      <c r="E31" s="52"/>
      <c r="F31" s="52"/>
      <c r="G31" s="52"/>
      <c r="H31" s="52"/>
      <c r="I31" s="52"/>
      <c r="J31" s="52"/>
      <c r="K31" s="52"/>
      <c r="L31" s="34"/>
    </row>
    <row r="32" spans="2:12" s="1" customFormat="1" ht="14.45" customHeight="1">
      <c r="B32" s="34"/>
      <c r="F32" s="37" t="s">
        <v>48</v>
      </c>
      <c r="I32" s="37" t="s">
        <v>47</v>
      </c>
      <c r="J32" s="37" t="s">
        <v>49</v>
      </c>
      <c r="L32" s="34"/>
    </row>
    <row r="33" spans="2:12" s="1" customFormat="1" ht="14.45" customHeight="1">
      <c r="B33" s="34"/>
      <c r="D33" s="54" t="s">
        <v>50</v>
      </c>
      <c r="E33" s="28" t="s">
        <v>51</v>
      </c>
      <c r="F33" s="90">
        <f>ROUND((SUM(BE85:BE126)),  2)</f>
        <v>0</v>
      </c>
      <c r="I33" s="91">
        <v>0.21</v>
      </c>
      <c r="J33" s="90">
        <f>ROUND(((SUM(BE85:BE126))*I33),  2)</f>
        <v>0</v>
      </c>
      <c r="L33" s="34"/>
    </row>
    <row r="34" spans="2:12" s="1" customFormat="1" ht="14.45" customHeight="1">
      <c r="B34" s="34"/>
      <c r="E34" s="28" t="s">
        <v>52</v>
      </c>
      <c r="F34" s="90">
        <f>ROUND((SUM(BF85:BF126)),  2)</f>
        <v>0</v>
      </c>
      <c r="I34" s="91">
        <v>0.12</v>
      </c>
      <c r="J34" s="90">
        <f>ROUND(((SUM(BF85:BF126))*I34),  2)</f>
        <v>0</v>
      </c>
      <c r="L34" s="34"/>
    </row>
    <row r="35" spans="2:12" s="1" customFormat="1" ht="14.45" hidden="1" customHeight="1">
      <c r="B35" s="34"/>
      <c r="E35" s="28" t="s">
        <v>53</v>
      </c>
      <c r="F35" s="90">
        <f>ROUND((SUM(BG85:BG126)),  2)</f>
        <v>0</v>
      </c>
      <c r="I35" s="91">
        <v>0.21</v>
      </c>
      <c r="J35" s="90">
        <f>0</f>
        <v>0</v>
      </c>
      <c r="L35" s="34"/>
    </row>
    <row r="36" spans="2:12" s="1" customFormat="1" ht="14.45" hidden="1" customHeight="1">
      <c r="B36" s="34"/>
      <c r="E36" s="28" t="s">
        <v>54</v>
      </c>
      <c r="F36" s="90">
        <f>ROUND((SUM(BH85:BH126)),  2)</f>
        <v>0</v>
      </c>
      <c r="I36" s="91">
        <v>0.12</v>
      </c>
      <c r="J36" s="90">
        <f>0</f>
        <v>0</v>
      </c>
      <c r="L36" s="34"/>
    </row>
    <row r="37" spans="2:12" s="1" customFormat="1" ht="14.45" hidden="1" customHeight="1">
      <c r="B37" s="34"/>
      <c r="E37" s="28" t="s">
        <v>55</v>
      </c>
      <c r="F37" s="90">
        <f>ROUND((SUM(BI85:BI126)),  2)</f>
        <v>0</v>
      </c>
      <c r="I37" s="91">
        <v>0</v>
      </c>
      <c r="J37" s="90">
        <f>0</f>
        <v>0</v>
      </c>
      <c r="L37" s="34"/>
    </row>
    <row r="38" spans="2:12" s="1" customFormat="1" ht="6.95" customHeight="1">
      <c r="B38" s="34"/>
      <c r="L38" s="34"/>
    </row>
    <row r="39" spans="2:12" s="1" customFormat="1" ht="25.35" customHeight="1">
      <c r="B39" s="34"/>
      <c r="C39" s="92"/>
      <c r="D39" s="93" t="s">
        <v>56</v>
      </c>
      <c r="E39" s="56"/>
      <c r="F39" s="56"/>
      <c r="G39" s="94" t="s">
        <v>57</v>
      </c>
      <c r="H39" s="95" t="s">
        <v>58</v>
      </c>
      <c r="I39" s="56"/>
      <c r="J39" s="96">
        <f>SUM(J30:J37)</f>
        <v>0</v>
      </c>
      <c r="K39" s="97"/>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109</v>
      </c>
      <c r="L45" s="34"/>
    </row>
    <row r="46" spans="2:12" s="1" customFormat="1" ht="6.95" customHeight="1">
      <c r="B46" s="34"/>
      <c r="L46" s="34"/>
    </row>
    <row r="47" spans="2:12" s="1" customFormat="1" ht="12" customHeight="1">
      <c r="B47" s="34"/>
      <c r="C47" s="28" t="s">
        <v>16</v>
      </c>
      <c r="L47" s="34"/>
    </row>
    <row r="48" spans="2:12" s="1" customFormat="1" ht="16.5" customHeight="1">
      <c r="B48" s="34"/>
      <c r="E48" s="317" t="str">
        <f>E7</f>
        <v>Školní zařízení Příbram</v>
      </c>
      <c r="F48" s="318"/>
      <c r="G48" s="318"/>
      <c r="H48" s="318"/>
      <c r="L48" s="34"/>
    </row>
    <row r="49" spans="2:47" s="1" customFormat="1" ht="12" customHeight="1">
      <c r="B49" s="34"/>
      <c r="C49" s="28" t="s">
        <v>107</v>
      </c>
      <c r="L49" s="34"/>
    </row>
    <row r="50" spans="2:47" s="1" customFormat="1" ht="16.5" customHeight="1">
      <c r="B50" s="34"/>
      <c r="E50" s="280" t="str">
        <f>E9</f>
        <v>SO4 - Slaboproudé instalace</v>
      </c>
      <c r="F50" s="319"/>
      <c r="G50" s="319"/>
      <c r="H50" s="319"/>
      <c r="L50" s="34"/>
    </row>
    <row r="51" spans="2:47" s="1" customFormat="1" ht="6.95" customHeight="1">
      <c r="B51" s="34"/>
      <c r="L51" s="34"/>
    </row>
    <row r="52" spans="2:47" s="1" customFormat="1" ht="12" customHeight="1">
      <c r="B52" s="34"/>
      <c r="C52" s="28" t="s">
        <v>22</v>
      </c>
      <c r="F52" s="26" t="str">
        <f>F12</f>
        <v>Pod Šachtami 336, Příbram</v>
      </c>
      <c r="I52" s="28" t="s">
        <v>24</v>
      </c>
      <c r="J52" s="51" t="str">
        <f>IF(J12="","",J12)</f>
        <v>10. 2. 2025</v>
      </c>
      <c r="L52" s="34"/>
    </row>
    <row r="53" spans="2:47" s="1" customFormat="1" ht="6.95" customHeight="1">
      <c r="B53" s="34"/>
      <c r="L53" s="34"/>
    </row>
    <row r="54" spans="2:47" s="1" customFormat="1" ht="15.2" customHeight="1">
      <c r="B54" s="34"/>
      <c r="C54" s="28" t="s">
        <v>30</v>
      </c>
      <c r="F54" s="26" t="str">
        <f>E15</f>
        <v>OU, PŠ, ZŠ a MŠ, Pod Šachtami 335, Příbram</v>
      </c>
      <c r="I54" s="28" t="s">
        <v>37</v>
      </c>
      <c r="J54" s="32" t="str">
        <f>E21</f>
        <v>RAFPRO s.r.o.</v>
      </c>
      <c r="L54" s="34"/>
    </row>
    <row r="55" spans="2:47" s="1" customFormat="1" ht="15.2" customHeight="1">
      <c r="B55" s="34"/>
      <c r="C55" s="28" t="s">
        <v>35</v>
      </c>
      <c r="F55" s="26" t="str">
        <f>IF(E18="","",E18)</f>
        <v>Vyplň údaj</v>
      </c>
      <c r="I55" s="28" t="s">
        <v>42</v>
      </c>
      <c r="J55" s="32" t="str">
        <f>E24</f>
        <v xml:space="preserve"> </v>
      </c>
      <c r="L55" s="34"/>
    </row>
    <row r="56" spans="2:47" s="1" customFormat="1" ht="10.35" customHeight="1">
      <c r="B56" s="34"/>
      <c r="L56" s="34"/>
    </row>
    <row r="57" spans="2:47" s="1" customFormat="1" ht="29.25" customHeight="1">
      <c r="B57" s="34"/>
      <c r="C57" s="98" t="s">
        <v>110</v>
      </c>
      <c r="D57" s="92"/>
      <c r="E57" s="92"/>
      <c r="F57" s="92"/>
      <c r="G57" s="92"/>
      <c r="H57" s="92"/>
      <c r="I57" s="92"/>
      <c r="J57" s="99" t="s">
        <v>111</v>
      </c>
      <c r="K57" s="92"/>
      <c r="L57" s="34"/>
    </row>
    <row r="58" spans="2:47" s="1" customFormat="1" ht="10.35" customHeight="1">
      <c r="B58" s="34"/>
      <c r="L58" s="34"/>
    </row>
    <row r="59" spans="2:47" s="1" customFormat="1" ht="22.9" customHeight="1">
      <c r="B59" s="34"/>
      <c r="C59" s="100" t="s">
        <v>78</v>
      </c>
      <c r="J59" s="65">
        <f>J85</f>
        <v>0</v>
      </c>
      <c r="L59" s="34"/>
      <c r="AU59" s="18" t="s">
        <v>112</v>
      </c>
    </row>
    <row r="60" spans="2:47" s="8" customFormat="1" ht="24.95" customHeight="1">
      <c r="B60" s="101"/>
      <c r="D60" s="102" t="s">
        <v>1685</v>
      </c>
      <c r="E60" s="103"/>
      <c r="F60" s="103"/>
      <c r="G60" s="103"/>
      <c r="H60" s="103"/>
      <c r="I60" s="103"/>
      <c r="J60" s="104">
        <f>J86</f>
        <v>0</v>
      </c>
      <c r="L60" s="101"/>
    </row>
    <row r="61" spans="2:47" s="8" customFormat="1" ht="24.95" customHeight="1">
      <c r="B61" s="101"/>
      <c r="D61" s="102" t="s">
        <v>1686</v>
      </c>
      <c r="E61" s="103"/>
      <c r="F61" s="103"/>
      <c r="G61" s="103"/>
      <c r="H61" s="103"/>
      <c r="I61" s="103"/>
      <c r="J61" s="104">
        <f>J94</f>
        <v>0</v>
      </c>
      <c r="L61" s="101"/>
    </row>
    <row r="62" spans="2:47" s="8" customFormat="1" ht="24.95" customHeight="1">
      <c r="B62" s="101"/>
      <c r="D62" s="102" t="s">
        <v>1687</v>
      </c>
      <c r="E62" s="103"/>
      <c r="F62" s="103"/>
      <c r="G62" s="103"/>
      <c r="H62" s="103"/>
      <c r="I62" s="103"/>
      <c r="J62" s="104">
        <f>J104</f>
        <v>0</v>
      </c>
      <c r="L62" s="101"/>
    </row>
    <row r="63" spans="2:47" s="8" customFormat="1" ht="24.95" customHeight="1">
      <c r="B63" s="101"/>
      <c r="D63" s="102" t="s">
        <v>1688</v>
      </c>
      <c r="E63" s="103"/>
      <c r="F63" s="103"/>
      <c r="G63" s="103"/>
      <c r="H63" s="103"/>
      <c r="I63" s="103"/>
      <c r="J63" s="104">
        <f>J112</f>
        <v>0</v>
      </c>
      <c r="L63" s="101"/>
    </row>
    <row r="64" spans="2:47" s="8" customFormat="1" ht="24.95" customHeight="1">
      <c r="B64" s="101"/>
      <c r="D64" s="102" t="s">
        <v>1689</v>
      </c>
      <c r="E64" s="103"/>
      <c r="F64" s="103"/>
      <c r="G64" s="103"/>
      <c r="H64" s="103"/>
      <c r="I64" s="103"/>
      <c r="J64" s="104">
        <f>J115</f>
        <v>0</v>
      </c>
      <c r="L64" s="101"/>
    </row>
    <row r="65" spans="2:12" s="8" customFormat="1" ht="24.95" customHeight="1">
      <c r="B65" s="101"/>
      <c r="D65" s="102" t="s">
        <v>1585</v>
      </c>
      <c r="E65" s="103"/>
      <c r="F65" s="103"/>
      <c r="G65" s="103"/>
      <c r="H65" s="103"/>
      <c r="I65" s="103"/>
      <c r="J65" s="104">
        <f>J121</f>
        <v>0</v>
      </c>
      <c r="L65" s="101"/>
    </row>
    <row r="66" spans="2:12" s="1" customFormat="1" ht="21.75" customHeight="1">
      <c r="B66" s="34"/>
      <c r="L66" s="34"/>
    </row>
    <row r="67" spans="2:12" s="1" customFormat="1" ht="6.95" customHeight="1">
      <c r="B67" s="43"/>
      <c r="C67" s="44"/>
      <c r="D67" s="44"/>
      <c r="E67" s="44"/>
      <c r="F67" s="44"/>
      <c r="G67" s="44"/>
      <c r="H67" s="44"/>
      <c r="I67" s="44"/>
      <c r="J67" s="44"/>
      <c r="K67" s="44"/>
      <c r="L67" s="34"/>
    </row>
    <row r="71" spans="2:12" s="1" customFormat="1" ht="6.95" customHeight="1">
      <c r="B71" s="45"/>
      <c r="C71" s="46"/>
      <c r="D71" s="46"/>
      <c r="E71" s="46"/>
      <c r="F71" s="46"/>
      <c r="G71" s="46"/>
      <c r="H71" s="46"/>
      <c r="I71" s="46"/>
      <c r="J71" s="46"/>
      <c r="K71" s="46"/>
      <c r="L71" s="34"/>
    </row>
    <row r="72" spans="2:12" s="1" customFormat="1" ht="24.95" customHeight="1">
      <c r="B72" s="34"/>
      <c r="C72" s="22" t="s">
        <v>126</v>
      </c>
      <c r="L72" s="34"/>
    </row>
    <row r="73" spans="2:12" s="1" customFormat="1" ht="6.95" customHeight="1">
      <c r="B73" s="34"/>
      <c r="L73" s="34"/>
    </row>
    <row r="74" spans="2:12" s="1" customFormat="1" ht="12" customHeight="1">
      <c r="B74" s="34"/>
      <c r="C74" s="28" t="s">
        <v>16</v>
      </c>
      <c r="L74" s="34"/>
    </row>
    <row r="75" spans="2:12" s="1" customFormat="1" ht="16.5" customHeight="1">
      <c r="B75" s="34"/>
      <c r="E75" s="317" t="str">
        <f>E7</f>
        <v>Školní zařízení Příbram</v>
      </c>
      <c r="F75" s="318"/>
      <c r="G75" s="318"/>
      <c r="H75" s="318"/>
      <c r="L75" s="34"/>
    </row>
    <row r="76" spans="2:12" s="1" customFormat="1" ht="12" customHeight="1">
      <c r="B76" s="34"/>
      <c r="C76" s="28" t="s">
        <v>107</v>
      </c>
      <c r="L76" s="34"/>
    </row>
    <row r="77" spans="2:12" s="1" customFormat="1" ht="16.5" customHeight="1">
      <c r="B77" s="34"/>
      <c r="E77" s="280" t="str">
        <f>E9</f>
        <v>SO4 - Slaboproudé instalace</v>
      </c>
      <c r="F77" s="319"/>
      <c r="G77" s="319"/>
      <c r="H77" s="319"/>
      <c r="L77" s="34"/>
    </row>
    <row r="78" spans="2:12" s="1" customFormat="1" ht="6.95" customHeight="1">
      <c r="B78" s="34"/>
      <c r="L78" s="34"/>
    </row>
    <row r="79" spans="2:12" s="1" customFormat="1" ht="12" customHeight="1">
      <c r="B79" s="34"/>
      <c r="C79" s="28" t="s">
        <v>22</v>
      </c>
      <c r="F79" s="26" t="str">
        <f>F12</f>
        <v>Pod Šachtami 336, Příbram</v>
      </c>
      <c r="I79" s="28" t="s">
        <v>24</v>
      </c>
      <c r="J79" s="51" t="str">
        <f>IF(J12="","",J12)</f>
        <v>10. 2. 2025</v>
      </c>
      <c r="L79" s="34"/>
    </row>
    <row r="80" spans="2:12" s="1" customFormat="1" ht="6.95" customHeight="1">
      <c r="B80" s="34"/>
      <c r="L80" s="34"/>
    </row>
    <row r="81" spans="2:65" s="1" customFormat="1" ht="15.2" customHeight="1">
      <c r="B81" s="34"/>
      <c r="C81" s="28" t="s">
        <v>30</v>
      </c>
      <c r="F81" s="26" t="str">
        <f>E15</f>
        <v>OU, PŠ, ZŠ a MŠ, Pod Šachtami 335, Příbram</v>
      </c>
      <c r="I81" s="28" t="s">
        <v>37</v>
      </c>
      <c r="J81" s="32" t="str">
        <f>E21</f>
        <v>RAFPRO s.r.o.</v>
      </c>
      <c r="L81" s="34"/>
    </row>
    <row r="82" spans="2:65" s="1" customFormat="1" ht="15.2" customHeight="1">
      <c r="B82" s="34"/>
      <c r="C82" s="28" t="s">
        <v>35</v>
      </c>
      <c r="F82" s="26" t="str">
        <f>IF(E18="","",E18)</f>
        <v>Vyplň údaj</v>
      </c>
      <c r="I82" s="28" t="s">
        <v>42</v>
      </c>
      <c r="J82" s="32" t="str">
        <f>E24</f>
        <v xml:space="preserve"> </v>
      </c>
      <c r="L82" s="34"/>
    </row>
    <row r="83" spans="2:65" s="1" customFormat="1" ht="10.35" customHeight="1">
      <c r="B83" s="34"/>
      <c r="L83" s="34"/>
    </row>
    <row r="84" spans="2:65" s="10" customFormat="1" ht="29.25" customHeight="1">
      <c r="B84" s="109"/>
      <c r="C84" s="110" t="s">
        <v>127</v>
      </c>
      <c r="D84" s="111" t="s">
        <v>65</v>
      </c>
      <c r="E84" s="111" t="s">
        <v>61</v>
      </c>
      <c r="F84" s="111" t="s">
        <v>62</v>
      </c>
      <c r="G84" s="111" t="s">
        <v>128</v>
      </c>
      <c r="H84" s="111" t="s">
        <v>129</v>
      </c>
      <c r="I84" s="111" t="s">
        <v>130</v>
      </c>
      <c r="J84" s="111" t="s">
        <v>111</v>
      </c>
      <c r="K84" s="112" t="s">
        <v>131</v>
      </c>
      <c r="L84" s="109"/>
      <c r="M84" s="58" t="s">
        <v>32</v>
      </c>
      <c r="N84" s="59" t="s">
        <v>50</v>
      </c>
      <c r="O84" s="59" t="s">
        <v>132</v>
      </c>
      <c r="P84" s="59" t="s">
        <v>133</v>
      </c>
      <c r="Q84" s="59" t="s">
        <v>134</v>
      </c>
      <c r="R84" s="59" t="s">
        <v>135</v>
      </c>
      <c r="S84" s="59" t="s">
        <v>136</v>
      </c>
      <c r="T84" s="60" t="s">
        <v>137</v>
      </c>
    </row>
    <row r="85" spans="2:65" s="1" customFormat="1" ht="22.9" customHeight="1">
      <c r="B85" s="34"/>
      <c r="C85" s="63" t="s">
        <v>138</v>
      </c>
      <c r="J85" s="113">
        <f>BK85</f>
        <v>0</v>
      </c>
      <c r="L85" s="34"/>
      <c r="M85" s="61"/>
      <c r="N85" s="52"/>
      <c r="O85" s="52"/>
      <c r="P85" s="114">
        <f>P86+P94+P104+P112+P115+P121</f>
        <v>0</v>
      </c>
      <c r="Q85" s="52"/>
      <c r="R85" s="114">
        <f>R86+R94+R104+R112+R115+R121</f>
        <v>0</v>
      </c>
      <c r="S85" s="52"/>
      <c r="T85" s="115">
        <f>T86+T94+T104+T112+T115+T121</f>
        <v>0</v>
      </c>
      <c r="AT85" s="18" t="s">
        <v>79</v>
      </c>
      <c r="AU85" s="18" t="s">
        <v>112</v>
      </c>
      <c r="BK85" s="116">
        <f>BK86+BK94+BK104+BK112+BK115+BK121</f>
        <v>0</v>
      </c>
    </row>
    <row r="86" spans="2:65" s="11" customFormat="1" ht="25.9" customHeight="1">
      <c r="B86" s="117"/>
      <c r="D86" s="118" t="s">
        <v>79</v>
      </c>
      <c r="E86" s="119" t="s">
        <v>1586</v>
      </c>
      <c r="F86" s="119" t="s">
        <v>1690</v>
      </c>
      <c r="I86" s="120"/>
      <c r="J86" s="121">
        <f>BK86</f>
        <v>0</v>
      </c>
      <c r="L86" s="117"/>
      <c r="M86" s="122"/>
      <c r="P86" s="123">
        <f>SUM(P87:P93)</f>
        <v>0</v>
      </c>
      <c r="R86" s="123">
        <f>SUM(R87:R93)</f>
        <v>0</v>
      </c>
      <c r="T86" s="124">
        <f>SUM(T87:T93)</f>
        <v>0</v>
      </c>
      <c r="AR86" s="118" t="s">
        <v>88</v>
      </c>
      <c r="AT86" s="125" t="s">
        <v>79</v>
      </c>
      <c r="AU86" s="125" t="s">
        <v>80</v>
      </c>
      <c r="AY86" s="118" t="s">
        <v>141</v>
      </c>
      <c r="BK86" s="126">
        <f>SUM(BK87:BK93)</f>
        <v>0</v>
      </c>
    </row>
    <row r="87" spans="2:65" s="1" customFormat="1" ht="44.25" customHeight="1">
      <c r="B87" s="34"/>
      <c r="C87" s="129" t="s">
        <v>88</v>
      </c>
      <c r="D87" s="129" t="s">
        <v>143</v>
      </c>
      <c r="E87" s="130" t="s">
        <v>1691</v>
      </c>
      <c r="F87" s="131" t="s">
        <v>1692</v>
      </c>
      <c r="G87" s="132" t="s">
        <v>874</v>
      </c>
      <c r="H87" s="133">
        <v>1</v>
      </c>
      <c r="I87" s="134"/>
      <c r="J87" s="135">
        <f t="shared" ref="J87:J93" si="0">ROUND(I87*H87,2)</f>
        <v>0</v>
      </c>
      <c r="K87" s="131" t="s">
        <v>32</v>
      </c>
      <c r="L87" s="34"/>
      <c r="M87" s="136" t="s">
        <v>32</v>
      </c>
      <c r="N87" s="137" t="s">
        <v>51</v>
      </c>
      <c r="P87" s="138">
        <f t="shared" ref="P87:P93" si="1">O87*H87</f>
        <v>0</v>
      </c>
      <c r="Q87" s="138">
        <v>0</v>
      </c>
      <c r="R87" s="138">
        <f t="shared" ref="R87:R93" si="2">Q87*H87</f>
        <v>0</v>
      </c>
      <c r="S87" s="138">
        <v>0</v>
      </c>
      <c r="T87" s="139">
        <f t="shared" ref="T87:T93" si="3">S87*H87</f>
        <v>0</v>
      </c>
      <c r="AR87" s="140" t="s">
        <v>148</v>
      </c>
      <c r="AT87" s="140" t="s">
        <v>143</v>
      </c>
      <c r="AU87" s="140" t="s">
        <v>88</v>
      </c>
      <c r="AY87" s="18" t="s">
        <v>141</v>
      </c>
      <c r="BE87" s="141">
        <f t="shared" ref="BE87:BE93" si="4">IF(N87="základní",J87,0)</f>
        <v>0</v>
      </c>
      <c r="BF87" s="141">
        <f t="shared" ref="BF87:BF93" si="5">IF(N87="snížená",J87,0)</f>
        <v>0</v>
      </c>
      <c r="BG87" s="141">
        <f t="shared" ref="BG87:BG93" si="6">IF(N87="zákl. přenesená",J87,0)</f>
        <v>0</v>
      </c>
      <c r="BH87" s="141">
        <f t="shared" ref="BH87:BH93" si="7">IF(N87="sníž. přenesená",J87,0)</f>
        <v>0</v>
      </c>
      <c r="BI87" s="141">
        <f t="shared" ref="BI87:BI93" si="8">IF(N87="nulová",J87,0)</f>
        <v>0</v>
      </c>
      <c r="BJ87" s="18" t="s">
        <v>88</v>
      </c>
      <c r="BK87" s="141">
        <f t="shared" ref="BK87:BK93" si="9">ROUND(I87*H87,2)</f>
        <v>0</v>
      </c>
      <c r="BL87" s="18" t="s">
        <v>148</v>
      </c>
      <c r="BM87" s="140" t="s">
        <v>90</v>
      </c>
    </row>
    <row r="88" spans="2:65" s="1" customFormat="1" ht="16.5" customHeight="1">
      <c r="B88" s="34"/>
      <c r="C88" s="129" t="s">
        <v>90</v>
      </c>
      <c r="D88" s="129" t="s">
        <v>143</v>
      </c>
      <c r="E88" s="130" t="s">
        <v>1693</v>
      </c>
      <c r="F88" s="131" t="s">
        <v>1694</v>
      </c>
      <c r="G88" s="132" t="s">
        <v>1590</v>
      </c>
      <c r="H88" s="133">
        <v>3</v>
      </c>
      <c r="I88" s="134"/>
      <c r="J88" s="135">
        <f t="shared" si="0"/>
        <v>0</v>
      </c>
      <c r="K88" s="131" t="s">
        <v>32</v>
      </c>
      <c r="L88" s="34"/>
      <c r="M88" s="136" t="s">
        <v>32</v>
      </c>
      <c r="N88" s="137" t="s">
        <v>51</v>
      </c>
      <c r="P88" s="138">
        <f t="shared" si="1"/>
        <v>0</v>
      </c>
      <c r="Q88" s="138">
        <v>0</v>
      </c>
      <c r="R88" s="138">
        <f t="shared" si="2"/>
        <v>0</v>
      </c>
      <c r="S88" s="138">
        <v>0</v>
      </c>
      <c r="T88" s="139">
        <f t="shared" si="3"/>
        <v>0</v>
      </c>
      <c r="AR88" s="140" t="s">
        <v>148</v>
      </c>
      <c r="AT88" s="140" t="s">
        <v>143</v>
      </c>
      <c r="AU88" s="140" t="s">
        <v>88</v>
      </c>
      <c r="AY88" s="18" t="s">
        <v>141</v>
      </c>
      <c r="BE88" s="141">
        <f t="shared" si="4"/>
        <v>0</v>
      </c>
      <c r="BF88" s="141">
        <f t="shared" si="5"/>
        <v>0</v>
      </c>
      <c r="BG88" s="141">
        <f t="shared" si="6"/>
        <v>0</v>
      </c>
      <c r="BH88" s="141">
        <f t="shared" si="7"/>
        <v>0</v>
      </c>
      <c r="BI88" s="141">
        <f t="shared" si="8"/>
        <v>0</v>
      </c>
      <c r="BJ88" s="18" t="s">
        <v>88</v>
      </c>
      <c r="BK88" s="141">
        <f t="shared" si="9"/>
        <v>0</v>
      </c>
      <c r="BL88" s="18" t="s">
        <v>148</v>
      </c>
      <c r="BM88" s="140" t="s">
        <v>148</v>
      </c>
    </row>
    <row r="89" spans="2:65" s="1" customFormat="1" ht="21.75" customHeight="1">
      <c r="B89" s="34"/>
      <c r="C89" s="129" t="s">
        <v>328</v>
      </c>
      <c r="D89" s="129" t="s">
        <v>143</v>
      </c>
      <c r="E89" s="130" t="s">
        <v>1695</v>
      </c>
      <c r="F89" s="131" t="s">
        <v>1696</v>
      </c>
      <c r="G89" s="132" t="s">
        <v>1590</v>
      </c>
      <c r="H89" s="133">
        <v>1</v>
      </c>
      <c r="I89" s="134"/>
      <c r="J89" s="135">
        <f t="shared" si="0"/>
        <v>0</v>
      </c>
      <c r="K89" s="131" t="s">
        <v>32</v>
      </c>
      <c r="L89" s="34"/>
      <c r="M89" s="136" t="s">
        <v>32</v>
      </c>
      <c r="N89" s="137" t="s">
        <v>51</v>
      </c>
      <c r="P89" s="138">
        <f t="shared" si="1"/>
        <v>0</v>
      </c>
      <c r="Q89" s="138">
        <v>0</v>
      </c>
      <c r="R89" s="138">
        <f t="shared" si="2"/>
        <v>0</v>
      </c>
      <c r="S89" s="138">
        <v>0</v>
      </c>
      <c r="T89" s="139">
        <f t="shared" si="3"/>
        <v>0</v>
      </c>
      <c r="AR89" s="140" t="s">
        <v>148</v>
      </c>
      <c r="AT89" s="140" t="s">
        <v>143</v>
      </c>
      <c r="AU89" s="140" t="s">
        <v>88</v>
      </c>
      <c r="AY89" s="18" t="s">
        <v>141</v>
      </c>
      <c r="BE89" s="141">
        <f t="shared" si="4"/>
        <v>0</v>
      </c>
      <c r="BF89" s="141">
        <f t="shared" si="5"/>
        <v>0</v>
      </c>
      <c r="BG89" s="141">
        <f t="shared" si="6"/>
        <v>0</v>
      </c>
      <c r="BH89" s="141">
        <f t="shared" si="7"/>
        <v>0</v>
      </c>
      <c r="BI89" s="141">
        <f t="shared" si="8"/>
        <v>0</v>
      </c>
      <c r="BJ89" s="18" t="s">
        <v>88</v>
      </c>
      <c r="BK89" s="141">
        <f t="shared" si="9"/>
        <v>0</v>
      </c>
      <c r="BL89" s="18" t="s">
        <v>148</v>
      </c>
      <c r="BM89" s="140" t="s">
        <v>586</v>
      </c>
    </row>
    <row r="90" spans="2:65" s="1" customFormat="1" ht="16.5" customHeight="1">
      <c r="B90" s="34"/>
      <c r="C90" s="129" t="s">
        <v>148</v>
      </c>
      <c r="D90" s="129" t="s">
        <v>143</v>
      </c>
      <c r="E90" s="130" t="s">
        <v>1697</v>
      </c>
      <c r="F90" s="131" t="s">
        <v>1698</v>
      </c>
      <c r="G90" s="132" t="s">
        <v>157</v>
      </c>
      <c r="H90" s="133">
        <v>80</v>
      </c>
      <c r="I90" s="134"/>
      <c r="J90" s="135">
        <f t="shared" si="0"/>
        <v>0</v>
      </c>
      <c r="K90" s="131" t="s">
        <v>32</v>
      </c>
      <c r="L90" s="34"/>
      <c r="M90" s="136" t="s">
        <v>32</v>
      </c>
      <c r="N90" s="137" t="s">
        <v>51</v>
      </c>
      <c r="P90" s="138">
        <f t="shared" si="1"/>
        <v>0</v>
      </c>
      <c r="Q90" s="138">
        <v>0</v>
      </c>
      <c r="R90" s="138">
        <f t="shared" si="2"/>
        <v>0</v>
      </c>
      <c r="S90" s="138">
        <v>0</v>
      </c>
      <c r="T90" s="139">
        <f t="shared" si="3"/>
        <v>0</v>
      </c>
      <c r="AR90" s="140" t="s">
        <v>148</v>
      </c>
      <c r="AT90" s="140" t="s">
        <v>143</v>
      </c>
      <c r="AU90" s="140" t="s">
        <v>88</v>
      </c>
      <c r="AY90" s="18" t="s">
        <v>141</v>
      </c>
      <c r="BE90" s="141">
        <f t="shared" si="4"/>
        <v>0</v>
      </c>
      <c r="BF90" s="141">
        <f t="shared" si="5"/>
        <v>0</v>
      </c>
      <c r="BG90" s="141">
        <f t="shared" si="6"/>
        <v>0</v>
      </c>
      <c r="BH90" s="141">
        <f t="shared" si="7"/>
        <v>0</v>
      </c>
      <c r="BI90" s="141">
        <f t="shared" si="8"/>
        <v>0</v>
      </c>
      <c r="BJ90" s="18" t="s">
        <v>88</v>
      </c>
      <c r="BK90" s="141">
        <f t="shared" si="9"/>
        <v>0</v>
      </c>
      <c r="BL90" s="18" t="s">
        <v>148</v>
      </c>
      <c r="BM90" s="140" t="s">
        <v>263</v>
      </c>
    </row>
    <row r="91" spans="2:65" s="1" customFormat="1" ht="16.5" customHeight="1">
      <c r="B91" s="34"/>
      <c r="C91" s="129" t="s">
        <v>374</v>
      </c>
      <c r="D91" s="129" t="s">
        <v>143</v>
      </c>
      <c r="E91" s="130" t="s">
        <v>1699</v>
      </c>
      <c r="F91" s="131" t="s">
        <v>1700</v>
      </c>
      <c r="G91" s="132" t="s">
        <v>157</v>
      </c>
      <c r="H91" s="133">
        <v>80</v>
      </c>
      <c r="I91" s="134"/>
      <c r="J91" s="135">
        <f t="shared" si="0"/>
        <v>0</v>
      </c>
      <c r="K91" s="131" t="s">
        <v>32</v>
      </c>
      <c r="L91" s="34"/>
      <c r="M91" s="136" t="s">
        <v>32</v>
      </c>
      <c r="N91" s="137" t="s">
        <v>51</v>
      </c>
      <c r="P91" s="138">
        <f t="shared" si="1"/>
        <v>0</v>
      </c>
      <c r="Q91" s="138">
        <v>0</v>
      </c>
      <c r="R91" s="138">
        <f t="shared" si="2"/>
        <v>0</v>
      </c>
      <c r="S91" s="138">
        <v>0</v>
      </c>
      <c r="T91" s="139">
        <f t="shared" si="3"/>
        <v>0</v>
      </c>
      <c r="AR91" s="140" t="s">
        <v>148</v>
      </c>
      <c r="AT91" s="140" t="s">
        <v>143</v>
      </c>
      <c r="AU91" s="140" t="s">
        <v>88</v>
      </c>
      <c r="AY91" s="18" t="s">
        <v>141</v>
      </c>
      <c r="BE91" s="141">
        <f t="shared" si="4"/>
        <v>0</v>
      </c>
      <c r="BF91" s="141">
        <f t="shared" si="5"/>
        <v>0</v>
      </c>
      <c r="BG91" s="141">
        <f t="shared" si="6"/>
        <v>0</v>
      </c>
      <c r="BH91" s="141">
        <f t="shared" si="7"/>
        <v>0</v>
      </c>
      <c r="BI91" s="141">
        <f t="shared" si="8"/>
        <v>0</v>
      </c>
      <c r="BJ91" s="18" t="s">
        <v>88</v>
      </c>
      <c r="BK91" s="141">
        <f t="shared" si="9"/>
        <v>0</v>
      </c>
      <c r="BL91" s="18" t="s">
        <v>148</v>
      </c>
      <c r="BM91" s="140" t="s">
        <v>1598</v>
      </c>
    </row>
    <row r="92" spans="2:65" s="1" customFormat="1" ht="16.5" customHeight="1">
      <c r="B92" s="34"/>
      <c r="C92" s="129" t="s">
        <v>586</v>
      </c>
      <c r="D92" s="129" t="s">
        <v>143</v>
      </c>
      <c r="E92" s="130" t="s">
        <v>1701</v>
      </c>
      <c r="F92" s="131" t="s">
        <v>1702</v>
      </c>
      <c r="G92" s="132" t="s">
        <v>874</v>
      </c>
      <c r="H92" s="133">
        <v>1</v>
      </c>
      <c r="I92" s="134"/>
      <c r="J92" s="135">
        <f t="shared" si="0"/>
        <v>0</v>
      </c>
      <c r="K92" s="131" t="s">
        <v>32</v>
      </c>
      <c r="L92" s="34"/>
      <c r="M92" s="136" t="s">
        <v>32</v>
      </c>
      <c r="N92" s="137" t="s">
        <v>51</v>
      </c>
      <c r="P92" s="138">
        <f t="shared" si="1"/>
        <v>0</v>
      </c>
      <c r="Q92" s="138">
        <v>0</v>
      </c>
      <c r="R92" s="138">
        <f t="shared" si="2"/>
        <v>0</v>
      </c>
      <c r="S92" s="138">
        <v>0</v>
      </c>
      <c r="T92" s="139">
        <f t="shared" si="3"/>
        <v>0</v>
      </c>
      <c r="AR92" s="140" t="s">
        <v>148</v>
      </c>
      <c r="AT92" s="140" t="s">
        <v>143</v>
      </c>
      <c r="AU92" s="140" t="s">
        <v>88</v>
      </c>
      <c r="AY92" s="18" t="s">
        <v>141</v>
      </c>
      <c r="BE92" s="141">
        <f t="shared" si="4"/>
        <v>0</v>
      </c>
      <c r="BF92" s="141">
        <f t="shared" si="5"/>
        <v>0</v>
      </c>
      <c r="BG92" s="141">
        <f t="shared" si="6"/>
        <v>0</v>
      </c>
      <c r="BH92" s="141">
        <f t="shared" si="7"/>
        <v>0</v>
      </c>
      <c r="BI92" s="141">
        <f t="shared" si="8"/>
        <v>0</v>
      </c>
      <c r="BJ92" s="18" t="s">
        <v>88</v>
      </c>
      <c r="BK92" s="141">
        <f t="shared" si="9"/>
        <v>0</v>
      </c>
      <c r="BL92" s="18" t="s">
        <v>148</v>
      </c>
      <c r="BM92" s="140" t="s">
        <v>8</v>
      </c>
    </row>
    <row r="93" spans="2:65" s="1" customFormat="1" ht="16.5" customHeight="1">
      <c r="B93" s="34"/>
      <c r="C93" s="129" t="s">
        <v>594</v>
      </c>
      <c r="D93" s="129" t="s">
        <v>143</v>
      </c>
      <c r="E93" s="130" t="s">
        <v>1703</v>
      </c>
      <c r="F93" s="131" t="s">
        <v>1704</v>
      </c>
      <c r="G93" s="132" t="s">
        <v>874</v>
      </c>
      <c r="H93" s="133">
        <v>1</v>
      </c>
      <c r="I93" s="134"/>
      <c r="J93" s="135">
        <f t="shared" si="0"/>
        <v>0</v>
      </c>
      <c r="K93" s="131" t="s">
        <v>32</v>
      </c>
      <c r="L93" s="34"/>
      <c r="M93" s="136" t="s">
        <v>32</v>
      </c>
      <c r="N93" s="137" t="s">
        <v>51</v>
      </c>
      <c r="P93" s="138">
        <f t="shared" si="1"/>
        <v>0</v>
      </c>
      <c r="Q93" s="138">
        <v>0</v>
      </c>
      <c r="R93" s="138">
        <f t="shared" si="2"/>
        <v>0</v>
      </c>
      <c r="S93" s="138">
        <v>0</v>
      </c>
      <c r="T93" s="139">
        <f t="shared" si="3"/>
        <v>0</v>
      </c>
      <c r="AR93" s="140" t="s">
        <v>148</v>
      </c>
      <c r="AT93" s="140" t="s">
        <v>143</v>
      </c>
      <c r="AU93" s="140" t="s">
        <v>88</v>
      </c>
      <c r="AY93" s="18" t="s">
        <v>141</v>
      </c>
      <c r="BE93" s="141">
        <f t="shared" si="4"/>
        <v>0</v>
      </c>
      <c r="BF93" s="141">
        <f t="shared" si="5"/>
        <v>0</v>
      </c>
      <c r="BG93" s="141">
        <f t="shared" si="6"/>
        <v>0</v>
      </c>
      <c r="BH93" s="141">
        <f t="shared" si="7"/>
        <v>0</v>
      </c>
      <c r="BI93" s="141">
        <f t="shared" si="8"/>
        <v>0</v>
      </c>
      <c r="BJ93" s="18" t="s">
        <v>88</v>
      </c>
      <c r="BK93" s="141">
        <f t="shared" si="9"/>
        <v>0</v>
      </c>
      <c r="BL93" s="18" t="s">
        <v>148</v>
      </c>
      <c r="BM93" s="140" t="s">
        <v>645</v>
      </c>
    </row>
    <row r="94" spans="2:65" s="11" customFormat="1" ht="25.9" customHeight="1">
      <c r="B94" s="117"/>
      <c r="D94" s="118" t="s">
        <v>79</v>
      </c>
      <c r="E94" s="119" t="s">
        <v>1609</v>
      </c>
      <c r="F94" s="119" t="s">
        <v>1705</v>
      </c>
      <c r="I94" s="120"/>
      <c r="J94" s="121">
        <f>BK94</f>
        <v>0</v>
      </c>
      <c r="L94" s="117"/>
      <c r="M94" s="122"/>
      <c r="P94" s="123">
        <f>SUM(P95:P103)</f>
        <v>0</v>
      </c>
      <c r="R94" s="123">
        <f>SUM(R95:R103)</f>
        <v>0</v>
      </c>
      <c r="T94" s="124">
        <f>SUM(T95:T103)</f>
        <v>0</v>
      </c>
      <c r="AR94" s="118" t="s">
        <v>88</v>
      </c>
      <c r="AT94" s="125" t="s">
        <v>79</v>
      </c>
      <c r="AU94" s="125" t="s">
        <v>80</v>
      </c>
      <c r="AY94" s="118" t="s">
        <v>141</v>
      </c>
      <c r="BK94" s="126">
        <f>SUM(BK95:BK103)</f>
        <v>0</v>
      </c>
    </row>
    <row r="95" spans="2:65" s="1" customFormat="1" ht="101.25" customHeight="1">
      <c r="B95" s="34"/>
      <c r="C95" s="129" t="s">
        <v>263</v>
      </c>
      <c r="D95" s="129" t="s">
        <v>143</v>
      </c>
      <c r="E95" s="130" t="s">
        <v>1706</v>
      </c>
      <c r="F95" s="131" t="s">
        <v>1707</v>
      </c>
      <c r="G95" s="132" t="s">
        <v>1590</v>
      </c>
      <c r="H95" s="133">
        <v>1</v>
      </c>
      <c r="I95" s="134"/>
      <c r="J95" s="135">
        <f t="shared" ref="J95:J103" si="10">ROUND(I95*H95,2)</f>
        <v>0</v>
      </c>
      <c r="K95" s="131" t="s">
        <v>32</v>
      </c>
      <c r="L95" s="34"/>
      <c r="M95" s="136" t="s">
        <v>32</v>
      </c>
      <c r="N95" s="137" t="s">
        <v>51</v>
      </c>
      <c r="P95" s="138">
        <f t="shared" ref="P95:P103" si="11">O95*H95</f>
        <v>0</v>
      </c>
      <c r="Q95" s="138">
        <v>0</v>
      </c>
      <c r="R95" s="138">
        <f t="shared" ref="R95:R103" si="12">Q95*H95</f>
        <v>0</v>
      </c>
      <c r="S95" s="138">
        <v>0</v>
      </c>
      <c r="T95" s="139">
        <f t="shared" ref="T95:T103" si="13">S95*H95</f>
        <v>0</v>
      </c>
      <c r="AR95" s="140" t="s">
        <v>148</v>
      </c>
      <c r="AT95" s="140" t="s">
        <v>143</v>
      </c>
      <c r="AU95" s="140" t="s">
        <v>88</v>
      </c>
      <c r="AY95" s="18" t="s">
        <v>141</v>
      </c>
      <c r="BE95" s="141">
        <f t="shared" ref="BE95:BE103" si="14">IF(N95="základní",J95,0)</f>
        <v>0</v>
      </c>
      <c r="BF95" s="141">
        <f t="shared" ref="BF95:BF103" si="15">IF(N95="snížená",J95,0)</f>
        <v>0</v>
      </c>
      <c r="BG95" s="141">
        <f t="shared" ref="BG95:BG103" si="16">IF(N95="zákl. přenesená",J95,0)</f>
        <v>0</v>
      </c>
      <c r="BH95" s="141">
        <f t="shared" ref="BH95:BH103" si="17">IF(N95="sníž. přenesená",J95,0)</f>
        <v>0</v>
      </c>
      <c r="BI95" s="141">
        <f t="shared" ref="BI95:BI103" si="18">IF(N95="nulová",J95,0)</f>
        <v>0</v>
      </c>
      <c r="BJ95" s="18" t="s">
        <v>88</v>
      </c>
      <c r="BK95" s="141">
        <f t="shared" ref="BK95:BK103" si="19">ROUND(I95*H95,2)</f>
        <v>0</v>
      </c>
      <c r="BL95" s="18" t="s">
        <v>148</v>
      </c>
      <c r="BM95" s="140" t="s">
        <v>494</v>
      </c>
    </row>
    <row r="96" spans="2:65" s="1" customFormat="1" ht="78" customHeight="1">
      <c r="B96" s="34"/>
      <c r="C96" s="129" t="s">
        <v>417</v>
      </c>
      <c r="D96" s="129" t="s">
        <v>143</v>
      </c>
      <c r="E96" s="130" t="s">
        <v>1708</v>
      </c>
      <c r="F96" s="131" t="s">
        <v>1709</v>
      </c>
      <c r="G96" s="132" t="s">
        <v>874</v>
      </c>
      <c r="H96" s="133">
        <v>1</v>
      </c>
      <c r="I96" s="134"/>
      <c r="J96" s="135">
        <f t="shared" si="10"/>
        <v>0</v>
      </c>
      <c r="K96" s="131" t="s">
        <v>32</v>
      </c>
      <c r="L96" s="34"/>
      <c r="M96" s="136" t="s">
        <v>32</v>
      </c>
      <c r="N96" s="137" t="s">
        <v>51</v>
      </c>
      <c r="P96" s="138">
        <f t="shared" si="11"/>
        <v>0</v>
      </c>
      <c r="Q96" s="138">
        <v>0</v>
      </c>
      <c r="R96" s="138">
        <f t="shared" si="12"/>
        <v>0</v>
      </c>
      <c r="S96" s="138">
        <v>0</v>
      </c>
      <c r="T96" s="139">
        <f t="shared" si="13"/>
        <v>0</v>
      </c>
      <c r="AR96" s="140" t="s">
        <v>148</v>
      </c>
      <c r="AT96" s="140" t="s">
        <v>143</v>
      </c>
      <c r="AU96" s="140" t="s">
        <v>88</v>
      </c>
      <c r="AY96" s="18" t="s">
        <v>141</v>
      </c>
      <c r="BE96" s="141">
        <f t="shared" si="14"/>
        <v>0</v>
      </c>
      <c r="BF96" s="141">
        <f t="shared" si="15"/>
        <v>0</v>
      </c>
      <c r="BG96" s="141">
        <f t="shared" si="16"/>
        <v>0</v>
      </c>
      <c r="BH96" s="141">
        <f t="shared" si="17"/>
        <v>0</v>
      </c>
      <c r="BI96" s="141">
        <f t="shared" si="18"/>
        <v>0</v>
      </c>
      <c r="BJ96" s="18" t="s">
        <v>88</v>
      </c>
      <c r="BK96" s="141">
        <f t="shared" si="19"/>
        <v>0</v>
      </c>
      <c r="BL96" s="18" t="s">
        <v>148</v>
      </c>
      <c r="BM96" s="140" t="s">
        <v>732</v>
      </c>
    </row>
    <row r="97" spans="2:65" s="1" customFormat="1" ht="24.2" customHeight="1">
      <c r="B97" s="34"/>
      <c r="C97" s="129" t="s">
        <v>1598</v>
      </c>
      <c r="D97" s="129" t="s">
        <v>143</v>
      </c>
      <c r="E97" s="130" t="s">
        <v>1710</v>
      </c>
      <c r="F97" s="131" t="s">
        <v>1711</v>
      </c>
      <c r="G97" s="132" t="s">
        <v>1590</v>
      </c>
      <c r="H97" s="133">
        <v>8</v>
      </c>
      <c r="I97" s="134"/>
      <c r="J97" s="135">
        <f t="shared" si="10"/>
        <v>0</v>
      </c>
      <c r="K97" s="131" t="s">
        <v>32</v>
      </c>
      <c r="L97" s="34"/>
      <c r="M97" s="136" t="s">
        <v>32</v>
      </c>
      <c r="N97" s="137" t="s">
        <v>51</v>
      </c>
      <c r="P97" s="138">
        <f t="shared" si="11"/>
        <v>0</v>
      </c>
      <c r="Q97" s="138">
        <v>0</v>
      </c>
      <c r="R97" s="138">
        <f t="shared" si="12"/>
        <v>0</v>
      </c>
      <c r="S97" s="138">
        <v>0</v>
      </c>
      <c r="T97" s="139">
        <f t="shared" si="13"/>
        <v>0</v>
      </c>
      <c r="AR97" s="140" t="s">
        <v>148</v>
      </c>
      <c r="AT97" s="140" t="s">
        <v>143</v>
      </c>
      <c r="AU97" s="140" t="s">
        <v>88</v>
      </c>
      <c r="AY97" s="18" t="s">
        <v>141</v>
      </c>
      <c r="BE97" s="141">
        <f t="shared" si="14"/>
        <v>0</v>
      </c>
      <c r="BF97" s="141">
        <f t="shared" si="15"/>
        <v>0</v>
      </c>
      <c r="BG97" s="141">
        <f t="shared" si="16"/>
        <v>0</v>
      </c>
      <c r="BH97" s="141">
        <f t="shared" si="17"/>
        <v>0</v>
      </c>
      <c r="BI97" s="141">
        <f t="shared" si="18"/>
        <v>0</v>
      </c>
      <c r="BJ97" s="18" t="s">
        <v>88</v>
      </c>
      <c r="BK97" s="141">
        <f t="shared" si="19"/>
        <v>0</v>
      </c>
      <c r="BL97" s="18" t="s">
        <v>148</v>
      </c>
      <c r="BM97" s="140" t="s">
        <v>742</v>
      </c>
    </row>
    <row r="98" spans="2:65" s="1" customFormat="1" ht="21.75" customHeight="1">
      <c r="B98" s="34"/>
      <c r="C98" s="129" t="s">
        <v>613</v>
      </c>
      <c r="D98" s="129" t="s">
        <v>143</v>
      </c>
      <c r="E98" s="130" t="s">
        <v>1712</v>
      </c>
      <c r="F98" s="131" t="s">
        <v>1713</v>
      </c>
      <c r="G98" s="132" t="s">
        <v>157</v>
      </c>
      <c r="H98" s="133">
        <v>625</v>
      </c>
      <c r="I98" s="134"/>
      <c r="J98" s="135">
        <f t="shared" si="10"/>
        <v>0</v>
      </c>
      <c r="K98" s="131" t="s">
        <v>32</v>
      </c>
      <c r="L98" s="34"/>
      <c r="M98" s="136" t="s">
        <v>32</v>
      </c>
      <c r="N98" s="137" t="s">
        <v>51</v>
      </c>
      <c r="P98" s="138">
        <f t="shared" si="11"/>
        <v>0</v>
      </c>
      <c r="Q98" s="138">
        <v>0</v>
      </c>
      <c r="R98" s="138">
        <f t="shared" si="12"/>
        <v>0</v>
      </c>
      <c r="S98" s="138">
        <v>0</v>
      </c>
      <c r="T98" s="139">
        <f t="shared" si="13"/>
        <v>0</v>
      </c>
      <c r="AR98" s="140" t="s">
        <v>148</v>
      </c>
      <c r="AT98" s="140" t="s">
        <v>143</v>
      </c>
      <c r="AU98" s="140" t="s">
        <v>88</v>
      </c>
      <c r="AY98" s="18" t="s">
        <v>141</v>
      </c>
      <c r="BE98" s="141">
        <f t="shared" si="14"/>
        <v>0</v>
      </c>
      <c r="BF98" s="141">
        <f t="shared" si="15"/>
        <v>0</v>
      </c>
      <c r="BG98" s="141">
        <f t="shared" si="16"/>
        <v>0</v>
      </c>
      <c r="BH98" s="141">
        <f t="shared" si="17"/>
        <v>0</v>
      </c>
      <c r="BI98" s="141">
        <f t="shared" si="18"/>
        <v>0</v>
      </c>
      <c r="BJ98" s="18" t="s">
        <v>88</v>
      </c>
      <c r="BK98" s="141">
        <f t="shared" si="19"/>
        <v>0</v>
      </c>
      <c r="BL98" s="18" t="s">
        <v>148</v>
      </c>
      <c r="BM98" s="140" t="s">
        <v>757</v>
      </c>
    </row>
    <row r="99" spans="2:65" s="1" customFormat="1" ht="16.5" customHeight="1">
      <c r="B99" s="34"/>
      <c r="C99" s="129" t="s">
        <v>8</v>
      </c>
      <c r="D99" s="129" t="s">
        <v>143</v>
      </c>
      <c r="E99" s="130" t="s">
        <v>1661</v>
      </c>
      <c r="F99" s="131" t="s">
        <v>1662</v>
      </c>
      <c r="G99" s="132" t="s">
        <v>1590</v>
      </c>
      <c r="H99" s="133">
        <v>8</v>
      </c>
      <c r="I99" s="134"/>
      <c r="J99" s="135">
        <f t="shared" si="10"/>
        <v>0</v>
      </c>
      <c r="K99" s="131" t="s">
        <v>32</v>
      </c>
      <c r="L99" s="34"/>
      <c r="M99" s="136" t="s">
        <v>32</v>
      </c>
      <c r="N99" s="137" t="s">
        <v>51</v>
      </c>
      <c r="P99" s="138">
        <f t="shared" si="11"/>
        <v>0</v>
      </c>
      <c r="Q99" s="138">
        <v>0</v>
      </c>
      <c r="R99" s="138">
        <f t="shared" si="12"/>
        <v>0</v>
      </c>
      <c r="S99" s="138">
        <v>0</v>
      </c>
      <c r="T99" s="139">
        <f t="shared" si="13"/>
        <v>0</v>
      </c>
      <c r="AR99" s="140" t="s">
        <v>148</v>
      </c>
      <c r="AT99" s="140" t="s">
        <v>143</v>
      </c>
      <c r="AU99" s="140" t="s">
        <v>88</v>
      </c>
      <c r="AY99" s="18" t="s">
        <v>141</v>
      </c>
      <c r="BE99" s="141">
        <f t="shared" si="14"/>
        <v>0</v>
      </c>
      <c r="BF99" s="141">
        <f t="shared" si="15"/>
        <v>0</v>
      </c>
      <c r="BG99" s="141">
        <f t="shared" si="16"/>
        <v>0</v>
      </c>
      <c r="BH99" s="141">
        <f t="shared" si="17"/>
        <v>0</v>
      </c>
      <c r="BI99" s="141">
        <f t="shared" si="18"/>
        <v>0</v>
      </c>
      <c r="BJ99" s="18" t="s">
        <v>88</v>
      </c>
      <c r="BK99" s="141">
        <f t="shared" si="19"/>
        <v>0</v>
      </c>
      <c r="BL99" s="18" t="s">
        <v>148</v>
      </c>
      <c r="BM99" s="140" t="s">
        <v>285</v>
      </c>
    </row>
    <row r="100" spans="2:65" s="1" customFormat="1" ht="16.5" customHeight="1">
      <c r="B100" s="34"/>
      <c r="C100" s="129" t="s">
        <v>639</v>
      </c>
      <c r="D100" s="129" t="s">
        <v>143</v>
      </c>
      <c r="E100" s="130" t="s">
        <v>1699</v>
      </c>
      <c r="F100" s="131" t="s">
        <v>1700</v>
      </c>
      <c r="G100" s="132" t="s">
        <v>157</v>
      </c>
      <c r="H100" s="133">
        <v>600</v>
      </c>
      <c r="I100" s="134"/>
      <c r="J100" s="135">
        <f t="shared" si="10"/>
        <v>0</v>
      </c>
      <c r="K100" s="131" t="s">
        <v>32</v>
      </c>
      <c r="L100" s="34"/>
      <c r="M100" s="136" t="s">
        <v>32</v>
      </c>
      <c r="N100" s="137" t="s">
        <v>51</v>
      </c>
      <c r="P100" s="138">
        <f t="shared" si="11"/>
        <v>0</v>
      </c>
      <c r="Q100" s="138">
        <v>0</v>
      </c>
      <c r="R100" s="138">
        <f t="shared" si="12"/>
        <v>0</v>
      </c>
      <c r="S100" s="138">
        <v>0</v>
      </c>
      <c r="T100" s="139">
        <f t="shared" si="13"/>
        <v>0</v>
      </c>
      <c r="AR100" s="140" t="s">
        <v>148</v>
      </c>
      <c r="AT100" s="140" t="s">
        <v>143</v>
      </c>
      <c r="AU100" s="140" t="s">
        <v>88</v>
      </c>
      <c r="AY100" s="18" t="s">
        <v>141</v>
      </c>
      <c r="BE100" s="141">
        <f t="shared" si="14"/>
        <v>0</v>
      </c>
      <c r="BF100" s="141">
        <f t="shared" si="15"/>
        <v>0</v>
      </c>
      <c r="BG100" s="141">
        <f t="shared" si="16"/>
        <v>0</v>
      </c>
      <c r="BH100" s="141">
        <f t="shared" si="17"/>
        <v>0</v>
      </c>
      <c r="BI100" s="141">
        <f t="shared" si="18"/>
        <v>0</v>
      </c>
      <c r="BJ100" s="18" t="s">
        <v>88</v>
      </c>
      <c r="BK100" s="141">
        <f t="shared" si="19"/>
        <v>0</v>
      </c>
      <c r="BL100" s="18" t="s">
        <v>148</v>
      </c>
      <c r="BM100" s="140" t="s">
        <v>291</v>
      </c>
    </row>
    <row r="101" spans="2:65" s="1" customFormat="1" ht="16.5" customHeight="1">
      <c r="B101" s="34"/>
      <c r="C101" s="129" t="s">
        <v>645</v>
      </c>
      <c r="D101" s="129" t="s">
        <v>143</v>
      </c>
      <c r="E101" s="130" t="s">
        <v>1714</v>
      </c>
      <c r="F101" s="131" t="s">
        <v>1715</v>
      </c>
      <c r="G101" s="132" t="s">
        <v>874</v>
      </c>
      <c r="H101" s="133">
        <v>1</v>
      </c>
      <c r="I101" s="134"/>
      <c r="J101" s="135">
        <f t="shared" si="10"/>
        <v>0</v>
      </c>
      <c r="K101" s="131" t="s">
        <v>32</v>
      </c>
      <c r="L101" s="34"/>
      <c r="M101" s="136" t="s">
        <v>32</v>
      </c>
      <c r="N101" s="137" t="s">
        <v>51</v>
      </c>
      <c r="P101" s="138">
        <f t="shared" si="11"/>
        <v>0</v>
      </c>
      <c r="Q101" s="138">
        <v>0</v>
      </c>
      <c r="R101" s="138">
        <f t="shared" si="12"/>
        <v>0</v>
      </c>
      <c r="S101" s="138">
        <v>0</v>
      </c>
      <c r="T101" s="139">
        <f t="shared" si="13"/>
        <v>0</v>
      </c>
      <c r="AR101" s="140" t="s">
        <v>148</v>
      </c>
      <c r="AT101" s="140" t="s">
        <v>143</v>
      </c>
      <c r="AU101" s="140" t="s">
        <v>88</v>
      </c>
      <c r="AY101" s="18" t="s">
        <v>141</v>
      </c>
      <c r="BE101" s="141">
        <f t="shared" si="14"/>
        <v>0</v>
      </c>
      <c r="BF101" s="141">
        <f t="shared" si="15"/>
        <v>0</v>
      </c>
      <c r="BG101" s="141">
        <f t="shared" si="16"/>
        <v>0</v>
      </c>
      <c r="BH101" s="141">
        <f t="shared" si="17"/>
        <v>0</v>
      </c>
      <c r="BI101" s="141">
        <f t="shared" si="18"/>
        <v>0</v>
      </c>
      <c r="BJ101" s="18" t="s">
        <v>88</v>
      </c>
      <c r="BK101" s="141">
        <f t="shared" si="19"/>
        <v>0</v>
      </c>
      <c r="BL101" s="18" t="s">
        <v>148</v>
      </c>
      <c r="BM101" s="140" t="s">
        <v>841</v>
      </c>
    </row>
    <row r="102" spans="2:65" s="1" customFormat="1" ht="24.2" customHeight="1">
      <c r="B102" s="34"/>
      <c r="C102" s="129" t="s">
        <v>652</v>
      </c>
      <c r="D102" s="129" t="s">
        <v>143</v>
      </c>
      <c r="E102" s="130" t="s">
        <v>1716</v>
      </c>
      <c r="F102" s="131" t="s">
        <v>1717</v>
      </c>
      <c r="G102" s="132" t="s">
        <v>874</v>
      </c>
      <c r="H102" s="133">
        <v>1</v>
      </c>
      <c r="I102" s="134"/>
      <c r="J102" s="135">
        <f t="shared" si="10"/>
        <v>0</v>
      </c>
      <c r="K102" s="131" t="s">
        <v>32</v>
      </c>
      <c r="L102" s="34"/>
      <c r="M102" s="136" t="s">
        <v>32</v>
      </c>
      <c r="N102" s="137" t="s">
        <v>51</v>
      </c>
      <c r="P102" s="138">
        <f t="shared" si="11"/>
        <v>0</v>
      </c>
      <c r="Q102" s="138">
        <v>0</v>
      </c>
      <c r="R102" s="138">
        <f t="shared" si="12"/>
        <v>0</v>
      </c>
      <c r="S102" s="138">
        <v>0</v>
      </c>
      <c r="T102" s="139">
        <f t="shared" si="13"/>
        <v>0</v>
      </c>
      <c r="AR102" s="140" t="s">
        <v>148</v>
      </c>
      <c r="AT102" s="140" t="s">
        <v>143</v>
      </c>
      <c r="AU102" s="140" t="s">
        <v>88</v>
      </c>
      <c r="AY102" s="18" t="s">
        <v>141</v>
      </c>
      <c r="BE102" s="141">
        <f t="shared" si="14"/>
        <v>0</v>
      </c>
      <c r="BF102" s="141">
        <f t="shared" si="15"/>
        <v>0</v>
      </c>
      <c r="BG102" s="141">
        <f t="shared" si="16"/>
        <v>0</v>
      </c>
      <c r="BH102" s="141">
        <f t="shared" si="17"/>
        <v>0</v>
      </c>
      <c r="BI102" s="141">
        <f t="shared" si="18"/>
        <v>0</v>
      </c>
      <c r="BJ102" s="18" t="s">
        <v>88</v>
      </c>
      <c r="BK102" s="141">
        <f t="shared" si="19"/>
        <v>0</v>
      </c>
      <c r="BL102" s="18" t="s">
        <v>148</v>
      </c>
      <c r="BM102" s="140" t="s">
        <v>316</v>
      </c>
    </row>
    <row r="103" spans="2:65" s="1" customFormat="1" ht="16.5" customHeight="1">
      <c r="B103" s="34"/>
      <c r="C103" s="129" t="s">
        <v>494</v>
      </c>
      <c r="D103" s="129" t="s">
        <v>143</v>
      </c>
      <c r="E103" s="130" t="s">
        <v>1718</v>
      </c>
      <c r="F103" s="131" t="s">
        <v>1719</v>
      </c>
      <c r="G103" s="132" t="s">
        <v>874</v>
      </c>
      <c r="H103" s="133">
        <v>1</v>
      </c>
      <c r="I103" s="134"/>
      <c r="J103" s="135">
        <f t="shared" si="10"/>
        <v>0</v>
      </c>
      <c r="K103" s="131" t="s">
        <v>32</v>
      </c>
      <c r="L103" s="34"/>
      <c r="M103" s="136" t="s">
        <v>32</v>
      </c>
      <c r="N103" s="137" t="s">
        <v>51</v>
      </c>
      <c r="P103" s="138">
        <f t="shared" si="11"/>
        <v>0</v>
      </c>
      <c r="Q103" s="138">
        <v>0</v>
      </c>
      <c r="R103" s="138">
        <f t="shared" si="12"/>
        <v>0</v>
      </c>
      <c r="S103" s="138">
        <v>0</v>
      </c>
      <c r="T103" s="139">
        <f t="shared" si="13"/>
        <v>0</v>
      </c>
      <c r="AR103" s="140" t="s">
        <v>148</v>
      </c>
      <c r="AT103" s="140" t="s">
        <v>143</v>
      </c>
      <c r="AU103" s="140" t="s">
        <v>88</v>
      </c>
      <c r="AY103" s="18" t="s">
        <v>141</v>
      </c>
      <c r="BE103" s="141">
        <f t="shared" si="14"/>
        <v>0</v>
      </c>
      <c r="BF103" s="141">
        <f t="shared" si="15"/>
        <v>0</v>
      </c>
      <c r="BG103" s="141">
        <f t="shared" si="16"/>
        <v>0</v>
      </c>
      <c r="BH103" s="141">
        <f t="shared" si="17"/>
        <v>0</v>
      </c>
      <c r="BI103" s="141">
        <f t="shared" si="18"/>
        <v>0</v>
      </c>
      <c r="BJ103" s="18" t="s">
        <v>88</v>
      </c>
      <c r="BK103" s="141">
        <f t="shared" si="19"/>
        <v>0</v>
      </c>
      <c r="BL103" s="18" t="s">
        <v>148</v>
      </c>
      <c r="BM103" s="140" t="s">
        <v>330</v>
      </c>
    </row>
    <row r="104" spans="2:65" s="11" customFormat="1" ht="25.9" customHeight="1">
      <c r="B104" s="117"/>
      <c r="D104" s="118" t="s">
        <v>79</v>
      </c>
      <c r="E104" s="119" t="s">
        <v>1633</v>
      </c>
      <c r="F104" s="119" t="s">
        <v>1720</v>
      </c>
      <c r="I104" s="120"/>
      <c r="J104" s="121">
        <f>BK104</f>
        <v>0</v>
      </c>
      <c r="L104" s="117"/>
      <c r="M104" s="122"/>
      <c r="P104" s="123">
        <f>SUM(P105:P111)</f>
        <v>0</v>
      </c>
      <c r="R104" s="123">
        <f>SUM(R105:R111)</f>
        <v>0</v>
      </c>
      <c r="T104" s="124">
        <f>SUM(T105:T111)</f>
        <v>0</v>
      </c>
      <c r="AR104" s="118" t="s">
        <v>88</v>
      </c>
      <c r="AT104" s="125" t="s">
        <v>79</v>
      </c>
      <c r="AU104" s="125" t="s">
        <v>80</v>
      </c>
      <c r="AY104" s="118" t="s">
        <v>141</v>
      </c>
      <c r="BK104" s="126">
        <f>SUM(BK105:BK111)</f>
        <v>0</v>
      </c>
    </row>
    <row r="105" spans="2:65" s="1" customFormat="1" ht="21.75" customHeight="1">
      <c r="B105" s="34"/>
      <c r="C105" s="129" t="s">
        <v>715</v>
      </c>
      <c r="D105" s="129" t="s">
        <v>143</v>
      </c>
      <c r="E105" s="130" t="s">
        <v>1721</v>
      </c>
      <c r="F105" s="131" t="s">
        <v>1722</v>
      </c>
      <c r="G105" s="132" t="s">
        <v>1590</v>
      </c>
      <c r="H105" s="133">
        <v>8</v>
      </c>
      <c r="I105" s="134"/>
      <c r="J105" s="135">
        <f t="shared" ref="J105:J111" si="20">ROUND(I105*H105,2)</f>
        <v>0</v>
      </c>
      <c r="K105" s="131" t="s">
        <v>32</v>
      </c>
      <c r="L105" s="34"/>
      <c r="M105" s="136" t="s">
        <v>32</v>
      </c>
      <c r="N105" s="137" t="s">
        <v>51</v>
      </c>
      <c r="P105" s="138">
        <f t="shared" ref="P105:P111" si="21">O105*H105</f>
        <v>0</v>
      </c>
      <c r="Q105" s="138">
        <v>0</v>
      </c>
      <c r="R105" s="138">
        <f t="shared" ref="R105:R111" si="22">Q105*H105</f>
        <v>0</v>
      </c>
      <c r="S105" s="138">
        <v>0</v>
      </c>
      <c r="T105" s="139">
        <f t="shared" ref="T105:T111" si="23">S105*H105</f>
        <v>0</v>
      </c>
      <c r="AR105" s="140" t="s">
        <v>148</v>
      </c>
      <c r="AT105" s="140" t="s">
        <v>143</v>
      </c>
      <c r="AU105" s="140" t="s">
        <v>88</v>
      </c>
      <c r="AY105" s="18" t="s">
        <v>141</v>
      </c>
      <c r="BE105" s="141">
        <f t="shared" ref="BE105:BE111" si="24">IF(N105="základní",J105,0)</f>
        <v>0</v>
      </c>
      <c r="BF105" s="141">
        <f t="shared" ref="BF105:BF111" si="25">IF(N105="snížená",J105,0)</f>
        <v>0</v>
      </c>
      <c r="BG105" s="141">
        <f t="shared" ref="BG105:BG111" si="26">IF(N105="zákl. přenesená",J105,0)</f>
        <v>0</v>
      </c>
      <c r="BH105" s="141">
        <f t="shared" ref="BH105:BH111" si="27">IF(N105="sníž. přenesená",J105,0)</f>
        <v>0</v>
      </c>
      <c r="BI105" s="141">
        <f t="shared" ref="BI105:BI111" si="28">IF(N105="nulová",J105,0)</f>
        <v>0</v>
      </c>
      <c r="BJ105" s="18" t="s">
        <v>88</v>
      </c>
      <c r="BK105" s="141">
        <f t="shared" ref="BK105:BK111" si="29">ROUND(I105*H105,2)</f>
        <v>0</v>
      </c>
      <c r="BL105" s="18" t="s">
        <v>148</v>
      </c>
      <c r="BM105" s="140" t="s">
        <v>350</v>
      </c>
    </row>
    <row r="106" spans="2:65" s="1" customFormat="1" ht="16.5" customHeight="1">
      <c r="B106" s="34"/>
      <c r="C106" s="129" t="s">
        <v>732</v>
      </c>
      <c r="D106" s="129" t="s">
        <v>143</v>
      </c>
      <c r="E106" s="130" t="s">
        <v>1723</v>
      </c>
      <c r="F106" s="131" t="s">
        <v>1724</v>
      </c>
      <c r="G106" s="132" t="s">
        <v>157</v>
      </c>
      <c r="H106" s="133">
        <v>280</v>
      </c>
      <c r="I106" s="134"/>
      <c r="J106" s="135">
        <f t="shared" si="20"/>
        <v>0</v>
      </c>
      <c r="K106" s="131" t="s">
        <v>32</v>
      </c>
      <c r="L106" s="34"/>
      <c r="M106" s="136" t="s">
        <v>32</v>
      </c>
      <c r="N106" s="137" t="s">
        <v>51</v>
      </c>
      <c r="P106" s="138">
        <f t="shared" si="21"/>
        <v>0</v>
      </c>
      <c r="Q106" s="138">
        <v>0</v>
      </c>
      <c r="R106" s="138">
        <f t="shared" si="22"/>
        <v>0</v>
      </c>
      <c r="S106" s="138">
        <v>0</v>
      </c>
      <c r="T106" s="139">
        <f t="shared" si="23"/>
        <v>0</v>
      </c>
      <c r="AR106" s="140" t="s">
        <v>148</v>
      </c>
      <c r="AT106" s="140" t="s">
        <v>143</v>
      </c>
      <c r="AU106" s="140" t="s">
        <v>88</v>
      </c>
      <c r="AY106" s="18" t="s">
        <v>141</v>
      </c>
      <c r="BE106" s="141">
        <f t="shared" si="24"/>
        <v>0</v>
      </c>
      <c r="BF106" s="141">
        <f t="shared" si="25"/>
        <v>0</v>
      </c>
      <c r="BG106" s="141">
        <f t="shared" si="26"/>
        <v>0</v>
      </c>
      <c r="BH106" s="141">
        <f t="shared" si="27"/>
        <v>0</v>
      </c>
      <c r="BI106" s="141">
        <f t="shared" si="28"/>
        <v>0</v>
      </c>
      <c r="BJ106" s="18" t="s">
        <v>88</v>
      </c>
      <c r="BK106" s="141">
        <f t="shared" si="29"/>
        <v>0</v>
      </c>
      <c r="BL106" s="18" t="s">
        <v>148</v>
      </c>
      <c r="BM106" s="140" t="s">
        <v>363</v>
      </c>
    </row>
    <row r="107" spans="2:65" s="1" customFormat="1" ht="16.5" customHeight="1">
      <c r="B107" s="34"/>
      <c r="C107" s="129" t="s">
        <v>737</v>
      </c>
      <c r="D107" s="129" t="s">
        <v>143</v>
      </c>
      <c r="E107" s="130" t="s">
        <v>1661</v>
      </c>
      <c r="F107" s="131" t="s">
        <v>1662</v>
      </c>
      <c r="G107" s="132" t="s">
        <v>1590</v>
      </c>
      <c r="H107" s="133">
        <v>8</v>
      </c>
      <c r="I107" s="134"/>
      <c r="J107" s="135">
        <f t="shared" si="20"/>
        <v>0</v>
      </c>
      <c r="K107" s="131" t="s">
        <v>32</v>
      </c>
      <c r="L107" s="34"/>
      <c r="M107" s="136" t="s">
        <v>32</v>
      </c>
      <c r="N107" s="137" t="s">
        <v>51</v>
      </c>
      <c r="P107" s="138">
        <f t="shared" si="21"/>
        <v>0</v>
      </c>
      <c r="Q107" s="138">
        <v>0</v>
      </c>
      <c r="R107" s="138">
        <f t="shared" si="22"/>
        <v>0</v>
      </c>
      <c r="S107" s="138">
        <v>0</v>
      </c>
      <c r="T107" s="139">
        <f t="shared" si="23"/>
        <v>0</v>
      </c>
      <c r="AR107" s="140" t="s">
        <v>148</v>
      </c>
      <c r="AT107" s="140" t="s">
        <v>143</v>
      </c>
      <c r="AU107" s="140" t="s">
        <v>88</v>
      </c>
      <c r="AY107" s="18" t="s">
        <v>141</v>
      </c>
      <c r="BE107" s="141">
        <f t="shared" si="24"/>
        <v>0</v>
      </c>
      <c r="BF107" s="141">
        <f t="shared" si="25"/>
        <v>0</v>
      </c>
      <c r="BG107" s="141">
        <f t="shared" si="26"/>
        <v>0</v>
      </c>
      <c r="BH107" s="141">
        <f t="shared" si="27"/>
        <v>0</v>
      </c>
      <c r="BI107" s="141">
        <f t="shared" si="28"/>
        <v>0</v>
      </c>
      <c r="BJ107" s="18" t="s">
        <v>88</v>
      </c>
      <c r="BK107" s="141">
        <f t="shared" si="29"/>
        <v>0</v>
      </c>
      <c r="BL107" s="18" t="s">
        <v>148</v>
      </c>
      <c r="BM107" s="140" t="s">
        <v>376</v>
      </c>
    </row>
    <row r="108" spans="2:65" s="1" customFormat="1" ht="16.5" customHeight="1">
      <c r="B108" s="34"/>
      <c r="C108" s="129" t="s">
        <v>742</v>
      </c>
      <c r="D108" s="129" t="s">
        <v>143</v>
      </c>
      <c r="E108" s="130" t="s">
        <v>1699</v>
      </c>
      <c r="F108" s="131" t="s">
        <v>1700</v>
      </c>
      <c r="G108" s="132" t="s">
        <v>157</v>
      </c>
      <c r="H108" s="133">
        <v>200</v>
      </c>
      <c r="I108" s="134"/>
      <c r="J108" s="135">
        <f t="shared" si="20"/>
        <v>0</v>
      </c>
      <c r="K108" s="131" t="s">
        <v>32</v>
      </c>
      <c r="L108" s="34"/>
      <c r="M108" s="136" t="s">
        <v>32</v>
      </c>
      <c r="N108" s="137" t="s">
        <v>51</v>
      </c>
      <c r="P108" s="138">
        <f t="shared" si="21"/>
        <v>0</v>
      </c>
      <c r="Q108" s="138">
        <v>0</v>
      </c>
      <c r="R108" s="138">
        <f t="shared" si="22"/>
        <v>0</v>
      </c>
      <c r="S108" s="138">
        <v>0</v>
      </c>
      <c r="T108" s="139">
        <f t="shared" si="23"/>
        <v>0</v>
      </c>
      <c r="AR108" s="140" t="s">
        <v>148</v>
      </c>
      <c r="AT108" s="140" t="s">
        <v>143</v>
      </c>
      <c r="AU108" s="140" t="s">
        <v>88</v>
      </c>
      <c r="AY108" s="18" t="s">
        <v>141</v>
      </c>
      <c r="BE108" s="141">
        <f t="shared" si="24"/>
        <v>0</v>
      </c>
      <c r="BF108" s="141">
        <f t="shared" si="25"/>
        <v>0</v>
      </c>
      <c r="BG108" s="141">
        <f t="shared" si="26"/>
        <v>0</v>
      </c>
      <c r="BH108" s="141">
        <f t="shared" si="27"/>
        <v>0</v>
      </c>
      <c r="BI108" s="141">
        <f t="shared" si="28"/>
        <v>0</v>
      </c>
      <c r="BJ108" s="18" t="s">
        <v>88</v>
      </c>
      <c r="BK108" s="141">
        <f t="shared" si="29"/>
        <v>0</v>
      </c>
      <c r="BL108" s="18" t="s">
        <v>148</v>
      </c>
      <c r="BM108" s="140" t="s">
        <v>953</v>
      </c>
    </row>
    <row r="109" spans="2:65" s="1" customFormat="1" ht="16.5" customHeight="1">
      <c r="B109" s="34"/>
      <c r="C109" s="129" t="s">
        <v>7</v>
      </c>
      <c r="D109" s="129" t="s">
        <v>143</v>
      </c>
      <c r="E109" s="130" t="s">
        <v>1714</v>
      </c>
      <c r="F109" s="131" t="s">
        <v>1715</v>
      </c>
      <c r="G109" s="132" t="s">
        <v>874</v>
      </c>
      <c r="H109" s="133">
        <v>1</v>
      </c>
      <c r="I109" s="134"/>
      <c r="J109" s="135">
        <f t="shared" si="20"/>
        <v>0</v>
      </c>
      <c r="K109" s="131" t="s">
        <v>32</v>
      </c>
      <c r="L109" s="34"/>
      <c r="M109" s="136" t="s">
        <v>32</v>
      </c>
      <c r="N109" s="137" t="s">
        <v>51</v>
      </c>
      <c r="P109" s="138">
        <f t="shared" si="21"/>
        <v>0</v>
      </c>
      <c r="Q109" s="138">
        <v>0</v>
      </c>
      <c r="R109" s="138">
        <f t="shared" si="22"/>
        <v>0</v>
      </c>
      <c r="S109" s="138">
        <v>0</v>
      </c>
      <c r="T109" s="139">
        <f t="shared" si="23"/>
        <v>0</v>
      </c>
      <c r="AR109" s="140" t="s">
        <v>148</v>
      </c>
      <c r="AT109" s="140" t="s">
        <v>143</v>
      </c>
      <c r="AU109" s="140" t="s">
        <v>88</v>
      </c>
      <c r="AY109" s="18" t="s">
        <v>141</v>
      </c>
      <c r="BE109" s="141">
        <f t="shared" si="24"/>
        <v>0</v>
      </c>
      <c r="BF109" s="141">
        <f t="shared" si="25"/>
        <v>0</v>
      </c>
      <c r="BG109" s="141">
        <f t="shared" si="26"/>
        <v>0</v>
      </c>
      <c r="BH109" s="141">
        <f t="shared" si="27"/>
        <v>0</v>
      </c>
      <c r="BI109" s="141">
        <f t="shared" si="28"/>
        <v>0</v>
      </c>
      <c r="BJ109" s="18" t="s">
        <v>88</v>
      </c>
      <c r="BK109" s="141">
        <f t="shared" si="29"/>
        <v>0</v>
      </c>
      <c r="BL109" s="18" t="s">
        <v>148</v>
      </c>
      <c r="BM109" s="140" t="s">
        <v>1003</v>
      </c>
    </row>
    <row r="110" spans="2:65" s="1" customFormat="1" ht="24.2" customHeight="1">
      <c r="B110" s="34"/>
      <c r="C110" s="129" t="s">
        <v>757</v>
      </c>
      <c r="D110" s="129" t="s">
        <v>143</v>
      </c>
      <c r="E110" s="130" t="s">
        <v>1716</v>
      </c>
      <c r="F110" s="131" t="s">
        <v>1717</v>
      </c>
      <c r="G110" s="132" t="s">
        <v>874</v>
      </c>
      <c r="H110" s="133">
        <v>1</v>
      </c>
      <c r="I110" s="134"/>
      <c r="J110" s="135">
        <f t="shared" si="20"/>
        <v>0</v>
      </c>
      <c r="K110" s="131" t="s">
        <v>32</v>
      </c>
      <c r="L110" s="34"/>
      <c r="M110" s="136" t="s">
        <v>32</v>
      </c>
      <c r="N110" s="137" t="s">
        <v>51</v>
      </c>
      <c r="P110" s="138">
        <f t="shared" si="21"/>
        <v>0</v>
      </c>
      <c r="Q110" s="138">
        <v>0</v>
      </c>
      <c r="R110" s="138">
        <f t="shared" si="22"/>
        <v>0</v>
      </c>
      <c r="S110" s="138">
        <v>0</v>
      </c>
      <c r="T110" s="139">
        <f t="shared" si="23"/>
        <v>0</v>
      </c>
      <c r="AR110" s="140" t="s">
        <v>148</v>
      </c>
      <c r="AT110" s="140" t="s">
        <v>143</v>
      </c>
      <c r="AU110" s="140" t="s">
        <v>88</v>
      </c>
      <c r="AY110" s="18" t="s">
        <v>141</v>
      </c>
      <c r="BE110" s="141">
        <f t="shared" si="24"/>
        <v>0</v>
      </c>
      <c r="BF110" s="141">
        <f t="shared" si="25"/>
        <v>0</v>
      </c>
      <c r="BG110" s="141">
        <f t="shared" si="26"/>
        <v>0</v>
      </c>
      <c r="BH110" s="141">
        <f t="shared" si="27"/>
        <v>0</v>
      </c>
      <c r="BI110" s="141">
        <f t="shared" si="28"/>
        <v>0</v>
      </c>
      <c r="BJ110" s="18" t="s">
        <v>88</v>
      </c>
      <c r="BK110" s="141">
        <f t="shared" si="29"/>
        <v>0</v>
      </c>
      <c r="BL110" s="18" t="s">
        <v>148</v>
      </c>
      <c r="BM110" s="140" t="s">
        <v>1014</v>
      </c>
    </row>
    <row r="111" spans="2:65" s="1" customFormat="1" ht="16.5" customHeight="1">
      <c r="B111" s="34"/>
      <c r="C111" s="129" t="s">
        <v>1637</v>
      </c>
      <c r="D111" s="129" t="s">
        <v>143</v>
      </c>
      <c r="E111" s="130" t="s">
        <v>1725</v>
      </c>
      <c r="F111" s="131" t="s">
        <v>1719</v>
      </c>
      <c r="G111" s="132" t="s">
        <v>874</v>
      </c>
      <c r="H111" s="133">
        <v>1</v>
      </c>
      <c r="I111" s="134"/>
      <c r="J111" s="135">
        <f t="shared" si="20"/>
        <v>0</v>
      </c>
      <c r="K111" s="131" t="s">
        <v>32</v>
      </c>
      <c r="L111" s="34"/>
      <c r="M111" s="136" t="s">
        <v>32</v>
      </c>
      <c r="N111" s="137" t="s">
        <v>51</v>
      </c>
      <c r="P111" s="138">
        <f t="shared" si="21"/>
        <v>0</v>
      </c>
      <c r="Q111" s="138">
        <v>0</v>
      </c>
      <c r="R111" s="138">
        <f t="shared" si="22"/>
        <v>0</v>
      </c>
      <c r="S111" s="138">
        <v>0</v>
      </c>
      <c r="T111" s="139">
        <f t="shared" si="23"/>
        <v>0</v>
      </c>
      <c r="AR111" s="140" t="s">
        <v>148</v>
      </c>
      <c r="AT111" s="140" t="s">
        <v>143</v>
      </c>
      <c r="AU111" s="140" t="s">
        <v>88</v>
      </c>
      <c r="AY111" s="18" t="s">
        <v>141</v>
      </c>
      <c r="BE111" s="141">
        <f t="shared" si="24"/>
        <v>0</v>
      </c>
      <c r="BF111" s="141">
        <f t="shared" si="25"/>
        <v>0</v>
      </c>
      <c r="BG111" s="141">
        <f t="shared" si="26"/>
        <v>0</v>
      </c>
      <c r="BH111" s="141">
        <f t="shared" si="27"/>
        <v>0</v>
      </c>
      <c r="BI111" s="141">
        <f t="shared" si="28"/>
        <v>0</v>
      </c>
      <c r="BJ111" s="18" t="s">
        <v>88</v>
      </c>
      <c r="BK111" s="141">
        <f t="shared" si="29"/>
        <v>0</v>
      </c>
      <c r="BL111" s="18" t="s">
        <v>148</v>
      </c>
      <c r="BM111" s="140" t="s">
        <v>1640</v>
      </c>
    </row>
    <row r="112" spans="2:65" s="11" customFormat="1" ht="25.9" customHeight="1">
      <c r="B112" s="117"/>
      <c r="D112" s="118" t="s">
        <v>79</v>
      </c>
      <c r="E112" s="119" t="s">
        <v>1655</v>
      </c>
      <c r="F112" s="119" t="s">
        <v>1726</v>
      </c>
      <c r="I112" s="120"/>
      <c r="J112" s="121">
        <f>BK112</f>
        <v>0</v>
      </c>
      <c r="L112" s="117"/>
      <c r="M112" s="122"/>
      <c r="P112" s="123">
        <f>SUM(P113:P114)</f>
        <v>0</v>
      </c>
      <c r="R112" s="123">
        <f>SUM(R113:R114)</f>
        <v>0</v>
      </c>
      <c r="T112" s="124">
        <f>SUM(T113:T114)</f>
        <v>0</v>
      </c>
      <c r="AR112" s="118" t="s">
        <v>88</v>
      </c>
      <c r="AT112" s="125" t="s">
        <v>79</v>
      </c>
      <c r="AU112" s="125" t="s">
        <v>80</v>
      </c>
      <c r="AY112" s="118" t="s">
        <v>141</v>
      </c>
      <c r="BK112" s="126">
        <f>SUM(BK113:BK114)</f>
        <v>0</v>
      </c>
    </row>
    <row r="113" spans="2:65" s="1" customFormat="1" ht="24.2" customHeight="1">
      <c r="B113" s="34"/>
      <c r="C113" s="129" t="s">
        <v>285</v>
      </c>
      <c r="D113" s="129" t="s">
        <v>143</v>
      </c>
      <c r="E113" s="130" t="s">
        <v>1727</v>
      </c>
      <c r="F113" s="131" t="s">
        <v>1728</v>
      </c>
      <c r="G113" s="132" t="s">
        <v>1590</v>
      </c>
      <c r="H113" s="133">
        <v>4</v>
      </c>
      <c r="I113" s="134"/>
      <c r="J113" s="135">
        <f>ROUND(I113*H113,2)</f>
        <v>0</v>
      </c>
      <c r="K113" s="131" t="s">
        <v>32</v>
      </c>
      <c r="L113" s="34"/>
      <c r="M113" s="136" t="s">
        <v>32</v>
      </c>
      <c r="N113" s="137" t="s">
        <v>51</v>
      </c>
      <c r="P113" s="138">
        <f>O113*H113</f>
        <v>0</v>
      </c>
      <c r="Q113" s="138">
        <v>0</v>
      </c>
      <c r="R113" s="138">
        <f>Q113*H113</f>
        <v>0</v>
      </c>
      <c r="S113" s="138">
        <v>0</v>
      </c>
      <c r="T113" s="139">
        <f>S113*H113</f>
        <v>0</v>
      </c>
      <c r="AR113" s="140" t="s">
        <v>148</v>
      </c>
      <c r="AT113" s="140" t="s">
        <v>143</v>
      </c>
      <c r="AU113" s="140" t="s">
        <v>88</v>
      </c>
      <c r="AY113" s="18" t="s">
        <v>141</v>
      </c>
      <c r="BE113" s="141">
        <f>IF(N113="základní",J113,0)</f>
        <v>0</v>
      </c>
      <c r="BF113" s="141">
        <f>IF(N113="snížená",J113,0)</f>
        <v>0</v>
      </c>
      <c r="BG113" s="141">
        <f>IF(N113="zákl. přenesená",J113,0)</f>
        <v>0</v>
      </c>
      <c r="BH113" s="141">
        <f>IF(N113="sníž. přenesená",J113,0)</f>
        <v>0</v>
      </c>
      <c r="BI113" s="141">
        <f>IF(N113="nulová",J113,0)</f>
        <v>0</v>
      </c>
      <c r="BJ113" s="18" t="s">
        <v>88</v>
      </c>
      <c r="BK113" s="141">
        <f>ROUND(I113*H113,2)</f>
        <v>0</v>
      </c>
      <c r="BL113" s="18" t="s">
        <v>148</v>
      </c>
      <c r="BM113" s="140" t="s">
        <v>1643</v>
      </c>
    </row>
    <row r="114" spans="2:65" s="1" customFormat="1" ht="16.5" customHeight="1">
      <c r="B114" s="34"/>
      <c r="C114" s="129" t="s">
        <v>829</v>
      </c>
      <c r="D114" s="129" t="s">
        <v>143</v>
      </c>
      <c r="E114" s="130" t="s">
        <v>1729</v>
      </c>
      <c r="F114" s="131" t="s">
        <v>1632</v>
      </c>
      <c r="G114" s="132" t="s">
        <v>874</v>
      </c>
      <c r="H114" s="133">
        <v>1</v>
      </c>
      <c r="I114" s="134"/>
      <c r="J114" s="135">
        <f>ROUND(I114*H114,2)</f>
        <v>0</v>
      </c>
      <c r="K114" s="131" t="s">
        <v>32</v>
      </c>
      <c r="L114" s="34"/>
      <c r="M114" s="136" t="s">
        <v>32</v>
      </c>
      <c r="N114" s="137" t="s">
        <v>51</v>
      </c>
      <c r="P114" s="138">
        <f>O114*H114</f>
        <v>0</v>
      </c>
      <c r="Q114" s="138">
        <v>0</v>
      </c>
      <c r="R114" s="138">
        <f>Q114*H114</f>
        <v>0</v>
      </c>
      <c r="S114" s="138">
        <v>0</v>
      </c>
      <c r="T114" s="139">
        <f>S114*H114</f>
        <v>0</v>
      </c>
      <c r="AR114" s="140" t="s">
        <v>148</v>
      </c>
      <c r="AT114" s="140" t="s">
        <v>143</v>
      </c>
      <c r="AU114" s="140" t="s">
        <v>88</v>
      </c>
      <c r="AY114" s="18" t="s">
        <v>141</v>
      </c>
      <c r="BE114" s="141">
        <f>IF(N114="základní",J114,0)</f>
        <v>0</v>
      </c>
      <c r="BF114" s="141">
        <f>IF(N114="snížená",J114,0)</f>
        <v>0</v>
      </c>
      <c r="BG114" s="141">
        <f>IF(N114="zákl. přenesená",J114,0)</f>
        <v>0</v>
      </c>
      <c r="BH114" s="141">
        <f>IF(N114="sníž. přenesená",J114,0)</f>
        <v>0</v>
      </c>
      <c r="BI114" s="141">
        <f>IF(N114="nulová",J114,0)</f>
        <v>0</v>
      </c>
      <c r="BJ114" s="18" t="s">
        <v>88</v>
      </c>
      <c r="BK114" s="141">
        <f>ROUND(I114*H114,2)</f>
        <v>0</v>
      </c>
      <c r="BL114" s="18" t="s">
        <v>148</v>
      </c>
      <c r="BM114" s="140" t="s">
        <v>431</v>
      </c>
    </row>
    <row r="115" spans="2:65" s="11" customFormat="1" ht="25.9" customHeight="1">
      <c r="B115" s="117"/>
      <c r="D115" s="118" t="s">
        <v>79</v>
      </c>
      <c r="E115" s="119" t="s">
        <v>1665</v>
      </c>
      <c r="F115" s="119" t="s">
        <v>1730</v>
      </c>
      <c r="I115" s="120"/>
      <c r="J115" s="121">
        <f>BK115</f>
        <v>0</v>
      </c>
      <c r="L115" s="117"/>
      <c r="M115" s="122"/>
      <c r="P115" s="123">
        <f>SUM(P116:P120)</f>
        <v>0</v>
      </c>
      <c r="R115" s="123">
        <f>SUM(R116:R120)</f>
        <v>0</v>
      </c>
      <c r="T115" s="124">
        <f>SUM(T116:T120)</f>
        <v>0</v>
      </c>
      <c r="AR115" s="118" t="s">
        <v>88</v>
      </c>
      <c r="AT115" s="125" t="s">
        <v>79</v>
      </c>
      <c r="AU115" s="125" t="s">
        <v>80</v>
      </c>
      <c r="AY115" s="118" t="s">
        <v>141</v>
      </c>
      <c r="BK115" s="126">
        <f>SUM(BK116:BK120)</f>
        <v>0</v>
      </c>
    </row>
    <row r="116" spans="2:65" s="1" customFormat="1" ht="24.2" customHeight="1">
      <c r="B116" s="34"/>
      <c r="C116" s="129" t="s">
        <v>291</v>
      </c>
      <c r="D116" s="129" t="s">
        <v>143</v>
      </c>
      <c r="E116" s="130" t="s">
        <v>1731</v>
      </c>
      <c r="F116" s="131" t="s">
        <v>1732</v>
      </c>
      <c r="G116" s="132" t="s">
        <v>874</v>
      </c>
      <c r="H116" s="133">
        <v>1</v>
      </c>
      <c r="I116" s="134"/>
      <c r="J116" s="135">
        <f>ROUND(I116*H116,2)</f>
        <v>0</v>
      </c>
      <c r="K116" s="131" t="s">
        <v>32</v>
      </c>
      <c r="L116" s="34"/>
      <c r="M116" s="136" t="s">
        <v>32</v>
      </c>
      <c r="N116" s="137" t="s">
        <v>51</v>
      </c>
      <c r="P116" s="138">
        <f>O116*H116</f>
        <v>0</v>
      </c>
      <c r="Q116" s="138">
        <v>0</v>
      </c>
      <c r="R116" s="138">
        <f>Q116*H116</f>
        <v>0</v>
      </c>
      <c r="S116" s="138">
        <v>0</v>
      </c>
      <c r="T116" s="139">
        <f>S116*H116</f>
        <v>0</v>
      </c>
      <c r="AR116" s="140" t="s">
        <v>148</v>
      </c>
      <c r="AT116" s="140" t="s">
        <v>143</v>
      </c>
      <c r="AU116" s="140" t="s">
        <v>88</v>
      </c>
      <c r="AY116" s="18" t="s">
        <v>141</v>
      </c>
      <c r="BE116" s="141">
        <f>IF(N116="základní",J116,0)</f>
        <v>0</v>
      </c>
      <c r="BF116" s="141">
        <f>IF(N116="snížená",J116,0)</f>
        <v>0</v>
      </c>
      <c r="BG116" s="141">
        <f>IF(N116="zákl. přenesená",J116,0)</f>
        <v>0</v>
      </c>
      <c r="BH116" s="141">
        <f>IF(N116="sníž. přenesená",J116,0)</f>
        <v>0</v>
      </c>
      <c r="BI116" s="141">
        <f>IF(N116="nulová",J116,0)</f>
        <v>0</v>
      </c>
      <c r="BJ116" s="18" t="s">
        <v>88</v>
      </c>
      <c r="BK116" s="141">
        <f>ROUND(I116*H116,2)</f>
        <v>0</v>
      </c>
      <c r="BL116" s="18" t="s">
        <v>148</v>
      </c>
      <c r="BM116" s="140" t="s">
        <v>444</v>
      </c>
    </row>
    <row r="117" spans="2:65" s="1" customFormat="1" ht="16.5" customHeight="1">
      <c r="B117" s="34"/>
      <c r="C117" s="129" t="s">
        <v>297</v>
      </c>
      <c r="D117" s="129" t="s">
        <v>143</v>
      </c>
      <c r="E117" s="130" t="s">
        <v>1733</v>
      </c>
      <c r="F117" s="131" t="s">
        <v>1734</v>
      </c>
      <c r="G117" s="132" t="s">
        <v>157</v>
      </c>
      <c r="H117" s="133">
        <v>25</v>
      </c>
      <c r="I117" s="134"/>
      <c r="J117" s="135">
        <f>ROUND(I117*H117,2)</f>
        <v>0</v>
      </c>
      <c r="K117" s="131" t="s">
        <v>32</v>
      </c>
      <c r="L117" s="34"/>
      <c r="M117" s="136" t="s">
        <v>32</v>
      </c>
      <c r="N117" s="137" t="s">
        <v>51</v>
      </c>
      <c r="P117" s="138">
        <f>O117*H117</f>
        <v>0</v>
      </c>
      <c r="Q117" s="138">
        <v>0</v>
      </c>
      <c r="R117" s="138">
        <f>Q117*H117</f>
        <v>0</v>
      </c>
      <c r="S117" s="138">
        <v>0</v>
      </c>
      <c r="T117" s="139">
        <f>S117*H117</f>
        <v>0</v>
      </c>
      <c r="AR117" s="140" t="s">
        <v>148</v>
      </c>
      <c r="AT117" s="140" t="s">
        <v>143</v>
      </c>
      <c r="AU117" s="140" t="s">
        <v>88</v>
      </c>
      <c r="AY117" s="18" t="s">
        <v>141</v>
      </c>
      <c r="BE117" s="141">
        <f>IF(N117="základní",J117,0)</f>
        <v>0</v>
      </c>
      <c r="BF117" s="141">
        <f>IF(N117="snížená",J117,0)</f>
        <v>0</v>
      </c>
      <c r="BG117" s="141">
        <f>IF(N117="zákl. přenesená",J117,0)</f>
        <v>0</v>
      </c>
      <c r="BH117" s="141">
        <f>IF(N117="sníž. přenesená",J117,0)</f>
        <v>0</v>
      </c>
      <c r="BI117" s="141">
        <f>IF(N117="nulová",J117,0)</f>
        <v>0</v>
      </c>
      <c r="BJ117" s="18" t="s">
        <v>88</v>
      </c>
      <c r="BK117" s="141">
        <f>ROUND(I117*H117,2)</f>
        <v>0</v>
      </c>
      <c r="BL117" s="18" t="s">
        <v>148</v>
      </c>
      <c r="BM117" s="140" t="s">
        <v>459</v>
      </c>
    </row>
    <row r="118" spans="2:65" s="1" customFormat="1" ht="16.5" customHeight="1">
      <c r="B118" s="34"/>
      <c r="C118" s="129" t="s">
        <v>841</v>
      </c>
      <c r="D118" s="129" t="s">
        <v>143</v>
      </c>
      <c r="E118" s="130" t="s">
        <v>1735</v>
      </c>
      <c r="F118" s="131" t="s">
        <v>1700</v>
      </c>
      <c r="G118" s="132" t="s">
        <v>157</v>
      </c>
      <c r="H118" s="133">
        <v>25</v>
      </c>
      <c r="I118" s="134"/>
      <c r="J118" s="135">
        <f>ROUND(I118*H118,2)</f>
        <v>0</v>
      </c>
      <c r="K118" s="131" t="s">
        <v>32</v>
      </c>
      <c r="L118" s="34"/>
      <c r="M118" s="136" t="s">
        <v>32</v>
      </c>
      <c r="N118" s="137" t="s">
        <v>51</v>
      </c>
      <c r="P118" s="138">
        <f>O118*H118</f>
        <v>0</v>
      </c>
      <c r="Q118" s="138">
        <v>0</v>
      </c>
      <c r="R118" s="138">
        <f>Q118*H118</f>
        <v>0</v>
      </c>
      <c r="S118" s="138">
        <v>0</v>
      </c>
      <c r="T118" s="139">
        <f>S118*H118</f>
        <v>0</v>
      </c>
      <c r="AR118" s="140" t="s">
        <v>148</v>
      </c>
      <c r="AT118" s="140" t="s">
        <v>143</v>
      </c>
      <c r="AU118" s="140" t="s">
        <v>88</v>
      </c>
      <c r="AY118" s="18" t="s">
        <v>141</v>
      </c>
      <c r="BE118" s="141">
        <f>IF(N118="základní",J118,0)</f>
        <v>0</v>
      </c>
      <c r="BF118" s="141">
        <f>IF(N118="snížená",J118,0)</f>
        <v>0</v>
      </c>
      <c r="BG118" s="141">
        <f>IF(N118="zákl. přenesená",J118,0)</f>
        <v>0</v>
      </c>
      <c r="BH118" s="141">
        <f>IF(N118="sníž. přenesená",J118,0)</f>
        <v>0</v>
      </c>
      <c r="BI118" s="141">
        <f>IF(N118="nulová",J118,0)</f>
        <v>0</v>
      </c>
      <c r="BJ118" s="18" t="s">
        <v>88</v>
      </c>
      <c r="BK118" s="141">
        <f>ROUND(I118*H118,2)</f>
        <v>0</v>
      </c>
      <c r="BL118" s="18" t="s">
        <v>148</v>
      </c>
      <c r="BM118" s="140" t="s">
        <v>469</v>
      </c>
    </row>
    <row r="119" spans="2:65" s="1" customFormat="1" ht="16.5" customHeight="1">
      <c r="B119" s="34"/>
      <c r="C119" s="129" t="s">
        <v>310</v>
      </c>
      <c r="D119" s="129" t="s">
        <v>143</v>
      </c>
      <c r="E119" s="130" t="s">
        <v>1736</v>
      </c>
      <c r="F119" s="131" t="s">
        <v>1737</v>
      </c>
      <c r="G119" s="132" t="s">
        <v>874</v>
      </c>
      <c r="H119" s="133">
        <v>1</v>
      </c>
      <c r="I119" s="134"/>
      <c r="J119" s="135">
        <f>ROUND(I119*H119,2)</f>
        <v>0</v>
      </c>
      <c r="K119" s="131" t="s">
        <v>32</v>
      </c>
      <c r="L119" s="34"/>
      <c r="M119" s="136" t="s">
        <v>32</v>
      </c>
      <c r="N119" s="137" t="s">
        <v>51</v>
      </c>
      <c r="P119" s="138">
        <f>O119*H119</f>
        <v>0</v>
      </c>
      <c r="Q119" s="138">
        <v>0</v>
      </c>
      <c r="R119" s="138">
        <f>Q119*H119</f>
        <v>0</v>
      </c>
      <c r="S119" s="138">
        <v>0</v>
      </c>
      <c r="T119" s="139">
        <f>S119*H119</f>
        <v>0</v>
      </c>
      <c r="AR119" s="140" t="s">
        <v>148</v>
      </c>
      <c r="AT119" s="140" t="s">
        <v>143</v>
      </c>
      <c r="AU119" s="140" t="s">
        <v>88</v>
      </c>
      <c r="AY119" s="18" t="s">
        <v>141</v>
      </c>
      <c r="BE119" s="141">
        <f>IF(N119="základní",J119,0)</f>
        <v>0</v>
      </c>
      <c r="BF119" s="141">
        <f>IF(N119="snížená",J119,0)</f>
        <v>0</v>
      </c>
      <c r="BG119" s="141">
        <f>IF(N119="zákl. přenesená",J119,0)</f>
        <v>0</v>
      </c>
      <c r="BH119" s="141">
        <f>IF(N119="sníž. přenesená",J119,0)</f>
        <v>0</v>
      </c>
      <c r="BI119" s="141">
        <f>IF(N119="nulová",J119,0)</f>
        <v>0</v>
      </c>
      <c r="BJ119" s="18" t="s">
        <v>88</v>
      </c>
      <c r="BK119" s="141">
        <f>ROUND(I119*H119,2)</f>
        <v>0</v>
      </c>
      <c r="BL119" s="18" t="s">
        <v>148</v>
      </c>
      <c r="BM119" s="140" t="s">
        <v>482</v>
      </c>
    </row>
    <row r="120" spans="2:65" s="1" customFormat="1" ht="16.5" customHeight="1">
      <c r="B120" s="34"/>
      <c r="C120" s="129" t="s">
        <v>316</v>
      </c>
      <c r="D120" s="129" t="s">
        <v>143</v>
      </c>
      <c r="E120" s="130" t="s">
        <v>1738</v>
      </c>
      <c r="F120" s="131" t="s">
        <v>1632</v>
      </c>
      <c r="G120" s="132" t="s">
        <v>874</v>
      </c>
      <c r="H120" s="133">
        <v>1</v>
      </c>
      <c r="I120" s="134"/>
      <c r="J120" s="135">
        <f>ROUND(I120*H120,2)</f>
        <v>0</v>
      </c>
      <c r="K120" s="131" t="s">
        <v>32</v>
      </c>
      <c r="L120" s="34"/>
      <c r="M120" s="136" t="s">
        <v>32</v>
      </c>
      <c r="N120" s="137" t="s">
        <v>51</v>
      </c>
      <c r="P120" s="138">
        <f>O120*H120</f>
        <v>0</v>
      </c>
      <c r="Q120" s="138">
        <v>0</v>
      </c>
      <c r="R120" s="138">
        <f>Q120*H120</f>
        <v>0</v>
      </c>
      <c r="S120" s="138">
        <v>0</v>
      </c>
      <c r="T120" s="139">
        <f>S120*H120</f>
        <v>0</v>
      </c>
      <c r="AR120" s="140" t="s">
        <v>148</v>
      </c>
      <c r="AT120" s="140" t="s">
        <v>143</v>
      </c>
      <c r="AU120" s="140" t="s">
        <v>88</v>
      </c>
      <c r="AY120" s="18" t="s">
        <v>141</v>
      </c>
      <c r="BE120" s="141">
        <f>IF(N120="základní",J120,0)</f>
        <v>0</v>
      </c>
      <c r="BF120" s="141">
        <f>IF(N120="snížená",J120,0)</f>
        <v>0</v>
      </c>
      <c r="BG120" s="141">
        <f>IF(N120="zákl. přenesená",J120,0)</f>
        <v>0</v>
      </c>
      <c r="BH120" s="141">
        <f>IF(N120="sníž. přenesená",J120,0)</f>
        <v>0</v>
      </c>
      <c r="BI120" s="141">
        <f>IF(N120="nulová",J120,0)</f>
        <v>0</v>
      </c>
      <c r="BJ120" s="18" t="s">
        <v>88</v>
      </c>
      <c r="BK120" s="141">
        <f>ROUND(I120*H120,2)</f>
        <v>0</v>
      </c>
      <c r="BL120" s="18" t="s">
        <v>148</v>
      </c>
      <c r="BM120" s="140" t="s">
        <v>498</v>
      </c>
    </row>
    <row r="121" spans="2:65" s="11" customFormat="1" ht="25.9" customHeight="1">
      <c r="B121" s="117"/>
      <c r="D121" s="118" t="s">
        <v>79</v>
      </c>
      <c r="E121" s="119" t="s">
        <v>1673</v>
      </c>
      <c r="F121" s="119" t="s">
        <v>1674</v>
      </c>
      <c r="I121" s="120"/>
      <c r="J121" s="121">
        <f>BK121</f>
        <v>0</v>
      </c>
      <c r="L121" s="117"/>
      <c r="M121" s="122"/>
      <c r="P121" s="123">
        <f>SUM(P122:P126)</f>
        <v>0</v>
      </c>
      <c r="R121" s="123">
        <f>SUM(R122:R126)</f>
        <v>0</v>
      </c>
      <c r="T121" s="124">
        <f>SUM(T122:T126)</f>
        <v>0</v>
      </c>
      <c r="AR121" s="118" t="s">
        <v>88</v>
      </c>
      <c r="AT121" s="125" t="s">
        <v>79</v>
      </c>
      <c r="AU121" s="125" t="s">
        <v>80</v>
      </c>
      <c r="AY121" s="118" t="s">
        <v>141</v>
      </c>
      <c r="BK121" s="126">
        <f>SUM(BK122:BK126)</f>
        <v>0</v>
      </c>
    </row>
    <row r="122" spans="2:65" s="1" customFormat="1" ht="16.5" customHeight="1">
      <c r="B122" s="34"/>
      <c r="C122" s="129" t="s">
        <v>330</v>
      </c>
      <c r="D122" s="129" t="s">
        <v>143</v>
      </c>
      <c r="E122" s="130" t="s">
        <v>1739</v>
      </c>
      <c r="F122" s="131" t="s">
        <v>1676</v>
      </c>
      <c r="G122" s="132" t="s">
        <v>874</v>
      </c>
      <c r="H122" s="133">
        <v>1</v>
      </c>
      <c r="I122" s="134"/>
      <c r="J122" s="135">
        <f>ROUND(I122*H122,2)</f>
        <v>0</v>
      </c>
      <c r="K122" s="131" t="s">
        <v>32</v>
      </c>
      <c r="L122" s="34"/>
      <c r="M122" s="136" t="s">
        <v>32</v>
      </c>
      <c r="N122" s="137" t="s">
        <v>51</v>
      </c>
      <c r="P122" s="138">
        <f>O122*H122</f>
        <v>0</v>
      </c>
      <c r="Q122" s="138">
        <v>0</v>
      </c>
      <c r="R122" s="138">
        <f>Q122*H122</f>
        <v>0</v>
      </c>
      <c r="S122" s="138">
        <v>0</v>
      </c>
      <c r="T122" s="139">
        <f>S122*H122</f>
        <v>0</v>
      </c>
      <c r="AR122" s="140" t="s">
        <v>148</v>
      </c>
      <c r="AT122" s="140" t="s">
        <v>143</v>
      </c>
      <c r="AU122" s="140" t="s">
        <v>88</v>
      </c>
      <c r="AY122" s="18" t="s">
        <v>141</v>
      </c>
      <c r="BE122" s="141">
        <f>IF(N122="základní",J122,0)</f>
        <v>0</v>
      </c>
      <c r="BF122" s="141">
        <f>IF(N122="snížená",J122,0)</f>
        <v>0</v>
      </c>
      <c r="BG122" s="141">
        <f>IF(N122="zákl. přenesená",J122,0)</f>
        <v>0</v>
      </c>
      <c r="BH122" s="141">
        <f>IF(N122="sníž. přenesená",J122,0)</f>
        <v>0</v>
      </c>
      <c r="BI122" s="141">
        <f>IF(N122="nulová",J122,0)</f>
        <v>0</v>
      </c>
      <c r="BJ122" s="18" t="s">
        <v>88</v>
      </c>
      <c r="BK122" s="141">
        <f>ROUND(I122*H122,2)</f>
        <v>0</v>
      </c>
      <c r="BL122" s="18" t="s">
        <v>148</v>
      </c>
      <c r="BM122" s="140" t="s">
        <v>161</v>
      </c>
    </row>
    <row r="123" spans="2:65" s="1" customFormat="1" ht="16.5" customHeight="1">
      <c r="B123" s="34"/>
      <c r="C123" s="129" t="s">
        <v>336</v>
      </c>
      <c r="D123" s="129" t="s">
        <v>143</v>
      </c>
      <c r="E123" s="130" t="s">
        <v>1740</v>
      </c>
      <c r="F123" s="131" t="s">
        <v>1678</v>
      </c>
      <c r="G123" s="132" t="s">
        <v>874</v>
      </c>
      <c r="H123" s="133">
        <v>1</v>
      </c>
      <c r="I123" s="134"/>
      <c r="J123" s="135">
        <f>ROUND(I123*H123,2)</f>
        <v>0</v>
      </c>
      <c r="K123" s="131" t="s">
        <v>32</v>
      </c>
      <c r="L123" s="34"/>
      <c r="M123" s="136" t="s">
        <v>32</v>
      </c>
      <c r="N123" s="137" t="s">
        <v>51</v>
      </c>
      <c r="P123" s="138">
        <f>O123*H123</f>
        <v>0</v>
      </c>
      <c r="Q123" s="138">
        <v>0</v>
      </c>
      <c r="R123" s="138">
        <f>Q123*H123</f>
        <v>0</v>
      </c>
      <c r="S123" s="138">
        <v>0</v>
      </c>
      <c r="T123" s="139">
        <f>S123*H123</f>
        <v>0</v>
      </c>
      <c r="AR123" s="140" t="s">
        <v>148</v>
      </c>
      <c r="AT123" s="140" t="s">
        <v>143</v>
      </c>
      <c r="AU123" s="140" t="s">
        <v>88</v>
      </c>
      <c r="AY123" s="18" t="s">
        <v>141</v>
      </c>
      <c r="BE123" s="141">
        <f>IF(N123="základní",J123,0)</f>
        <v>0</v>
      </c>
      <c r="BF123" s="141">
        <f>IF(N123="snížená",J123,0)</f>
        <v>0</v>
      </c>
      <c r="BG123" s="141">
        <f>IF(N123="zákl. přenesená",J123,0)</f>
        <v>0</v>
      </c>
      <c r="BH123" s="141">
        <f>IF(N123="sníž. přenesená",J123,0)</f>
        <v>0</v>
      </c>
      <c r="BI123" s="141">
        <f>IF(N123="nulová",J123,0)</f>
        <v>0</v>
      </c>
      <c r="BJ123" s="18" t="s">
        <v>88</v>
      </c>
      <c r="BK123" s="141">
        <f>ROUND(I123*H123,2)</f>
        <v>0</v>
      </c>
      <c r="BL123" s="18" t="s">
        <v>148</v>
      </c>
      <c r="BM123" s="140" t="s">
        <v>216</v>
      </c>
    </row>
    <row r="124" spans="2:65" s="1" customFormat="1" ht="16.5" customHeight="1">
      <c r="B124" s="34"/>
      <c r="C124" s="129" t="s">
        <v>350</v>
      </c>
      <c r="D124" s="129" t="s">
        <v>143</v>
      </c>
      <c r="E124" s="130" t="s">
        <v>1741</v>
      </c>
      <c r="F124" s="131" t="s">
        <v>1742</v>
      </c>
      <c r="G124" s="132" t="s">
        <v>874</v>
      </c>
      <c r="H124" s="133">
        <v>1</v>
      </c>
      <c r="I124" s="134"/>
      <c r="J124" s="135">
        <f>ROUND(I124*H124,2)</f>
        <v>0</v>
      </c>
      <c r="K124" s="131" t="s">
        <v>32</v>
      </c>
      <c r="L124" s="34"/>
      <c r="M124" s="136" t="s">
        <v>32</v>
      </c>
      <c r="N124" s="137" t="s">
        <v>51</v>
      </c>
      <c r="P124" s="138">
        <f>O124*H124</f>
        <v>0</v>
      </c>
      <c r="Q124" s="138">
        <v>0</v>
      </c>
      <c r="R124" s="138">
        <f>Q124*H124</f>
        <v>0</v>
      </c>
      <c r="S124" s="138">
        <v>0</v>
      </c>
      <c r="T124" s="139">
        <f>S124*H124</f>
        <v>0</v>
      </c>
      <c r="AR124" s="140" t="s">
        <v>148</v>
      </c>
      <c r="AT124" s="140" t="s">
        <v>143</v>
      </c>
      <c r="AU124" s="140" t="s">
        <v>88</v>
      </c>
      <c r="AY124" s="18" t="s">
        <v>141</v>
      </c>
      <c r="BE124" s="141">
        <f>IF(N124="základní",J124,0)</f>
        <v>0</v>
      </c>
      <c r="BF124" s="141">
        <f>IF(N124="snížená",J124,0)</f>
        <v>0</v>
      </c>
      <c r="BG124" s="141">
        <f>IF(N124="zákl. přenesená",J124,0)</f>
        <v>0</v>
      </c>
      <c r="BH124" s="141">
        <f>IF(N124="sníž. přenesená",J124,0)</f>
        <v>0</v>
      </c>
      <c r="BI124" s="141">
        <f>IF(N124="nulová",J124,0)</f>
        <v>0</v>
      </c>
      <c r="BJ124" s="18" t="s">
        <v>88</v>
      </c>
      <c r="BK124" s="141">
        <f>ROUND(I124*H124,2)</f>
        <v>0</v>
      </c>
      <c r="BL124" s="18" t="s">
        <v>148</v>
      </c>
      <c r="BM124" s="140" t="s">
        <v>234</v>
      </c>
    </row>
    <row r="125" spans="2:65" s="1" customFormat="1" ht="16.5" customHeight="1">
      <c r="B125" s="34"/>
      <c r="C125" s="129" t="s">
        <v>357</v>
      </c>
      <c r="D125" s="129" t="s">
        <v>143</v>
      </c>
      <c r="E125" s="130" t="s">
        <v>1681</v>
      </c>
      <c r="F125" s="131" t="s">
        <v>1682</v>
      </c>
      <c r="G125" s="132" t="s">
        <v>874</v>
      </c>
      <c r="H125" s="133">
        <v>1</v>
      </c>
      <c r="I125" s="134"/>
      <c r="J125" s="135">
        <f>ROUND(I125*H125,2)</f>
        <v>0</v>
      </c>
      <c r="K125" s="131" t="s">
        <v>147</v>
      </c>
      <c r="L125" s="34"/>
      <c r="M125" s="136" t="s">
        <v>32</v>
      </c>
      <c r="N125" s="137" t="s">
        <v>51</v>
      </c>
      <c r="P125" s="138">
        <f>O125*H125</f>
        <v>0</v>
      </c>
      <c r="Q125" s="138">
        <v>0</v>
      </c>
      <c r="R125" s="138">
        <f>Q125*H125</f>
        <v>0</v>
      </c>
      <c r="S125" s="138">
        <v>0</v>
      </c>
      <c r="T125" s="139">
        <f>S125*H125</f>
        <v>0</v>
      </c>
      <c r="AR125" s="140" t="s">
        <v>148</v>
      </c>
      <c r="AT125" s="140" t="s">
        <v>143</v>
      </c>
      <c r="AU125" s="140" t="s">
        <v>88</v>
      </c>
      <c r="AY125" s="18" t="s">
        <v>141</v>
      </c>
      <c r="BE125" s="141">
        <f>IF(N125="základní",J125,0)</f>
        <v>0</v>
      </c>
      <c r="BF125" s="141">
        <f>IF(N125="snížená",J125,0)</f>
        <v>0</v>
      </c>
      <c r="BG125" s="141">
        <f>IF(N125="zákl. přenesená",J125,0)</f>
        <v>0</v>
      </c>
      <c r="BH125" s="141">
        <f>IF(N125="sníž. přenesená",J125,0)</f>
        <v>0</v>
      </c>
      <c r="BI125" s="141">
        <f>IF(N125="nulová",J125,0)</f>
        <v>0</v>
      </c>
      <c r="BJ125" s="18" t="s">
        <v>88</v>
      </c>
      <c r="BK125" s="141">
        <f>ROUND(I125*H125,2)</f>
        <v>0</v>
      </c>
      <c r="BL125" s="18" t="s">
        <v>148</v>
      </c>
      <c r="BM125" s="140" t="s">
        <v>222</v>
      </c>
    </row>
    <row r="126" spans="2:65" s="1" customFormat="1" ht="11.25">
      <c r="B126" s="34"/>
      <c r="D126" s="142" t="s">
        <v>150</v>
      </c>
      <c r="F126" s="143" t="s">
        <v>1683</v>
      </c>
      <c r="I126" s="144"/>
      <c r="L126" s="34"/>
      <c r="M126" s="177"/>
      <c r="N126" s="178"/>
      <c r="O126" s="178"/>
      <c r="P126" s="178"/>
      <c r="Q126" s="178"/>
      <c r="R126" s="178"/>
      <c r="S126" s="178"/>
      <c r="T126" s="179"/>
      <c r="AT126" s="18" t="s">
        <v>150</v>
      </c>
      <c r="AU126" s="18" t="s">
        <v>88</v>
      </c>
    </row>
    <row r="127" spans="2:65" s="1" customFormat="1" ht="6.95" customHeight="1">
      <c r="B127" s="43"/>
      <c r="C127" s="44"/>
      <c r="D127" s="44"/>
      <c r="E127" s="44"/>
      <c r="F127" s="44"/>
      <c r="G127" s="44"/>
      <c r="H127" s="44"/>
      <c r="I127" s="44"/>
      <c r="J127" s="44"/>
      <c r="K127" s="44"/>
      <c r="L127" s="34"/>
    </row>
  </sheetData>
  <sheetProtection algorithmName="SHA-512" hashValue="90FawEtSibeUzazgZiUIXxe/QXsrASFGGz3cR7XJrTsD1642dGMVu7SljHuqT6PmpNHgrEIU6vqdEgvbWL7/eQ==" saltValue="pfeAtC0ppBXMNGiQrwSfR8V0Bg0pNomkiq51zLJGZn6mDD8IT2i3W1kSa7usVhV8fdKZbTcTze+UKi8KPSkByg==" spinCount="100000" sheet="1" objects="1" scenarios="1" formatColumns="0" formatRows="0" autoFilter="0"/>
  <autoFilter ref="C84:K126" xr:uid="{00000000-0009-0000-0000-000004000000}"/>
  <mergeCells count="9">
    <mergeCell ref="E50:H50"/>
    <mergeCell ref="E75:H75"/>
    <mergeCell ref="E77:H77"/>
    <mergeCell ref="L2:V2"/>
    <mergeCell ref="E7:H7"/>
    <mergeCell ref="E9:H9"/>
    <mergeCell ref="E18:H18"/>
    <mergeCell ref="E27:H27"/>
    <mergeCell ref="E48:H48"/>
  </mergeCells>
  <hyperlinks>
    <hyperlink ref="F126" r:id="rId1" xr:uid="{00000000-0004-0000-04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6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102</v>
      </c>
    </row>
    <row r="3" spans="2:46" ht="6.95" customHeight="1">
      <c r="B3" s="19"/>
      <c r="C3" s="20"/>
      <c r="D3" s="20"/>
      <c r="E3" s="20"/>
      <c r="F3" s="20"/>
      <c r="G3" s="20"/>
      <c r="H3" s="20"/>
      <c r="I3" s="20"/>
      <c r="J3" s="20"/>
      <c r="K3" s="20"/>
      <c r="L3" s="21"/>
      <c r="AT3" s="18" t="s">
        <v>90</v>
      </c>
    </row>
    <row r="4" spans="2:46" ht="24.95" customHeight="1">
      <c r="B4" s="21"/>
      <c r="D4" s="22" t="s">
        <v>106</v>
      </c>
      <c r="L4" s="21"/>
      <c r="M4" s="87" t="s">
        <v>10</v>
      </c>
      <c r="AT4" s="18" t="s">
        <v>4</v>
      </c>
    </row>
    <row r="5" spans="2:46" ht="6.95" customHeight="1">
      <c r="B5" s="21"/>
      <c r="L5" s="21"/>
    </row>
    <row r="6" spans="2:46" ht="12" customHeight="1">
      <c r="B6" s="21"/>
      <c r="D6" s="28" t="s">
        <v>16</v>
      </c>
      <c r="L6" s="21"/>
    </row>
    <row r="7" spans="2:46" ht="16.5" customHeight="1">
      <c r="B7" s="21"/>
      <c r="E7" s="317" t="str">
        <f>'Rekapitulace stavby'!K6</f>
        <v>Školní zařízení Příbram</v>
      </c>
      <c r="F7" s="318"/>
      <c r="G7" s="318"/>
      <c r="H7" s="318"/>
      <c r="L7" s="21"/>
    </row>
    <row r="8" spans="2:46" s="1" customFormat="1" ht="12" customHeight="1">
      <c r="B8" s="34"/>
      <c r="D8" s="28" t="s">
        <v>107</v>
      </c>
      <c r="L8" s="34"/>
    </row>
    <row r="9" spans="2:46" s="1" customFormat="1" ht="16.5" customHeight="1">
      <c r="B9" s="34"/>
      <c r="E9" s="280" t="s">
        <v>1743</v>
      </c>
      <c r="F9" s="319"/>
      <c r="G9" s="319"/>
      <c r="H9" s="319"/>
      <c r="L9" s="34"/>
    </row>
    <row r="10" spans="2:46" s="1" customFormat="1" ht="11.25">
      <c r="B10" s="34"/>
      <c r="L10" s="34"/>
    </row>
    <row r="11" spans="2:46" s="1" customFormat="1" ht="12" customHeight="1">
      <c r="B11" s="34"/>
      <c r="D11" s="28" t="s">
        <v>18</v>
      </c>
      <c r="F11" s="26" t="s">
        <v>32</v>
      </c>
      <c r="I11" s="28" t="s">
        <v>20</v>
      </c>
      <c r="J11" s="26" t="s">
        <v>32</v>
      </c>
      <c r="L11" s="34"/>
    </row>
    <row r="12" spans="2:46" s="1" customFormat="1" ht="12" customHeight="1">
      <c r="B12" s="34"/>
      <c r="D12" s="28" t="s">
        <v>22</v>
      </c>
      <c r="F12" s="26" t="s">
        <v>23</v>
      </c>
      <c r="I12" s="28" t="s">
        <v>24</v>
      </c>
      <c r="J12" s="51" t="str">
        <f>'Rekapitulace stavby'!AN8</f>
        <v>10. 2. 2025</v>
      </c>
      <c r="L12" s="34"/>
    </row>
    <row r="13" spans="2:46" s="1" customFormat="1" ht="10.9"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32</v>
      </c>
      <c r="L15" s="34"/>
    </row>
    <row r="16" spans="2:46" s="1" customFormat="1" ht="6.95" customHeight="1">
      <c r="B16" s="34"/>
      <c r="L16" s="34"/>
    </row>
    <row r="17" spans="2:12" s="1" customFormat="1" ht="12" customHeight="1">
      <c r="B17" s="34"/>
      <c r="D17" s="28" t="s">
        <v>35</v>
      </c>
      <c r="I17" s="28" t="s">
        <v>31</v>
      </c>
      <c r="J17" s="29" t="str">
        <f>'Rekapitulace stavby'!AN13</f>
        <v>Vyplň údaj</v>
      </c>
      <c r="L17" s="34"/>
    </row>
    <row r="18" spans="2:12" s="1" customFormat="1" ht="18" customHeight="1">
      <c r="B18" s="34"/>
      <c r="E18" s="320" t="str">
        <f>'Rekapitulace stavby'!E14</f>
        <v>Vyplň údaj</v>
      </c>
      <c r="F18" s="301"/>
      <c r="G18" s="301"/>
      <c r="H18" s="301"/>
      <c r="I18" s="28" t="s">
        <v>34</v>
      </c>
      <c r="J18" s="29" t="str">
        <f>'Rekapitulace stavby'!AN14</f>
        <v>Vyplň údaj</v>
      </c>
      <c r="L18" s="34"/>
    </row>
    <row r="19" spans="2:12" s="1" customFormat="1" ht="6.95" customHeight="1">
      <c r="B19" s="34"/>
      <c r="L19" s="34"/>
    </row>
    <row r="20" spans="2:12" s="1" customFormat="1" ht="12" customHeight="1">
      <c r="B20" s="34"/>
      <c r="D20" s="28" t="s">
        <v>37</v>
      </c>
      <c r="I20" s="28" t="s">
        <v>31</v>
      </c>
      <c r="J20" s="26" t="s">
        <v>38</v>
      </c>
      <c r="L20" s="34"/>
    </row>
    <row r="21" spans="2:12" s="1" customFormat="1" ht="18" customHeight="1">
      <c r="B21" s="34"/>
      <c r="E21" s="26" t="s">
        <v>39</v>
      </c>
      <c r="I21" s="28" t="s">
        <v>34</v>
      </c>
      <c r="J21" s="26" t="s">
        <v>40</v>
      </c>
      <c r="L21" s="34"/>
    </row>
    <row r="22" spans="2:12" s="1" customFormat="1" ht="6.95" customHeight="1">
      <c r="B22" s="34"/>
      <c r="L22" s="34"/>
    </row>
    <row r="23" spans="2:12" s="1" customFormat="1" ht="12" customHeight="1">
      <c r="B23" s="34"/>
      <c r="D23" s="28" t="s">
        <v>42</v>
      </c>
      <c r="I23" s="28" t="s">
        <v>31</v>
      </c>
      <c r="J23" s="26" t="str">
        <f>IF('Rekapitulace stavby'!AN19="","",'Rekapitulace stavby'!AN19)</f>
        <v/>
      </c>
      <c r="L23" s="34"/>
    </row>
    <row r="24" spans="2:12" s="1" customFormat="1" ht="18" customHeight="1">
      <c r="B24" s="34"/>
      <c r="E24" s="26" t="str">
        <f>IF('Rekapitulace stavby'!E20="","",'Rekapitulace stavby'!E20)</f>
        <v xml:space="preserve"> </v>
      </c>
      <c r="I24" s="28" t="s">
        <v>34</v>
      </c>
      <c r="J24" s="26" t="str">
        <f>IF('Rekapitulace stavby'!AN20="","",'Rekapitulace stavby'!AN20)</f>
        <v/>
      </c>
      <c r="L24" s="34"/>
    </row>
    <row r="25" spans="2:12" s="1" customFormat="1" ht="6.95" customHeight="1">
      <c r="B25" s="34"/>
      <c r="L25" s="34"/>
    </row>
    <row r="26" spans="2:12" s="1" customFormat="1" ht="12" customHeight="1">
      <c r="B26" s="34"/>
      <c r="D26" s="28" t="s">
        <v>44</v>
      </c>
      <c r="L26" s="34"/>
    </row>
    <row r="27" spans="2:12" s="7" customFormat="1" ht="47.25" customHeight="1">
      <c r="B27" s="88"/>
      <c r="E27" s="306" t="s">
        <v>45</v>
      </c>
      <c r="F27" s="306"/>
      <c r="G27" s="306"/>
      <c r="H27" s="306"/>
      <c r="L27" s="88"/>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89" t="s">
        <v>46</v>
      </c>
      <c r="J30" s="65">
        <f>ROUND(J90, 2)</f>
        <v>0</v>
      </c>
      <c r="L30" s="34"/>
    </row>
    <row r="31" spans="2:12" s="1" customFormat="1" ht="6.95" customHeight="1">
      <c r="B31" s="34"/>
      <c r="D31" s="52"/>
      <c r="E31" s="52"/>
      <c r="F31" s="52"/>
      <c r="G31" s="52"/>
      <c r="H31" s="52"/>
      <c r="I31" s="52"/>
      <c r="J31" s="52"/>
      <c r="K31" s="52"/>
      <c r="L31" s="34"/>
    </row>
    <row r="32" spans="2:12" s="1" customFormat="1" ht="14.45" customHeight="1">
      <c r="B32" s="34"/>
      <c r="F32" s="37" t="s">
        <v>48</v>
      </c>
      <c r="I32" s="37" t="s">
        <v>47</v>
      </c>
      <c r="J32" s="37" t="s">
        <v>49</v>
      </c>
      <c r="L32" s="34"/>
    </row>
    <row r="33" spans="2:12" s="1" customFormat="1" ht="14.45" customHeight="1">
      <c r="B33" s="34"/>
      <c r="D33" s="54" t="s">
        <v>50</v>
      </c>
      <c r="E33" s="28" t="s">
        <v>51</v>
      </c>
      <c r="F33" s="90">
        <f>ROUND((SUM(BE90:BE268)),  2)</f>
        <v>0</v>
      </c>
      <c r="I33" s="91">
        <v>0.21</v>
      </c>
      <c r="J33" s="90">
        <f>ROUND(((SUM(BE90:BE268))*I33),  2)</f>
        <v>0</v>
      </c>
      <c r="L33" s="34"/>
    </row>
    <row r="34" spans="2:12" s="1" customFormat="1" ht="14.45" customHeight="1">
      <c r="B34" s="34"/>
      <c r="E34" s="28" t="s">
        <v>52</v>
      </c>
      <c r="F34" s="90">
        <f>ROUND((SUM(BF90:BF268)),  2)</f>
        <v>0</v>
      </c>
      <c r="I34" s="91">
        <v>0.12</v>
      </c>
      <c r="J34" s="90">
        <f>ROUND(((SUM(BF90:BF268))*I34),  2)</f>
        <v>0</v>
      </c>
      <c r="L34" s="34"/>
    </row>
    <row r="35" spans="2:12" s="1" customFormat="1" ht="14.45" hidden="1" customHeight="1">
      <c r="B35" s="34"/>
      <c r="E35" s="28" t="s">
        <v>53</v>
      </c>
      <c r="F35" s="90">
        <f>ROUND((SUM(BG90:BG268)),  2)</f>
        <v>0</v>
      </c>
      <c r="I35" s="91">
        <v>0.21</v>
      </c>
      <c r="J35" s="90">
        <f>0</f>
        <v>0</v>
      </c>
      <c r="L35" s="34"/>
    </row>
    <row r="36" spans="2:12" s="1" customFormat="1" ht="14.45" hidden="1" customHeight="1">
      <c r="B36" s="34"/>
      <c r="E36" s="28" t="s">
        <v>54</v>
      </c>
      <c r="F36" s="90">
        <f>ROUND((SUM(BH90:BH268)),  2)</f>
        <v>0</v>
      </c>
      <c r="I36" s="91">
        <v>0.12</v>
      </c>
      <c r="J36" s="90">
        <f>0</f>
        <v>0</v>
      </c>
      <c r="L36" s="34"/>
    </row>
    <row r="37" spans="2:12" s="1" customFormat="1" ht="14.45" hidden="1" customHeight="1">
      <c r="B37" s="34"/>
      <c r="E37" s="28" t="s">
        <v>55</v>
      </c>
      <c r="F37" s="90">
        <f>ROUND((SUM(BI90:BI268)),  2)</f>
        <v>0</v>
      </c>
      <c r="I37" s="91">
        <v>0</v>
      </c>
      <c r="J37" s="90">
        <f>0</f>
        <v>0</v>
      </c>
      <c r="L37" s="34"/>
    </row>
    <row r="38" spans="2:12" s="1" customFormat="1" ht="6.95" customHeight="1">
      <c r="B38" s="34"/>
      <c r="L38" s="34"/>
    </row>
    <row r="39" spans="2:12" s="1" customFormat="1" ht="25.35" customHeight="1">
      <c r="B39" s="34"/>
      <c r="C39" s="92"/>
      <c r="D39" s="93" t="s">
        <v>56</v>
      </c>
      <c r="E39" s="56"/>
      <c r="F39" s="56"/>
      <c r="G39" s="94" t="s">
        <v>57</v>
      </c>
      <c r="H39" s="95" t="s">
        <v>58</v>
      </c>
      <c r="I39" s="56"/>
      <c r="J39" s="96">
        <f>SUM(J30:J37)</f>
        <v>0</v>
      </c>
      <c r="K39" s="97"/>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109</v>
      </c>
      <c r="L45" s="34"/>
    </row>
    <row r="46" spans="2:12" s="1" customFormat="1" ht="6.95" customHeight="1">
      <c r="B46" s="34"/>
      <c r="L46" s="34"/>
    </row>
    <row r="47" spans="2:12" s="1" customFormat="1" ht="12" customHeight="1">
      <c r="B47" s="34"/>
      <c r="C47" s="28" t="s">
        <v>16</v>
      </c>
      <c r="L47" s="34"/>
    </row>
    <row r="48" spans="2:12" s="1" customFormat="1" ht="16.5" customHeight="1">
      <c r="B48" s="34"/>
      <c r="E48" s="317" t="str">
        <f>E7</f>
        <v>Školní zařízení Příbram</v>
      </c>
      <c r="F48" s="318"/>
      <c r="G48" s="318"/>
      <c r="H48" s="318"/>
      <c r="L48" s="34"/>
    </row>
    <row r="49" spans="2:47" s="1" customFormat="1" ht="12" customHeight="1">
      <c r="B49" s="34"/>
      <c r="C49" s="28" t="s">
        <v>107</v>
      </c>
      <c r="L49" s="34"/>
    </row>
    <row r="50" spans="2:47" s="1" customFormat="1" ht="16.5" customHeight="1">
      <c r="B50" s="34"/>
      <c r="E50" s="280" t="str">
        <f>E9</f>
        <v>SO5 - Technická zařízení budovy</v>
      </c>
      <c r="F50" s="319"/>
      <c r="G50" s="319"/>
      <c r="H50" s="319"/>
      <c r="L50" s="34"/>
    </row>
    <row r="51" spans="2:47" s="1" customFormat="1" ht="6.95" customHeight="1">
      <c r="B51" s="34"/>
      <c r="L51" s="34"/>
    </row>
    <row r="52" spans="2:47" s="1" customFormat="1" ht="12" customHeight="1">
      <c r="B52" s="34"/>
      <c r="C52" s="28" t="s">
        <v>22</v>
      </c>
      <c r="F52" s="26" t="str">
        <f>F12</f>
        <v>Pod Šachtami 336, Příbram</v>
      </c>
      <c r="I52" s="28" t="s">
        <v>24</v>
      </c>
      <c r="J52" s="51" t="str">
        <f>IF(J12="","",J12)</f>
        <v>10. 2. 2025</v>
      </c>
      <c r="L52" s="34"/>
    </row>
    <row r="53" spans="2:47" s="1" customFormat="1" ht="6.95" customHeight="1">
      <c r="B53" s="34"/>
      <c r="L53" s="34"/>
    </row>
    <row r="54" spans="2:47" s="1" customFormat="1" ht="15.2" customHeight="1">
      <c r="B54" s="34"/>
      <c r="C54" s="28" t="s">
        <v>30</v>
      </c>
      <c r="F54" s="26" t="str">
        <f>E15</f>
        <v>OU, PŠ, ZŠ a MŠ, Pod Šachtami 335, Příbram</v>
      </c>
      <c r="I54" s="28" t="s">
        <v>37</v>
      </c>
      <c r="J54" s="32" t="str">
        <f>E21</f>
        <v>RAFPRO s.r.o.</v>
      </c>
      <c r="L54" s="34"/>
    </row>
    <row r="55" spans="2:47" s="1" customFormat="1" ht="15.2" customHeight="1">
      <c r="B55" s="34"/>
      <c r="C55" s="28" t="s">
        <v>35</v>
      </c>
      <c r="F55" s="26" t="str">
        <f>IF(E18="","",E18)</f>
        <v>Vyplň údaj</v>
      </c>
      <c r="I55" s="28" t="s">
        <v>42</v>
      </c>
      <c r="J55" s="32" t="str">
        <f>E24</f>
        <v xml:space="preserve"> </v>
      </c>
      <c r="L55" s="34"/>
    </row>
    <row r="56" spans="2:47" s="1" customFormat="1" ht="10.35" customHeight="1">
      <c r="B56" s="34"/>
      <c r="L56" s="34"/>
    </row>
    <row r="57" spans="2:47" s="1" customFormat="1" ht="29.25" customHeight="1">
      <c r="B57" s="34"/>
      <c r="C57" s="98" t="s">
        <v>110</v>
      </c>
      <c r="D57" s="92"/>
      <c r="E57" s="92"/>
      <c r="F57" s="92"/>
      <c r="G57" s="92"/>
      <c r="H57" s="92"/>
      <c r="I57" s="92"/>
      <c r="J57" s="99" t="s">
        <v>111</v>
      </c>
      <c r="K57" s="92"/>
      <c r="L57" s="34"/>
    </row>
    <row r="58" spans="2:47" s="1" customFormat="1" ht="10.35" customHeight="1">
      <c r="B58" s="34"/>
      <c r="L58" s="34"/>
    </row>
    <row r="59" spans="2:47" s="1" customFormat="1" ht="22.9" customHeight="1">
      <c r="B59" s="34"/>
      <c r="C59" s="100" t="s">
        <v>78</v>
      </c>
      <c r="J59" s="65">
        <f>J90</f>
        <v>0</v>
      </c>
      <c r="L59" s="34"/>
      <c r="AU59" s="18" t="s">
        <v>112</v>
      </c>
    </row>
    <row r="60" spans="2:47" s="8" customFormat="1" ht="24.95" customHeight="1">
      <c r="B60" s="101"/>
      <c r="D60" s="102" t="s">
        <v>1744</v>
      </c>
      <c r="E60" s="103"/>
      <c r="F60" s="103"/>
      <c r="G60" s="103"/>
      <c r="H60" s="103"/>
      <c r="I60" s="103"/>
      <c r="J60" s="104">
        <f>J91</f>
        <v>0</v>
      </c>
      <c r="L60" s="101"/>
    </row>
    <row r="61" spans="2:47" s="8" customFormat="1" ht="24.95" customHeight="1">
      <c r="B61" s="101"/>
      <c r="D61" s="102" t="s">
        <v>1745</v>
      </c>
      <c r="E61" s="103"/>
      <c r="F61" s="103"/>
      <c r="G61" s="103"/>
      <c r="H61" s="103"/>
      <c r="I61" s="103"/>
      <c r="J61" s="104">
        <f>J104</f>
        <v>0</v>
      </c>
      <c r="L61" s="101"/>
    </row>
    <row r="62" spans="2:47" s="8" customFormat="1" ht="24.95" customHeight="1">
      <c r="B62" s="101"/>
      <c r="D62" s="102" t="s">
        <v>1746</v>
      </c>
      <c r="E62" s="103"/>
      <c r="F62" s="103"/>
      <c r="G62" s="103"/>
      <c r="H62" s="103"/>
      <c r="I62" s="103"/>
      <c r="J62" s="104">
        <f>J118</f>
        <v>0</v>
      </c>
      <c r="L62" s="101"/>
    </row>
    <row r="63" spans="2:47" s="8" customFormat="1" ht="24.95" customHeight="1">
      <c r="B63" s="101"/>
      <c r="D63" s="102" t="s">
        <v>1747</v>
      </c>
      <c r="E63" s="103"/>
      <c r="F63" s="103"/>
      <c r="G63" s="103"/>
      <c r="H63" s="103"/>
      <c r="I63" s="103"/>
      <c r="J63" s="104">
        <f>J134</f>
        <v>0</v>
      </c>
      <c r="L63" s="101"/>
    </row>
    <row r="64" spans="2:47" s="8" customFormat="1" ht="24.95" customHeight="1">
      <c r="B64" s="101"/>
      <c r="D64" s="102" t="s">
        <v>1748</v>
      </c>
      <c r="E64" s="103"/>
      <c r="F64" s="103"/>
      <c r="G64" s="103"/>
      <c r="H64" s="103"/>
      <c r="I64" s="103"/>
      <c r="J64" s="104">
        <f>J171</f>
        <v>0</v>
      </c>
      <c r="L64" s="101"/>
    </row>
    <row r="65" spans="2:12" s="8" customFormat="1" ht="24.95" customHeight="1">
      <c r="B65" s="101"/>
      <c r="D65" s="102" t="s">
        <v>1749</v>
      </c>
      <c r="E65" s="103"/>
      <c r="F65" s="103"/>
      <c r="G65" s="103"/>
      <c r="H65" s="103"/>
      <c r="I65" s="103"/>
      <c r="J65" s="104">
        <f>J187</f>
        <v>0</v>
      </c>
      <c r="L65" s="101"/>
    </row>
    <row r="66" spans="2:12" s="8" customFormat="1" ht="24.95" customHeight="1">
      <c r="B66" s="101"/>
      <c r="D66" s="102" t="s">
        <v>1750</v>
      </c>
      <c r="E66" s="103"/>
      <c r="F66" s="103"/>
      <c r="G66" s="103"/>
      <c r="H66" s="103"/>
      <c r="I66" s="103"/>
      <c r="J66" s="104">
        <f>J199</f>
        <v>0</v>
      </c>
      <c r="L66" s="101"/>
    </row>
    <row r="67" spans="2:12" s="8" customFormat="1" ht="24.95" customHeight="1">
      <c r="B67" s="101"/>
      <c r="D67" s="102" t="s">
        <v>1751</v>
      </c>
      <c r="E67" s="103"/>
      <c r="F67" s="103"/>
      <c r="G67" s="103"/>
      <c r="H67" s="103"/>
      <c r="I67" s="103"/>
      <c r="J67" s="104">
        <f>J210</f>
        <v>0</v>
      </c>
      <c r="L67" s="101"/>
    </row>
    <row r="68" spans="2:12" s="8" customFormat="1" ht="24.95" customHeight="1">
      <c r="B68" s="101"/>
      <c r="D68" s="102" t="s">
        <v>1752</v>
      </c>
      <c r="E68" s="103"/>
      <c r="F68" s="103"/>
      <c r="G68" s="103"/>
      <c r="H68" s="103"/>
      <c r="I68" s="103"/>
      <c r="J68" s="104">
        <f>J230</f>
        <v>0</v>
      </c>
      <c r="L68" s="101"/>
    </row>
    <row r="69" spans="2:12" s="8" customFormat="1" ht="24.95" customHeight="1">
      <c r="B69" s="101"/>
      <c r="D69" s="102" t="s">
        <v>1753</v>
      </c>
      <c r="E69" s="103"/>
      <c r="F69" s="103"/>
      <c r="G69" s="103"/>
      <c r="H69" s="103"/>
      <c r="I69" s="103"/>
      <c r="J69" s="104">
        <f>J243</f>
        <v>0</v>
      </c>
      <c r="L69" s="101"/>
    </row>
    <row r="70" spans="2:12" s="8" customFormat="1" ht="24.95" customHeight="1">
      <c r="B70" s="101"/>
      <c r="D70" s="102" t="s">
        <v>1754</v>
      </c>
      <c r="E70" s="103"/>
      <c r="F70" s="103"/>
      <c r="G70" s="103"/>
      <c r="H70" s="103"/>
      <c r="I70" s="103"/>
      <c r="J70" s="104">
        <f>J258</f>
        <v>0</v>
      </c>
      <c r="L70" s="101"/>
    </row>
    <row r="71" spans="2:12" s="1" customFormat="1" ht="21.75" customHeight="1">
      <c r="B71" s="34"/>
      <c r="L71" s="34"/>
    </row>
    <row r="72" spans="2:12" s="1" customFormat="1" ht="6.95" customHeight="1">
      <c r="B72" s="43"/>
      <c r="C72" s="44"/>
      <c r="D72" s="44"/>
      <c r="E72" s="44"/>
      <c r="F72" s="44"/>
      <c r="G72" s="44"/>
      <c r="H72" s="44"/>
      <c r="I72" s="44"/>
      <c r="J72" s="44"/>
      <c r="K72" s="44"/>
      <c r="L72" s="34"/>
    </row>
    <row r="76" spans="2:12" s="1" customFormat="1" ht="6.95" customHeight="1">
      <c r="B76" s="45"/>
      <c r="C76" s="46"/>
      <c r="D76" s="46"/>
      <c r="E76" s="46"/>
      <c r="F76" s="46"/>
      <c r="G76" s="46"/>
      <c r="H76" s="46"/>
      <c r="I76" s="46"/>
      <c r="J76" s="46"/>
      <c r="K76" s="46"/>
      <c r="L76" s="34"/>
    </row>
    <row r="77" spans="2:12" s="1" customFormat="1" ht="24.95" customHeight="1">
      <c r="B77" s="34"/>
      <c r="C77" s="22" t="s">
        <v>126</v>
      </c>
      <c r="L77" s="34"/>
    </row>
    <row r="78" spans="2:12" s="1" customFormat="1" ht="6.95" customHeight="1">
      <c r="B78" s="34"/>
      <c r="L78" s="34"/>
    </row>
    <row r="79" spans="2:12" s="1" customFormat="1" ht="12" customHeight="1">
      <c r="B79" s="34"/>
      <c r="C79" s="28" t="s">
        <v>16</v>
      </c>
      <c r="L79" s="34"/>
    </row>
    <row r="80" spans="2:12" s="1" customFormat="1" ht="16.5" customHeight="1">
      <c r="B80" s="34"/>
      <c r="E80" s="317" t="str">
        <f>E7</f>
        <v>Školní zařízení Příbram</v>
      </c>
      <c r="F80" s="318"/>
      <c r="G80" s="318"/>
      <c r="H80" s="318"/>
      <c r="L80" s="34"/>
    </row>
    <row r="81" spans="2:65" s="1" customFormat="1" ht="12" customHeight="1">
      <c r="B81" s="34"/>
      <c r="C81" s="28" t="s">
        <v>107</v>
      </c>
      <c r="L81" s="34"/>
    </row>
    <row r="82" spans="2:65" s="1" customFormat="1" ht="16.5" customHeight="1">
      <c r="B82" s="34"/>
      <c r="E82" s="280" t="str">
        <f>E9</f>
        <v>SO5 - Technická zařízení budovy</v>
      </c>
      <c r="F82" s="319"/>
      <c r="G82" s="319"/>
      <c r="H82" s="319"/>
      <c r="L82" s="34"/>
    </row>
    <row r="83" spans="2:65" s="1" customFormat="1" ht="6.95" customHeight="1">
      <c r="B83" s="34"/>
      <c r="L83" s="34"/>
    </row>
    <row r="84" spans="2:65" s="1" customFormat="1" ht="12" customHeight="1">
      <c r="B84" s="34"/>
      <c r="C84" s="28" t="s">
        <v>22</v>
      </c>
      <c r="F84" s="26" t="str">
        <f>F12</f>
        <v>Pod Šachtami 336, Příbram</v>
      </c>
      <c r="I84" s="28" t="s">
        <v>24</v>
      </c>
      <c r="J84" s="51" t="str">
        <f>IF(J12="","",J12)</f>
        <v>10. 2. 2025</v>
      </c>
      <c r="L84" s="34"/>
    </row>
    <row r="85" spans="2:65" s="1" customFormat="1" ht="6.95" customHeight="1">
      <c r="B85" s="34"/>
      <c r="L85" s="34"/>
    </row>
    <row r="86" spans="2:65" s="1" customFormat="1" ht="15.2" customHeight="1">
      <c r="B86" s="34"/>
      <c r="C86" s="28" t="s">
        <v>30</v>
      </c>
      <c r="F86" s="26" t="str">
        <f>E15</f>
        <v>OU, PŠ, ZŠ a MŠ, Pod Šachtami 335, Příbram</v>
      </c>
      <c r="I86" s="28" t="s">
        <v>37</v>
      </c>
      <c r="J86" s="32" t="str">
        <f>E21</f>
        <v>RAFPRO s.r.o.</v>
      </c>
      <c r="L86" s="34"/>
    </row>
    <row r="87" spans="2:65" s="1" customFormat="1" ht="15.2" customHeight="1">
      <c r="B87" s="34"/>
      <c r="C87" s="28" t="s">
        <v>35</v>
      </c>
      <c r="F87" s="26" t="str">
        <f>IF(E18="","",E18)</f>
        <v>Vyplň údaj</v>
      </c>
      <c r="I87" s="28" t="s">
        <v>42</v>
      </c>
      <c r="J87" s="32" t="str">
        <f>E24</f>
        <v xml:space="preserve"> </v>
      </c>
      <c r="L87" s="34"/>
    </row>
    <row r="88" spans="2:65" s="1" customFormat="1" ht="10.35" customHeight="1">
      <c r="B88" s="34"/>
      <c r="L88" s="34"/>
    </row>
    <row r="89" spans="2:65" s="10" customFormat="1" ht="29.25" customHeight="1">
      <c r="B89" s="109"/>
      <c r="C89" s="110" t="s">
        <v>127</v>
      </c>
      <c r="D89" s="111" t="s">
        <v>65</v>
      </c>
      <c r="E89" s="111" t="s">
        <v>61</v>
      </c>
      <c r="F89" s="111" t="s">
        <v>62</v>
      </c>
      <c r="G89" s="111" t="s">
        <v>128</v>
      </c>
      <c r="H89" s="111" t="s">
        <v>129</v>
      </c>
      <c r="I89" s="111" t="s">
        <v>130</v>
      </c>
      <c r="J89" s="111" t="s">
        <v>111</v>
      </c>
      <c r="K89" s="112" t="s">
        <v>131</v>
      </c>
      <c r="L89" s="109"/>
      <c r="M89" s="58" t="s">
        <v>32</v>
      </c>
      <c r="N89" s="59" t="s">
        <v>50</v>
      </c>
      <c r="O89" s="59" t="s">
        <v>132</v>
      </c>
      <c r="P89" s="59" t="s">
        <v>133</v>
      </c>
      <c r="Q89" s="59" t="s">
        <v>134</v>
      </c>
      <c r="R89" s="59" t="s">
        <v>135</v>
      </c>
      <c r="S89" s="59" t="s">
        <v>136</v>
      </c>
      <c r="T89" s="60" t="s">
        <v>137</v>
      </c>
    </row>
    <row r="90" spans="2:65" s="1" customFormat="1" ht="22.9" customHeight="1">
      <c r="B90" s="34"/>
      <c r="C90" s="63" t="s">
        <v>138</v>
      </c>
      <c r="J90" s="113">
        <f>BK90</f>
        <v>0</v>
      </c>
      <c r="L90" s="34"/>
      <c r="M90" s="61"/>
      <c r="N90" s="52"/>
      <c r="O90" s="52"/>
      <c r="P90" s="114">
        <f>P91+P104+P118+P134+P171+P187+P199+P210+P230+P243+P258</f>
        <v>0</v>
      </c>
      <c r="Q90" s="52"/>
      <c r="R90" s="114">
        <f>R91+R104+R118+R134+R171+R187+R199+R210+R230+R243+R258</f>
        <v>0</v>
      </c>
      <c r="S90" s="52"/>
      <c r="T90" s="115">
        <f>T91+T104+T118+T134+T171+T187+T199+T210+T230+T243+T258</f>
        <v>0</v>
      </c>
      <c r="AT90" s="18" t="s">
        <v>79</v>
      </c>
      <c r="AU90" s="18" t="s">
        <v>112</v>
      </c>
      <c r="BK90" s="116">
        <f>BK91+BK104+BK118+BK134+BK171+BK187+BK199+BK210+BK230+BK243+BK258</f>
        <v>0</v>
      </c>
    </row>
    <row r="91" spans="2:65" s="11" customFormat="1" ht="25.9" customHeight="1">
      <c r="B91" s="117"/>
      <c r="D91" s="118" t="s">
        <v>79</v>
      </c>
      <c r="E91" s="119" t="s">
        <v>1755</v>
      </c>
      <c r="F91" s="119" t="s">
        <v>1756</v>
      </c>
      <c r="I91" s="120"/>
      <c r="J91" s="121">
        <f>BK91</f>
        <v>0</v>
      </c>
      <c r="L91" s="117"/>
      <c r="M91" s="122"/>
      <c r="P91" s="123">
        <f>SUM(P92:P103)</f>
        <v>0</v>
      </c>
      <c r="R91" s="123">
        <f>SUM(R92:R103)</f>
        <v>0</v>
      </c>
      <c r="T91" s="124">
        <f>SUM(T92:T103)</f>
        <v>0</v>
      </c>
      <c r="AR91" s="118" t="s">
        <v>90</v>
      </c>
      <c r="AT91" s="125" t="s">
        <v>79</v>
      </c>
      <c r="AU91" s="125" t="s">
        <v>80</v>
      </c>
      <c r="AY91" s="118" t="s">
        <v>141</v>
      </c>
      <c r="BK91" s="126">
        <f>SUM(BK92:BK103)</f>
        <v>0</v>
      </c>
    </row>
    <row r="92" spans="2:65" s="1" customFormat="1" ht="16.5" customHeight="1">
      <c r="B92" s="34"/>
      <c r="C92" s="129" t="s">
        <v>88</v>
      </c>
      <c r="D92" s="129" t="s">
        <v>143</v>
      </c>
      <c r="E92" s="130" t="s">
        <v>1757</v>
      </c>
      <c r="F92" s="131" t="s">
        <v>1758</v>
      </c>
      <c r="G92" s="132" t="s">
        <v>157</v>
      </c>
      <c r="H92" s="133">
        <v>12</v>
      </c>
      <c r="I92" s="134"/>
      <c r="J92" s="135">
        <f t="shared" ref="J92:J103" si="0">ROUND(I92*H92,2)</f>
        <v>0</v>
      </c>
      <c r="K92" s="131" t="s">
        <v>32</v>
      </c>
      <c r="L92" s="34"/>
      <c r="M92" s="136" t="s">
        <v>32</v>
      </c>
      <c r="N92" s="137" t="s">
        <v>51</v>
      </c>
      <c r="P92" s="138">
        <f t="shared" ref="P92:P103" si="1">O92*H92</f>
        <v>0</v>
      </c>
      <c r="Q92" s="138">
        <v>0</v>
      </c>
      <c r="R92" s="138">
        <f t="shared" ref="R92:R103" si="2">Q92*H92</f>
        <v>0</v>
      </c>
      <c r="S92" s="138">
        <v>0</v>
      </c>
      <c r="T92" s="139">
        <f t="shared" ref="T92:T103" si="3">S92*H92</f>
        <v>0</v>
      </c>
      <c r="AR92" s="140" t="s">
        <v>494</v>
      </c>
      <c r="AT92" s="140" t="s">
        <v>143</v>
      </c>
      <c r="AU92" s="140" t="s">
        <v>88</v>
      </c>
      <c r="AY92" s="18" t="s">
        <v>141</v>
      </c>
      <c r="BE92" s="141">
        <f t="shared" ref="BE92:BE103" si="4">IF(N92="základní",J92,0)</f>
        <v>0</v>
      </c>
      <c r="BF92" s="141">
        <f t="shared" ref="BF92:BF103" si="5">IF(N92="snížená",J92,0)</f>
        <v>0</v>
      </c>
      <c r="BG92" s="141">
        <f t="shared" ref="BG92:BG103" si="6">IF(N92="zákl. přenesená",J92,0)</f>
        <v>0</v>
      </c>
      <c r="BH92" s="141">
        <f t="shared" ref="BH92:BH103" si="7">IF(N92="sníž. přenesená",J92,0)</f>
        <v>0</v>
      </c>
      <c r="BI92" s="141">
        <f t="shared" ref="BI92:BI103" si="8">IF(N92="nulová",J92,0)</f>
        <v>0</v>
      </c>
      <c r="BJ92" s="18" t="s">
        <v>88</v>
      </c>
      <c r="BK92" s="141">
        <f t="shared" ref="BK92:BK103" si="9">ROUND(I92*H92,2)</f>
        <v>0</v>
      </c>
      <c r="BL92" s="18" t="s">
        <v>494</v>
      </c>
      <c r="BM92" s="140" t="s">
        <v>90</v>
      </c>
    </row>
    <row r="93" spans="2:65" s="1" customFormat="1" ht="16.5" customHeight="1">
      <c r="B93" s="34"/>
      <c r="C93" s="129" t="s">
        <v>90</v>
      </c>
      <c r="D93" s="129" t="s">
        <v>143</v>
      </c>
      <c r="E93" s="130" t="s">
        <v>1759</v>
      </c>
      <c r="F93" s="131" t="s">
        <v>1760</v>
      </c>
      <c r="G93" s="132" t="s">
        <v>157</v>
      </c>
      <c r="H93" s="133">
        <v>8</v>
      </c>
      <c r="I93" s="134"/>
      <c r="J93" s="135">
        <f t="shared" si="0"/>
        <v>0</v>
      </c>
      <c r="K93" s="131" t="s">
        <v>32</v>
      </c>
      <c r="L93" s="34"/>
      <c r="M93" s="136" t="s">
        <v>32</v>
      </c>
      <c r="N93" s="137" t="s">
        <v>51</v>
      </c>
      <c r="P93" s="138">
        <f t="shared" si="1"/>
        <v>0</v>
      </c>
      <c r="Q93" s="138">
        <v>0</v>
      </c>
      <c r="R93" s="138">
        <f t="shared" si="2"/>
        <v>0</v>
      </c>
      <c r="S93" s="138">
        <v>0</v>
      </c>
      <c r="T93" s="139">
        <f t="shared" si="3"/>
        <v>0</v>
      </c>
      <c r="AR93" s="140" t="s">
        <v>494</v>
      </c>
      <c r="AT93" s="140" t="s">
        <v>143</v>
      </c>
      <c r="AU93" s="140" t="s">
        <v>88</v>
      </c>
      <c r="AY93" s="18" t="s">
        <v>141</v>
      </c>
      <c r="BE93" s="141">
        <f t="shared" si="4"/>
        <v>0</v>
      </c>
      <c r="BF93" s="141">
        <f t="shared" si="5"/>
        <v>0</v>
      </c>
      <c r="BG93" s="141">
        <f t="shared" si="6"/>
        <v>0</v>
      </c>
      <c r="BH93" s="141">
        <f t="shared" si="7"/>
        <v>0</v>
      </c>
      <c r="BI93" s="141">
        <f t="shared" si="8"/>
        <v>0</v>
      </c>
      <c r="BJ93" s="18" t="s">
        <v>88</v>
      </c>
      <c r="BK93" s="141">
        <f t="shared" si="9"/>
        <v>0</v>
      </c>
      <c r="BL93" s="18" t="s">
        <v>494</v>
      </c>
      <c r="BM93" s="140" t="s">
        <v>148</v>
      </c>
    </row>
    <row r="94" spans="2:65" s="1" customFormat="1" ht="16.5" customHeight="1">
      <c r="B94" s="34"/>
      <c r="C94" s="129" t="s">
        <v>328</v>
      </c>
      <c r="D94" s="129" t="s">
        <v>143</v>
      </c>
      <c r="E94" s="130" t="s">
        <v>1761</v>
      </c>
      <c r="F94" s="131" t="s">
        <v>1762</v>
      </c>
      <c r="G94" s="132" t="s">
        <v>157</v>
      </c>
      <c r="H94" s="133">
        <v>16</v>
      </c>
      <c r="I94" s="134"/>
      <c r="J94" s="135">
        <f t="shared" si="0"/>
        <v>0</v>
      </c>
      <c r="K94" s="131" t="s">
        <v>32</v>
      </c>
      <c r="L94" s="34"/>
      <c r="M94" s="136" t="s">
        <v>32</v>
      </c>
      <c r="N94" s="137" t="s">
        <v>51</v>
      </c>
      <c r="P94" s="138">
        <f t="shared" si="1"/>
        <v>0</v>
      </c>
      <c r="Q94" s="138">
        <v>0</v>
      </c>
      <c r="R94" s="138">
        <f t="shared" si="2"/>
        <v>0</v>
      </c>
      <c r="S94" s="138">
        <v>0</v>
      </c>
      <c r="T94" s="139">
        <f t="shared" si="3"/>
        <v>0</v>
      </c>
      <c r="AR94" s="140" t="s">
        <v>494</v>
      </c>
      <c r="AT94" s="140" t="s">
        <v>143</v>
      </c>
      <c r="AU94" s="140" t="s">
        <v>88</v>
      </c>
      <c r="AY94" s="18" t="s">
        <v>141</v>
      </c>
      <c r="BE94" s="141">
        <f t="shared" si="4"/>
        <v>0</v>
      </c>
      <c r="BF94" s="141">
        <f t="shared" si="5"/>
        <v>0</v>
      </c>
      <c r="BG94" s="141">
        <f t="shared" si="6"/>
        <v>0</v>
      </c>
      <c r="BH94" s="141">
        <f t="shared" si="7"/>
        <v>0</v>
      </c>
      <c r="BI94" s="141">
        <f t="shared" si="8"/>
        <v>0</v>
      </c>
      <c r="BJ94" s="18" t="s">
        <v>88</v>
      </c>
      <c r="BK94" s="141">
        <f t="shared" si="9"/>
        <v>0</v>
      </c>
      <c r="BL94" s="18" t="s">
        <v>494</v>
      </c>
      <c r="BM94" s="140" t="s">
        <v>586</v>
      </c>
    </row>
    <row r="95" spans="2:65" s="1" customFormat="1" ht="16.5" customHeight="1">
      <c r="B95" s="34"/>
      <c r="C95" s="129" t="s">
        <v>148</v>
      </c>
      <c r="D95" s="129" t="s">
        <v>143</v>
      </c>
      <c r="E95" s="130" t="s">
        <v>1763</v>
      </c>
      <c r="F95" s="131" t="s">
        <v>1764</v>
      </c>
      <c r="G95" s="132" t="s">
        <v>1590</v>
      </c>
      <c r="H95" s="133">
        <v>2</v>
      </c>
      <c r="I95" s="134"/>
      <c r="J95" s="135">
        <f t="shared" si="0"/>
        <v>0</v>
      </c>
      <c r="K95" s="131" t="s">
        <v>32</v>
      </c>
      <c r="L95" s="34"/>
      <c r="M95" s="136" t="s">
        <v>32</v>
      </c>
      <c r="N95" s="137" t="s">
        <v>51</v>
      </c>
      <c r="P95" s="138">
        <f t="shared" si="1"/>
        <v>0</v>
      </c>
      <c r="Q95" s="138">
        <v>0</v>
      </c>
      <c r="R95" s="138">
        <f t="shared" si="2"/>
        <v>0</v>
      </c>
      <c r="S95" s="138">
        <v>0</v>
      </c>
      <c r="T95" s="139">
        <f t="shared" si="3"/>
        <v>0</v>
      </c>
      <c r="AR95" s="140" t="s">
        <v>494</v>
      </c>
      <c r="AT95" s="140" t="s">
        <v>143</v>
      </c>
      <c r="AU95" s="140" t="s">
        <v>88</v>
      </c>
      <c r="AY95" s="18" t="s">
        <v>141</v>
      </c>
      <c r="BE95" s="141">
        <f t="shared" si="4"/>
        <v>0</v>
      </c>
      <c r="BF95" s="141">
        <f t="shared" si="5"/>
        <v>0</v>
      </c>
      <c r="BG95" s="141">
        <f t="shared" si="6"/>
        <v>0</v>
      </c>
      <c r="BH95" s="141">
        <f t="shared" si="7"/>
        <v>0</v>
      </c>
      <c r="BI95" s="141">
        <f t="shared" si="8"/>
        <v>0</v>
      </c>
      <c r="BJ95" s="18" t="s">
        <v>88</v>
      </c>
      <c r="BK95" s="141">
        <f t="shared" si="9"/>
        <v>0</v>
      </c>
      <c r="BL95" s="18" t="s">
        <v>494</v>
      </c>
      <c r="BM95" s="140" t="s">
        <v>263</v>
      </c>
    </row>
    <row r="96" spans="2:65" s="1" customFormat="1" ht="16.5" customHeight="1">
      <c r="B96" s="34"/>
      <c r="C96" s="129" t="s">
        <v>374</v>
      </c>
      <c r="D96" s="129" t="s">
        <v>143</v>
      </c>
      <c r="E96" s="130" t="s">
        <v>1765</v>
      </c>
      <c r="F96" s="131" t="s">
        <v>1766</v>
      </c>
      <c r="G96" s="132" t="s">
        <v>608</v>
      </c>
      <c r="H96" s="133">
        <v>1</v>
      </c>
      <c r="I96" s="134"/>
      <c r="J96" s="135">
        <f t="shared" si="0"/>
        <v>0</v>
      </c>
      <c r="K96" s="131" t="s">
        <v>32</v>
      </c>
      <c r="L96" s="34"/>
      <c r="M96" s="136" t="s">
        <v>32</v>
      </c>
      <c r="N96" s="137" t="s">
        <v>51</v>
      </c>
      <c r="P96" s="138">
        <f t="shared" si="1"/>
        <v>0</v>
      </c>
      <c r="Q96" s="138">
        <v>0</v>
      </c>
      <c r="R96" s="138">
        <f t="shared" si="2"/>
        <v>0</v>
      </c>
      <c r="S96" s="138">
        <v>0</v>
      </c>
      <c r="T96" s="139">
        <f t="shared" si="3"/>
        <v>0</v>
      </c>
      <c r="AR96" s="140" t="s">
        <v>494</v>
      </c>
      <c r="AT96" s="140" t="s">
        <v>143</v>
      </c>
      <c r="AU96" s="140" t="s">
        <v>88</v>
      </c>
      <c r="AY96" s="18" t="s">
        <v>141</v>
      </c>
      <c r="BE96" s="141">
        <f t="shared" si="4"/>
        <v>0</v>
      </c>
      <c r="BF96" s="141">
        <f t="shared" si="5"/>
        <v>0</v>
      </c>
      <c r="BG96" s="141">
        <f t="shared" si="6"/>
        <v>0</v>
      </c>
      <c r="BH96" s="141">
        <f t="shared" si="7"/>
        <v>0</v>
      </c>
      <c r="BI96" s="141">
        <f t="shared" si="8"/>
        <v>0</v>
      </c>
      <c r="BJ96" s="18" t="s">
        <v>88</v>
      </c>
      <c r="BK96" s="141">
        <f t="shared" si="9"/>
        <v>0</v>
      </c>
      <c r="BL96" s="18" t="s">
        <v>494</v>
      </c>
      <c r="BM96" s="140" t="s">
        <v>1598</v>
      </c>
    </row>
    <row r="97" spans="2:65" s="1" customFormat="1" ht="24.2" customHeight="1">
      <c r="B97" s="34"/>
      <c r="C97" s="129" t="s">
        <v>586</v>
      </c>
      <c r="D97" s="129" t="s">
        <v>143</v>
      </c>
      <c r="E97" s="130" t="s">
        <v>1767</v>
      </c>
      <c r="F97" s="131" t="s">
        <v>1768</v>
      </c>
      <c r="G97" s="132" t="s">
        <v>157</v>
      </c>
      <c r="H97" s="133">
        <v>10</v>
      </c>
      <c r="I97" s="134"/>
      <c r="J97" s="135">
        <f t="shared" si="0"/>
        <v>0</v>
      </c>
      <c r="K97" s="131" t="s">
        <v>32</v>
      </c>
      <c r="L97" s="34"/>
      <c r="M97" s="136" t="s">
        <v>32</v>
      </c>
      <c r="N97" s="137" t="s">
        <v>51</v>
      </c>
      <c r="P97" s="138">
        <f t="shared" si="1"/>
        <v>0</v>
      </c>
      <c r="Q97" s="138">
        <v>0</v>
      </c>
      <c r="R97" s="138">
        <f t="shared" si="2"/>
        <v>0</v>
      </c>
      <c r="S97" s="138">
        <v>0</v>
      </c>
      <c r="T97" s="139">
        <f t="shared" si="3"/>
        <v>0</v>
      </c>
      <c r="AR97" s="140" t="s">
        <v>494</v>
      </c>
      <c r="AT97" s="140" t="s">
        <v>143</v>
      </c>
      <c r="AU97" s="140" t="s">
        <v>88</v>
      </c>
      <c r="AY97" s="18" t="s">
        <v>141</v>
      </c>
      <c r="BE97" s="141">
        <f t="shared" si="4"/>
        <v>0</v>
      </c>
      <c r="BF97" s="141">
        <f t="shared" si="5"/>
        <v>0</v>
      </c>
      <c r="BG97" s="141">
        <f t="shared" si="6"/>
        <v>0</v>
      </c>
      <c r="BH97" s="141">
        <f t="shared" si="7"/>
        <v>0</v>
      </c>
      <c r="BI97" s="141">
        <f t="shared" si="8"/>
        <v>0</v>
      </c>
      <c r="BJ97" s="18" t="s">
        <v>88</v>
      </c>
      <c r="BK97" s="141">
        <f t="shared" si="9"/>
        <v>0</v>
      </c>
      <c r="BL97" s="18" t="s">
        <v>494</v>
      </c>
      <c r="BM97" s="140" t="s">
        <v>8</v>
      </c>
    </row>
    <row r="98" spans="2:65" s="1" customFormat="1" ht="16.5" customHeight="1">
      <c r="B98" s="34"/>
      <c r="C98" s="129" t="s">
        <v>594</v>
      </c>
      <c r="D98" s="129" t="s">
        <v>143</v>
      </c>
      <c r="E98" s="130" t="s">
        <v>1769</v>
      </c>
      <c r="F98" s="131" t="s">
        <v>1770</v>
      </c>
      <c r="G98" s="132" t="s">
        <v>608</v>
      </c>
      <c r="H98" s="133">
        <v>6</v>
      </c>
      <c r="I98" s="134"/>
      <c r="J98" s="135">
        <f t="shared" si="0"/>
        <v>0</v>
      </c>
      <c r="K98" s="131" t="s">
        <v>32</v>
      </c>
      <c r="L98" s="34"/>
      <c r="M98" s="136" t="s">
        <v>32</v>
      </c>
      <c r="N98" s="137" t="s">
        <v>51</v>
      </c>
      <c r="P98" s="138">
        <f t="shared" si="1"/>
        <v>0</v>
      </c>
      <c r="Q98" s="138">
        <v>0</v>
      </c>
      <c r="R98" s="138">
        <f t="shared" si="2"/>
        <v>0</v>
      </c>
      <c r="S98" s="138">
        <v>0</v>
      </c>
      <c r="T98" s="139">
        <f t="shared" si="3"/>
        <v>0</v>
      </c>
      <c r="AR98" s="140" t="s">
        <v>494</v>
      </c>
      <c r="AT98" s="140" t="s">
        <v>143</v>
      </c>
      <c r="AU98" s="140" t="s">
        <v>88</v>
      </c>
      <c r="AY98" s="18" t="s">
        <v>141</v>
      </c>
      <c r="BE98" s="141">
        <f t="shared" si="4"/>
        <v>0</v>
      </c>
      <c r="BF98" s="141">
        <f t="shared" si="5"/>
        <v>0</v>
      </c>
      <c r="BG98" s="141">
        <f t="shared" si="6"/>
        <v>0</v>
      </c>
      <c r="BH98" s="141">
        <f t="shared" si="7"/>
        <v>0</v>
      </c>
      <c r="BI98" s="141">
        <f t="shared" si="8"/>
        <v>0</v>
      </c>
      <c r="BJ98" s="18" t="s">
        <v>88</v>
      </c>
      <c r="BK98" s="141">
        <f t="shared" si="9"/>
        <v>0</v>
      </c>
      <c r="BL98" s="18" t="s">
        <v>494</v>
      </c>
      <c r="BM98" s="140" t="s">
        <v>645</v>
      </c>
    </row>
    <row r="99" spans="2:65" s="1" customFormat="1" ht="16.5" customHeight="1">
      <c r="B99" s="34"/>
      <c r="C99" s="129" t="s">
        <v>263</v>
      </c>
      <c r="D99" s="129" t="s">
        <v>143</v>
      </c>
      <c r="E99" s="130" t="s">
        <v>1771</v>
      </c>
      <c r="F99" s="131" t="s">
        <v>1772</v>
      </c>
      <c r="G99" s="132" t="s">
        <v>608</v>
      </c>
      <c r="H99" s="133">
        <v>3</v>
      </c>
      <c r="I99" s="134"/>
      <c r="J99" s="135">
        <f t="shared" si="0"/>
        <v>0</v>
      </c>
      <c r="K99" s="131" t="s">
        <v>32</v>
      </c>
      <c r="L99" s="34"/>
      <c r="M99" s="136" t="s">
        <v>32</v>
      </c>
      <c r="N99" s="137" t="s">
        <v>51</v>
      </c>
      <c r="P99" s="138">
        <f t="shared" si="1"/>
        <v>0</v>
      </c>
      <c r="Q99" s="138">
        <v>0</v>
      </c>
      <c r="R99" s="138">
        <f t="shared" si="2"/>
        <v>0</v>
      </c>
      <c r="S99" s="138">
        <v>0</v>
      </c>
      <c r="T99" s="139">
        <f t="shared" si="3"/>
        <v>0</v>
      </c>
      <c r="AR99" s="140" t="s">
        <v>494</v>
      </c>
      <c r="AT99" s="140" t="s">
        <v>143</v>
      </c>
      <c r="AU99" s="140" t="s">
        <v>88</v>
      </c>
      <c r="AY99" s="18" t="s">
        <v>141</v>
      </c>
      <c r="BE99" s="141">
        <f t="shared" si="4"/>
        <v>0</v>
      </c>
      <c r="BF99" s="141">
        <f t="shared" si="5"/>
        <v>0</v>
      </c>
      <c r="BG99" s="141">
        <f t="shared" si="6"/>
        <v>0</v>
      </c>
      <c r="BH99" s="141">
        <f t="shared" si="7"/>
        <v>0</v>
      </c>
      <c r="BI99" s="141">
        <f t="shared" si="8"/>
        <v>0</v>
      </c>
      <c r="BJ99" s="18" t="s">
        <v>88</v>
      </c>
      <c r="BK99" s="141">
        <f t="shared" si="9"/>
        <v>0</v>
      </c>
      <c r="BL99" s="18" t="s">
        <v>494</v>
      </c>
      <c r="BM99" s="140" t="s">
        <v>494</v>
      </c>
    </row>
    <row r="100" spans="2:65" s="1" customFormat="1" ht="21.75" customHeight="1">
      <c r="B100" s="34"/>
      <c r="C100" s="129" t="s">
        <v>417</v>
      </c>
      <c r="D100" s="129" t="s">
        <v>143</v>
      </c>
      <c r="E100" s="130" t="s">
        <v>1773</v>
      </c>
      <c r="F100" s="131" t="s">
        <v>1774</v>
      </c>
      <c r="G100" s="132" t="s">
        <v>608</v>
      </c>
      <c r="H100" s="133">
        <v>2</v>
      </c>
      <c r="I100" s="134"/>
      <c r="J100" s="135">
        <f t="shared" si="0"/>
        <v>0</v>
      </c>
      <c r="K100" s="131" t="s">
        <v>32</v>
      </c>
      <c r="L100" s="34"/>
      <c r="M100" s="136" t="s">
        <v>32</v>
      </c>
      <c r="N100" s="137" t="s">
        <v>51</v>
      </c>
      <c r="P100" s="138">
        <f t="shared" si="1"/>
        <v>0</v>
      </c>
      <c r="Q100" s="138">
        <v>0</v>
      </c>
      <c r="R100" s="138">
        <f t="shared" si="2"/>
        <v>0</v>
      </c>
      <c r="S100" s="138">
        <v>0</v>
      </c>
      <c r="T100" s="139">
        <f t="shared" si="3"/>
        <v>0</v>
      </c>
      <c r="AR100" s="140" t="s">
        <v>494</v>
      </c>
      <c r="AT100" s="140" t="s">
        <v>143</v>
      </c>
      <c r="AU100" s="140" t="s">
        <v>88</v>
      </c>
      <c r="AY100" s="18" t="s">
        <v>141</v>
      </c>
      <c r="BE100" s="141">
        <f t="shared" si="4"/>
        <v>0</v>
      </c>
      <c r="BF100" s="141">
        <f t="shared" si="5"/>
        <v>0</v>
      </c>
      <c r="BG100" s="141">
        <f t="shared" si="6"/>
        <v>0</v>
      </c>
      <c r="BH100" s="141">
        <f t="shared" si="7"/>
        <v>0</v>
      </c>
      <c r="BI100" s="141">
        <f t="shared" si="8"/>
        <v>0</v>
      </c>
      <c r="BJ100" s="18" t="s">
        <v>88</v>
      </c>
      <c r="BK100" s="141">
        <f t="shared" si="9"/>
        <v>0</v>
      </c>
      <c r="BL100" s="18" t="s">
        <v>494</v>
      </c>
      <c r="BM100" s="140" t="s">
        <v>732</v>
      </c>
    </row>
    <row r="101" spans="2:65" s="1" customFormat="1" ht="16.5" customHeight="1">
      <c r="B101" s="34"/>
      <c r="C101" s="129" t="s">
        <v>1598</v>
      </c>
      <c r="D101" s="129" t="s">
        <v>143</v>
      </c>
      <c r="E101" s="130" t="s">
        <v>1775</v>
      </c>
      <c r="F101" s="131" t="s">
        <v>1776</v>
      </c>
      <c r="G101" s="132" t="s">
        <v>608</v>
      </c>
      <c r="H101" s="133">
        <v>1</v>
      </c>
      <c r="I101" s="134"/>
      <c r="J101" s="135">
        <f t="shared" si="0"/>
        <v>0</v>
      </c>
      <c r="K101" s="131" t="s">
        <v>32</v>
      </c>
      <c r="L101" s="34"/>
      <c r="M101" s="136" t="s">
        <v>32</v>
      </c>
      <c r="N101" s="137" t="s">
        <v>51</v>
      </c>
      <c r="P101" s="138">
        <f t="shared" si="1"/>
        <v>0</v>
      </c>
      <c r="Q101" s="138">
        <v>0</v>
      </c>
      <c r="R101" s="138">
        <f t="shared" si="2"/>
        <v>0</v>
      </c>
      <c r="S101" s="138">
        <v>0</v>
      </c>
      <c r="T101" s="139">
        <f t="shared" si="3"/>
        <v>0</v>
      </c>
      <c r="AR101" s="140" t="s">
        <v>494</v>
      </c>
      <c r="AT101" s="140" t="s">
        <v>143</v>
      </c>
      <c r="AU101" s="140" t="s">
        <v>88</v>
      </c>
      <c r="AY101" s="18" t="s">
        <v>141</v>
      </c>
      <c r="BE101" s="141">
        <f t="shared" si="4"/>
        <v>0</v>
      </c>
      <c r="BF101" s="141">
        <f t="shared" si="5"/>
        <v>0</v>
      </c>
      <c r="BG101" s="141">
        <f t="shared" si="6"/>
        <v>0</v>
      </c>
      <c r="BH101" s="141">
        <f t="shared" si="7"/>
        <v>0</v>
      </c>
      <c r="BI101" s="141">
        <f t="shared" si="8"/>
        <v>0</v>
      </c>
      <c r="BJ101" s="18" t="s">
        <v>88</v>
      </c>
      <c r="BK101" s="141">
        <f t="shared" si="9"/>
        <v>0</v>
      </c>
      <c r="BL101" s="18" t="s">
        <v>494</v>
      </c>
      <c r="BM101" s="140" t="s">
        <v>742</v>
      </c>
    </row>
    <row r="102" spans="2:65" s="1" customFormat="1" ht="16.5" customHeight="1">
      <c r="B102" s="34"/>
      <c r="C102" s="129" t="s">
        <v>613</v>
      </c>
      <c r="D102" s="129" t="s">
        <v>143</v>
      </c>
      <c r="E102" s="130" t="s">
        <v>1777</v>
      </c>
      <c r="F102" s="131" t="s">
        <v>1778</v>
      </c>
      <c r="G102" s="132" t="s">
        <v>1779</v>
      </c>
      <c r="H102" s="133">
        <v>1</v>
      </c>
      <c r="I102" s="134"/>
      <c r="J102" s="135">
        <f t="shared" si="0"/>
        <v>0</v>
      </c>
      <c r="K102" s="131" t="s">
        <v>32</v>
      </c>
      <c r="L102" s="34"/>
      <c r="M102" s="136" t="s">
        <v>32</v>
      </c>
      <c r="N102" s="137" t="s">
        <v>51</v>
      </c>
      <c r="P102" s="138">
        <f t="shared" si="1"/>
        <v>0</v>
      </c>
      <c r="Q102" s="138">
        <v>0</v>
      </c>
      <c r="R102" s="138">
        <f t="shared" si="2"/>
        <v>0</v>
      </c>
      <c r="S102" s="138">
        <v>0</v>
      </c>
      <c r="T102" s="139">
        <f t="shared" si="3"/>
        <v>0</v>
      </c>
      <c r="AR102" s="140" t="s">
        <v>494</v>
      </c>
      <c r="AT102" s="140" t="s">
        <v>143</v>
      </c>
      <c r="AU102" s="140" t="s">
        <v>88</v>
      </c>
      <c r="AY102" s="18" t="s">
        <v>141</v>
      </c>
      <c r="BE102" s="141">
        <f t="shared" si="4"/>
        <v>0</v>
      </c>
      <c r="BF102" s="141">
        <f t="shared" si="5"/>
        <v>0</v>
      </c>
      <c r="BG102" s="141">
        <f t="shared" si="6"/>
        <v>0</v>
      </c>
      <c r="BH102" s="141">
        <f t="shared" si="7"/>
        <v>0</v>
      </c>
      <c r="BI102" s="141">
        <f t="shared" si="8"/>
        <v>0</v>
      </c>
      <c r="BJ102" s="18" t="s">
        <v>88</v>
      </c>
      <c r="BK102" s="141">
        <f t="shared" si="9"/>
        <v>0</v>
      </c>
      <c r="BL102" s="18" t="s">
        <v>494</v>
      </c>
      <c r="BM102" s="140" t="s">
        <v>757</v>
      </c>
    </row>
    <row r="103" spans="2:65" s="1" customFormat="1" ht="16.5" customHeight="1">
      <c r="B103" s="34"/>
      <c r="C103" s="129" t="s">
        <v>8</v>
      </c>
      <c r="D103" s="129" t="s">
        <v>143</v>
      </c>
      <c r="E103" s="130" t="s">
        <v>481</v>
      </c>
      <c r="F103" s="131" t="s">
        <v>481</v>
      </c>
      <c r="G103" s="132" t="s">
        <v>1779</v>
      </c>
      <c r="H103" s="133">
        <v>1</v>
      </c>
      <c r="I103" s="134"/>
      <c r="J103" s="135">
        <f t="shared" si="0"/>
        <v>0</v>
      </c>
      <c r="K103" s="131" t="s">
        <v>32</v>
      </c>
      <c r="L103" s="34"/>
      <c r="M103" s="136" t="s">
        <v>32</v>
      </c>
      <c r="N103" s="137" t="s">
        <v>51</v>
      </c>
      <c r="P103" s="138">
        <f t="shared" si="1"/>
        <v>0</v>
      </c>
      <c r="Q103" s="138">
        <v>0</v>
      </c>
      <c r="R103" s="138">
        <f t="shared" si="2"/>
        <v>0</v>
      </c>
      <c r="S103" s="138">
        <v>0</v>
      </c>
      <c r="T103" s="139">
        <f t="shared" si="3"/>
        <v>0</v>
      </c>
      <c r="AR103" s="140" t="s">
        <v>494</v>
      </c>
      <c r="AT103" s="140" t="s">
        <v>143</v>
      </c>
      <c r="AU103" s="140" t="s">
        <v>88</v>
      </c>
      <c r="AY103" s="18" t="s">
        <v>141</v>
      </c>
      <c r="BE103" s="141">
        <f t="shared" si="4"/>
        <v>0</v>
      </c>
      <c r="BF103" s="141">
        <f t="shared" si="5"/>
        <v>0</v>
      </c>
      <c r="BG103" s="141">
        <f t="shared" si="6"/>
        <v>0</v>
      </c>
      <c r="BH103" s="141">
        <f t="shared" si="7"/>
        <v>0</v>
      </c>
      <c r="BI103" s="141">
        <f t="shared" si="8"/>
        <v>0</v>
      </c>
      <c r="BJ103" s="18" t="s">
        <v>88</v>
      </c>
      <c r="BK103" s="141">
        <f t="shared" si="9"/>
        <v>0</v>
      </c>
      <c r="BL103" s="18" t="s">
        <v>494</v>
      </c>
      <c r="BM103" s="140" t="s">
        <v>285</v>
      </c>
    </row>
    <row r="104" spans="2:65" s="11" customFormat="1" ht="25.9" customHeight="1">
      <c r="B104" s="117"/>
      <c r="D104" s="118" t="s">
        <v>79</v>
      </c>
      <c r="E104" s="119" t="s">
        <v>1780</v>
      </c>
      <c r="F104" s="119" t="s">
        <v>1781</v>
      </c>
      <c r="I104" s="120"/>
      <c r="J104" s="121">
        <f>BK104</f>
        <v>0</v>
      </c>
      <c r="L104" s="117"/>
      <c r="M104" s="122"/>
      <c r="P104" s="123">
        <f>SUM(P105:P117)</f>
        <v>0</v>
      </c>
      <c r="R104" s="123">
        <f>SUM(R105:R117)</f>
        <v>0</v>
      </c>
      <c r="T104" s="124">
        <f>SUM(T105:T117)</f>
        <v>0</v>
      </c>
      <c r="AR104" s="118" t="s">
        <v>90</v>
      </c>
      <c r="AT104" s="125" t="s">
        <v>79</v>
      </c>
      <c r="AU104" s="125" t="s">
        <v>80</v>
      </c>
      <c r="AY104" s="118" t="s">
        <v>141</v>
      </c>
      <c r="BK104" s="126">
        <f>SUM(BK105:BK117)</f>
        <v>0</v>
      </c>
    </row>
    <row r="105" spans="2:65" s="1" customFormat="1" ht="24.2" customHeight="1">
      <c r="B105" s="34"/>
      <c r="C105" s="129" t="s">
        <v>639</v>
      </c>
      <c r="D105" s="129" t="s">
        <v>143</v>
      </c>
      <c r="E105" s="130" t="s">
        <v>1782</v>
      </c>
      <c r="F105" s="131" t="s">
        <v>1783</v>
      </c>
      <c r="G105" s="132" t="s">
        <v>157</v>
      </c>
      <c r="H105" s="133">
        <v>34</v>
      </c>
      <c r="I105" s="134"/>
      <c r="J105" s="135">
        <f t="shared" ref="J105:J117" si="10">ROUND(I105*H105,2)</f>
        <v>0</v>
      </c>
      <c r="K105" s="131" t="s">
        <v>32</v>
      </c>
      <c r="L105" s="34"/>
      <c r="M105" s="136" t="s">
        <v>32</v>
      </c>
      <c r="N105" s="137" t="s">
        <v>51</v>
      </c>
      <c r="P105" s="138">
        <f t="shared" ref="P105:P117" si="11">O105*H105</f>
        <v>0</v>
      </c>
      <c r="Q105" s="138">
        <v>0</v>
      </c>
      <c r="R105" s="138">
        <f t="shared" ref="R105:R117" si="12">Q105*H105</f>
        <v>0</v>
      </c>
      <c r="S105" s="138">
        <v>0</v>
      </c>
      <c r="T105" s="139">
        <f t="shared" ref="T105:T117" si="13">S105*H105</f>
        <v>0</v>
      </c>
      <c r="AR105" s="140" t="s">
        <v>494</v>
      </c>
      <c r="AT105" s="140" t="s">
        <v>143</v>
      </c>
      <c r="AU105" s="140" t="s">
        <v>88</v>
      </c>
      <c r="AY105" s="18" t="s">
        <v>141</v>
      </c>
      <c r="BE105" s="141">
        <f t="shared" ref="BE105:BE117" si="14">IF(N105="základní",J105,0)</f>
        <v>0</v>
      </c>
      <c r="BF105" s="141">
        <f t="shared" ref="BF105:BF117" si="15">IF(N105="snížená",J105,0)</f>
        <v>0</v>
      </c>
      <c r="BG105" s="141">
        <f t="shared" ref="BG105:BG117" si="16">IF(N105="zákl. přenesená",J105,0)</f>
        <v>0</v>
      </c>
      <c r="BH105" s="141">
        <f t="shared" ref="BH105:BH117" si="17">IF(N105="sníž. přenesená",J105,0)</f>
        <v>0</v>
      </c>
      <c r="BI105" s="141">
        <f t="shared" ref="BI105:BI117" si="18">IF(N105="nulová",J105,0)</f>
        <v>0</v>
      </c>
      <c r="BJ105" s="18" t="s">
        <v>88</v>
      </c>
      <c r="BK105" s="141">
        <f t="shared" ref="BK105:BK117" si="19">ROUND(I105*H105,2)</f>
        <v>0</v>
      </c>
      <c r="BL105" s="18" t="s">
        <v>494</v>
      </c>
      <c r="BM105" s="140" t="s">
        <v>291</v>
      </c>
    </row>
    <row r="106" spans="2:65" s="1" customFormat="1" ht="24.2" customHeight="1">
      <c r="B106" s="34"/>
      <c r="C106" s="129" t="s">
        <v>645</v>
      </c>
      <c r="D106" s="129" t="s">
        <v>143</v>
      </c>
      <c r="E106" s="130" t="s">
        <v>1784</v>
      </c>
      <c r="F106" s="131" t="s">
        <v>1785</v>
      </c>
      <c r="G106" s="132" t="s">
        <v>157</v>
      </c>
      <c r="H106" s="133">
        <v>27</v>
      </c>
      <c r="I106" s="134"/>
      <c r="J106" s="135">
        <f t="shared" si="10"/>
        <v>0</v>
      </c>
      <c r="K106" s="131" t="s">
        <v>32</v>
      </c>
      <c r="L106" s="34"/>
      <c r="M106" s="136" t="s">
        <v>32</v>
      </c>
      <c r="N106" s="137" t="s">
        <v>51</v>
      </c>
      <c r="P106" s="138">
        <f t="shared" si="11"/>
        <v>0</v>
      </c>
      <c r="Q106" s="138">
        <v>0</v>
      </c>
      <c r="R106" s="138">
        <f t="shared" si="12"/>
        <v>0</v>
      </c>
      <c r="S106" s="138">
        <v>0</v>
      </c>
      <c r="T106" s="139">
        <f t="shared" si="13"/>
        <v>0</v>
      </c>
      <c r="AR106" s="140" t="s">
        <v>494</v>
      </c>
      <c r="AT106" s="140" t="s">
        <v>143</v>
      </c>
      <c r="AU106" s="140" t="s">
        <v>88</v>
      </c>
      <c r="AY106" s="18" t="s">
        <v>141</v>
      </c>
      <c r="BE106" s="141">
        <f t="shared" si="14"/>
        <v>0</v>
      </c>
      <c r="BF106" s="141">
        <f t="shared" si="15"/>
        <v>0</v>
      </c>
      <c r="BG106" s="141">
        <f t="shared" si="16"/>
        <v>0</v>
      </c>
      <c r="BH106" s="141">
        <f t="shared" si="17"/>
        <v>0</v>
      </c>
      <c r="BI106" s="141">
        <f t="shared" si="18"/>
        <v>0</v>
      </c>
      <c r="BJ106" s="18" t="s">
        <v>88</v>
      </c>
      <c r="BK106" s="141">
        <f t="shared" si="19"/>
        <v>0</v>
      </c>
      <c r="BL106" s="18" t="s">
        <v>494</v>
      </c>
      <c r="BM106" s="140" t="s">
        <v>841</v>
      </c>
    </row>
    <row r="107" spans="2:65" s="1" customFormat="1" ht="24.2" customHeight="1">
      <c r="B107" s="34"/>
      <c r="C107" s="129" t="s">
        <v>652</v>
      </c>
      <c r="D107" s="129" t="s">
        <v>143</v>
      </c>
      <c r="E107" s="130" t="s">
        <v>1786</v>
      </c>
      <c r="F107" s="131" t="s">
        <v>1787</v>
      </c>
      <c r="G107" s="132" t="s">
        <v>157</v>
      </c>
      <c r="H107" s="133">
        <v>5</v>
      </c>
      <c r="I107" s="134"/>
      <c r="J107" s="135">
        <f t="shared" si="10"/>
        <v>0</v>
      </c>
      <c r="K107" s="131" t="s">
        <v>32</v>
      </c>
      <c r="L107" s="34"/>
      <c r="M107" s="136" t="s">
        <v>32</v>
      </c>
      <c r="N107" s="137" t="s">
        <v>51</v>
      </c>
      <c r="P107" s="138">
        <f t="shared" si="11"/>
        <v>0</v>
      </c>
      <c r="Q107" s="138">
        <v>0</v>
      </c>
      <c r="R107" s="138">
        <f t="shared" si="12"/>
        <v>0</v>
      </c>
      <c r="S107" s="138">
        <v>0</v>
      </c>
      <c r="T107" s="139">
        <f t="shared" si="13"/>
        <v>0</v>
      </c>
      <c r="AR107" s="140" t="s">
        <v>494</v>
      </c>
      <c r="AT107" s="140" t="s">
        <v>143</v>
      </c>
      <c r="AU107" s="140" t="s">
        <v>88</v>
      </c>
      <c r="AY107" s="18" t="s">
        <v>141</v>
      </c>
      <c r="BE107" s="141">
        <f t="shared" si="14"/>
        <v>0</v>
      </c>
      <c r="BF107" s="141">
        <f t="shared" si="15"/>
        <v>0</v>
      </c>
      <c r="BG107" s="141">
        <f t="shared" si="16"/>
        <v>0</v>
      </c>
      <c r="BH107" s="141">
        <f t="shared" si="17"/>
        <v>0</v>
      </c>
      <c r="BI107" s="141">
        <f t="shared" si="18"/>
        <v>0</v>
      </c>
      <c r="BJ107" s="18" t="s">
        <v>88</v>
      </c>
      <c r="BK107" s="141">
        <f t="shared" si="19"/>
        <v>0</v>
      </c>
      <c r="BL107" s="18" t="s">
        <v>494</v>
      </c>
      <c r="BM107" s="140" t="s">
        <v>316</v>
      </c>
    </row>
    <row r="108" spans="2:65" s="1" customFormat="1" ht="33" customHeight="1">
      <c r="B108" s="34"/>
      <c r="C108" s="129" t="s">
        <v>494</v>
      </c>
      <c r="D108" s="129" t="s">
        <v>143</v>
      </c>
      <c r="E108" s="130" t="s">
        <v>1788</v>
      </c>
      <c r="F108" s="131" t="s">
        <v>1789</v>
      </c>
      <c r="G108" s="132" t="s">
        <v>157</v>
      </c>
      <c r="H108" s="133">
        <v>34</v>
      </c>
      <c r="I108" s="134"/>
      <c r="J108" s="135">
        <f t="shared" si="10"/>
        <v>0</v>
      </c>
      <c r="K108" s="131" t="s">
        <v>32</v>
      </c>
      <c r="L108" s="34"/>
      <c r="M108" s="136" t="s">
        <v>32</v>
      </c>
      <c r="N108" s="137" t="s">
        <v>51</v>
      </c>
      <c r="P108" s="138">
        <f t="shared" si="11"/>
        <v>0</v>
      </c>
      <c r="Q108" s="138">
        <v>0</v>
      </c>
      <c r="R108" s="138">
        <f t="shared" si="12"/>
        <v>0</v>
      </c>
      <c r="S108" s="138">
        <v>0</v>
      </c>
      <c r="T108" s="139">
        <f t="shared" si="13"/>
        <v>0</v>
      </c>
      <c r="AR108" s="140" t="s">
        <v>494</v>
      </c>
      <c r="AT108" s="140" t="s">
        <v>143</v>
      </c>
      <c r="AU108" s="140" t="s">
        <v>88</v>
      </c>
      <c r="AY108" s="18" t="s">
        <v>141</v>
      </c>
      <c r="BE108" s="141">
        <f t="shared" si="14"/>
        <v>0</v>
      </c>
      <c r="BF108" s="141">
        <f t="shared" si="15"/>
        <v>0</v>
      </c>
      <c r="BG108" s="141">
        <f t="shared" si="16"/>
        <v>0</v>
      </c>
      <c r="BH108" s="141">
        <f t="shared" si="17"/>
        <v>0</v>
      </c>
      <c r="BI108" s="141">
        <f t="shared" si="18"/>
        <v>0</v>
      </c>
      <c r="BJ108" s="18" t="s">
        <v>88</v>
      </c>
      <c r="BK108" s="141">
        <f t="shared" si="19"/>
        <v>0</v>
      </c>
      <c r="BL108" s="18" t="s">
        <v>494</v>
      </c>
      <c r="BM108" s="140" t="s">
        <v>330</v>
      </c>
    </row>
    <row r="109" spans="2:65" s="1" customFormat="1" ht="33" customHeight="1">
      <c r="B109" s="34"/>
      <c r="C109" s="129" t="s">
        <v>715</v>
      </c>
      <c r="D109" s="129" t="s">
        <v>143</v>
      </c>
      <c r="E109" s="130" t="s">
        <v>1790</v>
      </c>
      <c r="F109" s="131" t="s">
        <v>1791</v>
      </c>
      <c r="G109" s="132" t="s">
        <v>157</v>
      </c>
      <c r="H109" s="133">
        <v>27</v>
      </c>
      <c r="I109" s="134"/>
      <c r="J109" s="135">
        <f t="shared" si="10"/>
        <v>0</v>
      </c>
      <c r="K109" s="131" t="s">
        <v>32</v>
      </c>
      <c r="L109" s="34"/>
      <c r="M109" s="136" t="s">
        <v>32</v>
      </c>
      <c r="N109" s="137" t="s">
        <v>51</v>
      </c>
      <c r="P109" s="138">
        <f t="shared" si="11"/>
        <v>0</v>
      </c>
      <c r="Q109" s="138">
        <v>0</v>
      </c>
      <c r="R109" s="138">
        <f t="shared" si="12"/>
        <v>0</v>
      </c>
      <c r="S109" s="138">
        <v>0</v>
      </c>
      <c r="T109" s="139">
        <f t="shared" si="13"/>
        <v>0</v>
      </c>
      <c r="AR109" s="140" t="s">
        <v>494</v>
      </c>
      <c r="AT109" s="140" t="s">
        <v>143</v>
      </c>
      <c r="AU109" s="140" t="s">
        <v>88</v>
      </c>
      <c r="AY109" s="18" t="s">
        <v>141</v>
      </c>
      <c r="BE109" s="141">
        <f t="shared" si="14"/>
        <v>0</v>
      </c>
      <c r="BF109" s="141">
        <f t="shared" si="15"/>
        <v>0</v>
      </c>
      <c r="BG109" s="141">
        <f t="shared" si="16"/>
        <v>0</v>
      </c>
      <c r="BH109" s="141">
        <f t="shared" si="17"/>
        <v>0</v>
      </c>
      <c r="BI109" s="141">
        <f t="shared" si="18"/>
        <v>0</v>
      </c>
      <c r="BJ109" s="18" t="s">
        <v>88</v>
      </c>
      <c r="BK109" s="141">
        <f t="shared" si="19"/>
        <v>0</v>
      </c>
      <c r="BL109" s="18" t="s">
        <v>494</v>
      </c>
      <c r="BM109" s="140" t="s">
        <v>350</v>
      </c>
    </row>
    <row r="110" spans="2:65" s="1" customFormat="1" ht="33" customHeight="1">
      <c r="B110" s="34"/>
      <c r="C110" s="129" t="s">
        <v>732</v>
      </c>
      <c r="D110" s="129" t="s">
        <v>143</v>
      </c>
      <c r="E110" s="130" t="s">
        <v>1792</v>
      </c>
      <c r="F110" s="131" t="s">
        <v>1793</v>
      </c>
      <c r="G110" s="132" t="s">
        <v>157</v>
      </c>
      <c r="H110" s="133">
        <v>5</v>
      </c>
      <c r="I110" s="134"/>
      <c r="J110" s="135">
        <f t="shared" si="10"/>
        <v>0</v>
      </c>
      <c r="K110" s="131" t="s">
        <v>32</v>
      </c>
      <c r="L110" s="34"/>
      <c r="M110" s="136" t="s">
        <v>32</v>
      </c>
      <c r="N110" s="137" t="s">
        <v>51</v>
      </c>
      <c r="P110" s="138">
        <f t="shared" si="11"/>
        <v>0</v>
      </c>
      <c r="Q110" s="138">
        <v>0</v>
      </c>
      <c r="R110" s="138">
        <f t="shared" si="12"/>
        <v>0</v>
      </c>
      <c r="S110" s="138">
        <v>0</v>
      </c>
      <c r="T110" s="139">
        <f t="shared" si="13"/>
        <v>0</v>
      </c>
      <c r="AR110" s="140" t="s">
        <v>494</v>
      </c>
      <c r="AT110" s="140" t="s">
        <v>143</v>
      </c>
      <c r="AU110" s="140" t="s">
        <v>88</v>
      </c>
      <c r="AY110" s="18" t="s">
        <v>141</v>
      </c>
      <c r="BE110" s="141">
        <f t="shared" si="14"/>
        <v>0</v>
      </c>
      <c r="BF110" s="141">
        <f t="shared" si="15"/>
        <v>0</v>
      </c>
      <c r="BG110" s="141">
        <f t="shared" si="16"/>
        <v>0</v>
      </c>
      <c r="BH110" s="141">
        <f t="shared" si="17"/>
        <v>0</v>
      </c>
      <c r="BI110" s="141">
        <f t="shared" si="18"/>
        <v>0</v>
      </c>
      <c r="BJ110" s="18" t="s">
        <v>88</v>
      </c>
      <c r="BK110" s="141">
        <f t="shared" si="19"/>
        <v>0</v>
      </c>
      <c r="BL110" s="18" t="s">
        <v>494</v>
      </c>
      <c r="BM110" s="140" t="s">
        <v>363</v>
      </c>
    </row>
    <row r="111" spans="2:65" s="1" customFormat="1" ht="16.5" customHeight="1">
      <c r="B111" s="34"/>
      <c r="C111" s="129" t="s">
        <v>737</v>
      </c>
      <c r="D111" s="129" t="s">
        <v>143</v>
      </c>
      <c r="E111" s="130" t="s">
        <v>1794</v>
      </c>
      <c r="F111" s="131" t="s">
        <v>1795</v>
      </c>
      <c r="G111" s="132" t="s">
        <v>608</v>
      </c>
      <c r="H111" s="133">
        <v>1</v>
      </c>
      <c r="I111" s="134"/>
      <c r="J111" s="135">
        <f t="shared" si="10"/>
        <v>0</v>
      </c>
      <c r="K111" s="131" t="s">
        <v>32</v>
      </c>
      <c r="L111" s="34"/>
      <c r="M111" s="136" t="s">
        <v>32</v>
      </c>
      <c r="N111" s="137" t="s">
        <v>51</v>
      </c>
      <c r="P111" s="138">
        <f t="shared" si="11"/>
        <v>0</v>
      </c>
      <c r="Q111" s="138">
        <v>0</v>
      </c>
      <c r="R111" s="138">
        <f t="shared" si="12"/>
        <v>0</v>
      </c>
      <c r="S111" s="138">
        <v>0</v>
      </c>
      <c r="T111" s="139">
        <f t="shared" si="13"/>
        <v>0</v>
      </c>
      <c r="AR111" s="140" t="s">
        <v>494</v>
      </c>
      <c r="AT111" s="140" t="s">
        <v>143</v>
      </c>
      <c r="AU111" s="140" t="s">
        <v>88</v>
      </c>
      <c r="AY111" s="18" t="s">
        <v>141</v>
      </c>
      <c r="BE111" s="141">
        <f t="shared" si="14"/>
        <v>0</v>
      </c>
      <c r="BF111" s="141">
        <f t="shared" si="15"/>
        <v>0</v>
      </c>
      <c r="BG111" s="141">
        <f t="shared" si="16"/>
        <v>0</v>
      </c>
      <c r="BH111" s="141">
        <f t="shared" si="17"/>
        <v>0</v>
      </c>
      <c r="BI111" s="141">
        <f t="shared" si="18"/>
        <v>0</v>
      </c>
      <c r="BJ111" s="18" t="s">
        <v>88</v>
      </c>
      <c r="BK111" s="141">
        <f t="shared" si="19"/>
        <v>0</v>
      </c>
      <c r="BL111" s="18" t="s">
        <v>494</v>
      </c>
      <c r="BM111" s="140" t="s">
        <v>376</v>
      </c>
    </row>
    <row r="112" spans="2:65" s="1" customFormat="1" ht="16.5" customHeight="1">
      <c r="B112" s="34"/>
      <c r="C112" s="129" t="s">
        <v>742</v>
      </c>
      <c r="D112" s="129" t="s">
        <v>143</v>
      </c>
      <c r="E112" s="130" t="s">
        <v>1796</v>
      </c>
      <c r="F112" s="131" t="s">
        <v>1797</v>
      </c>
      <c r="G112" s="132" t="s">
        <v>608</v>
      </c>
      <c r="H112" s="133">
        <v>2</v>
      </c>
      <c r="I112" s="134"/>
      <c r="J112" s="135">
        <f t="shared" si="10"/>
        <v>0</v>
      </c>
      <c r="K112" s="131" t="s">
        <v>32</v>
      </c>
      <c r="L112" s="34"/>
      <c r="M112" s="136" t="s">
        <v>32</v>
      </c>
      <c r="N112" s="137" t="s">
        <v>51</v>
      </c>
      <c r="P112" s="138">
        <f t="shared" si="11"/>
        <v>0</v>
      </c>
      <c r="Q112" s="138">
        <v>0</v>
      </c>
      <c r="R112" s="138">
        <f t="shared" si="12"/>
        <v>0</v>
      </c>
      <c r="S112" s="138">
        <v>0</v>
      </c>
      <c r="T112" s="139">
        <f t="shared" si="13"/>
        <v>0</v>
      </c>
      <c r="AR112" s="140" t="s">
        <v>494</v>
      </c>
      <c r="AT112" s="140" t="s">
        <v>143</v>
      </c>
      <c r="AU112" s="140" t="s">
        <v>88</v>
      </c>
      <c r="AY112" s="18" t="s">
        <v>141</v>
      </c>
      <c r="BE112" s="141">
        <f t="shared" si="14"/>
        <v>0</v>
      </c>
      <c r="BF112" s="141">
        <f t="shared" si="15"/>
        <v>0</v>
      </c>
      <c r="BG112" s="141">
        <f t="shared" si="16"/>
        <v>0</v>
      </c>
      <c r="BH112" s="141">
        <f t="shared" si="17"/>
        <v>0</v>
      </c>
      <c r="BI112" s="141">
        <f t="shared" si="18"/>
        <v>0</v>
      </c>
      <c r="BJ112" s="18" t="s">
        <v>88</v>
      </c>
      <c r="BK112" s="141">
        <f t="shared" si="19"/>
        <v>0</v>
      </c>
      <c r="BL112" s="18" t="s">
        <v>494</v>
      </c>
      <c r="BM112" s="140" t="s">
        <v>953</v>
      </c>
    </row>
    <row r="113" spans="2:65" s="1" customFormat="1" ht="16.5" customHeight="1">
      <c r="B113" s="34"/>
      <c r="C113" s="129" t="s">
        <v>7</v>
      </c>
      <c r="D113" s="129" t="s">
        <v>143</v>
      </c>
      <c r="E113" s="130" t="s">
        <v>1798</v>
      </c>
      <c r="F113" s="131" t="s">
        <v>1799</v>
      </c>
      <c r="G113" s="132" t="s">
        <v>157</v>
      </c>
      <c r="H113" s="133">
        <v>66</v>
      </c>
      <c r="I113" s="134"/>
      <c r="J113" s="135">
        <f t="shared" si="10"/>
        <v>0</v>
      </c>
      <c r="K113" s="131" t="s">
        <v>32</v>
      </c>
      <c r="L113" s="34"/>
      <c r="M113" s="136" t="s">
        <v>32</v>
      </c>
      <c r="N113" s="137" t="s">
        <v>51</v>
      </c>
      <c r="P113" s="138">
        <f t="shared" si="11"/>
        <v>0</v>
      </c>
      <c r="Q113" s="138">
        <v>0</v>
      </c>
      <c r="R113" s="138">
        <f t="shared" si="12"/>
        <v>0</v>
      </c>
      <c r="S113" s="138">
        <v>0</v>
      </c>
      <c r="T113" s="139">
        <f t="shared" si="13"/>
        <v>0</v>
      </c>
      <c r="AR113" s="140" t="s">
        <v>494</v>
      </c>
      <c r="AT113" s="140" t="s">
        <v>143</v>
      </c>
      <c r="AU113" s="140" t="s">
        <v>88</v>
      </c>
      <c r="AY113" s="18" t="s">
        <v>141</v>
      </c>
      <c r="BE113" s="141">
        <f t="shared" si="14"/>
        <v>0</v>
      </c>
      <c r="BF113" s="141">
        <f t="shared" si="15"/>
        <v>0</v>
      </c>
      <c r="BG113" s="141">
        <f t="shared" si="16"/>
        <v>0</v>
      </c>
      <c r="BH113" s="141">
        <f t="shared" si="17"/>
        <v>0</v>
      </c>
      <c r="BI113" s="141">
        <f t="shared" si="18"/>
        <v>0</v>
      </c>
      <c r="BJ113" s="18" t="s">
        <v>88</v>
      </c>
      <c r="BK113" s="141">
        <f t="shared" si="19"/>
        <v>0</v>
      </c>
      <c r="BL113" s="18" t="s">
        <v>494</v>
      </c>
      <c r="BM113" s="140" t="s">
        <v>1003</v>
      </c>
    </row>
    <row r="114" spans="2:65" s="1" customFormat="1" ht="16.5" customHeight="1">
      <c r="B114" s="34"/>
      <c r="C114" s="129" t="s">
        <v>757</v>
      </c>
      <c r="D114" s="129" t="s">
        <v>143</v>
      </c>
      <c r="E114" s="130" t="s">
        <v>1800</v>
      </c>
      <c r="F114" s="131" t="s">
        <v>1801</v>
      </c>
      <c r="G114" s="132" t="s">
        <v>157</v>
      </c>
      <c r="H114" s="133">
        <v>66</v>
      </c>
      <c r="I114" s="134"/>
      <c r="J114" s="135">
        <f t="shared" si="10"/>
        <v>0</v>
      </c>
      <c r="K114" s="131" t="s">
        <v>32</v>
      </c>
      <c r="L114" s="34"/>
      <c r="M114" s="136" t="s">
        <v>32</v>
      </c>
      <c r="N114" s="137" t="s">
        <v>51</v>
      </c>
      <c r="P114" s="138">
        <f t="shared" si="11"/>
        <v>0</v>
      </c>
      <c r="Q114" s="138">
        <v>0</v>
      </c>
      <c r="R114" s="138">
        <f t="shared" si="12"/>
        <v>0</v>
      </c>
      <c r="S114" s="138">
        <v>0</v>
      </c>
      <c r="T114" s="139">
        <f t="shared" si="13"/>
        <v>0</v>
      </c>
      <c r="AR114" s="140" t="s">
        <v>494</v>
      </c>
      <c r="AT114" s="140" t="s">
        <v>143</v>
      </c>
      <c r="AU114" s="140" t="s">
        <v>88</v>
      </c>
      <c r="AY114" s="18" t="s">
        <v>141</v>
      </c>
      <c r="BE114" s="141">
        <f t="shared" si="14"/>
        <v>0</v>
      </c>
      <c r="BF114" s="141">
        <f t="shared" si="15"/>
        <v>0</v>
      </c>
      <c r="BG114" s="141">
        <f t="shared" si="16"/>
        <v>0</v>
      </c>
      <c r="BH114" s="141">
        <f t="shared" si="17"/>
        <v>0</v>
      </c>
      <c r="BI114" s="141">
        <f t="shared" si="18"/>
        <v>0</v>
      </c>
      <c r="BJ114" s="18" t="s">
        <v>88</v>
      </c>
      <c r="BK114" s="141">
        <f t="shared" si="19"/>
        <v>0</v>
      </c>
      <c r="BL114" s="18" t="s">
        <v>494</v>
      </c>
      <c r="BM114" s="140" t="s">
        <v>1014</v>
      </c>
    </row>
    <row r="115" spans="2:65" s="1" customFormat="1" ht="16.5" customHeight="1">
      <c r="B115" s="34"/>
      <c r="C115" s="129" t="s">
        <v>1637</v>
      </c>
      <c r="D115" s="129" t="s">
        <v>143</v>
      </c>
      <c r="E115" s="130" t="s">
        <v>1802</v>
      </c>
      <c r="F115" s="131" t="s">
        <v>1803</v>
      </c>
      <c r="G115" s="132" t="s">
        <v>1779</v>
      </c>
      <c r="H115" s="133">
        <v>1</v>
      </c>
      <c r="I115" s="134"/>
      <c r="J115" s="135">
        <f t="shared" si="10"/>
        <v>0</v>
      </c>
      <c r="K115" s="131" t="s">
        <v>32</v>
      </c>
      <c r="L115" s="34"/>
      <c r="M115" s="136" t="s">
        <v>32</v>
      </c>
      <c r="N115" s="137" t="s">
        <v>51</v>
      </c>
      <c r="P115" s="138">
        <f t="shared" si="11"/>
        <v>0</v>
      </c>
      <c r="Q115" s="138">
        <v>0</v>
      </c>
      <c r="R115" s="138">
        <f t="shared" si="12"/>
        <v>0</v>
      </c>
      <c r="S115" s="138">
        <v>0</v>
      </c>
      <c r="T115" s="139">
        <f t="shared" si="13"/>
        <v>0</v>
      </c>
      <c r="AR115" s="140" t="s">
        <v>494</v>
      </c>
      <c r="AT115" s="140" t="s">
        <v>143</v>
      </c>
      <c r="AU115" s="140" t="s">
        <v>88</v>
      </c>
      <c r="AY115" s="18" t="s">
        <v>141</v>
      </c>
      <c r="BE115" s="141">
        <f t="shared" si="14"/>
        <v>0</v>
      </c>
      <c r="BF115" s="141">
        <f t="shared" si="15"/>
        <v>0</v>
      </c>
      <c r="BG115" s="141">
        <f t="shared" si="16"/>
        <v>0</v>
      </c>
      <c r="BH115" s="141">
        <f t="shared" si="17"/>
        <v>0</v>
      </c>
      <c r="BI115" s="141">
        <f t="shared" si="18"/>
        <v>0</v>
      </c>
      <c r="BJ115" s="18" t="s">
        <v>88</v>
      </c>
      <c r="BK115" s="141">
        <f t="shared" si="19"/>
        <v>0</v>
      </c>
      <c r="BL115" s="18" t="s">
        <v>494</v>
      </c>
      <c r="BM115" s="140" t="s">
        <v>1640</v>
      </c>
    </row>
    <row r="116" spans="2:65" s="1" customFormat="1" ht="16.5" customHeight="1">
      <c r="B116" s="34"/>
      <c r="C116" s="129" t="s">
        <v>285</v>
      </c>
      <c r="D116" s="129" t="s">
        <v>143</v>
      </c>
      <c r="E116" s="130" t="s">
        <v>481</v>
      </c>
      <c r="F116" s="131" t="s">
        <v>481</v>
      </c>
      <c r="G116" s="132" t="s">
        <v>1779</v>
      </c>
      <c r="H116" s="133">
        <v>1</v>
      </c>
      <c r="I116" s="134"/>
      <c r="J116" s="135">
        <f t="shared" si="10"/>
        <v>0</v>
      </c>
      <c r="K116" s="131" t="s">
        <v>32</v>
      </c>
      <c r="L116" s="34"/>
      <c r="M116" s="136" t="s">
        <v>32</v>
      </c>
      <c r="N116" s="137" t="s">
        <v>51</v>
      </c>
      <c r="P116" s="138">
        <f t="shared" si="11"/>
        <v>0</v>
      </c>
      <c r="Q116" s="138">
        <v>0</v>
      </c>
      <c r="R116" s="138">
        <f t="shared" si="12"/>
        <v>0</v>
      </c>
      <c r="S116" s="138">
        <v>0</v>
      </c>
      <c r="T116" s="139">
        <f t="shared" si="13"/>
        <v>0</v>
      </c>
      <c r="AR116" s="140" t="s">
        <v>494</v>
      </c>
      <c r="AT116" s="140" t="s">
        <v>143</v>
      </c>
      <c r="AU116" s="140" t="s">
        <v>88</v>
      </c>
      <c r="AY116" s="18" t="s">
        <v>141</v>
      </c>
      <c r="BE116" s="141">
        <f t="shared" si="14"/>
        <v>0</v>
      </c>
      <c r="BF116" s="141">
        <f t="shared" si="15"/>
        <v>0</v>
      </c>
      <c r="BG116" s="141">
        <f t="shared" si="16"/>
        <v>0</v>
      </c>
      <c r="BH116" s="141">
        <f t="shared" si="17"/>
        <v>0</v>
      </c>
      <c r="BI116" s="141">
        <f t="shared" si="18"/>
        <v>0</v>
      </c>
      <c r="BJ116" s="18" t="s">
        <v>88</v>
      </c>
      <c r="BK116" s="141">
        <f t="shared" si="19"/>
        <v>0</v>
      </c>
      <c r="BL116" s="18" t="s">
        <v>494</v>
      </c>
      <c r="BM116" s="140" t="s">
        <v>1643</v>
      </c>
    </row>
    <row r="117" spans="2:65" s="1" customFormat="1" ht="16.5" customHeight="1">
      <c r="B117" s="34"/>
      <c r="C117" s="129" t="s">
        <v>829</v>
      </c>
      <c r="D117" s="129" t="s">
        <v>143</v>
      </c>
      <c r="E117" s="130" t="s">
        <v>1804</v>
      </c>
      <c r="F117" s="131" t="s">
        <v>1805</v>
      </c>
      <c r="G117" s="132" t="s">
        <v>1779</v>
      </c>
      <c r="H117" s="133">
        <v>1</v>
      </c>
      <c r="I117" s="134"/>
      <c r="J117" s="135">
        <f t="shared" si="10"/>
        <v>0</v>
      </c>
      <c r="K117" s="131" t="s">
        <v>32</v>
      </c>
      <c r="L117" s="34"/>
      <c r="M117" s="136" t="s">
        <v>32</v>
      </c>
      <c r="N117" s="137" t="s">
        <v>51</v>
      </c>
      <c r="P117" s="138">
        <f t="shared" si="11"/>
        <v>0</v>
      </c>
      <c r="Q117" s="138">
        <v>0</v>
      </c>
      <c r="R117" s="138">
        <f t="shared" si="12"/>
        <v>0</v>
      </c>
      <c r="S117" s="138">
        <v>0</v>
      </c>
      <c r="T117" s="139">
        <f t="shared" si="13"/>
        <v>0</v>
      </c>
      <c r="AR117" s="140" t="s">
        <v>494</v>
      </c>
      <c r="AT117" s="140" t="s">
        <v>143</v>
      </c>
      <c r="AU117" s="140" t="s">
        <v>88</v>
      </c>
      <c r="AY117" s="18" t="s">
        <v>141</v>
      </c>
      <c r="BE117" s="141">
        <f t="shared" si="14"/>
        <v>0</v>
      </c>
      <c r="BF117" s="141">
        <f t="shared" si="15"/>
        <v>0</v>
      </c>
      <c r="BG117" s="141">
        <f t="shared" si="16"/>
        <v>0</v>
      </c>
      <c r="BH117" s="141">
        <f t="shared" si="17"/>
        <v>0</v>
      </c>
      <c r="BI117" s="141">
        <f t="shared" si="18"/>
        <v>0</v>
      </c>
      <c r="BJ117" s="18" t="s">
        <v>88</v>
      </c>
      <c r="BK117" s="141">
        <f t="shared" si="19"/>
        <v>0</v>
      </c>
      <c r="BL117" s="18" t="s">
        <v>494</v>
      </c>
      <c r="BM117" s="140" t="s">
        <v>431</v>
      </c>
    </row>
    <row r="118" spans="2:65" s="11" customFormat="1" ht="25.9" customHeight="1">
      <c r="B118" s="117"/>
      <c r="D118" s="118" t="s">
        <v>79</v>
      </c>
      <c r="E118" s="119" t="s">
        <v>1806</v>
      </c>
      <c r="F118" s="119" t="s">
        <v>1807</v>
      </c>
      <c r="I118" s="120"/>
      <c r="J118" s="121">
        <f>BK118</f>
        <v>0</v>
      </c>
      <c r="L118" s="117"/>
      <c r="M118" s="122"/>
      <c r="P118" s="123">
        <f>SUM(P119:P133)</f>
        <v>0</v>
      </c>
      <c r="R118" s="123">
        <f>SUM(R119:R133)</f>
        <v>0</v>
      </c>
      <c r="T118" s="124">
        <f>SUM(T119:T133)</f>
        <v>0</v>
      </c>
      <c r="AR118" s="118" t="s">
        <v>90</v>
      </c>
      <c r="AT118" s="125" t="s">
        <v>79</v>
      </c>
      <c r="AU118" s="125" t="s">
        <v>80</v>
      </c>
      <c r="AY118" s="118" t="s">
        <v>141</v>
      </c>
      <c r="BK118" s="126">
        <f>SUM(BK119:BK133)</f>
        <v>0</v>
      </c>
    </row>
    <row r="119" spans="2:65" s="1" customFormat="1" ht="21.75" customHeight="1">
      <c r="B119" s="34"/>
      <c r="C119" s="129" t="s">
        <v>291</v>
      </c>
      <c r="D119" s="129" t="s">
        <v>143</v>
      </c>
      <c r="E119" s="130" t="s">
        <v>1808</v>
      </c>
      <c r="F119" s="131" t="s">
        <v>1809</v>
      </c>
      <c r="G119" s="132" t="s">
        <v>157</v>
      </c>
      <c r="H119" s="133">
        <v>17</v>
      </c>
      <c r="I119" s="134"/>
      <c r="J119" s="135">
        <f t="shared" ref="J119:J133" si="20">ROUND(I119*H119,2)</f>
        <v>0</v>
      </c>
      <c r="K119" s="131" t="s">
        <v>32</v>
      </c>
      <c r="L119" s="34"/>
      <c r="M119" s="136" t="s">
        <v>32</v>
      </c>
      <c r="N119" s="137" t="s">
        <v>51</v>
      </c>
      <c r="P119" s="138">
        <f t="shared" ref="P119:P133" si="21">O119*H119</f>
        <v>0</v>
      </c>
      <c r="Q119" s="138">
        <v>0</v>
      </c>
      <c r="R119" s="138">
        <f t="shared" ref="R119:R133" si="22">Q119*H119</f>
        <v>0</v>
      </c>
      <c r="S119" s="138">
        <v>0</v>
      </c>
      <c r="T119" s="139">
        <f t="shared" ref="T119:T133" si="23">S119*H119</f>
        <v>0</v>
      </c>
      <c r="AR119" s="140" t="s">
        <v>494</v>
      </c>
      <c r="AT119" s="140" t="s">
        <v>143</v>
      </c>
      <c r="AU119" s="140" t="s">
        <v>88</v>
      </c>
      <c r="AY119" s="18" t="s">
        <v>141</v>
      </c>
      <c r="BE119" s="141">
        <f t="shared" ref="BE119:BE133" si="24">IF(N119="základní",J119,0)</f>
        <v>0</v>
      </c>
      <c r="BF119" s="141">
        <f t="shared" ref="BF119:BF133" si="25">IF(N119="snížená",J119,0)</f>
        <v>0</v>
      </c>
      <c r="BG119" s="141">
        <f t="shared" ref="BG119:BG133" si="26">IF(N119="zákl. přenesená",J119,0)</f>
        <v>0</v>
      </c>
      <c r="BH119" s="141">
        <f t="shared" ref="BH119:BH133" si="27">IF(N119="sníž. přenesená",J119,0)</f>
        <v>0</v>
      </c>
      <c r="BI119" s="141">
        <f t="shared" ref="BI119:BI133" si="28">IF(N119="nulová",J119,0)</f>
        <v>0</v>
      </c>
      <c r="BJ119" s="18" t="s">
        <v>88</v>
      </c>
      <c r="BK119" s="141">
        <f t="shared" ref="BK119:BK133" si="29">ROUND(I119*H119,2)</f>
        <v>0</v>
      </c>
      <c r="BL119" s="18" t="s">
        <v>494</v>
      </c>
      <c r="BM119" s="140" t="s">
        <v>444</v>
      </c>
    </row>
    <row r="120" spans="2:65" s="1" customFormat="1" ht="16.5" customHeight="1">
      <c r="B120" s="34"/>
      <c r="C120" s="129" t="s">
        <v>297</v>
      </c>
      <c r="D120" s="129" t="s">
        <v>143</v>
      </c>
      <c r="E120" s="130" t="s">
        <v>1810</v>
      </c>
      <c r="F120" s="131" t="s">
        <v>1811</v>
      </c>
      <c r="G120" s="132" t="s">
        <v>157</v>
      </c>
      <c r="H120" s="133">
        <v>3</v>
      </c>
      <c r="I120" s="134"/>
      <c r="J120" s="135">
        <f t="shared" si="20"/>
        <v>0</v>
      </c>
      <c r="K120" s="131" t="s">
        <v>32</v>
      </c>
      <c r="L120" s="34"/>
      <c r="M120" s="136" t="s">
        <v>32</v>
      </c>
      <c r="N120" s="137" t="s">
        <v>51</v>
      </c>
      <c r="P120" s="138">
        <f t="shared" si="21"/>
        <v>0</v>
      </c>
      <c r="Q120" s="138">
        <v>0</v>
      </c>
      <c r="R120" s="138">
        <f t="shared" si="22"/>
        <v>0</v>
      </c>
      <c r="S120" s="138">
        <v>0</v>
      </c>
      <c r="T120" s="139">
        <f t="shared" si="23"/>
        <v>0</v>
      </c>
      <c r="AR120" s="140" t="s">
        <v>494</v>
      </c>
      <c r="AT120" s="140" t="s">
        <v>143</v>
      </c>
      <c r="AU120" s="140" t="s">
        <v>88</v>
      </c>
      <c r="AY120" s="18" t="s">
        <v>141</v>
      </c>
      <c r="BE120" s="141">
        <f t="shared" si="24"/>
        <v>0</v>
      </c>
      <c r="BF120" s="141">
        <f t="shared" si="25"/>
        <v>0</v>
      </c>
      <c r="BG120" s="141">
        <f t="shared" si="26"/>
        <v>0</v>
      </c>
      <c r="BH120" s="141">
        <f t="shared" si="27"/>
        <v>0</v>
      </c>
      <c r="BI120" s="141">
        <f t="shared" si="28"/>
        <v>0</v>
      </c>
      <c r="BJ120" s="18" t="s">
        <v>88</v>
      </c>
      <c r="BK120" s="141">
        <f t="shared" si="29"/>
        <v>0</v>
      </c>
      <c r="BL120" s="18" t="s">
        <v>494</v>
      </c>
      <c r="BM120" s="140" t="s">
        <v>459</v>
      </c>
    </row>
    <row r="121" spans="2:65" s="1" customFormat="1" ht="21.75" customHeight="1">
      <c r="B121" s="34"/>
      <c r="C121" s="129" t="s">
        <v>841</v>
      </c>
      <c r="D121" s="129" t="s">
        <v>143</v>
      </c>
      <c r="E121" s="130" t="s">
        <v>1812</v>
      </c>
      <c r="F121" s="131" t="s">
        <v>1813</v>
      </c>
      <c r="G121" s="132" t="s">
        <v>157</v>
      </c>
      <c r="H121" s="133">
        <v>3</v>
      </c>
      <c r="I121" s="134"/>
      <c r="J121" s="135">
        <f t="shared" si="20"/>
        <v>0</v>
      </c>
      <c r="K121" s="131" t="s">
        <v>32</v>
      </c>
      <c r="L121" s="34"/>
      <c r="M121" s="136" t="s">
        <v>32</v>
      </c>
      <c r="N121" s="137" t="s">
        <v>51</v>
      </c>
      <c r="P121" s="138">
        <f t="shared" si="21"/>
        <v>0</v>
      </c>
      <c r="Q121" s="138">
        <v>0</v>
      </c>
      <c r="R121" s="138">
        <f t="shared" si="22"/>
        <v>0</v>
      </c>
      <c r="S121" s="138">
        <v>0</v>
      </c>
      <c r="T121" s="139">
        <f t="shared" si="23"/>
        <v>0</v>
      </c>
      <c r="AR121" s="140" t="s">
        <v>494</v>
      </c>
      <c r="AT121" s="140" t="s">
        <v>143</v>
      </c>
      <c r="AU121" s="140" t="s">
        <v>88</v>
      </c>
      <c r="AY121" s="18" t="s">
        <v>141</v>
      </c>
      <c r="BE121" s="141">
        <f t="shared" si="24"/>
        <v>0</v>
      </c>
      <c r="BF121" s="141">
        <f t="shared" si="25"/>
        <v>0</v>
      </c>
      <c r="BG121" s="141">
        <f t="shared" si="26"/>
        <v>0</v>
      </c>
      <c r="BH121" s="141">
        <f t="shared" si="27"/>
        <v>0</v>
      </c>
      <c r="BI121" s="141">
        <f t="shared" si="28"/>
        <v>0</v>
      </c>
      <c r="BJ121" s="18" t="s">
        <v>88</v>
      </c>
      <c r="BK121" s="141">
        <f t="shared" si="29"/>
        <v>0</v>
      </c>
      <c r="BL121" s="18" t="s">
        <v>494</v>
      </c>
      <c r="BM121" s="140" t="s">
        <v>469</v>
      </c>
    </row>
    <row r="122" spans="2:65" s="1" customFormat="1" ht="24.2" customHeight="1">
      <c r="B122" s="34"/>
      <c r="C122" s="129" t="s">
        <v>310</v>
      </c>
      <c r="D122" s="129" t="s">
        <v>143</v>
      </c>
      <c r="E122" s="130" t="s">
        <v>1814</v>
      </c>
      <c r="F122" s="131" t="s">
        <v>1815</v>
      </c>
      <c r="G122" s="132" t="s">
        <v>1779</v>
      </c>
      <c r="H122" s="133">
        <v>2</v>
      </c>
      <c r="I122" s="134"/>
      <c r="J122" s="135">
        <f t="shared" si="20"/>
        <v>0</v>
      </c>
      <c r="K122" s="131" t="s">
        <v>32</v>
      </c>
      <c r="L122" s="34"/>
      <c r="M122" s="136" t="s">
        <v>32</v>
      </c>
      <c r="N122" s="137" t="s">
        <v>51</v>
      </c>
      <c r="P122" s="138">
        <f t="shared" si="21"/>
        <v>0</v>
      </c>
      <c r="Q122" s="138">
        <v>0</v>
      </c>
      <c r="R122" s="138">
        <f t="shared" si="22"/>
        <v>0</v>
      </c>
      <c r="S122" s="138">
        <v>0</v>
      </c>
      <c r="T122" s="139">
        <f t="shared" si="23"/>
        <v>0</v>
      </c>
      <c r="AR122" s="140" t="s">
        <v>494</v>
      </c>
      <c r="AT122" s="140" t="s">
        <v>143</v>
      </c>
      <c r="AU122" s="140" t="s">
        <v>88</v>
      </c>
      <c r="AY122" s="18" t="s">
        <v>141</v>
      </c>
      <c r="BE122" s="141">
        <f t="shared" si="24"/>
        <v>0</v>
      </c>
      <c r="BF122" s="141">
        <f t="shared" si="25"/>
        <v>0</v>
      </c>
      <c r="BG122" s="141">
        <f t="shared" si="26"/>
        <v>0</v>
      </c>
      <c r="BH122" s="141">
        <f t="shared" si="27"/>
        <v>0</v>
      </c>
      <c r="BI122" s="141">
        <f t="shared" si="28"/>
        <v>0</v>
      </c>
      <c r="BJ122" s="18" t="s">
        <v>88</v>
      </c>
      <c r="BK122" s="141">
        <f t="shared" si="29"/>
        <v>0</v>
      </c>
      <c r="BL122" s="18" t="s">
        <v>494</v>
      </c>
      <c r="BM122" s="140" t="s">
        <v>482</v>
      </c>
    </row>
    <row r="123" spans="2:65" s="1" customFormat="1" ht="16.5" customHeight="1">
      <c r="B123" s="34"/>
      <c r="C123" s="129" t="s">
        <v>316</v>
      </c>
      <c r="D123" s="129" t="s">
        <v>143</v>
      </c>
      <c r="E123" s="130" t="s">
        <v>1816</v>
      </c>
      <c r="F123" s="131" t="s">
        <v>1817</v>
      </c>
      <c r="G123" s="132" t="s">
        <v>608</v>
      </c>
      <c r="H123" s="133">
        <v>1</v>
      </c>
      <c r="I123" s="134"/>
      <c r="J123" s="135">
        <f t="shared" si="20"/>
        <v>0</v>
      </c>
      <c r="K123" s="131" t="s">
        <v>32</v>
      </c>
      <c r="L123" s="34"/>
      <c r="M123" s="136" t="s">
        <v>32</v>
      </c>
      <c r="N123" s="137" t="s">
        <v>51</v>
      </c>
      <c r="P123" s="138">
        <f t="shared" si="21"/>
        <v>0</v>
      </c>
      <c r="Q123" s="138">
        <v>0</v>
      </c>
      <c r="R123" s="138">
        <f t="shared" si="22"/>
        <v>0</v>
      </c>
      <c r="S123" s="138">
        <v>0</v>
      </c>
      <c r="T123" s="139">
        <f t="shared" si="23"/>
        <v>0</v>
      </c>
      <c r="AR123" s="140" t="s">
        <v>494</v>
      </c>
      <c r="AT123" s="140" t="s">
        <v>143</v>
      </c>
      <c r="AU123" s="140" t="s">
        <v>88</v>
      </c>
      <c r="AY123" s="18" t="s">
        <v>141</v>
      </c>
      <c r="BE123" s="141">
        <f t="shared" si="24"/>
        <v>0</v>
      </c>
      <c r="BF123" s="141">
        <f t="shared" si="25"/>
        <v>0</v>
      </c>
      <c r="BG123" s="141">
        <f t="shared" si="26"/>
        <v>0</v>
      </c>
      <c r="BH123" s="141">
        <f t="shared" si="27"/>
        <v>0</v>
      </c>
      <c r="BI123" s="141">
        <f t="shared" si="28"/>
        <v>0</v>
      </c>
      <c r="BJ123" s="18" t="s">
        <v>88</v>
      </c>
      <c r="BK123" s="141">
        <f t="shared" si="29"/>
        <v>0</v>
      </c>
      <c r="BL123" s="18" t="s">
        <v>494</v>
      </c>
      <c r="BM123" s="140" t="s">
        <v>498</v>
      </c>
    </row>
    <row r="124" spans="2:65" s="1" customFormat="1" ht="16.5" customHeight="1">
      <c r="B124" s="34"/>
      <c r="C124" s="129" t="s">
        <v>321</v>
      </c>
      <c r="D124" s="129" t="s">
        <v>143</v>
      </c>
      <c r="E124" s="130" t="s">
        <v>1818</v>
      </c>
      <c r="F124" s="131" t="s">
        <v>1819</v>
      </c>
      <c r="G124" s="132" t="s">
        <v>1590</v>
      </c>
      <c r="H124" s="133">
        <v>1</v>
      </c>
      <c r="I124" s="134"/>
      <c r="J124" s="135">
        <f t="shared" si="20"/>
        <v>0</v>
      </c>
      <c r="K124" s="131" t="s">
        <v>32</v>
      </c>
      <c r="L124" s="34"/>
      <c r="M124" s="136" t="s">
        <v>32</v>
      </c>
      <c r="N124" s="137" t="s">
        <v>51</v>
      </c>
      <c r="P124" s="138">
        <f t="shared" si="21"/>
        <v>0</v>
      </c>
      <c r="Q124" s="138">
        <v>0</v>
      </c>
      <c r="R124" s="138">
        <f t="shared" si="22"/>
        <v>0</v>
      </c>
      <c r="S124" s="138">
        <v>0</v>
      </c>
      <c r="T124" s="139">
        <f t="shared" si="23"/>
        <v>0</v>
      </c>
      <c r="AR124" s="140" t="s">
        <v>494</v>
      </c>
      <c r="AT124" s="140" t="s">
        <v>143</v>
      </c>
      <c r="AU124" s="140" t="s">
        <v>88</v>
      </c>
      <c r="AY124" s="18" t="s">
        <v>141</v>
      </c>
      <c r="BE124" s="141">
        <f t="shared" si="24"/>
        <v>0</v>
      </c>
      <c r="BF124" s="141">
        <f t="shared" si="25"/>
        <v>0</v>
      </c>
      <c r="BG124" s="141">
        <f t="shared" si="26"/>
        <v>0</v>
      </c>
      <c r="BH124" s="141">
        <f t="shared" si="27"/>
        <v>0</v>
      </c>
      <c r="BI124" s="141">
        <f t="shared" si="28"/>
        <v>0</v>
      </c>
      <c r="BJ124" s="18" t="s">
        <v>88</v>
      </c>
      <c r="BK124" s="141">
        <f t="shared" si="29"/>
        <v>0</v>
      </c>
      <c r="BL124" s="18" t="s">
        <v>494</v>
      </c>
      <c r="BM124" s="140" t="s">
        <v>161</v>
      </c>
    </row>
    <row r="125" spans="2:65" s="1" customFormat="1" ht="16.5" customHeight="1">
      <c r="B125" s="34"/>
      <c r="C125" s="129" t="s">
        <v>330</v>
      </c>
      <c r="D125" s="129" t="s">
        <v>143</v>
      </c>
      <c r="E125" s="130" t="s">
        <v>1820</v>
      </c>
      <c r="F125" s="131" t="s">
        <v>1821</v>
      </c>
      <c r="G125" s="132" t="s">
        <v>1779</v>
      </c>
      <c r="H125" s="133">
        <v>1</v>
      </c>
      <c r="I125" s="134"/>
      <c r="J125" s="135">
        <f t="shared" si="20"/>
        <v>0</v>
      </c>
      <c r="K125" s="131" t="s">
        <v>32</v>
      </c>
      <c r="L125" s="34"/>
      <c r="M125" s="136" t="s">
        <v>32</v>
      </c>
      <c r="N125" s="137" t="s">
        <v>51</v>
      </c>
      <c r="P125" s="138">
        <f t="shared" si="21"/>
        <v>0</v>
      </c>
      <c r="Q125" s="138">
        <v>0</v>
      </c>
      <c r="R125" s="138">
        <f t="shared" si="22"/>
        <v>0</v>
      </c>
      <c r="S125" s="138">
        <v>0</v>
      </c>
      <c r="T125" s="139">
        <f t="shared" si="23"/>
        <v>0</v>
      </c>
      <c r="AR125" s="140" t="s">
        <v>494</v>
      </c>
      <c r="AT125" s="140" t="s">
        <v>143</v>
      </c>
      <c r="AU125" s="140" t="s">
        <v>88</v>
      </c>
      <c r="AY125" s="18" t="s">
        <v>141</v>
      </c>
      <c r="BE125" s="141">
        <f t="shared" si="24"/>
        <v>0</v>
      </c>
      <c r="BF125" s="141">
        <f t="shared" si="25"/>
        <v>0</v>
      </c>
      <c r="BG125" s="141">
        <f t="shared" si="26"/>
        <v>0</v>
      </c>
      <c r="BH125" s="141">
        <f t="shared" si="27"/>
        <v>0</v>
      </c>
      <c r="BI125" s="141">
        <f t="shared" si="28"/>
        <v>0</v>
      </c>
      <c r="BJ125" s="18" t="s">
        <v>88</v>
      </c>
      <c r="BK125" s="141">
        <f t="shared" si="29"/>
        <v>0</v>
      </c>
      <c r="BL125" s="18" t="s">
        <v>494</v>
      </c>
      <c r="BM125" s="140" t="s">
        <v>216</v>
      </c>
    </row>
    <row r="126" spans="2:65" s="1" customFormat="1" ht="16.5" customHeight="1">
      <c r="B126" s="34"/>
      <c r="C126" s="129" t="s">
        <v>336</v>
      </c>
      <c r="D126" s="129" t="s">
        <v>143</v>
      </c>
      <c r="E126" s="130" t="s">
        <v>1822</v>
      </c>
      <c r="F126" s="131" t="s">
        <v>1823</v>
      </c>
      <c r="G126" s="132" t="s">
        <v>1779</v>
      </c>
      <c r="H126" s="133">
        <v>1</v>
      </c>
      <c r="I126" s="134"/>
      <c r="J126" s="135">
        <f t="shared" si="20"/>
        <v>0</v>
      </c>
      <c r="K126" s="131" t="s">
        <v>32</v>
      </c>
      <c r="L126" s="34"/>
      <c r="M126" s="136" t="s">
        <v>32</v>
      </c>
      <c r="N126" s="137" t="s">
        <v>51</v>
      </c>
      <c r="P126" s="138">
        <f t="shared" si="21"/>
        <v>0</v>
      </c>
      <c r="Q126" s="138">
        <v>0</v>
      </c>
      <c r="R126" s="138">
        <f t="shared" si="22"/>
        <v>0</v>
      </c>
      <c r="S126" s="138">
        <v>0</v>
      </c>
      <c r="T126" s="139">
        <f t="shared" si="23"/>
        <v>0</v>
      </c>
      <c r="AR126" s="140" t="s">
        <v>494</v>
      </c>
      <c r="AT126" s="140" t="s">
        <v>143</v>
      </c>
      <c r="AU126" s="140" t="s">
        <v>88</v>
      </c>
      <c r="AY126" s="18" t="s">
        <v>141</v>
      </c>
      <c r="BE126" s="141">
        <f t="shared" si="24"/>
        <v>0</v>
      </c>
      <c r="BF126" s="141">
        <f t="shared" si="25"/>
        <v>0</v>
      </c>
      <c r="BG126" s="141">
        <f t="shared" si="26"/>
        <v>0</v>
      </c>
      <c r="BH126" s="141">
        <f t="shared" si="27"/>
        <v>0</v>
      </c>
      <c r="BI126" s="141">
        <f t="shared" si="28"/>
        <v>0</v>
      </c>
      <c r="BJ126" s="18" t="s">
        <v>88</v>
      </c>
      <c r="BK126" s="141">
        <f t="shared" si="29"/>
        <v>0</v>
      </c>
      <c r="BL126" s="18" t="s">
        <v>494</v>
      </c>
      <c r="BM126" s="140" t="s">
        <v>234</v>
      </c>
    </row>
    <row r="127" spans="2:65" s="1" customFormat="1" ht="16.5" customHeight="1">
      <c r="B127" s="34"/>
      <c r="C127" s="129" t="s">
        <v>350</v>
      </c>
      <c r="D127" s="129" t="s">
        <v>143</v>
      </c>
      <c r="E127" s="130" t="s">
        <v>1824</v>
      </c>
      <c r="F127" s="131" t="s">
        <v>1825</v>
      </c>
      <c r="G127" s="132" t="s">
        <v>608</v>
      </c>
      <c r="H127" s="133">
        <v>1</v>
      </c>
      <c r="I127" s="134"/>
      <c r="J127" s="135">
        <f t="shared" si="20"/>
        <v>0</v>
      </c>
      <c r="K127" s="131" t="s">
        <v>32</v>
      </c>
      <c r="L127" s="34"/>
      <c r="M127" s="136" t="s">
        <v>32</v>
      </c>
      <c r="N127" s="137" t="s">
        <v>51</v>
      </c>
      <c r="P127" s="138">
        <f t="shared" si="21"/>
        <v>0</v>
      </c>
      <c r="Q127" s="138">
        <v>0</v>
      </c>
      <c r="R127" s="138">
        <f t="shared" si="22"/>
        <v>0</v>
      </c>
      <c r="S127" s="138">
        <v>0</v>
      </c>
      <c r="T127" s="139">
        <f t="shared" si="23"/>
        <v>0</v>
      </c>
      <c r="AR127" s="140" t="s">
        <v>494</v>
      </c>
      <c r="AT127" s="140" t="s">
        <v>143</v>
      </c>
      <c r="AU127" s="140" t="s">
        <v>88</v>
      </c>
      <c r="AY127" s="18" t="s">
        <v>141</v>
      </c>
      <c r="BE127" s="141">
        <f t="shared" si="24"/>
        <v>0</v>
      </c>
      <c r="BF127" s="141">
        <f t="shared" si="25"/>
        <v>0</v>
      </c>
      <c r="BG127" s="141">
        <f t="shared" si="26"/>
        <v>0</v>
      </c>
      <c r="BH127" s="141">
        <f t="shared" si="27"/>
        <v>0</v>
      </c>
      <c r="BI127" s="141">
        <f t="shared" si="28"/>
        <v>0</v>
      </c>
      <c r="BJ127" s="18" t="s">
        <v>88</v>
      </c>
      <c r="BK127" s="141">
        <f t="shared" si="29"/>
        <v>0</v>
      </c>
      <c r="BL127" s="18" t="s">
        <v>494</v>
      </c>
      <c r="BM127" s="140" t="s">
        <v>222</v>
      </c>
    </row>
    <row r="128" spans="2:65" s="1" customFormat="1" ht="16.5" customHeight="1">
      <c r="B128" s="34"/>
      <c r="C128" s="129" t="s">
        <v>357</v>
      </c>
      <c r="D128" s="129" t="s">
        <v>143</v>
      </c>
      <c r="E128" s="130" t="s">
        <v>1826</v>
      </c>
      <c r="F128" s="131" t="s">
        <v>1827</v>
      </c>
      <c r="G128" s="132" t="s">
        <v>608</v>
      </c>
      <c r="H128" s="133">
        <v>1</v>
      </c>
      <c r="I128" s="134"/>
      <c r="J128" s="135">
        <f t="shared" si="20"/>
        <v>0</v>
      </c>
      <c r="K128" s="131" t="s">
        <v>32</v>
      </c>
      <c r="L128" s="34"/>
      <c r="M128" s="136" t="s">
        <v>32</v>
      </c>
      <c r="N128" s="137" t="s">
        <v>51</v>
      </c>
      <c r="P128" s="138">
        <f t="shared" si="21"/>
        <v>0</v>
      </c>
      <c r="Q128" s="138">
        <v>0</v>
      </c>
      <c r="R128" s="138">
        <f t="shared" si="22"/>
        <v>0</v>
      </c>
      <c r="S128" s="138">
        <v>0</v>
      </c>
      <c r="T128" s="139">
        <f t="shared" si="23"/>
        <v>0</v>
      </c>
      <c r="AR128" s="140" t="s">
        <v>494</v>
      </c>
      <c r="AT128" s="140" t="s">
        <v>143</v>
      </c>
      <c r="AU128" s="140" t="s">
        <v>88</v>
      </c>
      <c r="AY128" s="18" t="s">
        <v>141</v>
      </c>
      <c r="BE128" s="141">
        <f t="shared" si="24"/>
        <v>0</v>
      </c>
      <c r="BF128" s="141">
        <f t="shared" si="25"/>
        <v>0</v>
      </c>
      <c r="BG128" s="141">
        <f t="shared" si="26"/>
        <v>0</v>
      </c>
      <c r="BH128" s="141">
        <f t="shared" si="27"/>
        <v>0</v>
      </c>
      <c r="BI128" s="141">
        <f t="shared" si="28"/>
        <v>0</v>
      </c>
      <c r="BJ128" s="18" t="s">
        <v>88</v>
      </c>
      <c r="BK128" s="141">
        <f t="shared" si="29"/>
        <v>0</v>
      </c>
      <c r="BL128" s="18" t="s">
        <v>494</v>
      </c>
      <c r="BM128" s="140" t="s">
        <v>185</v>
      </c>
    </row>
    <row r="129" spans="2:65" s="1" customFormat="1" ht="16.5" customHeight="1">
      <c r="B129" s="34"/>
      <c r="C129" s="129" t="s">
        <v>363</v>
      </c>
      <c r="D129" s="129" t="s">
        <v>143</v>
      </c>
      <c r="E129" s="130" t="s">
        <v>1828</v>
      </c>
      <c r="F129" s="131" t="s">
        <v>1797</v>
      </c>
      <c r="G129" s="132" t="s">
        <v>608</v>
      </c>
      <c r="H129" s="133">
        <v>2</v>
      </c>
      <c r="I129" s="134"/>
      <c r="J129" s="135">
        <f t="shared" si="20"/>
        <v>0</v>
      </c>
      <c r="K129" s="131" t="s">
        <v>32</v>
      </c>
      <c r="L129" s="34"/>
      <c r="M129" s="136" t="s">
        <v>32</v>
      </c>
      <c r="N129" s="137" t="s">
        <v>51</v>
      </c>
      <c r="P129" s="138">
        <f t="shared" si="21"/>
        <v>0</v>
      </c>
      <c r="Q129" s="138">
        <v>0</v>
      </c>
      <c r="R129" s="138">
        <f t="shared" si="22"/>
        <v>0</v>
      </c>
      <c r="S129" s="138">
        <v>0</v>
      </c>
      <c r="T129" s="139">
        <f t="shared" si="23"/>
        <v>0</v>
      </c>
      <c r="AR129" s="140" t="s">
        <v>494</v>
      </c>
      <c r="AT129" s="140" t="s">
        <v>143</v>
      </c>
      <c r="AU129" s="140" t="s">
        <v>88</v>
      </c>
      <c r="AY129" s="18" t="s">
        <v>141</v>
      </c>
      <c r="BE129" s="141">
        <f t="shared" si="24"/>
        <v>0</v>
      </c>
      <c r="BF129" s="141">
        <f t="shared" si="25"/>
        <v>0</v>
      </c>
      <c r="BG129" s="141">
        <f t="shared" si="26"/>
        <v>0</v>
      </c>
      <c r="BH129" s="141">
        <f t="shared" si="27"/>
        <v>0</v>
      </c>
      <c r="BI129" s="141">
        <f t="shared" si="28"/>
        <v>0</v>
      </c>
      <c r="BJ129" s="18" t="s">
        <v>88</v>
      </c>
      <c r="BK129" s="141">
        <f t="shared" si="29"/>
        <v>0</v>
      </c>
      <c r="BL129" s="18" t="s">
        <v>494</v>
      </c>
      <c r="BM129" s="140" t="s">
        <v>194</v>
      </c>
    </row>
    <row r="130" spans="2:65" s="1" customFormat="1" ht="16.5" customHeight="1">
      <c r="B130" s="34"/>
      <c r="C130" s="129" t="s">
        <v>369</v>
      </c>
      <c r="D130" s="129" t="s">
        <v>143</v>
      </c>
      <c r="E130" s="130" t="s">
        <v>1829</v>
      </c>
      <c r="F130" s="131" t="s">
        <v>1830</v>
      </c>
      <c r="G130" s="132" t="s">
        <v>1779</v>
      </c>
      <c r="H130" s="133">
        <v>1</v>
      </c>
      <c r="I130" s="134"/>
      <c r="J130" s="135">
        <f t="shared" si="20"/>
        <v>0</v>
      </c>
      <c r="K130" s="131" t="s">
        <v>32</v>
      </c>
      <c r="L130" s="34"/>
      <c r="M130" s="136" t="s">
        <v>32</v>
      </c>
      <c r="N130" s="137" t="s">
        <v>51</v>
      </c>
      <c r="P130" s="138">
        <f t="shared" si="21"/>
        <v>0</v>
      </c>
      <c r="Q130" s="138">
        <v>0</v>
      </c>
      <c r="R130" s="138">
        <f t="shared" si="22"/>
        <v>0</v>
      </c>
      <c r="S130" s="138">
        <v>0</v>
      </c>
      <c r="T130" s="139">
        <f t="shared" si="23"/>
        <v>0</v>
      </c>
      <c r="AR130" s="140" t="s">
        <v>494</v>
      </c>
      <c r="AT130" s="140" t="s">
        <v>143</v>
      </c>
      <c r="AU130" s="140" t="s">
        <v>88</v>
      </c>
      <c r="AY130" s="18" t="s">
        <v>141</v>
      </c>
      <c r="BE130" s="141">
        <f t="shared" si="24"/>
        <v>0</v>
      </c>
      <c r="BF130" s="141">
        <f t="shared" si="25"/>
        <v>0</v>
      </c>
      <c r="BG130" s="141">
        <f t="shared" si="26"/>
        <v>0</v>
      </c>
      <c r="BH130" s="141">
        <f t="shared" si="27"/>
        <v>0</v>
      </c>
      <c r="BI130" s="141">
        <f t="shared" si="28"/>
        <v>0</v>
      </c>
      <c r="BJ130" s="18" t="s">
        <v>88</v>
      </c>
      <c r="BK130" s="141">
        <f t="shared" si="29"/>
        <v>0</v>
      </c>
      <c r="BL130" s="18" t="s">
        <v>494</v>
      </c>
      <c r="BM130" s="140" t="s">
        <v>253</v>
      </c>
    </row>
    <row r="131" spans="2:65" s="1" customFormat="1" ht="16.5" customHeight="1">
      <c r="B131" s="34"/>
      <c r="C131" s="129" t="s">
        <v>376</v>
      </c>
      <c r="D131" s="129" t="s">
        <v>143</v>
      </c>
      <c r="E131" s="130" t="s">
        <v>1831</v>
      </c>
      <c r="F131" s="131" t="s">
        <v>142</v>
      </c>
      <c r="G131" s="132" t="s">
        <v>1779</v>
      </c>
      <c r="H131" s="133">
        <v>1</v>
      </c>
      <c r="I131" s="134"/>
      <c r="J131" s="135">
        <f t="shared" si="20"/>
        <v>0</v>
      </c>
      <c r="K131" s="131" t="s">
        <v>32</v>
      </c>
      <c r="L131" s="34"/>
      <c r="M131" s="136" t="s">
        <v>32</v>
      </c>
      <c r="N131" s="137" t="s">
        <v>51</v>
      </c>
      <c r="P131" s="138">
        <f t="shared" si="21"/>
        <v>0</v>
      </c>
      <c r="Q131" s="138">
        <v>0</v>
      </c>
      <c r="R131" s="138">
        <f t="shared" si="22"/>
        <v>0</v>
      </c>
      <c r="S131" s="138">
        <v>0</v>
      </c>
      <c r="T131" s="139">
        <f t="shared" si="23"/>
        <v>0</v>
      </c>
      <c r="AR131" s="140" t="s">
        <v>494</v>
      </c>
      <c r="AT131" s="140" t="s">
        <v>143</v>
      </c>
      <c r="AU131" s="140" t="s">
        <v>88</v>
      </c>
      <c r="AY131" s="18" t="s">
        <v>141</v>
      </c>
      <c r="BE131" s="141">
        <f t="shared" si="24"/>
        <v>0</v>
      </c>
      <c r="BF131" s="141">
        <f t="shared" si="25"/>
        <v>0</v>
      </c>
      <c r="BG131" s="141">
        <f t="shared" si="26"/>
        <v>0</v>
      </c>
      <c r="BH131" s="141">
        <f t="shared" si="27"/>
        <v>0</v>
      </c>
      <c r="BI131" s="141">
        <f t="shared" si="28"/>
        <v>0</v>
      </c>
      <c r="BJ131" s="18" t="s">
        <v>88</v>
      </c>
      <c r="BK131" s="141">
        <f t="shared" si="29"/>
        <v>0</v>
      </c>
      <c r="BL131" s="18" t="s">
        <v>494</v>
      </c>
      <c r="BM131" s="140" t="s">
        <v>275</v>
      </c>
    </row>
    <row r="132" spans="2:65" s="1" customFormat="1" ht="16.5" customHeight="1">
      <c r="B132" s="34"/>
      <c r="C132" s="129" t="s">
        <v>946</v>
      </c>
      <c r="D132" s="129" t="s">
        <v>143</v>
      </c>
      <c r="E132" s="130" t="s">
        <v>1832</v>
      </c>
      <c r="F132" s="131" t="s">
        <v>481</v>
      </c>
      <c r="G132" s="132" t="s">
        <v>1779</v>
      </c>
      <c r="H132" s="133">
        <v>1</v>
      </c>
      <c r="I132" s="134"/>
      <c r="J132" s="135">
        <f t="shared" si="20"/>
        <v>0</v>
      </c>
      <c r="K132" s="131" t="s">
        <v>32</v>
      </c>
      <c r="L132" s="34"/>
      <c r="M132" s="136" t="s">
        <v>32</v>
      </c>
      <c r="N132" s="137" t="s">
        <v>51</v>
      </c>
      <c r="P132" s="138">
        <f t="shared" si="21"/>
        <v>0</v>
      </c>
      <c r="Q132" s="138">
        <v>0</v>
      </c>
      <c r="R132" s="138">
        <f t="shared" si="22"/>
        <v>0</v>
      </c>
      <c r="S132" s="138">
        <v>0</v>
      </c>
      <c r="T132" s="139">
        <f t="shared" si="23"/>
        <v>0</v>
      </c>
      <c r="AR132" s="140" t="s">
        <v>494</v>
      </c>
      <c r="AT132" s="140" t="s">
        <v>143</v>
      </c>
      <c r="AU132" s="140" t="s">
        <v>88</v>
      </c>
      <c r="AY132" s="18" t="s">
        <v>141</v>
      </c>
      <c r="BE132" s="141">
        <f t="shared" si="24"/>
        <v>0</v>
      </c>
      <c r="BF132" s="141">
        <f t="shared" si="25"/>
        <v>0</v>
      </c>
      <c r="BG132" s="141">
        <f t="shared" si="26"/>
        <v>0</v>
      </c>
      <c r="BH132" s="141">
        <f t="shared" si="27"/>
        <v>0</v>
      </c>
      <c r="BI132" s="141">
        <f t="shared" si="28"/>
        <v>0</v>
      </c>
      <c r="BJ132" s="18" t="s">
        <v>88</v>
      </c>
      <c r="BK132" s="141">
        <f t="shared" si="29"/>
        <v>0</v>
      </c>
      <c r="BL132" s="18" t="s">
        <v>494</v>
      </c>
      <c r="BM132" s="140" t="s">
        <v>304</v>
      </c>
    </row>
    <row r="133" spans="2:65" s="1" customFormat="1" ht="16.5" customHeight="1">
      <c r="B133" s="34"/>
      <c r="C133" s="129" t="s">
        <v>953</v>
      </c>
      <c r="D133" s="129" t="s">
        <v>143</v>
      </c>
      <c r="E133" s="130" t="s">
        <v>1833</v>
      </c>
      <c r="F133" s="131" t="s">
        <v>1834</v>
      </c>
      <c r="G133" s="132" t="s">
        <v>1779</v>
      </c>
      <c r="H133" s="133">
        <v>1</v>
      </c>
      <c r="I133" s="134"/>
      <c r="J133" s="135">
        <f t="shared" si="20"/>
        <v>0</v>
      </c>
      <c r="K133" s="131" t="s">
        <v>32</v>
      </c>
      <c r="L133" s="34"/>
      <c r="M133" s="136" t="s">
        <v>32</v>
      </c>
      <c r="N133" s="137" t="s">
        <v>51</v>
      </c>
      <c r="P133" s="138">
        <f t="shared" si="21"/>
        <v>0</v>
      </c>
      <c r="Q133" s="138">
        <v>0</v>
      </c>
      <c r="R133" s="138">
        <f t="shared" si="22"/>
        <v>0</v>
      </c>
      <c r="S133" s="138">
        <v>0</v>
      </c>
      <c r="T133" s="139">
        <f t="shared" si="23"/>
        <v>0</v>
      </c>
      <c r="AR133" s="140" t="s">
        <v>494</v>
      </c>
      <c r="AT133" s="140" t="s">
        <v>143</v>
      </c>
      <c r="AU133" s="140" t="s">
        <v>88</v>
      </c>
      <c r="AY133" s="18" t="s">
        <v>141</v>
      </c>
      <c r="BE133" s="141">
        <f t="shared" si="24"/>
        <v>0</v>
      </c>
      <c r="BF133" s="141">
        <f t="shared" si="25"/>
        <v>0</v>
      </c>
      <c r="BG133" s="141">
        <f t="shared" si="26"/>
        <v>0</v>
      </c>
      <c r="BH133" s="141">
        <f t="shared" si="27"/>
        <v>0</v>
      </c>
      <c r="BI133" s="141">
        <f t="shared" si="28"/>
        <v>0</v>
      </c>
      <c r="BJ133" s="18" t="s">
        <v>88</v>
      </c>
      <c r="BK133" s="141">
        <f t="shared" si="29"/>
        <v>0</v>
      </c>
      <c r="BL133" s="18" t="s">
        <v>494</v>
      </c>
      <c r="BM133" s="140" t="s">
        <v>388</v>
      </c>
    </row>
    <row r="134" spans="2:65" s="11" customFormat="1" ht="25.9" customHeight="1">
      <c r="B134" s="117"/>
      <c r="D134" s="118" t="s">
        <v>79</v>
      </c>
      <c r="E134" s="119" t="s">
        <v>1835</v>
      </c>
      <c r="F134" s="119" t="s">
        <v>1836</v>
      </c>
      <c r="I134" s="120"/>
      <c r="J134" s="121">
        <f>BK134</f>
        <v>0</v>
      </c>
      <c r="L134" s="117"/>
      <c r="M134" s="122"/>
      <c r="P134" s="123">
        <f>SUM(P135:P170)</f>
        <v>0</v>
      </c>
      <c r="R134" s="123">
        <f>SUM(R135:R170)</f>
        <v>0</v>
      </c>
      <c r="T134" s="124">
        <f>SUM(T135:T170)</f>
        <v>0</v>
      </c>
      <c r="AR134" s="118" t="s">
        <v>90</v>
      </c>
      <c r="AT134" s="125" t="s">
        <v>79</v>
      </c>
      <c r="AU134" s="125" t="s">
        <v>80</v>
      </c>
      <c r="AY134" s="118" t="s">
        <v>141</v>
      </c>
      <c r="BK134" s="126">
        <f>SUM(BK135:BK170)</f>
        <v>0</v>
      </c>
    </row>
    <row r="135" spans="2:65" s="1" customFormat="1" ht="16.5" customHeight="1">
      <c r="B135" s="34"/>
      <c r="C135" s="129" t="s">
        <v>999</v>
      </c>
      <c r="D135" s="129" t="s">
        <v>143</v>
      </c>
      <c r="E135" s="130" t="s">
        <v>1837</v>
      </c>
      <c r="F135" s="131" t="s">
        <v>1838</v>
      </c>
      <c r="G135" s="132" t="s">
        <v>1839</v>
      </c>
      <c r="H135" s="133">
        <v>1</v>
      </c>
      <c r="I135" s="134"/>
      <c r="J135" s="135">
        <f>ROUND(I135*H135,2)</f>
        <v>0</v>
      </c>
      <c r="K135" s="131" t="s">
        <v>32</v>
      </c>
      <c r="L135" s="34"/>
      <c r="M135" s="136" t="s">
        <v>32</v>
      </c>
      <c r="N135" s="137" t="s">
        <v>51</v>
      </c>
      <c r="P135" s="138">
        <f>O135*H135</f>
        <v>0</v>
      </c>
      <c r="Q135" s="138">
        <v>0</v>
      </c>
      <c r="R135" s="138">
        <f>Q135*H135</f>
        <v>0</v>
      </c>
      <c r="S135" s="138">
        <v>0</v>
      </c>
      <c r="T135" s="139">
        <f>S135*H135</f>
        <v>0</v>
      </c>
      <c r="AR135" s="140" t="s">
        <v>494</v>
      </c>
      <c r="AT135" s="140" t="s">
        <v>143</v>
      </c>
      <c r="AU135" s="140" t="s">
        <v>88</v>
      </c>
      <c r="AY135" s="18" t="s">
        <v>141</v>
      </c>
      <c r="BE135" s="141">
        <f>IF(N135="základní",J135,0)</f>
        <v>0</v>
      </c>
      <c r="BF135" s="141">
        <f>IF(N135="snížená",J135,0)</f>
        <v>0</v>
      </c>
      <c r="BG135" s="141">
        <f>IF(N135="zákl. přenesená",J135,0)</f>
        <v>0</v>
      </c>
      <c r="BH135" s="141">
        <f>IF(N135="sníž. přenesená",J135,0)</f>
        <v>0</v>
      </c>
      <c r="BI135" s="141">
        <f>IF(N135="nulová",J135,0)</f>
        <v>0</v>
      </c>
      <c r="BJ135" s="18" t="s">
        <v>88</v>
      </c>
      <c r="BK135" s="141">
        <f>ROUND(I135*H135,2)</f>
        <v>0</v>
      </c>
      <c r="BL135" s="18" t="s">
        <v>494</v>
      </c>
      <c r="BM135" s="140" t="s">
        <v>491</v>
      </c>
    </row>
    <row r="136" spans="2:65" s="1" customFormat="1" ht="87.75">
      <c r="B136" s="34"/>
      <c r="D136" s="147" t="s">
        <v>1054</v>
      </c>
      <c r="F136" s="187" t="s">
        <v>1840</v>
      </c>
      <c r="I136" s="144"/>
      <c r="L136" s="34"/>
      <c r="M136" s="145"/>
      <c r="T136" s="55"/>
      <c r="AT136" s="18" t="s">
        <v>1054</v>
      </c>
      <c r="AU136" s="18" t="s">
        <v>88</v>
      </c>
    </row>
    <row r="137" spans="2:65" s="1" customFormat="1" ht="16.5" customHeight="1">
      <c r="B137" s="34"/>
      <c r="C137" s="129" t="s">
        <v>1003</v>
      </c>
      <c r="D137" s="129" t="s">
        <v>143</v>
      </c>
      <c r="E137" s="130" t="s">
        <v>1841</v>
      </c>
      <c r="F137" s="131" t="s">
        <v>1842</v>
      </c>
      <c r="G137" s="132" t="s">
        <v>608</v>
      </c>
      <c r="H137" s="133">
        <v>1</v>
      </c>
      <c r="I137" s="134"/>
      <c r="J137" s="135">
        <f t="shared" ref="J137:J143" si="30">ROUND(I137*H137,2)</f>
        <v>0</v>
      </c>
      <c r="K137" s="131" t="s">
        <v>32</v>
      </c>
      <c r="L137" s="34"/>
      <c r="M137" s="136" t="s">
        <v>32</v>
      </c>
      <c r="N137" s="137" t="s">
        <v>51</v>
      </c>
      <c r="P137" s="138">
        <f t="shared" ref="P137:P143" si="31">O137*H137</f>
        <v>0</v>
      </c>
      <c r="Q137" s="138">
        <v>0</v>
      </c>
      <c r="R137" s="138">
        <f t="shared" ref="R137:R143" si="32">Q137*H137</f>
        <v>0</v>
      </c>
      <c r="S137" s="138">
        <v>0</v>
      </c>
      <c r="T137" s="139">
        <f t="shared" ref="T137:T143" si="33">S137*H137</f>
        <v>0</v>
      </c>
      <c r="AR137" s="140" t="s">
        <v>494</v>
      </c>
      <c r="AT137" s="140" t="s">
        <v>143</v>
      </c>
      <c r="AU137" s="140" t="s">
        <v>88</v>
      </c>
      <c r="AY137" s="18" t="s">
        <v>141</v>
      </c>
      <c r="BE137" s="141">
        <f t="shared" ref="BE137:BE143" si="34">IF(N137="základní",J137,0)</f>
        <v>0</v>
      </c>
      <c r="BF137" s="141">
        <f t="shared" ref="BF137:BF143" si="35">IF(N137="snížená",J137,0)</f>
        <v>0</v>
      </c>
      <c r="BG137" s="141">
        <f t="shared" ref="BG137:BG143" si="36">IF(N137="zákl. přenesená",J137,0)</f>
        <v>0</v>
      </c>
      <c r="BH137" s="141">
        <f t="shared" ref="BH137:BH143" si="37">IF(N137="sníž. přenesená",J137,0)</f>
        <v>0</v>
      </c>
      <c r="BI137" s="141">
        <f t="shared" ref="BI137:BI143" si="38">IF(N137="nulová",J137,0)</f>
        <v>0</v>
      </c>
      <c r="BJ137" s="18" t="s">
        <v>88</v>
      </c>
      <c r="BK137" s="141">
        <f t="shared" ref="BK137:BK143" si="39">ROUND(I137*H137,2)</f>
        <v>0</v>
      </c>
      <c r="BL137" s="18" t="s">
        <v>494</v>
      </c>
      <c r="BM137" s="140" t="s">
        <v>426</v>
      </c>
    </row>
    <row r="138" spans="2:65" s="1" customFormat="1" ht="16.5" customHeight="1">
      <c r="B138" s="34"/>
      <c r="C138" s="129" t="s">
        <v>1008</v>
      </c>
      <c r="D138" s="129" t="s">
        <v>143</v>
      </c>
      <c r="E138" s="130" t="s">
        <v>1843</v>
      </c>
      <c r="F138" s="131" t="s">
        <v>1844</v>
      </c>
      <c r="G138" s="132" t="s">
        <v>1779</v>
      </c>
      <c r="H138" s="133">
        <v>1</v>
      </c>
      <c r="I138" s="134"/>
      <c r="J138" s="135">
        <f t="shared" si="30"/>
        <v>0</v>
      </c>
      <c r="K138" s="131" t="s">
        <v>32</v>
      </c>
      <c r="L138" s="34"/>
      <c r="M138" s="136" t="s">
        <v>32</v>
      </c>
      <c r="N138" s="137" t="s">
        <v>51</v>
      </c>
      <c r="P138" s="138">
        <f t="shared" si="31"/>
        <v>0</v>
      </c>
      <c r="Q138" s="138">
        <v>0</v>
      </c>
      <c r="R138" s="138">
        <f t="shared" si="32"/>
        <v>0</v>
      </c>
      <c r="S138" s="138">
        <v>0</v>
      </c>
      <c r="T138" s="139">
        <f t="shared" si="33"/>
        <v>0</v>
      </c>
      <c r="AR138" s="140" t="s">
        <v>494</v>
      </c>
      <c r="AT138" s="140" t="s">
        <v>143</v>
      </c>
      <c r="AU138" s="140" t="s">
        <v>88</v>
      </c>
      <c r="AY138" s="18" t="s">
        <v>141</v>
      </c>
      <c r="BE138" s="141">
        <f t="shared" si="34"/>
        <v>0</v>
      </c>
      <c r="BF138" s="141">
        <f t="shared" si="35"/>
        <v>0</v>
      </c>
      <c r="BG138" s="141">
        <f t="shared" si="36"/>
        <v>0</v>
      </c>
      <c r="BH138" s="141">
        <f t="shared" si="37"/>
        <v>0</v>
      </c>
      <c r="BI138" s="141">
        <f t="shared" si="38"/>
        <v>0</v>
      </c>
      <c r="BJ138" s="18" t="s">
        <v>88</v>
      </c>
      <c r="BK138" s="141">
        <f t="shared" si="39"/>
        <v>0</v>
      </c>
      <c r="BL138" s="18" t="s">
        <v>494</v>
      </c>
      <c r="BM138" s="140" t="s">
        <v>514</v>
      </c>
    </row>
    <row r="139" spans="2:65" s="1" customFormat="1" ht="24.2" customHeight="1">
      <c r="B139" s="34"/>
      <c r="C139" s="129" t="s">
        <v>1014</v>
      </c>
      <c r="D139" s="129" t="s">
        <v>143</v>
      </c>
      <c r="E139" s="130" t="s">
        <v>1845</v>
      </c>
      <c r="F139" s="131" t="s">
        <v>1846</v>
      </c>
      <c r="G139" s="132" t="s">
        <v>608</v>
      </c>
      <c r="H139" s="133">
        <v>1</v>
      </c>
      <c r="I139" s="134"/>
      <c r="J139" s="135">
        <f t="shared" si="30"/>
        <v>0</v>
      </c>
      <c r="K139" s="131" t="s">
        <v>32</v>
      </c>
      <c r="L139" s="34"/>
      <c r="M139" s="136" t="s">
        <v>32</v>
      </c>
      <c r="N139" s="137" t="s">
        <v>51</v>
      </c>
      <c r="P139" s="138">
        <f t="shared" si="31"/>
        <v>0</v>
      </c>
      <c r="Q139" s="138">
        <v>0</v>
      </c>
      <c r="R139" s="138">
        <f t="shared" si="32"/>
        <v>0</v>
      </c>
      <c r="S139" s="138">
        <v>0</v>
      </c>
      <c r="T139" s="139">
        <f t="shared" si="33"/>
        <v>0</v>
      </c>
      <c r="AR139" s="140" t="s">
        <v>494</v>
      </c>
      <c r="AT139" s="140" t="s">
        <v>143</v>
      </c>
      <c r="AU139" s="140" t="s">
        <v>88</v>
      </c>
      <c r="AY139" s="18" t="s">
        <v>141</v>
      </c>
      <c r="BE139" s="141">
        <f t="shared" si="34"/>
        <v>0</v>
      </c>
      <c r="BF139" s="141">
        <f t="shared" si="35"/>
        <v>0</v>
      </c>
      <c r="BG139" s="141">
        <f t="shared" si="36"/>
        <v>0</v>
      </c>
      <c r="BH139" s="141">
        <f t="shared" si="37"/>
        <v>0</v>
      </c>
      <c r="BI139" s="141">
        <f t="shared" si="38"/>
        <v>0</v>
      </c>
      <c r="BJ139" s="18" t="s">
        <v>88</v>
      </c>
      <c r="BK139" s="141">
        <f t="shared" si="39"/>
        <v>0</v>
      </c>
      <c r="BL139" s="18" t="s">
        <v>494</v>
      </c>
      <c r="BM139" s="140" t="s">
        <v>518</v>
      </c>
    </row>
    <row r="140" spans="2:65" s="1" customFormat="1" ht="16.5" customHeight="1">
      <c r="B140" s="34"/>
      <c r="C140" s="129" t="s">
        <v>1016</v>
      </c>
      <c r="D140" s="129" t="s">
        <v>143</v>
      </c>
      <c r="E140" s="130" t="s">
        <v>1847</v>
      </c>
      <c r="F140" s="131" t="s">
        <v>1848</v>
      </c>
      <c r="G140" s="132" t="s">
        <v>608</v>
      </c>
      <c r="H140" s="133">
        <v>1</v>
      </c>
      <c r="I140" s="134"/>
      <c r="J140" s="135">
        <f t="shared" si="30"/>
        <v>0</v>
      </c>
      <c r="K140" s="131" t="s">
        <v>32</v>
      </c>
      <c r="L140" s="34"/>
      <c r="M140" s="136" t="s">
        <v>32</v>
      </c>
      <c r="N140" s="137" t="s">
        <v>51</v>
      </c>
      <c r="P140" s="138">
        <f t="shared" si="31"/>
        <v>0</v>
      </c>
      <c r="Q140" s="138">
        <v>0</v>
      </c>
      <c r="R140" s="138">
        <f t="shared" si="32"/>
        <v>0</v>
      </c>
      <c r="S140" s="138">
        <v>0</v>
      </c>
      <c r="T140" s="139">
        <f t="shared" si="33"/>
        <v>0</v>
      </c>
      <c r="AR140" s="140" t="s">
        <v>494</v>
      </c>
      <c r="AT140" s="140" t="s">
        <v>143</v>
      </c>
      <c r="AU140" s="140" t="s">
        <v>88</v>
      </c>
      <c r="AY140" s="18" t="s">
        <v>141</v>
      </c>
      <c r="BE140" s="141">
        <f t="shared" si="34"/>
        <v>0</v>
      </c>
      <c r="BF140" s="141">
        <f t="shared" si="35"/>
        <v>0</v>
      </c>
      <c r="BG140" s="141">
        <f t="shared" si="36"/>
        <v>0</v>
      </c>
      <c r="BH140" s="141">
        <f t="shared" si="37"/>
        <v>0</v>
      </c>
      <c r="BI140" s="141">
        <f t="shared" si="38"/>
        <v>0</v>
      </c>
      <c r="BJ140" s="18" t="s">
        <v>88</v>
      </c>
      <c r="BK140" s="141">
        <f t="shared" si="39"/>
        <v>0</v>
      </c>
      <c r="BL140" s="18" t="s">
        <v>494</v>
      </c>
      <c r="BM140" s="140" t="s">
        <v>407</v>
      </c>
    </row>
    <row r="141" spans="2:65" s="1" customFormat="1" ht="16.5" customHeight="1">
      <c r="B141" s="34"/>
      <c r="C141" s="129" t="s">
        <v>1640</v>
      </c>
      <c r="D141" s="129" t="s">
        <v>143</v>
      </c>
      <c r="E141" s="130" t="s">
        <v>1849</v>
      </c>
      <c r="F141" s="131" t="s">
        <v>1850</v>
      </c>
      <c r="G141" s="132" t="s">
        <v>1779</v>
      </c>
      <c r="H141" s="133">
        <v>1</v>
      </c>
      <c r="I141" s="134"/>
      <c r="J141" s="135">
        <f t="shared" si="30"/>
        <v>0</v>
      </c>
      <c r="K141" s="131" t="s">
        <v>32</v>
      </c>
      <c r="L141" s="34"/>
      <c r="M141" s="136" t="s">
        <v>32</v>
      </c>
      <c r="N141" s="137" t="s">
        <v>51</v>
      </c>
      <c r="P141" s="138">
        <f t="shared" si="31"/>
        <v>0</v>
      </c>
      <c r="Q141" s="138">
        <v>0</v>
      </c>
      <c r="R141" s="138">
        <f t="shared" si="32"/>
        <v>0</v>
      </c>
      <c r="S141" s="138">
        <v>0</v>
      </c>
      <c r="T141" s="139">
        <f t="shared" si="33"/>
        <v>0</v>
      </c>
      <c r="AR141" s="140" t="s">
        <v>494</v>
      </c>
      <c r="AT141" s="140" t="s">
        <v>143</v>
      </c>
      <c r="AU141" s="140" t="s">
        <v>88</v>
      </c>
      <c r="AY141" s="18" t="s">
        <v>141</v>
      </c>
      <c r="BE141" s="141">
        <f t="shared" si="34"/>
        <v>0</v>
      </c>
      <c r="BF141" s="141">
        <f t="shared" si="35"/>
        <v>0</v>
      </c>
      <c r="BG141" s="141">
        <f t="shared" si="36"/>
        <v>0</v>
      </c>
      <c r="BH141" s="141">
        <f t="shared" si="37"/>
        <v>0</v>
      </c>
      <c r="BI141" s="141">
        <f t="shared" si="38"/>
        <v>0</v>
      </c>
      <c r="BJ141" s="18" t="s">
        <v>88</v>
      </c>
      <c r="BK141" s="141">
        <f t="shared" si="39"/>
        <v>0</v>
      </c>
      <c r="BL141" s="18" t="s">
        <v>494</v>
      </c>
      <c r="BM141" s="140" t="s">
        <v>1851</v>
      </c>
    </row>
    <row r="142" spans="2:65" s="1" customFormat="1" ht="16.5" customHeight="1">
      <c r="B142" s="34"/>
      <c r="C142" s="129" t="s">
        <v>1039</v>
      </c>
      <c r="D142" s="129" t="s">
        <v>143</v>
      </c>
      <c r="E142" s="130" t="s">
        <v>1852</v>
      </c>
      <c r="F142" s="131" t="s">
        <v>1853</v>
      </c>
      <c r="G142" s="132" t="s">
        <v>1779</v>
      </c>
      <c r="H142" s="133">
        <v>2</v>
      </c>
      <c r="I142" s="134"/>
      <c r="J142" s="135">
        <f t="shared" si="30"/>
        <v>0</v>
      </c>
      <c r="K142" s="131" t="s">
        <v>32</v>
      </c>
      <c r="L142" s="34"/>
      <c r="M142" s="136" t="s">
        <v>32</v>
      </c>
      <c r="N142" s="137" t="s">
        <v>51</v>
      </c>
      <c r="P142" s="138">
        <f t="shared" si="31"/>
        <v>0</v>
      </c>
      <c r="Q142" s="138">
        <v>0</v>
      </c>
      <c r="R142" s="138">
        <f t="shared" si="32"/>
        <v>0</v>
      </c>
      <c r="S142" s="138">
        <v>0</v>
      </c>
      <c r="T142" s="139">
        <f t="shared" si="33"/>
        <v>0</v>
      </c>
      <c r="AR142" s="140" t="s">
        <v>494</v>
      </c>
      <c r="AT142" s="140" t="s">
        <v>143</v>
      </c>
      <c r="AU142" s="140" t="s">
        <v>88</v>
      </c>
      <c r="AY142" s="18" t="s">
        <v>141</v>
      </c>
      <c r="BE142" s="141">
        <f t="shared" si="34"/>
        <v>0</v>
      </c>
      <c r="BF142" s="141">
        <f t="shared" si="35"/>
        <v>0</v>
      </c>
      <c r="BG142" s="141">
        <f t="shared" si="36"/>
        <v>0</v>
      </c>
      <c r="BH142" s="141">
        <f t="shared" si="37"/>
        <v>0</v>
      </c>
      <c r="BI142" s="141">
        <f t="shared" si="38"/>
        <v>0</v>
      </c>
      <c r="BJ142" s="18" t="s">
        <v>88</v>
      </c>
      <c r="BK142" s="141">
        <f t="shared" si="39"/>
        <v>0</v>
      </c>
      <c r="BL142" s="18" t="s">
        <v>494</v>
      </c>
      <c r="BM142" s="140" t="s">
        <v>475</v>
      </c>
    </row>
    <row r="143" spans="2:65" s="1" customFormat="1" ht="16.5" customHeight="1">
      <c r="B143" s="34"/>
      <c r="C143" s="129" t="s">
        <v>1643</v>
      </c>
      <c r="D143" s="129" t="s">
        <v>143</v>
      </c>
      <c r="E143" s="130" t="s">
        <v>1854</v>
      </c>
      <c r="F143" s="131" t="s">
        <v>1855</v>
      </c>
      <c r="G143" s="132" t="s">
        <v>1590</v>
      </c>
      <c r="H143" s="133">
        <v>2</v>
      </c>
      <c r="I143" s="134"/>
      <c r="J143" s="135">
        <f t="shared" si="30"/>
        <v>0</v>
      </c>
      <c r="K143" s="131" t="s">
        <v>32</v>
      </c>
      <c r="L143" s="34"/>
      <c r="M143" s="136" t="s">
        <v>32</v>
      </c>
      <c r="N143" s="137" t="s">
        <v>51</v>
      </c>
      <c r="P143" s="138">
        <f t="shared" si="31"/>
        <v>0</v>
      </c>
      <c r="Q143" s="138">
        <v>0</v>
      </c>
      <c r="R143" s="138">
        <f t="shared" si="32"/>
        <v>0</v>
      </c>
      <c r="S143" s="138">
        <v>0</v>
      </c>
      <c r="T143" s="139">
        <f t="shared" si="33"/>
        <v>0</v>
      </c>
      <c r="AR143" s="140" t="s">
        <v>494</v>
      </c>
      <c r="AT143" s="140" t="s">
        <v>143</v>
      </c>
      <c r="AU143" s="140" t="s">
        <v>88</v>
      </c>
      <c r="AY143" s="18" t="s">
        <v>141</v>
      </c>
      <c r="BE143" s="141">
        <f t="shared" si="34"/>
        <v>0</v>
      </c>
      <c r="BF143" s="141">
        <f t="shared" si="35"/>
        <v>0</v>
      </c>
      <c r="BG143" s="141">
        <f t="shared" si="36"/>
        <v>0</v>
      </c>
      <c r="BH143" s="141">
        <f t="shared" si="37"/>
        <v>0</v>
      </c>
      <c r="BI143" s="141">
        <f t="shared" si="38"/>
        <v>0</v>
      </c>
      <c r="BJ143" s="18" t="s">
        <v>88</v>
      </c>
      <c r="BK143" s="141">
        <f t="shared" si="39"/>
        <v>0</v>
      </c>
      <c r="BL143" s="18" t="s">
        <v>494</v>
      </c>
      <c r="BM143" s="140" t="s">
        <v>876</v>
      </c>
    </row>
    <row r="144" spans="2:65" s="1" customFormat="1" ht="48.75">
      <c r="B144" s="34"/>
      <c r="D144" s="147" t="s">
        <v>1054</v>
      </c>
      <c r="F144" s="187" t="s">
        <v>1856</v>
      </c>
      <c r="I144" s="144"/>
      <c r="L144" s="34"/>
      <c r="M144" s="145"/>
      <c r="T144" s="55"/>
      <c r="AT144" s="18" t="s">
        <v>1054</v>
      </c>
      <c r="AU144" s="18" t="s">
        <v>88</v>
      </c>
    </row>
    <row r="145" spans="2:65" s="1" customFormat="1" ht="21.75" customHeight="1">
      <c r="B145" s="34"/>
      <c r="C145" s="129" t="s">
        <v>1857</v>
      </c>
      <c r="D145" s="129" t="s">
        <v>143</v>
      </c>
      <c r="E145" s="130" t="s">
        <v>1858</v>
      </c>
      <c r="F145" s="131" t="s">
        <v>1859</v>
      </c>
      <c r="G145" s="132" t="s">
        <v>1590</v>
      </c>
      <c r="H145" s="133">
        <v>3</v>
      </c>
      <c r="I145" s="134"/>
      <c r="J145" s="135">
        <f>ROUND(I145*H145,2)</f>
        <v>0</v>
      </c>
      <c r="K145" s="131" t="s">
        <v>32</v>
      </c>
      <c r="L145" s="34"/>
      <c r="M145" s="136" t="s">
        <v>32</v>
      </c>
      <c r="N145" s="137" t="s">
        <v>51</v>
      </c>
      <c r="P145" s="138">
        <f>O145*H145</f>
        <v>0</v>
      </c>
      <c r="Q145" s="138">
        <v>0</v>
      </c>
      <c r="R145" s="138">
        <f>Q145*H145</f>
        <v>0</v>
      </c>
      <c r="S145" s="138">
        <v>0</v>
      </c>
      <c r="T145" s="139">
        <f>S145*H145</f>
        <v>0</v>
      </c>
      <c r="AR145" s="140" t="s">
        <v>494</v>
      </c>
      <c r="AT145" s="140" t="s">
        <v>143</v>
      </c>
      <c r="AU145" s="140" t="s">
        <v>88</v>
      </c>
      <c r="AY145" s="18" t="s">
        <v>141</v>
      </c>
      <c r="BE145" s="141">
        <f>IF(N145="základní",J145,0)</f>
        <v>0</v>
      </c>
      <c r="BF145" s="141">
        <f>IF(N145="snížená",J145,0)</f>
        <v>0</v>
      </c>
      <c r="BG145" s="141">
        <f>IF(N145="zákl. přenesená",J145,0)</f>
        <v>0</v>
      </c>
      <c r="BH145" s="141">
        <f>IF(N145="sníž. přenesená",J145,0)</f>
        <v>0</v>
      </c>
      <c r="BI145" s="141">
        <f>IF(N145="nulová",J145,0)</f>
        <v>0</v>
      </c>
      <c r="BJ145" s="18" t="s">
        <v>88</v>
      </c>
      <c r="BK145" s="141">
        <f>ROUND(I145*H145,2)</f>
        <v>0</v>
      </c>
      <c r="BL145" s="18" t="s">
        <v>494</v>
      </c>
      <c r="BM145" s="140" t="s">
        <v>1372</v>
      </c>
    </row>
    <row r="146" spans="2:65" s="1" customFormat="1" ht="48.75">
      <c r="B146" s="34"/>
      <c r="D146" s="147" t="s">
        <v>1054</v>
      </c>
      <c r="F146" s="187" t="s">
        <v>1860</v>
      </c>
      <c r="I146" s="144"/>
      <c r="L146" s="34"/>
      <c r="M146" s="145"/>
      <c r="T146" s="55"/>
      <c r="AT146" s="18" t="s">
        <v>1054</v>
      </c>
      <c r="AU146" s="18" t="s">
        <v>88</v>
      </c>
    </row>
    <row r="147" spans="2:65" s="1" customFormat="1" ht="16.5" customHeight="1">
      <c r="B147" s="34"/>
      <c r="C147" s="129" t="s">
        <v>431</v>
      </c>
      <c r="D147" s="129" t="s">
        <v>143</v>
      </c>
      <c r="E147" s="130" t="s">
        <v>1861</v>
      </c>
      <c r="F147" s="131" t="s">
        <v>1862</v>
      </c>
      <c r="G147" s="132" t="s">
        <v>1590</v>
      </c>
      <c r="H147" s="133">
        <v>3</v>
      </c>
      <c r="I147" s="134"/>
      <c r="J147" s="135">
        <f>ROUND(I147*H147,2)</f>
        <v>0</v>
      </c>
      <c r="K147" s="131" t="s">
        <v>32</v>
      </c>
      <c r="L147" s="34"/>
      <c r="M147" s="136" t="s">
        <v>32</v>
      </c>
      <c r="N147" s="137" t="s">
        <v>51</v>
      </c>
      <c r="P147" s="138">
        <f>O147*H147</f>
        <v>0</v>
      </c>
      <c r="Q147" s="138">
        <v>0</v>
      </c>
      <c r="R147" s="138">
        <f>Q147*H147</f>
        <v>0</v>
      </c>
      <c r="S147" s="138">
        <v>0</v>
      </c>
      <c r="T147" s="139">
        <f>S147*H147</f>
        <v>0</v>
      </c>
      <c r="AR147" s="140" t="s">
        <v>494</v>
      </c>
      <c r="AT147" s="140" t="s">
        <v>143</v>
      </c>
      <c r="AU147" s="140" t="s">
        <v>88</v>
      </c>
      <c r="AY147" s="18" t="s">
        <v>141</v>
      </c>
      <c r="BE147" s="141">
        <f>IF(N147="základní",J147,0)</f>
        <v>0</v>
      </c>
      <c r="BF147" s="141">
        <f>IF(N147="snížená",J147,0)</f>
        <v>0</v>
      </c>
      <c r="BG147" s="141">
        <f>IF(N147="zákl. přenesená",J147,0)</f>
        <v>0</v>
      </c>
      <c r="BH147" s="141">
        <f>IF(N147="sníž. přenesená",J147,0)</f>
        <v>0</v>
      </c>
      <c r="BI147" s="141">
        <f>IF(N147="nulová",J147,0)</f>
        <v>0</v>
      </c>
      <c r="BJ147" s="18" t="s">
        <v>88</v>
      </c>
      <c r="BK147" s="141">
        <f>ROUND(I147*H147,2)</f>
        <v>0</v>
      </c>
      <c r="BL147" s="18" t="s">
        <v>494</v>
      </c>
      <c r="BM147" s="140" t="s">
        <v>1863</v>
      </c>
    </row>
    <row r="148" spans="2:65" s="1" customFormat="1" ht="16.5" customHeight="1">
      <c r="B148" s="34"/>
      <c r="C148" s="129" t="s">
        <v>438</v>
      </c>
      <c r="D148" s="129" t="s">
        <v>143</v>
      </c>
      <c r="E148" s="130" t="s">
        <v>1864</v>
      </c>
      <c r="F148" s="131" t="s">
        <v>1865</v>
      </c>
      <c r="G148" s="132" t="s">
        <v>1590</v>
      </c>
      <c r="H148" s="133">
        <v>1</v>
      </c>
      <c r="I148" s="134"/>
      <c r="J148" s="135">
        <f>ROUND(I148*H148,2)</f>
        <v>0</v>
      </c>
      <c r="K148" s="131" t="s">
        <v>32</v>
      </c>
      <c r="L148" s="34"/>
      <c r="M148" s="136" t="s">
        <v>32</v>
      </c>
      <c r="N148" s="137" t="s">
        <v>51</v>
      </c>
      <c r="P148" s="138">
        <f>O148*H148</f>
        <v>0</v>
      </c>
      <c r="Q148" s="138">
        <v>0</v>
      </c>
      <c r="R148" s="138">
        <f>Q148*H148</f>
        <v>0</v>
      </c>
      <c r="S148" s="138">
        <v>0</v>
      </c>
      <c r="T148" s="139">
        <f>S148*H148</f>
        <v>0</v>
      </c>
      <c r="AR148" s="140" t="s">
        <v>494</v>
      </c>
      <c r="AT148" s="140" t="s">
        <v>143</v>
      </c>
      <c r="AU148" s="140" t="s">
        <v>88</v>
      </c>
      <c r="AY148" s="18" t="s">
        <v>141</v>
      </c>
      <c r="BE148" s="141">
        <f>IF(N148="základní",J148,0)</f>
        <v>0</v>
      </c>
      <c r="BF148" s="141">
        <f>IF(N148="snížená",J148,0)</f>
        <v>0</v>
      </c>
      <c r="BG148" s="141">
        <f>IF(N148="zákl. přenesená",J148,0)</f>
        <v>0</v>
      </c>
      <c r="BH148" s="141">
        <f>IF(N148="sníž. přenesená",J148,0)</f>
        <v>0</v>
      </c>
      <c r="BI148" s="141">
        <f>IF(N148="nulová",J148,0)</f>
        <v>0</v>
      </c>
      <c r="BJ148" s="18" t="s">
        <v>88</v>
      </c>
      <c r="BK148" s="141">
        <f>ROUND(I148*H148,2)</f>
        <v>0</v>
      </c>
      <c r="BL148" s="18" t="s">
        <v>494</v>
      </c>
      <c r="BM148" s="140" t="s">
        <v>1395</v>
      </c>
    </row>
    <row r="149" spans="2:65" s="1" customFormat="1" ht="48.75">
      <c r="B149" s="34"/>
      <c r="D149" s="147" t="s">
        <v>1054</v>
      </c>
      <c r="F149" s="187" t="s">
        <v>1866</v>
      </c>
      <c r="I149" s="144"/>
      <c r="L149" s="34"/>
      <c r="M149" s="145"/>
      <c r="T149" s="55"/>
      <c r="AT149" s="18" t="s">
        <v>1054</v>
      </c>
      <c r="AU149" s="18" t="s">
        <v>88</v>
      </c>
    </row>
    <row r="150" spans="2:65" s="1" customFormat="1" ht="24.2" customHeight="1">
      <c r="B150" s="34"/>
      <c r="C150" s="129" t="s">
        <v>444</v>
      </c>
      <c r="D150" s="129" t="s">
        <v>143</v>
      </c>
      <c r="E150" s="130" t="s">
        <v>1867</v>
      </c>
      <c r="F150" s="131" t="s">
        <v>1868</v>
      </c>
      <c r="G150" s="132" t="s">
        <v>1590</v>
      </c>
      <c r="H150" s="133">
        <v>1</v>
      </c>
      <c r="I150" s="134"/>
      <c r="J150" s="135">
        <f>ROUND(I150*H150,2)</f>
        <v>0</v>
      </c>
      <c r="K150" s="131" t="s">
        <v>32</v>
      </c>
      <c r="L150" s="34"/>
      <c r="M150" s="136" t="s">
        <v>32</v>
      </c>
      <c r="N150" s="137" t="s">
        <v>51</v>
      </c>
      <c r="P150" s="138">
        <f>O150*H150</f>
        <v>0</v>
      </c>
      <c r="Q150" s="138">
        <v>0</v>
      </c>
      <c r="R150" s="138">
        <f>Q150*H150</f>
        <v>0</v>
      </c>
      <c r="S150" s="138">
        <v>0</v>
      </c>
      <c r="T150" s="139">
        <f>S150*H150</f>
        <v>0</v>
      </c>
      <c r="AR150" s="140" t="s">
        <v>494</v>
      </c>
      <c r="AT150" s="140" t="s">
        <v>143</v>
      </c>
      <c r="AU150" s="140" t="s">
        <v>88</v>
      </c>
      <c r="AY150" s="18" t="s">
        <v>141</v>
      </c>
      <c r="BE150" s="141">
        <f>IF(N150="základní",J150,0)</f>
        <v>0</v>
      </c>
      <c r="BF150" s="141">
        <f>IF(N150="snížená",J150,0)</f>
        <v>0</v>
      </c>
      <c r="BG150" s="141">
        <f>IF(N150="zákl. přenesená",J150,0)</f>
        <v>0</v>
      </c>
      <c r="BH150" s="141">
        <f>IF(N150="sníž. přenesená",J150,0)</f>
        <v>0</v>
      </c>
      <c r="BI150" s="141">
        <f>IF(N150="nulová",J150,0)</f>
        <v>0</v>
      </c>
      <c r="BJ150" s="18" t="s">
        <v>88</v>
      </c>
      <c r="BK150" s="141">
        <f>ROUND(I150*H150,2)</f>
        <v>0</v>
      </c>
      <c r="BL150" s="18" t="s">
        <v>494</v>
      </c>
      <c r="BM150" s="140" t="s">
        <v>1409</v>
      </c>
    </row>
    <row r="151" spans="2:65" s="1" customFormat="1" ht="48.75">
      <c r="B151" s="34"/>
      <c r="D151" s="147" t="s">
        <v>1054</v>
      </c>
      <c r="F151" s="187" t="s">
        <v>1869</v>
      </c>
      <c r="I151" s="144"/>
      <c r="L151" s="34"/>
      <c r="M151" s="145"/>
      <c r="T151" s="55"/>
      <c r="AT151" s="18" t="s">
        <v>1054</v>
      </c>
      <c r="AU151" s="18" t="s">
        <v>88</v>
      </c>
    </row>
    <row r="152" spans="2:65" s="1" customFormat="1" ht="16.5" customHeight="1">
      <c r="B152" s="34"/>
      <c r="C152" s="129" t="s">
        <v>450</v>
      </c>
      <c r="D152" s="129" t="s">
        <v>143</v>
      </c>
      <c r="E152" s="130" t="s">
        <v>1870</v>
      </c>
      <c r="F152" s="131" t="s">
        <v>1871</v>
      </c>
      <c r="G152" s="132" t="s">
        <v>1590</v>
      </c>
      <c r="H152" s="133">
        <v>1</v>
      </c>
      <c r="I152" s="134"/>
      <c r="J152" s="135">
        <f>ROUND(I152*H152,2)</f>
        <v>0</v>
      </c>
      <c r="K152" s="131" t="s">
        <v>32</v>
      </c>
      <c r="L152" s="34"/>
      <c r="M152" s="136" t="s">
        <v>32</v>
      </c>
      <c r="N152" s="137" t="s">
        <v>51</v>
      </c>
      <c r="P152" s="138">
        <f>O152*H152</f>
        <v>0</v>
      </c>
      <c r="Q152" s="138">
        <v>0</v>
      </c>
      <c r="R152" s="138">
        <f>Q152*H152</f>
        <v>0</v>
      </c>
      <c r="S152" s="138">
        <v>0</v>
      </c>
      <c r="T152" s="139">
        <f>S152*H152</f>
        <v>0</v>
      </c>
      <c r="AR152" s="140" t="s">
        <v>494</v>
      </c>
      <c r="AT152" s="140" t="s">
        <v>143</v>
      </c>
      <c r="AU152" s="140" t="s">
        <v>88</v>
      </c>
      <c r="AY152" s="18" t="s">
        <v>141</v>
      </c>
      <c r="BE152" s="141">
        <f>IF(N152="základní",J152,0)</f>
        <v>0</v>
      </c>
      <c r="BF152" s="141">
        <f>IF(N152="snížená",J152,0)</f>
        <v>0</v>
      </c>
      <c r="BG152" s="141">
        <f>IF(N152="zákl. přenesená",J152,0)</f>
        <v>0</v>
      </c>
      <c r="BH152" s="141">
        <f>IF(N152="sníž. přenesená",J152,0)</f>
        <v>0</v>
      </c>
      <c r="BI152" s="141">
        <f>IF(N152="nulová",J152,0)</f>
        <v>0</v>
      </c>
      <c r="BJ152" s="18" t="s">
        <v>88</v>
      </c>
      <c r="BK152" s="141">
        <f>ROUND(I152*H152,2)</f>
        <v>0</v>
      </c>
      <c r="BL152" s="18" t="s">
        <v>494</v>
      </c>
      <c r="BM152" s="140" t="s">
        <v>1421</v>
      </c>
    </row>
    <row r="153" spans="2:65" s="1" customFormat="1" ht="29.25">
      <c r="B153" s="34"/>
      <c r="D153" s="147" t="s">
        <v>1054</v>
      </c>
      <c r="F153" s="187" t="s">
        <v>1872</v>
      </c>
      <c r="I153" s="144"/>
      <c r="L153" s="34"/>
      <c r="M153" s="145"/>
      <c r="T153" s="55"/>
      <c r="AT153" s="18" t="s">
        <v>1054</v>
      </c>
      <c r="AU153" s="18" t="s">
        <v>88</v>
      </c>
    </row>
    <row r="154" spans="2:65" s="1" customFormat="1" ht="24.2" customHeight="1">
      <c r="B154" s="34"/>
      <c r="C154" s="129" t="s">
        <v>459</v>
      </c>
      <c r="D154" s="129" t="s">
        <v>143</v>
      </c>
      <c r="E154" s="130" t="s">
        <v>1873</v>
      </c>
      <c r="F154" s="131" t="s">
        <v>1874</v>
      </c>
      <c r="G154" s="132" t="s">
        <v>1590</v>
      </c>
      <c r="H154" s="133">
        <v>1</v>
      </c>
      <c r="I154" s="134"/>
      <c r="J154" s="135">
        <f>ROUND(I154*H154,2)</f>
        <v>0</v>
      </c>
      <c r="K154" s="131" t="s">
        <v>32</v>
      </c>
      <c r="L154" s="34"/>
      <c r="M154" s="136" t="s">
        <v>32</v>
      </c>
      <c r="N154" s="137" t="s">
        <v>51</v>
      </c>
      <c r="P154" s="138">
        <f>O154*H154</f>
        <v>0</v>
      </c>
      <c r="Q154" s="138">
        <v>0</v>
      </c>
      <c r="R154" s="138">
        <f>Q154*H154</f>
        <v>0</v>
      </c>
      <c r="S154" s="138">
        <v>0</v>
      </c>
      <c r="T154" s="139">
        <f>S154*H154</f>
        <v>0</v>
      </c>
      <c r="AR154" s="140" t="s">
        <v>494</v>
      </c>
      <c r="AT154" s="140" t="s">
        <v>143</v>
      </c>
      <c r="AU154" s="140" t="s">
        <v>88</v>
      </c>
      <c r="AY154" s="18" t="s">
        <v>141</v>
      </c>
      <c r="BE154" s="141">
        <f>IF(N154="základní",J154,0)</f>
        <v>0</v>
      </c>
      <c r="BF154" s="141">
        <f>IF(N154="snížená",J154,0)</f>
        <v>0</v>
      </c>
      <c r="BG154" s="141">
        <f>IF(N154="zákl. přenesená",J154,0)</f>
        <v>0</v>
      </c>
      <c r="BH154" s="141">
        <f>IF(N154="sníž. přenesená",J154,0)</f>
        <v>0</v>
      </c>
      <c r="BI154" s="141">
        <f>IF(N154="nulová",J154,0)</f>
        <v>0</v>
      </c>
      <c r="BJ154" s="18" t="s">
        <v>88</v>
      </c>
      <c r="BK154" s="141">
        <f>ROUND(I154*H154,2)</f>
        <v>0</v>
      </c>
      <c r="BL154" s="18" t="s">
        <v>494</v>
      </c>
      <c r="BM154" s="140" t="s">
        <v>1433</v>
      </c>
    </row>
    <row r="155" spans="2:65" s="1" customFormat="1" ht="39">
      <c r="B155" s="34"/>
      <c r="D155" s="147" t="s">
        <v>1054</v>
      </c>
      <c r="F155" s="187" t="s">
        <v>1875</v>
      </c>
      <c r="I155" s="144"/>
      <c r="L155" s="34"/>
      <c r="M155" s="145"/>
      <c r="T155" s="55"/>
      <c r="AT155" s="18" t="s">
        <v>1054</v>
      </c>
      <c r="AU155" s="18" t="s">
        <v>88</v>
      </c>
    </row>
    <row r="156" spans="2:65" s="1" customFormat="1" ht="16.5" customHeight="1">
      <c r="B156" s="34"/>
      <c r="C156" s="129" t="s">
        <v>464</v>
      </c>
      <c r="D156" s="129" t="s">
        <v>143</v>
      </c>
      <c r="E156" s="130" t="s">
        <v>1876</v>
      </c>
      <c r="F156" s="131" t="s">
        <v>1877</v>
      </c>
      <c r="G156" s="132" t="s">
        <v>1590</v>
      </c>
      <c r="H156" s="133">
        <v>1</v>
      </c>
      <c r="I156" s="134"/>
      <c r="J156" s="135">
        <f>ROUND(I156*H156,2)</f>
        <v>0</v>
      </c>
      <c r="K156" s="131" t="s">
        <v>32</v>
      </c>
      <c r="L156" s="34"/>
      <c r="M156" s="136" t="s">
        <v>32</v>
      </c>
      <c r="N156" s="137" t="s">
        <v>51</v>
      </c>
      <c r="P156" s="138">
        <f>O156*H156</f>
        <v>0</v>
      </c>
      <c r="Q156" s="138">
        <v>0</v>
      </c>
      <c r="R156" s="138">
        <f>Q156*H156</f>
        <v>0</v>
      </c>
      <c r="S156" s="138">
        <v>0</v>
      </c>
      <c r="T156" s="139">
        <f>S156*H156</f>
        <v>0</v>
      </c>
      <c r="AR156" s="140" t="s">
        <v>494</v>
      </c>
      <c r="AT156" s="140" t="s">
        <v>143</v>
      </c>
      <c r="AU156" s="140" t="s">
        <v>88</v>
      </c>
      <c r="AY156" s="18" t="s">
        <v>141</v>
      </c>
      <c r="BE156" s="141">
        <f>IF(N156="základní",J156,0)</f>
        <v>0</v>
      </c>
      <c r="BF156" s="141">
        <f>IF(N156="snížená",J156,0)</f>
        <v>0</v>
      </c>
      <c r="BG156" s="141">
        <f>IF(N156="zákl. přenesená",J156,0)</f>
        <v>0</v>
      </c>
      <c r="BH156" s="141">
        <f>IF(N156="sníž. přenesená",J156,0)</f>
        <v>0</v>
      </c>
      <c r="BI156" s="141">
        <f>IF(N156="nulová",J156,0)</f>
        <v>0</v>
      </c>
      <c r="BJ156" s="18" t="s">
        <v>88</v>
      </c>
      <c r="BK156" s="141">
        <f>ROUND(I156*H156,2)</f>
        <v>0</v>
      </c>
      <c r="BL156" s="18" t="s">
        <v>494</v>
      </c>
      <c r="BM156" s="140" t="s">
        <v>1447</v>
      </c>
    </row>
    <row r="157" spans="2:65" s="1" customFormat="1" ht="39">
      <c r="B157" s="34"/>
      <c r="D157" s="147" t="s">
        <v>1054</v>
      </c>
      <c r="F157" s="187" t="s">
        <v>1878</v>
      </c>
      <c r="I157" s="144"/>
      <c r="L157" s="34"/>
      <c r="M157" s="145"/>
      <c r="T157" s="55"/>
      <c r="AT157" s="18" t="s">
        <v>1054</v>
      </c>
      <c r="AU157" s="18" t="s">
        <v>88</v>
      </c>
    </row>
    <row r="158" spans="2:65" s="1" customFormat="1" ht="21.75" customHeight="1">
      <c r="B158" s="34"/>
      <c r="C158" s="129" t="s">
        <v>469</v>
      </c>
      <c r="D158" s="129" t="s">
        <v>143</v>
      </c>
      <c r="E158" s="130" t="s">
        <v>1879</v>
      </c>
      <c r="F158" s="131" t="s">
        <v>1880</v>
      </c>
      <c r="G158" s="132" t="s">
        <v>1590</v>
      </c>
      <c r="H158" s="133">
        <v>1</v>
      </c>
      <c r="I158" s="134"/>
      <c r="J158" s="135">
        <f>ROUND(I158*H158,2)</f>
        <v>0</v>
      </c>
      <c r="K158" s="131" t="s">
        <v>32</v>
      </c>
      <c r="L158" s="34"/>
      <c r="M158" s="136" t="s">
        <v>32</v>
      </c>
      <c r="N158" s="137" t="s">
        <v>51</v>
      </c>
      <c r="P158" s="138">
        <f>O158*H158</f>
        <v>0</v>
      </c>
      <c r="Q158" s="138">
        <v>0</v>
      </c>
      <c r="R158" s="138">
        <f>Q158*H158</f>
        <v>0</v>
      </c>
      <c r="S158" s="138">
        <v>0</v>
      </c>
      <c r="T158" s="139">
        <f>S158*H158</f>
        <v>0</v>
      </c>
      <c r="AR158" s="140" t="s">
        <v>494</v>
      </c>
      <c r="AT158" s="140" t="s">
        <v>143</v>
      </c>
      <c r="AU158" s="140" t="s">
        <v>88</v>
      </c>
      <c r="AY158" s="18" t="s">
        <v>141</v>
      </c>
      <c r="BE158" s="141">
        <f>IF(N158="základní",J158,0)</f>
        <v>0</v>
      </c>
      <c r="BF158" s="141">
        <f>IF(N158="snížená",J158,0)</f>
        <v>0</v>
      </c>
      <c r="BG158" s="141">
        <f>IF(N158="zákl. přenesená",J158,0)</f>
        <v>0</v>
      </c>
      <c r="BH158" s="141">
        <f>IF(N158="sníž. přenesená",J158,0)</f>
        <v>0</v>
      </c>
      <c r="BI158" s="141">
        <f>IF(N158="nulová",J158,0)</f>
        <v>0</v>
      </c>
      <c r="BJ158" s="18" t="s">
        <v>88</v>
      </c>
      <c r="BK158" s="141">
        <f>ROUND(I158*H158,2)</f>
        <v>0</v>
      </c>
      <c r="BL158" s="18" t="s">
        <v>494</v>
      </c>
      <c r="BM158" s="140" t="s">
        <v>1881</v>
      </c>
    </row>
    <row r="159" spans="2:65" s="1" customFormat="1" ht="87.75">
      <c r="B159" s="34"/>
      <c r="D159" s="147" t="s">
        <v>1054</v>
      </c>
      <c r="F159" s="187" t="s">
        <v>1882</v>
      </c>
      <c r="I159" s="144"/>
      <c r="L159" s="34"/>
      <c r="M159" s="145"/>
      <c r="T159" s="55"/>
      <c r="AT159" s="18" t="s">
        <v>1054</v>
      </c>
      <c r="AU159" s="18" t="s">
        <v>88</v>
      </c>
    </row>
    <row r="160" spans="2:65" s="1" customFormat="1" ht="24.2" customHeight="1">
      <c r="B160" s="34"/>
      <c r="C160" s="129" t="s">
        <v>1125</v>
      </c>
      <c r="D160" s="129" t="s">
        <v>143</v>
      </c>
      <c r="E160" s="130" t="s">
        <v>1883</v>
      </c>
      <c r="F160" s="131" t="s">
        <v>1884</v>
      </c>
      <c r="G160" s="132" t="s">
        <v>1590</v>
      </c>
      <c r="H160" s="133">
        <v>1</v>
      </c>
      <c r="I160" s="134"/>
      <c r="J160" s="135">
        <f>ROUND(I160*H160,2)</f>
        <v>0</v>
      </c>
      <c r="K160" s="131" t="s">
        <v>32</v>
      </c>
      <c r="L160" s="34"/>
      <c r="M160" s="136" t="s">
        <v>32</v>
      </c>
      <c r="N160" s="137" t="s">
        <v>51</v>
      </c>
      <c r="P160" s="138">
        <f>O160*H160</f>
        <v>0</v>
      </c>
      <c r="Q160" s="138">
        <v>0</v>
      </c>
      <c r="R160" s="138">
        <f>Q160*H160</f>
        <v>0</v>
      </c>
      <c r="S160" s="138">
        <v>0</v>
      </c>
      <c r="T160" s="139">
        <f>S160*H160</f>
        <v>0</v>
      </c>
      <c r="AR160" s="140" t="s">
        <v>494</v>
      </c>
      <c r="AT160" s="140" t="s">
        <v>143</v>
      </c>
      <c r="AU160" s="140" t="s">
        <v>88</v>
      </c>
      <c r="AY160" s="18" t="s">
        <v>141</v>
      </c>
      <c r="BE160" s="141">
        <f>IF(N160="základní",J160,0)</f>
        <v>0</v>
      </c>
      <c r="BF160" s="141">
        <f>IF(N160="snížená",J160,0)</f>
        <v>0</v>
      </c>
      <c r="BG160" s="141">
        <f>IF(N160="zákl. přenesená",J160,0)</f>
        <v>0</v>
      </c>
      <c r="BH160" s="141">
        <f>IF(N160="sníž. přenesená",J160,0)</f>
        <v>0</v>
      </c>
      <c r="BI160" s="141">
        <f>IF(N160="nulová",J160,0)</f>
        <v>0</v>
      </c>
      <c r="BJ160" s="18" t="s">
        <v>88</v>
      </c>
      <c r="BK160" s="141">
        <f>ROUND(I160*H160,2)</f>
        <v>0</v>
      </c>
      <c r="BL160" s="18" t="s">
        <v>494</v>
      </c>
      <c r="BM160" s="140" t="s">
        <v>1885</v>
      </c>
    </row>
    <row r="161" spans="2:65" s="1" customFormat="1" ht="16.5" customHeight="1">
      <c r="B161" s="34"/>
      <c r="C161" s="129" t="s">
        <v>1479</v>
      </c>
      <c r="D161" s="129" t="s">
        <v>143</v>
      </c>
      <c r="E161" s="130" t="s">
        <v>1886</v>
      </c>
      <c r="F161" s="131" t="s">
        <v>1887</v>
      </c>
      <c r="G161" s="132" t="s">
        <v>1590</v>
      </c>
      <c r="H161" s="133">
        <v>2</v>
      </c>
      <c r="I161" s="134"/>
      <c r="J161" s="135">
        <f>ROUND(I161*H161,2)</f>
        <v>0</v>
      </c>
      <c r="K161" s="131" t="s">
        <v>32</v>
      </c>
      <c r="L161" s="34"/>
      <c r="M161" s="136" t="s">
        <v>32</v>
      </c>
      <c r="N161" s="137" t="s">
        <v>51</v>
      </c>
      <c r="P161" s="138">
        <f>O161*H161</f>
        <v>0</v>
      </c>
      <c r="Q161" s="138">
        <v>0</v>
      </c>
      <c r="R161" s="138">
        <f>Q161*H161</f>
        <v>0</v>
      </c>
      <c r="S161" s="138">
        <v>0</v>
      </c>
      <c r="T161" s="139">
        <f>S161*H161</f>
        <v>0</v>
      </c>
      <c r="AR161" s="140" t="s">
        <v>494</v>
      </c>
      <c r="AT161" s="140" t="s">
        <v>143</v>
      </c>
      <c r="AU161" s="140" t="s">
        <v>88</v>
      </c>
      <c r="AY161" s="18" t="s">
        <v>141</v>
      </c>
      <c r="BE161" s="141">
        <f>IF(N161="základní",J161,0)</f>
        <v>0</v>
      </c>
      <c r="BF161" s="141">
        <f>IF(N161="snížená",J161,0)</f>
        <v>0</v>
      </c>
      <c r="BG161" s="141">
        <f>IF(N161="zákl. přenesená",J161,0)</f>
        <v>0</v>
      </c>
      <c r="BH161" s="141">
        <f>IF(N161="sníž. přenesená",J161,0)</f>
        <v>0</v>
      </c>
      <c r="BI161" s="141">
        <f>IF(N161="nulová",J161,0)</f>
        <v>0</v>
      </c>
      <c r="BJ161" s="18" t="s">
        <v>88</v>
      </c>
      <c r="BK161" s="141">
        <f>ROUND(I161*H161,2)</f>
        <v>0</v>
      </c>
      <c r="BL161" s="18" t="s">
        <v>494</v>
      </c>
      <c r="BM161" s="140" t="s">
        <v>1888</v>
      </c>
    </row>
    <row r="162" spans="2:65" s="1" customFormat="1" ht="16.5" customHeight="1">
      <c r="B162" s="34"/>
      <c r="C162" s="129" t="s">
        <v>1502</v>
      </c>
      <c r="D162" s="129" t="s">
        <v>143</v>
      </c>
      <c r="E162" s="130" t="s">
        <v>1889</v>
      </c>
      <c r="F162" s="131" t="s">
        <v>1890</v>
      </c>
      <c r="G162" s="132" t="s">
        <v>1590</v>
      </c>
      <c r="H162" s="133">
        <v>2</v>
      </c>
      <c r="I162" s="134"/>
      <c r="J162" s="135">
        <f>ROUND(I162*H162,2)</f>
        <v>0</v>
      </c>
      <c r="K162" s="131" t="s">
        <v>32</v>
      </c>
      <c r="L162" s="34"/>
      <c r="M162" s="136" t="s">
        <v>32</v>
      </c>
      <c r="N162" s="137" t="s">
        <v>51</v>
      </c>
      <c r="P162" s="138">
        <f>O162*H162</f>
        <v>0</v>
      </c>
      <c r="Q162" s="138">
        <v>0</v>
      </c>
      <c r="R162" s="138">
        <f>Q162*H162</f>
        <v>0</v>
      </c>
      <c r="S162" s="138">
        <v>0</v>
      </c>
      <c r="T162" s="139">
        <f>S162*H162</f>
        <v>0</v>
      </c>
      <c r="AR162" s="140" t="s">
        <v>494</v>
      </c>
      <c r="AT162" s="140" t="s">
        <v>143</v>
      </c>
      <c r="AU162" s="140" t="s">
        <v>88</v>
      </c>
      <c r="AY162" s="18" t="s">
        <v>141</v>
      </c>
      <c r="BE162" s="141">
        <f>IF(N162="základní",J162,0)</f>
        <v>0</v>
      </c>
      <c r="BF162" s="141">
        <f>IF(N162="snížená",J162,0)</f>
        <v>0</v>
      </c>
      <c r="BG162" s="141">
        <f>IF(N162="zákl. přenesená",J162,0)</f>
        <v>0</v>
      </c>
      <c r="BH162" s="141">
        <f>IF(N162="sníž. přenesená",J162,0)</f>
        <v>0</v>
      </c>
      <c r="BI162" s="141">
        <f>IF(N162="nulová",J162,0)</f>
        <v>0</v>
      </c>
      <c r="BJ162" s="18" t="s">
        <v>88</v>
      </c>
      <c r="BK162" s="141">
        <f>ROUND(I162*H162,2)</f>
        <v>0</v>
      </c>
      <c r="BL162" s="18" t="s">
        <v>494</v>
      </c>
      <c r="BM162" s="140" t="s">
        <v>1891</v>
      </c>
    </row>
    <row r="163" spans="2:65" s="1" customFormat="1" ht="16.5" customHeight="1">
      <c r="B163" s="34"/>
      <c r="C163" s="129" t="s">
        <v>482</v>
      </c>
      <c r="D163" s="129" t="s">
        <v>143</v>
      </c>
      <c r="E163" s="130" t="s">
        <v>1892</v>
      </c>
      <c r="F163" s="131" t="s">
        <v>1893</v>
      </c>
      <c r="G163" s="132" t="s">
        <v>1779</v>
      </c>
      <c r="H163" s="133">
        <v>0</v>
      </c>
      <c r="I163" s="134"/>
      <c r="J163" s="135">
        <f>ROUND(I163*H163,2)</f>
        <v>0</v>
      </c>
      <c r="K163" s="131" t="s">
        <v>32</v>
      </c>
      <c r="L163" s="34"/>
      <c r="M163" s="136" t="s">
        <v>32</v>
      </c>
      <c r="N163" s="137" t="s">
        <v>51</v>
      </c>
      <c r="P163" s="138">
        <f>O163*H163</f>
        <v>0</v>
      </c>
      <c r="Q163" s="138">
        <v>0</v>
      </c>
      <c r="R163" s="138">
        <f>Q163*H163</f>
        <v>0</v>
      </c>
      <c r="S163" s="138">
        <v>0</v>
      </c>
      <c r="T163" s="139">
        <f>S163*H163</f>
        <v>0</v>
      </c>
      <c r="AR163" s="140" t="s">
        <v>494</v>
      </c>
      <c r="AT163" s="140" t="s">
        <v>143</v>
      </c>
      <c r="AU163" s="140" t="s">
        <v>88</v>
      </c>
      <c r="AY163" s="18" t="s">
        <v>141</v>
      </c>
      <c r="BE163" s="141">
        <f>IF(N163="základní",J163,0)</f>
        <v>0</v>
      </c>
      <c r="BF163" s="141">
        <f>IF(N163="snížená",J163,0)</f>
        <v>0</v>
      </c>
      <c r="BG163" s="141">
        <f>IF(N163="zákl. přenesená",J163,0)</f>
        <v>0</v>
      </c>
      <c r="BH163" s="141">
        <f>IF(N163="sníž. přenesená",J163,0)</f>
        <v>0</v>
      </c>
      <c r="BI163" s="141">
        <f>IF(N163="nulová",J163,0)</f>
        <v>0</v>
      </c>
      <c r="BJ163" s="18" t="s">
        <v>88</v>
      </c>
      <c r="BK163" s="141">
        <f>ROUND(I163*H163,2)</f>
        <v>0</v>
      </c>
      <c r="BL163" s="18" t="s">
        <v>494</v>
      </c>
      <c r="BM163" s="140" t="s">
        <v>1543</v>
      </c>
    </row>
    <row r="164" spans="2:65" s="1" customFormat="1" ht="29.25">
      <c r="B164" s="34"/>
      <c r="D164" s="147" t="s">
        <v>1054</v>
      </c>
      <c r="F164" s="187" t="s">
        <v>1894</v>
      </c>
      <c r="I164" s="144"/>
      <c r="L164" s="34"/>
      <c r="M164" s="145"/>
      <c r="T164" s="55"/>
      <c r="AT164" s="18" t="s">
        <v>1054</v>
      </c>
      <c r="AU164" s="18" t="s">
        <v>88</v>
      </c>
    </row>
    <row r="165" spans="2:65" s="1" customFormat="1" ht="16.5" customHeight="1">
      <c r="B165" s="34"/>
      <c r="C165" s="129" t="s">
        <v>1136</v>
      </c>
      <c r="D165" s="129" t="s">
        <v>143</v>
      </c>
      <c r="E165" s="130" t="s">
        <v>1895</v>
      </c>
      <c r="F165" s="131" t="s">
        <v>1896</v>
      </c>
      <c r="G165" s="132" t="s">
        <v>1590</v>
      </c>
      <c r="H165" s="133">
        <v>1</v>
      </c>
      <c r="I165" s="134"/>
      <c r="J165" s="135">
        <f>ROUND(I165*H165,2)</f>
        <v>0</v>
      </c>
      <c r="K165" s="131" t="s">
        <v>32</v>
      </c>
      <c r="L165" s="34"/>
      <c r="M165" s="136" t="s">
        <v>32</v>
      </c>
      <c r="N165" s="137" t="s">
        <v>51</v>
      </c>
      <c r="P165" s="138">
        <f>O165*H165</f>
        <v>0</v>
      </c>
      <c r="Q165" s="138">
        <v>0</v>
      </c>
      <c r="R165" s="138">
        <f>Q165*H165</f>
        <v>0</v>
      </c>
      <c r="S165" s="138">
        <v>0</v>
      </c>
      <c r="T165" s="139">
        <f>S165*H165</f>
        <v>0</v>
      </c>
      <c r="AR165" s="140" t="s">
        <v>494</v>
      </c>
      <c r="AT165" s="140" t="s">
        <v>143</v>
      </c>
      <c r="AU165" s="140" t="s">
        <v>88</v>
      </c>
      <c r="AY165" s="18" t="s">
        <v>141</v>
      </c>
      <c r="BE165" s="141">
        <f>IF(N165="základní",J165,0)</f>
        <v>0</v>
      </c>
      <c r="BF165" s="141">
        <f>IF(N165="snížená",J165,0)</f>
        <v>0</v>
      </c>
      <c r="BG165" s="141">
        <f>IF(N165="zákl. přenesená",J165,0)</f>
        <v>0</v>
      </c>
      <c r="BH165" s="141">
        <f>IF(N165="sníž. přenesená",J165,0)</f>
        <v>0</v>
      </c>
      <c r="BI165" s="141">
        <f>IF(N165="nulová",J165,0)</f>
        <v>0</v>
      </c>
      <c r="BJ165" s="18" t="s">
        <v>88</v>
      </c>
      <c r="BK165" s="141">
        <f>ROUND(I165*H165,2)</f>
        <v>0</v>
      </c>
      <c r="BL165" s="18" t="s">
        <v>494</v>
      </c>
      <c r="BM165" s="140" t="s">
        <v>1556</v>
      </c>
    </row>
    <row r="166" spans="2:65" s="1" customFormat="1" ht="39">
      <c r="B166" s="34"/>
      <c r="D166" s="147" t="s">
        <v>1054</v>
      </c>
      <c r="F166" s="187" t="s">
        <v>1897</v>
      </c>
      <c r="I166" s="144"/>
      <c r="L166" s="34"/>
      <c r="M166" s="145"/>
      <c r="T166" s="55"/>
      <c r="AT166" s="18" t="s">
        <v>1054</v>
      </c>
      <c r="AU166" s="18" t="s">
        <v>88</v>
      </c>
    </row>
    <row r="167" spans="2:65" s="1" customFormat="1" ht="16.5" customHeight="1">
      <c r="B167" s="34"/>
      <c r="C167" s="129" t="s">
        <v>498</v>
      </c>
      <c r="D167" s="129" t="s">
        <v>143</v>
      </c>
      <c r="E167" s="130" t="s">
        <v>1898</v>
      </c>
      <c r="F167" s="131" t="s">
        <v>1899</v>
      </c>
      <c r="G167" s="132" t="s">
        <v>1590</v>
      </c>
      <c r="H167" s="133">
        <v>2</v>
      </c>
      <c r="I167" s="134"/>
      <c r="J167" s="135">
        <f>ROUND(I167*H167,2)</f>
        <v>0</v>
      </c>
      <c r="K167" s="131" t="s">
        <v>32</v>
      </c>
      <c r="L167" s="34"/>
      <c r="M167" s="136" t="s">
        <v>32</v>
      </c>
      <c r="N167" s="137" t="s">
        <v>51</v>
      </c>
      <c r="P167" s="138">
        <f>O167*H167</f>
        <v>0</v>
      </c>
      <c r="Q167" s="138">
        <v>0</v>
      </c>
      <c r="R167" s="138">
        <f>Q167*H167</f>
        <v>0</v>
      </c>
      <c r="S167" s="138">
        <v>0</v>
      </c>
      <c r="T167" s="139">
        <f>S167*H167</f>
        <v>0</v>
      </c>
      <c r="AR167" s="140" t="s">
        <v>494</v>
      </c>
      <c r="AT167" s="140" t="s">
        <v>143</v>
      </c>
      <c r="AU167" s="140" t="s">
        <v>88</v>
      </c>
      <c r="AY167" s="18" t="s">
        <v>141</v>
      </c>
      <c r="BE167" s="141">
        <f>IF(N167="základní",J167,0)</f>
        <v>0</v>
      </c>
      <c r="BF167" s="141">
        <f>IF(N167="snížená",J167,0)</f>
        <v>0</v>
      </c>
      <c r="BG167" s="141">
        <f>IF(N167="zákl. přenesená",J167,0)</f>
        <v>0</v>
      </c>
      <c r="BH167" s="141">
        <f>IF(N167="sníž. přenesená",J167,0)</f>
        <v>0</v>
      </c>
      <c r="BI167" s="141">
        <f>IF(N167="nulová",J167,0)</f>
        <v>0</v>
      </c>
      <c r="BJ167" s="18" t="s">
        <v>88</v>
      </c>
      <c r="BK167" s="141">
        <f>ROUND(I167*H167,2)</f>
        <v>0</v>
      </c>
      <c r="BL167" s="18" t="s">
        <v>494</v>
      </c>
      <c r="BM167" s="140" t="s">
        <v>1568</v>
      </c>
    </row>
    <row r="168" spans="2:65" s="1" customFormat="1" ht="16.5" customHeight="1">
      <c r="B168" s="34"/>
      <c r="C168" s="129" t="s">
        <v>503</v>
      </c>
      <c r="D168" s="129" t="s">
        <v>143</v>
      </c>
      <c r="E168" s="130" t="s">
        <v>1900</v>
      </c>
      <c r="F168" s="131" t="s">
        <v>1901</v>
      </c>
      <c r="G168" s="132" t="s">
        <v>1590</v>
      </c>
      <c r="H168" s="133">
        <v>1</v>
      </c>
      <c r="I168" s="134"/>
      <c r="J168" s="135">
        <f>ROUND(I168*H168,2)</f>
        <v>0</v>
      </c>
      <c r="K168" s="131" t="s">
        <v>32</v>
      </c>
      <c r="L168" s="34"/>
      <c r="M168" s="136" t="s">
        <v>32</v>
      </c>
      <c r="N168" s="137" t="s">
        <v>51</v>
      </c>
      <c r="P168" s="138">
        <f>O168*H168</f>
        <v>0</v>
      </c>
      <c r="Q168" s="138">
        <v>0</v>
      </c>
      <c r="R168" s="138">
        <f>Q168*H168</f>
        <v>0</v>
      </c>
      <c r="S168" s="138">
        <v>0</v>
      </c>
      <c r="T168" s="139">
        <f>S168*H168</f>
        <v>0</v>
      </c>
      <c r="AR168" s="140" t="s">
        <v>494</v>
      </c>
      <c r="AT168" s="140" t="s">
        <v>143</v>
      </c>
      <c r="AU168" s="140" t="s">
        <v>88</v>
      </c>
      <c r="AY168" s="18" t="s">
        <v>141</v>
      </c>
      <c r="BE168" s="141">
        <f>IF(N168="základní",J168,0)</f>
        <v>0</v>
      </c>
      <c r="BF168" s="141">
        <f>IF(N168="snížená",J168,0)</f>
        <v>0</v>
      </c>
      <c r="BG168" s="141">
        <f>IF(N168="zákl. přenesená",J168,0)</f>
        <v>0</v>
      </c>
      <c r="BH168" s="141">
        <f>IF(N168="sníž. přenesená",J168,0)</f>
        <v>0</v>
      </c>
      <c r="BI168" s="141">
        <f>IF(N168="nulová",J168,0)</f>
        <v>0</v>
      </c>
      <c r="BJ168" s="18" t="s">
        <v>88</v>
      </c>
      <c r="BK168" s="141">
        <f>ROUND(I168*H168,2)</f>
        <v>0</v>
      </c>
      <c r="BL168" s="18" t="s">
        <v>494</v>
      </c>
      <c r="BM168" s="140" t="s">
        <v>1310</v>
      </c>
    </row>
    <row r="169" spans="2:65" s="1" customFormat="1" ht="21.75" customHeight="1">
      <c r="B169" s="34"/>
      <c r="C169" s="129" t="s">
        <v>161</v>
      </c>
      <c r="D169" s="129" t="s">
        <v>143</v>
      </c>
      <c r="E169" s="130" t="s">
        <v>1902</v>
      </c>
      <c r="F169" s="131" t="s">
        <v>1903</v>
      </c>
      <c r="G169" s="132" t="s">
        <v>1590</v>
      </c>
      <c r="H169" s="133">
        <v>1</v>
      </c>
      <c r="I169" s="134"/>
      <c r="J169" s="135">
        <f>ROUND(I169*H169,2)</f>
        <v>0</v>
      </c>
      <c r="K169" s="131" t="s">
        <v>32</v>
      </c>
      <c r="L169" s="34"/>
      <c r="M169" s="136" t="s">
        <v>32</v>
      </c>
      <c r="N169" s="137" t="s">
        <v>51</v>
      </c>
      <c r="P169" s="138">
        <f>O169*H169</f>
        <v>0</v>
      </c>
      <c r="Q169" s="138">
        <v>0</v>
      </c>
      <c r="R169" s="138">
        <f>Q169*H169</f>
        <v>0</v>
      </c>
      <c r="S169" s="138">
        <v>0</v>
      </c>
      <c r="T169" s="139">
        <f>S169*H169</f>
        <v>0</v>
      </c>
      <c r="AR169" s="140" t="s">
        <v>494</v>
      </c>
      <c r="AT169" s="140" t="s">
        <v>143</v>
      </c>
      <c r="AU169" s="140" t="s">
        <v>88</v>
      </c>
      <c r="AY169" s="18" t="s">
        <v>141</v>
      </c>
      <c r="BE169" s="141">
        <f>IF(N169="základní",J169,0)</f>
        <v>0</v>
      </c>
      <c r="BF169" s="141">
        <f>IF(N169="snížená",J169,0)</f>
        <v>0</v>
      </c>
      <c r="BG169" s="141">
        <f>IF(N169="zákl. přenesená",J169,0)</f>
        <v>0</v>
      </c>
      <c r="BH169" s="141">
        <f>IF(N169="sníž. přenesená",J169,0)</f>
        <v>0</v>
      </c>
      <c r="BI169" s="141">
        <f>IF(N169="nulová",J169,0)</f>
        <v>0</v>
      </c>
      <c r="BJ169" s="18" t="s">
        <v>88</v>
      </c>
      <c r="BK169" s="141">
        <f>ROUND(I169*H169,2)</f>
        <v>0</v>
      </c>
      <c r="BL169" s="18" t="s">
        <v>494</v>
      </c>
      <c r="BM169" s="140" t="s">
        <v>1357</v>
      </c>
    </row>
    <row r="170" spans="2:65" s="1" customFormat="1" ht="16.5" customHeight="1">
      <c r="B170" s="34"/>
      <c r="C170" s="129" t="s">
        <v>211</v>
      </c>
      <c r="D170" s="129" t="s">
        <v>143</v>
      </c>
      <c r="E170" s="130" t="s">
        <v>1904</v>
      </c>
      <c r="F170" s="131" t="s">
        <v>1905</v>
      </c>
      <c r="G170" s="132" t="s">
        <v>1779</v>
      </c>
      <c r="H170" s="133">
        <v>1</v>
      </c>
      <c r="I170" s="134"/>
      <c r="J170" s="135">
        <f>ROUND(I170*H170,2)</f>
        <v>0</v>
      </c>
      <c r="K170" s="131" t="s">
        <v>32</v>
      </c>
      <c r="L170" s="34"/>
      <c r="M170" s="136" t="s">
        <v>32</v>
      </c>
      <c r="N170" s="137" t="s">
        <v>51</v>
      </c>
      <c r="P170" s="138">
        <f>O170*H170</f>
        <v>0</v>
      </c>
      <c r="Q170" s="138">
        <v>0</v>
      </c>
      <c r="R170" s="138">
        <f>Q170*H170</f>
        <v>0</v>
      </c>
      <c r="S170" s="138">
        <v>0</v>
      </c>
      <c r="T170" s="139">
        <f>S170*H170</f>
        <v>0</v>
      </c>
      <c r="AR170" s="140" t="s">
        <v>494</v>
      </c>
      <c r="AT170" s="140" t="s">
        <v>143</v>
      </c>
      <c r="AU170" s="140" t="s">
        <v>88</v>
      </c>
      <c r="AY170" s="18" t="s">
        <v>141</v>
      </c>
      <c r="BE170" s="141">
        <f>IF(N170="základní",J170,0)</f>
        <v>0</v>
      </c>
      <c r="BF170" s="141">
        <f>IF(N170="snížená",J170,0)</f>
        <v>0</v>
      </c>
      <c r="BG170" s="141">
        <f>IF(N170="zákl. přenesená",J170,0)</f>
        <v>0</v>
      </c>
      <c r="BH170" s="141">
        <f>IF(N170="sníž. přenesená",J170,0)</f>
        <v>0</v>
      </c>
      <c r="BI170" s="141">
        <f>IF(N170="nulová",J170,0)</f>
        <v>0</v>
      </c>
      <c r="BJ170" s="18" t="s">
        <v>88</v>
      </c>
      <c r="BK170" s="141">
        <f>ROUND(I170*H170,2)</f>
        <v>0</v>
      </c>
      <c r="BL170" s="18" t="s">
        <v>494</v>
      </c>
      <c r="BM170" s="140" t="s">
        <v>1459</v>
      </c>
    </row>
    <row r="171" spans="2:65" s="11" customFormat="1" ht="25.9" customHeight="1">
      <c r="B171" s="117"/>
      <c r="D171" s="118" t="s">
        <v>79</v>
      </c>
      <c r="E171" s="119" t="s">
        <v>1906</v>
      </c>
      <c r="F171" s="119" t="s">
        <v>1907</v>
      </c>
      <c r="I171" s="120"/>
      <c r="J171" s="121">
        <f>BK171</f>
        <v>0</v>
      </c>
      <c r="L171" s="117"/>
      <c r="M171" s="122"/>
      <c r="P171" s="123">
        <f>SUM(P172:P186)</f>
        <v>0</v>
      </c>
      <c r="R171" s="123">
        <f>SUM(R172:R186)</f>
        <v>0</v>
      </c>
      <c r="T171" s="124">
        <f>SUM(T172:T186)</f>
        <v>0</v>
      </c>
      <c r="AR171" s="118" t="s">
        <v>90</v>
      </c>
      <c r="AT171" s="125" t="s">
        <v>79</v>
      </c>
      <c r="AU171" s="125" t="s">
        <v>80</v>
      </c>
      <c r="AY171" s="118" t="s">
        <v>141</v>
      </c>
      <c r="BK171" s="126">
        <f>SUM(BK172:BK186)</f>
        <v>0</v>
      </c>
    </row>
    <row r="172" spans="2:65" s="1" customFormat="1" ht="16.5" customHeight="1">
      <c r="B172" s="34"/>
      <c r="C172" s="129" t="s">
        <v>216</v>
      </c>
      <c r="D172" s="129" t="s">
        <v>143</v>
      </c>
      <c r="E172" s="130" t="s">
        <v>1908</v>
      </c>
      <c r="F172" s="131" t="s">
        <v>1909</v>
      </c>
      <c r="G172" s="132" t="s">
        <v>1779</v>
      </c>
      <c r="H172" s="133">
        <v>1</v>
      </c>
      <c r="I172" s="134"/>
      <c r="J172" s="135">
        <f>ROUND(I172*H172,2)</f>
        <v>0</v>
      </c>
      <c r="K172" s="131" t="s">
        <v>32</v>
      </c>
      <c r="L172" s="34"/>
      <c r="M172" s="136" t="s">
        <v>32</v>
      </c>
      <c r="N172" s="137" t="s">
        <v>51</v>
      </c>
      <c r="P172" s="138">
        <f>O172*H172</f>
        <v>0</v>
      </c>
      <c r="Q172" s="138">
        <v>0</v>
      </c>
      <c r="R172" s="138">
        <f>Q172*H172</f>
        <v>0</v>
      </c>
      <c r="S172" s="138">
        <v>0</v>
      </c>
      <c r="T172" s="139">
        <f>S172*H172</f>
        <v>0</v>
      </c>
      <c r="AR172" s="140" t="s">
        <v>494</v>
      </c>
      <c r="AT172" s="140" t="s">
        <v>143</v>
      </c>
      <c r="AU172" s="140" t="s">
        <v>88</v>
      </c>
      <c r="AY172" s="18" t="s">
        <v>141</v>
      </c>
      <c r="BE172" s="141">
        <f>IF(N172="základní",J172,0)</f>
        <v>0</v>
      </c>
      <c r="BF172" s="141">
        <f>IF(N172="snížená",J172,0)</f>
        <v>0</v>
      </c>
      <c r="BG172" s="141">
        <f>IF(N172="zákl. přenesená",J172,0)</f>
        <v>0</v>
      </c>
      <c r="BH172" s="141">
        <f>IF(N172="sníž. přenesená",J172,0)</f>
        <v>0</v>
      </c>
      <c r="BI172" s="141">
        <f>IF(N172="nulová",J172,0)</f>
        <v>0</v>
      </c>
      <c r="BJ172" s="18" t="s">
        <v>88</v>
      </c>
      <c r="BK172" s="141">
        <f>ROUND(I172*H172,2)</f>
        <v>0</v>
      </c>
      <c r="BL172" s="18" t="s">
        <v>494</v>
      </c>
      <c r="BM172" s="140" t="s">
        <v>1523</v>
      </c>
    </row>
    <row r="173" spans="2:65" s="1" customFormat="1" ht="58.5">
      <c r="B173" s="34"/>
      <c r="D173" s="147" t="s">
        <v>1054</v>
      </c>
      <c r="F173" s="187" t="s">
        <v>1910</v>
      </c>
      <c r="I173" s="144"/>
      <c r="L173" s="34"/>
      <c r="M173" s="145"/>
      <c r="T173" s="55"/>
      <c r="AT173" s="18" t="s">
        <v>1054</v>
      </c>
      <c r="AU173" s="18" t="s">
        <v>88</v>
      </c>
    </row>
    <row r="174" spans="2:65" s="1" customFormat="1" ht="16.5" customHeight="1">
      <c r="B174" s="34"/>
      <c r="C174" s="129" t="s">
        <v>227</v>
      </c>
      <c r="D174" s="129" t="s">
        <v>143</v>
      </c>
      <c r="E174" s="130" t="s">
        <v>1911</v>
      </c>
      <c r="F174" s="131" t="s">
        <v>1912</v>
      </c>
      <c r="G174" s="132" t="s">
        <v>608</v>
      </c>
      <c r="H174" s="133">
        <v>1</v>
      </c>
      <c r="I174" s="134"/>
      <c r="J174" s="135">
        <f t="shared" ref="J174:J186" si="40">ROUND(I174*H174,2)</f>
        <v>0</v>
      </c>
      <c r="K174" s="131" t="s">
        <v>32</v>
      </c>
      <c r="L174" s="34"/>
      <c r="M174" s="136" t="s">
        <v>32</v>
      </c>
      <c r="N174" s="137" t="s">
        <v>51</v>
      </c>
      <c r="P174" s="138">
        <f t="shared" ref="P174:P186" si="41">O174*H174</f>
        <v>0</v>
      </c>
      <c r="Q174" s="138">
        <v>0</v>
      </c>
      <c r="R174" s="138">
        <f t="shared" ref="R174:R186" si="42">Q174*H174</f>
        <v>0</v>
      </c>
      <c r="S174" s="138">
        <v>0</v>
      </c>
      <c r="T174" s="139">
        <f t="shared" ref="T174:T186" si="43">S174*H174</f>
        <v>0</v>
      </c>
      <c r="AR174" s="140" t="s">
        <v>494</v>
      </c>
      <c r="AT174" s="140" t="s">
        <v>143</v>
      </c>
      <c r="AU174" s="140" t="s">
        <v>88</v>
      </c>
      <c r="AY174" s="18" t="s">
        <v>141</v>
      </c>
      <c r="BE174" s="141">
        <f t="shared" ref="BE174:BE186" si="44">IF(N174="základní",J174,0)</f>
        <v>0</v>
      </c>
      <c r="BF174" s="141">
        <f t="shared" ref="BF174:BF186" si="45">IF(N174="snížená",J174,0)</f>
        <v>0</v>
      </c>
      <c r="BG174" s="141">
        <f t="shared" ref="BG174:BG186" si="46">IF(N174="zákl. přenesená",J174,0)</f>
        <v>0</v>
      </c>
      <c r="BH174" s="141">
        <f t="shared" ref="BH174:BH186" si="47">IF(N174="sníž. přenesená",J174,0)</f>
        <v>0</v>
      </c>
      <c r="BI174" s="141">
        <f t="shared" ref="BI174:BI186" si="48">IF(N174="nulová",J174,0)</f>
        <v>0</v>
      </c>
      <c r="BJ174" s="18" t="s">
        <v>88</v>
      </c>
      <c r="BK174" s="141">
        <f t="shared" ref="BK174:BK186" si="49">ROUND(I174*H174,2)</f>
        <v>0</v>
      </c>
      <c r="BL174" s="18" t="s">
        <v>494</v>
      </c>
      <c r="BM174" s="140" t="s">
        <v>1533</v>
      </c>
    </row>
    <row r="175" spans="2:65" s="1" customFormat="1" ht="16.5" customHeight="1">
      <c r="B175" s="34"/>
      <c r="C175" s="129" t="s">
        <v>234</v>
      </c>
      <c r="D175" s="129" t="s">
        <v>143</v>
      </c>
      <c r="E175" s="130" t="s">
        <v>1913</v>
      </c>
      <c r="F175" s="131" t="s">
        <v>1914</v>
      </c>
      <c r="G175" s="132" t="s">
        <v>1590</v>
      </c>
      <c r="H175" s="133">
        <v>1</v>
      </c>
      <c r="I175" s="134"/>
      <c r="J175" s="135">
        <f t="shared" si="40"/>
        <v>0</v>
      </c>
      <c r="K175" s="131" t="s">
        <v>32</v>
      </c>
      <c r="L175" s="34"/>
      <c r="M175" s="136" t="s">
        <v>32</v>
      </c>
      <c r="N175" s="137" t="s">
        <v>51</v>
      </c>
      <c r="P175" s="138">
        <f t="shared" si="41"/>
        <v>0</v>
      </c>
      <c r="Q175" s="138">
        <v>0</v>
      </c>
      <c r="R175" s="138">
        <f t="shared" si="42"/>
        <v>0</v>
      </c>
      <c r="S175" s="138">
        <v>0</v>
      </c>
      <c r="T175" s="139">
        <f t="shared" si="43"/>
        <v>0</v>
      </c>
      <c r="AR175" s="140" t="s">
        <v>494</v>
      </c>
      <c r="AT175" s="140" t="s">
        <v>143</v>
      </c>
      <c r="AU175" s="140" t="s">
        <v>88</v>
      </c>
      <c r="AY175" s="18" t="s">
        <v>141</v>
      </c>
      <c r="BE175" s="141">
        <f t="shared" si="44"/>
        <v>0</v>
      </c>
      <c r="BF175" s="141">
        <f t="shared" si="45"/>
        <v>0</v>
      </c>
      <c r="BG175" s="141">
        <f t="shared" si="46"/>
        <v>0</v>
      </c>
      <c r="BH175" s="141">
        <f t="shared" si="47"/>
        <v>0</v>
      </c>
      <c r="BI175" s="141">
        <f t="shared" si="48"/>
        <v>0</v>
      </c>
      <c r="BJ175" s="18" t="s">
        <v>88</v>
      </c>
      <c r="BK175" s="141">
        <f t="shared" si="49"/>
        <v>0</v>
      </c>
      <c r="BL175" s="18" t="s">
        <v>494</v>
      </c>
      <c r="BM175" s="140" t="s">
        <v>1303</v>
      </c>
    </row>
    <row r="176" spans="2:65" s="1" customFormat="1" ht="16.5" customHeight="1">
      <c r="B176" s="34"/>
      <c r="C176" s="129" t="s">
        <v>1189</v>
      </c>
      <c r="D176" s="129" t="s">
        <v>143</v>
      </c>
      <c r="E176" s="130" t="s">
        <v>1915</v>
      </c>
      <c r="F176" s="131" t="s">
        <v>1916</v>
      </c>
      <c r="G176" s="132" t="s">
        <v>1779</v>
      </c>
      <c r="H176" s="133">
        <v>1</v>
      </c>
      <c r="I176" s="134"/>
      <c r="J176" s="135">
        <f t="shared" si="40"/>
        <v>0</v>
      </c>
      <c r="K176" s="131" t="s">
        <v>32</v>
      </c>
      <c r="L176" s="34"/>
      <c r="M176" s="136" t="s">
        <v>32</v>
      </c>
      <c r="N176" s="137" t="s">
        <v>51</v>
      </c>
      <c r="P176" s="138">
        <f t="shared" si="41"/>
        <v>0</v>
      </c>
      <c r="Q176" s="138">
        <v>0</v>
      </c>
      <c r="R176" s="138">
        <f t="shared" si="42"/>
        <v>0</v>
      </c>
      <c r="S176" s="138">
        <v>0</v>
      </c>
      <c r="T176" s="139">
        <f t="shared" si="43"/>
        <v>0</v>
      </c>
      <c r="AR176" s="140" t="s">
        <v>494</v>
      </c>
      <c r="AT176" s="140" t="s">
        <v>143</v>
      </c>
      <c r="AU176" s="140" t="s">
        <v>88</v>
      </c>
      <c r="AY176" s="18" t="s">
        <v>141</v>
      </c>
      <c r="BE176" s="141">
        <f t="shared" si="44"/>
        <v>0</v>
      </c>
      <c r="BF176" s="141">
        <f t="shared" si="45"/>
        <v>0</v>
      </c>
      <c r="BG176" s="141">
        <f t="shared" si="46"/>
        <v>0</v>
      </c>
      <c r="BH176" s="141">
        <f t="shared" si="47"/>
        <v>0</v>
      </c>
      <c r="BI176" s="141">
        <f t="shared" si="48"/>
        <v>0</v>
      </c>
      <c r="BJ176" s="18" t="s">
        <v>88</v>
      </c>
      <c r="BK176" s="141">
        <f t="shared" si="49"/>
        <v>0</v>
      </c>
      <c r="BL176" s="18" t="s">
        <v>494</v>
      </c>
      <c r="BM176" s="140" t="s">
        <v>1917</v>
      </c>
    </row>
    <row r="177" spans="2:65" s="1" customFormat="1" ht="16.5" customHeight="1">
      <c r="B177" s="34"/>
      <c r="C177" s="129" t="s">
        <v>222</v>
      </c>
      <c r="D177" s="129" t="s">
        <v>143</v>
      </c>
      <c r="E177" s="130" t="s">
        <v>1804</v>
      </c>
      <c r="F177" s="131" t="s">
        <v>1805</v>
      </c>
      <c r="G177" s="132" t="s">
        <v>1779</v>
      </c>
      <c r="H177" s="133">
        <v>1</v>
      </c>
      <c r="I177" s="134"/>
      <c r="J177" s="135">
        <f t="shared" si="40"/>
        <v>0</v>
      </c>
      <c r="K177" s="131" t="s">
        <v>32</v>
      </c>
      <c r="L177" s="34"/>
      <c r="M177" s="136" t="s">
        <v>32</v>
      </c>
      <c r="N177" s="137" t="s">
        <v>51</v>
      </c>
      <c r="P177" s="138">
        <f t="shared" si="41"/>
        <v>0</v>
      </c>
      <c r="Q177" s="138">
        <v>0</v>
      </c>
      <c r="R177" s="138">
        <f t="shared" si="42"/>
        <v>0</v>
      </c>
      <c r="S177" s="138">
        <v>0</v>
      </c>
      <c r="T177" s="139">
        <f t="shared" si="43"/>
        <v>0</v>
      </c>
      <c r="AR177" s="140" t="s">
        <v>494</v>
      </c>
      <c r="AT177" s="140" t="s">
        <v>143</v>
      </c>
      <c r="AU177" s="140" t="s">
        <v>88</v>
      </c>
      <c r="AY177" s="18" t="s">
        <v>141</v>
      </c>
      <c r="BE177" s="141">
        <f t="shared" si="44"/>
        <v>0</v>
      </c>
      <c r="BF177" s="141">
        <f t="shared" si="45"/>
        <v>0</v>
      </c>
      <c r="BG177" s="141">
        <f t="shared" si="46"/>
        <v>0</v>
      </c>
      <c r="BH177" s="141">
        <f t="shared" si="47"/>
        <v>0</v>
      </c>
      <c r="BI177" s="141">
        <f t="shared" si="48"/>
        <v>0</v>
      </c>
      <c r="BJ177" s="18" t="s">
        <v>88</v>
      </c>
      <c r="BK177" s="141">
        <f t="shared" si="49"/>
        <v>0</v>
      </c>
      <c r="BL177" s="18" t="s">
        <v>494</v>
      </c>
      <c r="BM177" s="140" t="s">
        <v>1091</v>
      </c>
    </row>
    <row r="178" spans="2:65" s="1" customFormat="1" ht="16.5" customHeight="1">
      <c r="B178" s="34"/>
      <c r="C178" s="129" t="s">
        <v>171</v>
      </c>
      <c r="D178" s="129" t="s">
        <v>143</v>
      </c>
      <c r="E178" s="130" t="s">
        <v>1918</v>
      </c>
      <c r="F178" s="131" t="s">
        <v>1919</v>
      </c>
      <c r="G178" s="132" t="s">
        <v>1779</v>
      </c>
      <c r="H178" s="133">
        <v>1</v>
      </c>
      <c r="I178" s="134"/>
      <c r="J178" s="135">
        <f t="shared" si="40"/>
        <v>0</v>
      </c>
      <c r="K178" s="131" t="s">
        <v>32</v>
      </c>
      <c r="L178" s="34"/>
      <c r="M178" s="136" t="s">
        <v>32</v>
      </c>
      <c r="N178" s="137" t="s">
        <v>51</v>
      </c>
      <c r="P178" s="138">
        <f t="shared" si="41"/>
        <v>0</v>
      </c>
      <c r="Q178" s="138">
        <v>0</v>
      </c>
      <c r="R178" s="138">
        <f t="shared" si="42"/>
        <v>0</v>
      </c>
      <c r="S178" s="138">
        <v>0</v>
      </c>
      <c r="T178" s="139">
        <f t="shared" si="43"/>
        <v>0</v>
      </c>
      <c r="AR178" s="140" t="s">
        <v>494</v>
      </c>
      <c r="AT178" s="140" t="s">
        <v>143</v>
      </c>
      <c r="AU178" s="140" t="s">
        <v>88</v>
      </c>
      <c r="AY178" s="18" t="s">
        <v>141</v>
      </c>
      <c r="BE178" s="141">
        <f t="shared" si="44"/>
        <v>0</v>
      </c>
      <c r="BF178" s="141">
        <f t="shared" si="45"/>
        <v>0</v>
      </c>
      <c r="BG178" s="141">
        <f t="shared" si="46"/>
        <v>0</v>
      </c>
      <c r="BH178" s="141">
        <f t="shared" si="47"/>
        <v>0</v>
      </c>
      <c r="BI178" s="141">
        <f t="shared" si="48"/>
        <v>0</v>
      </c>
      <c r="BJ178" s="18" t="s">
        <v>88</v>
      </c>
      <c r="BK178" s="141">
        <f t="shared" si="49"/>
        <v>0</v>
      </c>
      <c r="BL178" s="18" t="s">
        <v>494</v>
      </c>
      <c r="BM178" s="140" t="s">
        <v>1107</v>
      </c>
    </row>
    <row r="179" spans="2:65" s="1" customFormat="1" ht="16.5" customHeight="1">
      <c r="B179" s="34"/>
      <c r="C179" s="129" t="s">
        <v>185</v>
      </c>
      <c r="D179" s="129" t="s">
        <v>143</v>
      </c>
      <c r="E179" s="130" t="s">
        <v>1920</v>
      </c>
      <c r="F179" s="131" t="s">
        <v>1921</v>
      </c>
      <c r="G179" s="132" t="s">
        <v>1779</v>
      </c>
      <c r="H179" s="133">
        <v>1</v>
      </c>
      <c r="I179" s="134"/>
      <c r="J179" s="135">
        <f t="shared" si="40"/>
        <v>0</v>
      </c>
      <c r="K179" s="131" t="s">
        <v>32</v>
      </c>
      <c r="L179" s="34"/>
      <c r="M179" s="136" t="s">
        <v>32</v>
      </c>
      <c r="N179" s="137" t="s">
        <v>51</v>
      </c>
      <c r="P179" s="138">
        <f t="shared" si="41"/>
        <v>0</v>
      </c>
      <c r="Q179" s="138">
        <v>0</v>
      </c>
      <c r="R179" s="138">
        <f t="shared" si="42"/>
        <v>0</v>
      </c>
      <c r="S179" s="138">
        <v>0</v>
      </c>
      <c r="T179" s="139">
        <f t="shared" si="43"/>
        <v>0</v>
      </c>
      <c r="AR179" s="140" t="s">
        <v>494</v>
      </c>
      <c r="AT179" s="140" t="s">
        <v>143</v>
      </c>
      <c r="AU179" s="140" t="s">
        <v>88</v>
      </c>
      <c r="AY179" s="18" t="s">
        <v>141</v>
      </c>
      <c r="BE179" s="141">
        <f t="shared" si="44"/>
        <v>0</v>
      </c>
      <c r="BF179" s="141">
        <f t="shared" si="45"/>
        <v>0</v>
      </c>
      <c r="BG179" s="141">
        <f t="shared" si="46"/>
        <v>0</v>
      </c>
      <c r="BH179" s="141">
        <f t="shared" si="47"/>
        <v>0</v>
      </c>
      <c r="BI179" s="141">
        <f t="shared" si="48"/>
        <v>0</v>
      </c>
      <c r="BJ179" s="18" t="s">
        <v>88</v>
      </c>
      <c r="BK179" s="141">
        <f t="shared" si="49"/>
        <v>0</v>
      </c>
      <c r="BL179" s="18" t="s">
        <v>494</v>
      </c>
      <c r="BM179" s="140" t="s">
        <v>1922</v>
      </c>
    </row>
    <row r="180" spans="2:65" s="1" customFormat="1" ht="16.5" customHeight="1">
      <c r="B180" s="34"/>
      <c r="C180" s="129" t="s">
        <v>180</v>
      </c>
      <c r="D180" s="129" t="s">
        <v>143</v>
      </c>
      <c r="E180" s="130" t="s">
        <v>1923</v>
      </c>
      <c r="F180" s="131" t="s">
        <v>1924</v>
      </c>
      <c r="G180" s="132" t="s">
        <v>1779</v>
      </c>
      <c r="H180" s="133">
        <v>1</v>
      </c>
      <c r="I180" s="134"/>
      <c r="J180" s="135">
        <f t="shared" si="40"/>
        <v>0</v>
      </c>
      <c r="K180" s="131" t="s">
        <v>32</v>
      </c>
      <c r="L180" s="34"/>
      <c r="M180" s="136" t="s">
        <v>32</v>
      </c>
      <c r="N180" s="137" t="s">
        <v>51</v>
      </c>
      <c r="P180" s="138">
        <f t="shared" si="41"/>
        <v>0</v>
      </c>
      <c r="Q180" s="138">
        <v>0</v>
      </c>
      <c r="R180" s="138">
        <f t="shared" si="42"/>
        <v>0</v>
      </c>
      <c r="S180" s="138">
        <v>0</v>
      </c>
      <c r="T180" s="139">
        <f t="shared" si="43"/>
        <v>0</v>
      </c>
      <c r="AR180" s="140" t="s">
        <v>494</v>
      </c>
      <c r="AT180" s="140" t="s">
        <v>143</v>
      </c>
      <c r="AU180" s="140" t="s">
        <v>88</v>
      </c>
      <c r="AY180" s="18" t="s">
        <v>141</v>
      </c>
      <c r="BE180" s="141">
        <f t="shared" si="44"/>
        <v>0</v>
      </c>
      <c r="BF180" s="141">
        <f t="shared" si="45"/>
        <v>0</v>
      </c>
      <c r="BG180" s="141">
        <f t="shared" si="46"/>
        <v>0</v>
      </c>
      <c r="BH180" s="141">
        <f t="shared" si="47"/>
        <v>0</v>
      </c>
      <c r="BI180" s="141">
        <f t="shared" si="48"/>
        <v>0</v>
      </c>
      <c r="BJ180" s="18" t="s">
        <v>88</v>
      </c>
      <c r="BK180" s="141">
        <f t="shared" si="49"/>
        <v>0</v>
      </c>
      <c r="BL180" s="18" t="s">
        <v>494</v>
      </c>
      <c r="BM180" s="140" t="s">
        <v>1019</v>
      </c>
    </row>
    <row r="181" spans="2:65" s="1" customFormat="1" ht="16.5" customHeight="1">
      <c r="B181" s="34"/>
      <c r="C181" s="129" t="s">
        <v>194</v>
      </c>
      <c r="D181" s="129" t="s">
        <v>143</v>
      </c>
      <c r="E181" s="130" t="s">
        <v>1925</v>
      </c>
      <c r="F181" s="131" t="s">
        <v>1926</v>
      </c>
      <c r="G181" s="132" t="s">
        <v>1779</v>
      </c>
      <c r="H181" s="133">
        <v>1</v>
      </c>
      <c r="I181" s="134"/>
      <c r="J181" s="135">
        <f t="shared" si="40"/>
        <v>0</v>
      </c>
      <c r="K181" s="131" t="s">
        <v>32</v>
      </c>
      <c r="L181" s="34"/>
      <c r="M181" s="136" t="s">
        <v>32</v>
      </c>
      <c r="N181" s="137" t="s">
        <v>51</v>
      </c>
      <c r="P181" s="138">
        <f t="shared" si="41"/>
        <v>0</v>
      </c>
      <c r="Q181" s="138">
        <v>0</v>
      </c>
      <c r="R181" s="138">
        <f t="shared" si="42"/>
        <v>0</v>
      </c>
      <c r="S181" s="138">
        <v>0</v>
      </c>
      <c r="T181" s="139">
        <f t="shared" si="43"/>
        <v>0</v>
      </c>
      <c r="AR181" s="140" t="s">
        <v>494</v>
      </c>
      <c r="AT181" s="140" t="s">
        <v>143</v>
      </c>
      <c r="AU181" s="140" t="s">
        <v>88</v>
      </c>
      <c r="AY181" s="18" t="s">
        <v>141</v>
      </c>
      <c r="BE181" s="141">
        <f t="shared" si="44"/>
        <v>0</v>
      </c>
      <c r="BF181" s="141">
        <f t="shared" si="45"/>
        <v>0</v>
      </c>
      <c r="BG181" s="141">
        <f t="shared" si="46"/>
        <v>0</v>
      </c>
      <c r="BH181" s="141">
        <f t="shared" si="47"/>
        <v>0</v>
      </c>
      <c r="BI181" s="141">
        <f t="shared" si="48"/>
        <v>0</v>
      </c>
      <c r="BJ181" s="18" t="s">
        <v>88</v>
      </c>
      <c r="BK181" s="141">
        <f t="shared" si="49"/>
        <v>0</v>
      </c>
      <c r="BL181" s="18" t="s">
        <v>494</v>
      </c>
      <c r="BM181" s="140" t="s">
        <v>1027</v>
      </c>
    </row>
    <row r="182" spans="2:65" s="1" customFormat="1" ht="24.2" customHeight="1">
      <c r="B182" s="34"/>
      <c r="C182" s="129" t="s">
        <v>239</v>
      </c>
      <c r="D182" s="129" t="s">
        <v>143</v>
      </c>
      <c r="E182" s="130" t="s">
        <v>1927</v>
      </c>
      <c r="F182" s="131" t="s">
        <v>1928</v>
      </c>
      <c r="G182" s="132" t="s">
        <v>1779</v>
      </c>
      <c r="H182" s="133">
        <v>1</v>
      </c>
      <c r="I182" s="134"/>
      <c r="J182" s="135">
        <f t="shared" si="40"/>
        <v>0</v>
      </c>
      <c r="K182" s="131" t="s">
        <v>32</v>
      </c>
      <c r="L182" s="34"/>
      <c r="M182" s="136" t="s">
        <v>32</v>
      </c>
      <c r="N182" s="137" t="s">
        <v>51</v>
      </c>
      <c r="P182" s="138">
        <f t="shared" si="41"/>
        <v>0</v>
      </c>
      <c r="Q182" s="138">
        <v>0</v>
      </c>
      <c r="R182" s="138">
        <f t="shared" si="42"/>
        <v>0</v>
      </c>
      <c r="S182" s="138">
        <v>0</v>
      </c>
      <c r="T182" s="139">
        <f t="shared" si="43"/>
        <v>0</v>
      </c>
      <c r="AR182" s="140" t="s">
        <v>494</v>
      </c>
      <c r="AT182" s="140" t="s">
        <v>143</v>
      </c>
      <c r="AU182" s="140" t="s">
        <v>88</v>
      </c>
      <c r="AY182" s="18" t="s">
        <v>141</v>
      </c>
      <c r="BE182" s="141">
        <f t="shared" si="44"/>
        <v>0</v>
      </c>
      <c r="BF182" s="141">
        <f t="shared" si="45"/>
        <v>0</v>
      </c>
      <c r="BG182" s="141">
        <f t="shared" si="46"/>
        <v>0</v>
      </c>
      <c r="BH182" s="141">
        <f t="shared" si="47"/>
        <v>0</v>
      </c>
      <c r="BI182" s="141">
        <f t="shared" si="48"/>
        <v>0</v>
      </c>
      <c r="BJ182" s="18" t="s">
        <v>88</v>
      </c>
      <c r="BK182" s="141">
        <f t="shared" si="49"/>
        <v>0</v>
      </c>
      <c r="BL182" s="18" t="s">
        <v>494</v>
      </c>
      <c r="BM182" s="140" t="s">
        <v>618</v>
      </c>
    </row>
    <row r="183" spans="2:65" s="1" customFormat="1" ht="16.5" customHeight="1">
      <c r="B183" s="34"/>
      <c r="C183" s="129" t="s">
        <v>253</v>
      </c>
      <c r="D183" s="129" t="s">
        <v>143</v>
      </c>
      <c r="E183" s="130" t="s">
        <v>1929</v>
      </c>
      <c r="F183" s="131" t="s">
        <v>1930</v>
      </c>
      <c r="G183" s="132" t="s">
        <v>1779</v>
      </c>
      <c r="H183" s="133">
        <v>1</v>
      </c>
      <c r="I183" s="134"/>
      <c r="J183" s="135">
        <f t="shared" si="40"/>
        <v>0</v>
      </c>
      <c r="K183" s="131" t="s">
        <v>32</v>
      </c>
      <c r="L183" s="34"/>
      <c r="M183" s="136" t="s">
        <v>32</v>
      </c>
      <c r="N183" s="137" t="s">
        <v>51</v>
      </c>
      <c r="P183" s="138">
        <f t="shared" si="41"/>
        <v>0</v>
      </c>
      <c r="Q183" s="138">
        <v>0</v>
      </c>
      <c r="R183" s="138">
        <f t="shared" si="42"/>
        <v>0</v>
      </c>
      <c r="S183" s="138">
        <v>0</v>
      </c>
      <c r="T183" s="139">
        <f t="shared" si="43"/>
        <v>0</v>
      </c>
      <c r="AR183" s="140" t="s">
        <v>494</v>
      </c>
      <c r="AT183" s="140" t="s">
        <v>143</v>
      </c>
      <c r="AU183" s="140" t="s">
        <v>88</v>
      </c>
      <c r="AY183" s="18" t="s">
        <v>141</v>
      </c>
      <c r="BE183" s="141">
        <f t="shared" si="44"/>
        <v>0</v>
      </c>
      <c r="BF183" s="141">
        <f t="shared" si="45"/>
        <v>0</v>
      </c>
      <c r="BG183" s="141">
        <f t="shared" si="46"/>
        <v>0</v>
      </c>
      <c r="BH183" s="141">
        <f t="shared" si="47"/>
        <v>0</v>
      </c>
      <c r="BI183" s="141">
        <f t="shared" si="48"/>
        <v>0</v>
      </c>
      <c r="BJ183" s="18" t="s">
        <v>88</v>
      </c>
      <c r="BK183" s="141">
        <f t="shared" si="49"/>
        <v>0</v>
      </c>
      <c r="BL183" s="18" t="s">
        <v>494</v>
      </c>
      <c r="BM183" s="140" t="s">
        <v>1479</v>
      </c>
    </row>
    <row r="184" spans="2:65" s="1" customFormat="1" ht="16.5" customHeight="1">
      <c r="B184" s="34"/>
      <c r="C184" s="129" t="s">
        <v>259</v>
      </c>
      <c r="D184" s="129" t="s">
        <v>143</v>
      </c>
      <c r="E184" s="130" t="s">
        <v>1931</v>
      </c>
      <c r="F184" s="131" t="s">
        <v>1932</v>
      </c>
      <c r="G184" s="132" t="s">
        <v>1779</v>
      </c>
      <c r="H184" s="133">
        <v>1</v>
      </c>
      <c r="I184" s="134"/>
      <c r="J184" s="135">
        <f t="shared" si="40"/>
        <v>0</v>
      </c>
      <c r="K184" s="131" t="s">
        <v>32</v>
      </c>
      <c r="L184" s="34"/>
      <c r="M184" s="136" t="s">
        <v>32</v>
      </c>
      <c r="N184" s="137" t="s">
        <v>51</v>
      </c>
      <c r="P184" s="138">
        <f t="shared" si="41"/>
        <v>0</v>
      </c>
      <c r="Q184" s="138">
        <v>0</v>
      </c>
      <c r="R184" s="138">
        <f t="shared" si="42"/>
        <v>0</v>
      </c>
      <c r="S184" s="138">
        <v>0</v>
      </c>
      <c r="T184" s="139">
        <f t="shared" si="43"/>
        <v>0</v>
      </c>
      <c r="AR184" s="140" t="s">
        <v>494</v>
      </c>
      <c r="AT184" s="140" t="s">
        <v>143</v>
      </c>
      <c r="AU184" s="140" t="s">
        <v>88</v>
      </c>
      <c r="AY184" s="18" t="s">
        <v>141</v>
      </c>
      <c r="BE184" s="141">
        <f t="shared" si="44"/>
        <v>0</v>
      </c>
      <c r="BF184" s="141">
        <f t="shared" si="45"/>
        <v>0</v>
      </c>
      <c r="BG184" s="141">
        <f t="shared" si="46"/>
        <v>0</v>
      </c>
      <c r="BH184" s="141">
        <f t="shared" si="47"/>
        <v>0</v>
      </c>
      <c r="BI184" s="141">
        <f t="shared" si="48"/>
        <v>0</v>
      </c>
      <c r="BJ184" s="18" t="s">
        <v>88</v>
      </c>
      <c r="BK184" s="141">
        <f t="shared" si="49"/>
        <v>0</v>
      </c>
      <c r="BL184" s="18" t="s">
        <v>494</v>
      </c>
      <c r="BM184" s="140" t="s">
        <v>1509</v>
      </c>
    </row>
    <row r="185" spans="2:65" s="1" customFormat="1" ht="24.2" customHeight="1">
      <c r="B185" s="34"/>
      <c r="C185" s="129" t="s">
        <v>275</v>
      </c>
      <c r="D185" s="129" t="s">
        <v>143</v>
      </c>
      <c r="E185" s="130" t="s">
        <v>1933</v>
      </c>
      <c r="F185" s="131" t="s">
        <v>1678</v>
      </c>
      <c r="G185" s="132" t="s">
        <v>1934</v>
      </c>
      <c r="H185" s="133">
        <v>1</v>
      </c>
      <c r="I185" s="134"/>
      <c r="J185" s="135">
        <f t="shared" si="40"/>
        <v>0</v>
      </c>
      <c r="K185" s="131" t="s">
        <v>32</v>
      </c>
      <c r="L185" s="34"/>
      <c r="M185" s="136" t="s">
        <v>32</v>
      </c>
      <c r="N185" s="137" t="s">
        <v>51</v>
      </c>
      <c r="P185" s="138">
        <f t="shared" si="41"/>
        <v>0</v>
      </c>
      <c r="Q185" s="138">
        <v>0</v>
      </c>
      <c r="R185" s="138">
        <f t="shared" si="42"/>
        <v>0</v>
      </c>
      <c r="S185" s="138">
        <v>0</v>
      </c>
      <c r="T185" s="139">
        <f t="shared" si="43"/>
        <v>0</v>
      </c>
      <c r="AR185" s="140" t="s">
        <v>494</v>
      </c>
      <c r="AT185" s="140" t="s">
        <v>143</v>
      </c>
      <c r="AU185" s="140" t="s">
        <v>88</v>
      </c>
      <c r="AY185" s="18" t="s">
        <v>141</v>
      </c>
      <c r="BE185" s="141">
        <f t="shared" si="44"/>
        <v>0</v>
      </c>
      <c r="BF185" s="141">
        <f t="shared" si="45"/>
        <v>0</v>
      </c>
      <c r="BG185" s="141">
        <f t="shared" si="46"/>
        <v>0</v>
      </c>
      <c r="BH185" s="141">
        <f t="shared" si="47"/>
        <v>0</v>
      </c>
      <c r="BI185" s="141">
        <f t="shared" si="48"/>
        <v>0</v>
      </c>
      <c r="BJ185" s="18" t="s">
        <v>88</v>
      </c>
      <c r="BK185" s="141">
        <f t="shared" si="49"/>
        <v>0</v>
      </c>
      <c r="BL185" s="18" t="s">
        <v>494</v>
      </c>
      <c r="BM185" s="140" t="s">
        <v>1320</v>
      </c>
    </row>
    <row r="186" spans="2:65" s="1" customFormat="1" ht="16.5" customHeight="1">
      <c r="B186" s="34"/>
      <c r="C186" s="129" t="s">
        <v>280</v>
      </c>
      <c r="D186" s="129" t="s">
        <v>143</v>
      </c>
      <c r="E186" s="130" t="s">
        <v>481</v>
      </c>
      <c r="F186" s="131" t="s">
        <v>481</v>
      </c>
      <c r="G186" s="132" t="s">
        <v>1779</v>
      </c>
      <c r="H186" s="133">
        <v>1</v>
      </c>
      <c r="I186" s="134"/>
      <c r="J186" s="135">
        <f t="shared" si="40"/>
        <v>0</v>
      </c>
      <c r="K186" s="131" t="s">
        <v>32</v>
      </c>
      <c r="L186" s="34"/>
      <c r="M186" s="136" t="s">
        <v>32</v>
      </c>
      <c r="N186" s="137" t="s">
        <v>51</v>
      </c>
      <c r="P186" s="138">
        <f t="shared" si="41"/>
        <v>0</v>
      </c>
      <c r="Q186" s="138">
        <v>0</v>
      </c>
      <c r="R186" s="138">
        <f t="shared" si="42"/>
        <v>0</v>
      </c>
      <c r="S186" s="138">
        <v>0</v>
      </c>
      <c r="T186" s="139">
        <f t="shared" si="43"/>
        <v>0</v>
      </c>
      <c r="AR186" s="140" t="s">
        <v>494</v>
      </c>
      <c r="AT186" s="140" t="s">
        <v>143</v>
      </c>
      <c r="AU186" s="140" t="s">
        <v>88</v>
      </c>
      <c r="AY186" s="18" t="s">
        <v>141</v>
      </c>
      <c r="BE186" s="141">
        <f t="shared" si="44"/>
        <v>0</v>
      </c>
      <c r="BF186" s="141">
        <f t="shared" si="45"/>
        <v>0</v>
      </c>
      <c r="BG186" s="141">
        <f t="shared" si="46"/>
        <v>0</v>
      </c>
      <c r="BH186" s="141">
        <f t="shared" si="47"/>
        <v>0</v>
      </c>
      <c r="BI186" s="141">
        <f t="shared" si="48"/>
        <v>0</v>
      </c>
      <c r="BJ186" s="18" t="s">
        <v>88</v>
      </c>
      <c r="BK186" s="141">
        <f t="shared" si="49"/>
        <v>0</v>
      </c>
      <c r="BL186" s="18" t="s">
        <v>494</v>
      </c>
      <c r="BM186" s="140" t="s">
        <v>1363</v>
      </c>
    </row>
    <row r="187" spans="2:65" s="11" customFormat="1" ht="25.9" customHeight="1">
      <c r="B187" s="117"/>
      <c r="D187" s="118" t="s">
        <v>79</v>
      </c>
      <c r="E187" s="119" t="s">
        <v>1935</v>
      </c>
      <c r="F187" s="119" t="s">
        <v>1936</v>
      </c>
      <c r="I187" s="120"/>
      <c r="J187" s="121">
        <f>BK187</f>
        <v>0</v>
      </c>
      <c r="L187" s="117"/>
      <c r="M187" s="122"/>
      <c r="P187" s="123">
        <f>SUM(P188:P198)</f>
        <v>0</v>
      </c>
      <c r="R187" s="123">
        <f>SUM(R188:R198)</f>
        <v>0</v>
      </c>
      <c r="T187" s="124">
        <f>SUM(T188:T198)</f>
        <v>0</v>
      </c>
      <c r="AR187" s="118" t="s">
        <v>90</v>
      </c>
      <c r="AT187" s="125" t="s">
        <v>79</v>
      </c>
      <c r="AU187" s="125" t="s">
        <v>80</v>
      </c>
      <c r="AY187" s="118" t="s">
        <v>141</v>
      </c>
      <c r="BK187" s="126">
        <f>SUM(BK188:BK198)</f>
        <v>0</v>
      </c>
    </row>
    <row r="188" spans="2:65" s="1" customFormat="1" ht="16.5" customHeight="1">
      <c r="B188" s="34"/>
      <c r="C188" s="129" t="s">
        <v>304</v>
      </c>
      <c r="D188" s="129" t="s">
        <v>143</v>
      </c>
      <c r="E188" s="130" t="s">
        <v>1937</v>
      </c>
      <c r="F188" s="131" t="s">
        <v>1938</v>
      </c>
      <c r="G188" s="132" t="s">
        <v>157</v>
      </c>
      <c r="H188" s="133">
        <v>30</v>
      </c>
      <c r="I188" s="134"/>
      <c r="J188" s="135">
        <f t="shared" ref="J188:J198" si="50">ROUND(I188*H188,2)</f>
        <v>0</v>
      </c>
      <c r="K188" s="131" t="s">
        <v>32</v>
      </c>
      <c r="L188" s="34"/>
      <c r="M188" s="136" t="s">
        <v>32</v>
      </c>
      <c r="N188" s="137" t="s">
        <v>51</v>
      </c>
      <c r="P188" s="138">
        <f t="shared" ref="P188:P198" si="51">O188*H188</f>
        <v>0</v>
      </c>
      <c r="Q188" s="138">
        <v>0</v>
      </c>
      <c r="R188" s="138">
        <f t="shared" ref="R188:R198" si="52">Q188*H188</f>
        <v>0</v>
      </c>
      <c r="S188" s="138">
        <v>0</v>
      </c>
      <c r="T188" s="139">
        <f t="shared" ref="T188:T198" si="53">S188*H188</f>
        <v>0</v>
      </c>
      <c r="AR188" s="140" t="s">
        <v>494</v>
      </c>
      <c r="AT188" s="140" t="s">
        <v>143</v>
      </c>
      <c r="AU188" s="140" t="s">
        <v>88</v>
      </c>
      <c r="AY188" s="18" t="s">
        <v>141</v>
      </c>
      <c r="BE188" s="141">
        <f t="shared" ref="BE188:BE198" si="54">IF(N188="základní",J188,0)</f>
        <v>0</v>
      </c>
      <c r="BF188" s="141">
        <f t="shared" ref="BF188:BF198" si="55">IF(N188="snížená",J188,0)</f>
        <v>0</v>
      </c>
      <c r="BG188" s="141">
        <f t="shared" ref="BG188:BG198" si="56">IF(N188="zákl. přenesená",J188,0)</f>
        <v>0</v>
      </c>
      <c r="BH188" s="141">
        <f t="shared" ref="BH188:BH198" si="57">IF(N188="sníž. přenesená",J188,0)</f>
        <v>0</v>
      </c>
      <c r="BI188" s="141">
        <f t="shared" ref="BI188:BI198" si="58">IF(N188="nulová",J188,0)</f>
        <v>0</v>
      </c>
      <c r="BJ188" s="18" t="s">
        <v>88</v>
      </c>
      <c r="BK188" s="141">
        <f t="shared" ref="BK188:BK198" si="59">ROUND(I188*H188,2)</f>
        <v>0</v>
      </c>
      <c r="BL188" s="18" t="s">
        <v>494</v>
      </c>
      <c r="BM188" s="140" t="s">
        <v>1939</v>
      </c>
    </row>
    <row r="189" spans="2:65" s="1" customFormat="1" ht="16.5" customHeight="1">
      <c r="B189" s="34"/>
      <c r="C189" s="129" t="s">
        <v>383</v>
      </c>
      <c r="D189" s="129" t="s">
        <v>143</v>
      </c>
      <c r="E189" s="130" t="s">
        <v>1940</v>
      </c>
      <c r="F189" s="131" t="s">
        <v>1941</v>
      </c>
      <c r="G189" s="132" t="s">
        <v>157</v>
      </c>
      <c r="H189" s="133">
        <v>92</v>
      </c>
      <c r="I189" s="134"/>
      <c r="J189" s="135">
        <f t="shared" si="50"/>
        <v>0</v>
      </c>
      <c r="K189" s="131" t="s">
        <v>32</v>
      </c>
      <c r="L189" s="34"/>
      <c r="M189" s="136" t="s">
        <v>32</v>
      </c>
      <c r="N189" s="137" t="s">
        <v>51</v>
      </c>
      <c r="P189" s="138">
        <f t="shared" si="51"/>
        <v>0</v>
      </c>
      <c r="Q189" s="138">
        <v>0</v>
      </c>
      <c r="R189" s="138">
        <f t="shared" si="52"/>
        <v>0</v>
      </c>
      <c r="S189" s="138">
        <v>0</v>
      </c>
      <c r="T189" s="139">
        <f t="shared" si="53"/>
        <v>0</v>
      </c>
      <c r="AR189" s="140" t="s">
        <v>494</v>
      </c>
      <c r="AT189" s="140" t="s">
        <v>143</v>
      </c>
      <c r="AU189" s="140" t="s">
        <v>88</v>
      </c>
      <c r="AY189" s="18" t="s">
        <v>141</v>
      </c>
      <c r="BE189" s="141">
        <f t="shared" si="54"/>
        <v>0</v>
      </c>
      <c r="BF189" s="141">
        <f t="shared" si="55"/>
        <v>0</v>
      </c>
      <c r="BG189" s="141">
        <f t="shared" si="56"/>
        <v>0</v>
      </c>
      <c r="BH189" s="141">
        <f t="shared" si="57"/>
        <v>0</v>
      </c>
      <c r="BI189" s="141">
        <f t="shared" si="58"/>
        <v>0</v>
      </c>
      <c r="BJ189" s="18" t="s">
        <v>88</v>
      </c>
      <c r="BK189" s="141">
        <f t="shared" si="59"/>
        <v>0</v>
      </c>
      <c r="BL189" s="18" t="s">
        <v>494</v>
      </c>
      <c r="BM189" s="140" t="s">
        <v>1049</v>
      </c>
    </row>
    <row r="190" spans="2:65" s="1" customFormat="1" ht="16.5" customHeight="1">
      <c r="B190" s="34"/>
      <c r="C190" s="129" t="s">
        <v>388</v>
      </c>
      <c r="D190" s="129" t="s">
        <v>143</v>
      </c>
      <c r="E190" s="130" t="s">
        <v>1942</v>
      </c>
      <c r="F190" s="131" t="s">
        <v>1943</v>
      </c>
      <c r="G190" s="132" t="s">
        <v>157</v>
      </c>
      <c r="H190" s="133">
        <v>27</v>
      </c>
      <c r="I190" s="134"/>
      <c r="J190" s="135">
        <f t="shared" si="50"/>
        <v>0</v>
      </c>
      <c r="K190" s="131" t="s">
        <v>32</v>
      </c>
      <c r="L190" s="34"/>
      <c r="M190" s="136" t="s">
        <v>32</v>
      </c>
      <c r="N190" s="137" t="s">
        <v>51</v>
      </c>
      <c r="P190" s="138">
        <f t="shared" si="51"/>
        <v>0</v>
      </c>
      <c r="Q190" s="138">
        <v>0</v>
      </c>
      <c r="R190" s="138">
        <f t="shared" si="52"/>
        <v>0</v>
      </c>
      <c r="S190" s="138">
        <v>0</v>
      </c>
      <c r="T190" s="139">
        <f t="shared" si="53"/>
        <v>0</v>
      </c>
      <c r="AR190" s="140" t="s">
        <v>494</v>
      </c>
      <c r="AT190" s="140" t="s">
        <v>143</v>
      </c>
      <c r="AU190" s="140" t="s">
        <v>88</v>
      </c>
      <c r="AY190" s="18" t="s">
        <v>141</v>
      </c>
      <c r="BE190" s="141">
        <f t="shared" si="54"/>
        <v>0</v>
      </c>
      <c r="BF190" s="141">
        <f t="shared" si="55"/>
        <v>0</v>
      </c>
      <c r="BG190" s="141">
        <f t="shared" si="56"/>
        <v>0</v>
      </c>
      <c r="BH190" s="141">
        <f t="shared" si="57"/>
        <v>0</v>
      </c>
      <c r="BI190" s="141">
        <f t="shared" si="58"/>
        <v>0</v>
      </c>
      <c r="BJ190" s="18" t="s">
        <v>88</v>
      </c>
      <c r="BK190" s="141">
        <f t="shared" si="59"/>
        <v>0</v>
      </c>
      <c r="BL190" s="18" t="s">
        <v>494</v>
      </c>
      <c r="BM190" s="140" t="s">
        <v>1057</v>
      </c>
    </row>
    <row r="191" spans="2:65" s="1" customFormat="1" ht="16.5" customHeight="1">
      <c r="B191" s="34"/>
      <c r="C191" s="129" t="s">
        <v>393</v>
      </c>
      <c r="D191" s="129" t="s">
        <v>143</v>
      </c>
      <c r="E191" s="130" t="s">
        <v>1944</v>
      </c>
      <c r="F191" s="131" t="s">
        <v>1945</v>
      </c>
      <c r="G191" s="132" t="s">
        <v>157</v>
      </c>
      <c r="H191" s="133">
        <v>38</v>
      </c>
      <c r="I191" s="134"/>
      <c r="J191" s="135">
        <f t="shared" si="50"/>
        <v>0</v>
      </c>
      <c r="K191" s="131" t="s">
        <v>32</v>
      </c>
      <c r="L191" s="34"/>
      <c r="M191" s="136" t="s">
        <v>32</v>
      </c>
      <c r="N191" s="137" t="s">
        <v>51</v>
      </c>
      <c r="P191" s="138">
        <f t="shared" si="51"/>
        <v>0</v>
      </c>
      <c r="Q191" s="138">
        <v>0</v>
      </c>
      <c r="R191" s="138">
        <f t="shared" si="52"/>
        <v>0</v>
      </c>
      <c r="S191" s="138">
        <v>0</v>
      </c>
      <c r="T191" s="139">
        <f t="shared" si="53"/>
        <v>0</v>
      </c>
      <c r="AR191" s="140" t="s">
        <v>494</v>
      </c>
      <c r="AT191" s="140" t="s">
        <v>143</v>
      </c>
      <c r="AU191" s="140" t="s">
        <v>88</v>
      </c>
      <c r="AY191" s="18" t="s">
        <v>141</v>
      </c>
      <c r="BE191" s="141">
        <f t="shared" si="54"/>
        <v>0</v>
      </c>
      <c r="BF191" s="141">
        <f t="shared" si="55"/>
        <v>0</v>
      </c>
      <c r="BG191" s="141">
        <f t="shared" si="56"/>
        <v>0</v>
      </c>
      <c r="BH191" s="141">
        <f t="shared" si="57"/>
        <v>0</v>
      </c>
      <c r="BI191" s="141">
        <f t="shared" si="58"/>
        <v>0</v>
      </c>
      <c r="BJ191" s="18" t="s">
        <v>88</v>
      </c>
      <c r="BK191" s="141">
        <f t="shared" si="59"/>
        <v>0</v>
      </c>
      <c r="BL191" s="18" t="s">
        <v>494</v>
      </c>
      <c r="BM191" s="140" t="s">
        <v>1464</v>
      </c>
    </row>
    <row r="192" spans="2:65" s="1" customFormat="1" ht="24.2" customHeight="1">
      <c r="B192" s="34"/>
      <c r="C192" s="129" t="s">
        <v>491</v>
      </c>
      <c r="D192" s="129" t="s">
        <v>143</v>
      </c>
      <c r="E192" s="130" t="s">
        <v>1946</v>
      </c>
      <c r="F192" s="131" t="s">
        <v>1947</v>
      </c>
      <c r="G192" s="132" t="s">
        <v>157</v>
      </c>
      <c r="H192" s="133">
        <v>30</v>
      </c>
      <c r="I192" s="134"/>
      <c r="J192" s="135">
        <f t="shared" si="50"/>
        <v>0</v>
      </c>
      <c r="K192" s="131" t="s">
        <v>32</v>
      </c>
      <c r="L192" s="34"/>
      <c r="M192" s="136" t="s">
        <v>32</v>
      </c>
      <c r="N192" s="137" t="s">
        <v>51</v>
      </c>
      <c r="P192" s="138">
        <f t="shared" si="51"/>
        <v>0</v>
      </c>
      <c r="Q192" s="138">
        <v>0</v>
      </c>
      <c r="R192" s="138">
        <f t="shared" si="52"/>
        <v>0</v>
      </c>
      <c r="S192" s="138">
        <v>0</v>
      </c>
      <c r="T192" s="139">
        <f t="shared" si="53"/>
        <v>0</v>
      </c>
      <c r="AR192" s="140" t="s">
        <v>494</v>
      </c>
      <c r="AT192" s="140" t="s">
        <v>143</v>
      </c>
      <c r="AU192" s="140" t="s">
        <v>88</v>
      </c>
      <c r="AY192" s="18" t="s">
        <v>141</v>
      </c>
      <c r="BE192" s="141">
        <f t="shared" si="54"/>
        <v>0</v>
      </c>
      <c r="BF192" s="141">
        <f t="shared" si="55"/>
        <v>0</v>
      </c>
      <c r="BG192" s="141">
        <f t="shared" si="56"/>
        <v>0</v>
      </c>
      <c r="BH192" s="141">
        <f t="shared" si="57"/>
        <v>0</v>
      </c>
      <c r="BI192" s="141">
        <f t="shared" si="58"/>
        <v>0</v>
      </c>
      <c r="BJ192" s="18" t="s">
        <v>88</v>
      </c>
      <c r="BK192" s="141">
        <f t="shared" si="59"/>
        <v>0</v>
      </c>
      <c r="BL192" s="18" t="s">
        <v>494</v>
      </c>
      <c r="BM192" s="140" t="s">
        <v>558</v>
      </c>
    </row>
    <row r="193" spans="2:65" s="1" customFormat="1" ht="24.2" customHeight="1">
      <c r="B193" s="34"/>
      <c r="C193" s="129" t="s">
        <v>419</v>
      </c>
      <c r="D193" s="129" t="s">
        <v>143</v>
      </c>
      <c r="E193" s="130" t="s">
        <v>1948</v>
      </c>
      <c r="F193" s="131" t="s">
        <v>1949</v>
      </c>
      <c r="G193" s="132" t="s">
        <v>157</v>
      </c>
      <c r="H193" s="133">
        <v>92</v>
      </c>
      <c r="I193" s="134"/>
      <c r="J193" s="135">
        <f t="shared" si="50"/>
        <v>0</v>
      </c>
      <c r="K193" s="131" t="s">
        <v>32</v>
      </c>
      <c r="L193" s="34"/>
      <c r="M193" s="136" t="s">
        <v>32</v>
      </c>
      <c r="N193" s="137" t="s">
        <v>51</v>
      </c>
      <c r="P193" s="138">
        <f t="shared" si="51"/>
        <v>0</v>
      </c>
      <c r="Q193" s="138">
        <v>0</v>
      </c>
      <c r="R193" s="138">
        <f t="shared" si="52"/>
        <v>0</v>
      </c>
      <c r="S193" s="138">
        <v>0</v>
      </c>
      <c r="T193" s="139">
        <f t="shared" si="53"/>
        <v>0</v>
      </c>
      <c r="AR193" s="140" t="s">
        <v>494</v>
      </c>
      <c r="AT193" s="140" t="s">
        <v>143</v>
      </c>
      <c r="AU193" s="140" t="s">
        <v>88</v>
      </c>
      <c r="AY193" s="18" t="s">
        <v>141</v>
      </c>
      <c r="BE193" s="141">
        <f t="shared" si="54"/>
        <v>0</v>
      </c>
      <c r="BF193" s="141">
        <f t="shared" si="55"/>
        <v>0</v>
      </c>
      <c r="BG193" s="141">
        <f t="shared" si="56"/>
        <v>0</v>
      </c>
      <c r="BH193" s="141">
        <f t="shared" si="57"/>
        <v>0</v>
      </c>
      <c r="BI193" s="141">
        <f t="shared" si="58"/>
        <v>0</v>
      </c>
      <c r="BJ193" s="18" t="s">
        <v>88</v>
      </c>
      <c r="BK193" s="141">
        <f t="shared" si="59"/>
        <v>0</v>
      </c>
      <c r="BL193" s="18" t="s">
        <v>494</v>
      </c>
      <c r="BM193" s="140" t="s">
        <v>854</v>
      </c>
    </row>
    <row r="194" spans="2:65" s="1" customFormat="1" ht="24.2" customHeight="1">
      <c r="B194" s="34"/>
      <c r="C194" s="129" t="s">
        <v>426</v>
      </c>
      <c r="D194" s="129" t="s">
        <v>143</v>
      </c>
      <c r="E194" s="130" t="s">
        <v>1950</v>
      </c>
      <c r="F194" s="131" t="s">
        <v>1951</v>
      </c>
      <c r="G194" s="132" t="s">
        <v>157</v>
      </c>
      <c r="H194" s="133">
        <v>27</v>
      </c>
      <c r="I194" s="134"/>
      <c r="J194" s="135">
        <f t="shared" si="50"/>
        <v>0</v>
      </c>
      <c r="K194" s="131" t="s">
        <v>32</v>
      </c>
      <c r="L194" s="34"/>
      <c r="M194" s="136" t="s">
        <v>32</v>
      </c>
      <c r="N194" s="137" t="s">
        <v>51</v>
      </c>
      <c r="P194" s="138">
        <f t="shared" si="51"/>
        <v>0</v>
      </c>
      <c r="Q194" s="138">
        <v>0</v>
      </c>
      <c r="R194" s="138">
        <f t="shared" si="52"/>
        <v>0</v>
      </c>
      <c r="S194" s="138">
        <v>0</v>
      </c>
      <c r="T194" s="139">
        <f t="shared" si="53"/>
        <v>0</v>
      </c>
      <c r="AR194" s="140" t="s">
        <v>494</v>
      </c>
      <c r="AT194" s="140" t="s">
        <v>143</v>
      </c>
      <c r="AU194" s="140" t="s">
        <v>88</v>
      </c>
      <c r="AY194" s="18" t="s">
        <v>141</v>
      </c>
      <c r="BE194" s="141">
        <f t="shared" si="54"/>
        <v>0</v>
      </c>
      <c r="BF194" s="141">
        <f t="shared" si="55"/>
        <v>0</v>
      </c>
      <c r="BG194" s="141">
        <f t="shared" si="56"/>
        <v>0</v>
      </c>
      <c r="BH194" s="141">
        <f t="shared" si="57"/>
        <v>0</v>
      </c>
      <c r="BI194" s="141">
        <f t="shared" si="58"/>
        <v>0</v>
      </c>
      <c r="BJ194" s="18" t="s">
        <v>88</v>
      </c>
      <c r="BK194" s="141">
        <f t="shared" si="59"/>
        <v>0</v>
      </c>
      <c r="BL194" s="18" t="s">
        <v>494</v>
      </c>
      <c r="BM194" s="140" t="s">
        <v>1240</v>
      </c>
    </row>
    <row r="195" spans="2:65" s="1" customFormat="1" ht="24.2" customHeight="1">
      <c r="B195" s="34"/>
      <c r="C195" s="129" t="s">
        <v>1252</v>
      </c>
      <c r="D195" s="129" t="s">
        <v>143</v>
      </c>
      <c r="E195" s="130" t="s">
        <v>1952</v>
      </c>
      <c r="F195" s="131" t="s">
        <v>1953</v>
      </c>
      <c r="G195" s="132" t="s">
        <v>157</v>
      </c>
      <c r="H195" s="133">
        <v>38</v>
      </c>
      <c r="I195" s="134"/>
      <c r="J195" s="135">
        <f t="shared" si="50"/>
        <v>0</v>
      </c>
      <c r="K195" s="131" t="s">
        <v>32</v>
      </c>
      <c r="L195" s="34"/>
      <c r="M195" s="136" t="s">
        <v>32</v>
      </c>
      <c r="N195" s="137" t="s">
        <v>51</v>
      </c>
      <c r="P195" s="138">
        <f t="shared" si="51"/>
        <v>0</v>
      </c>
      <c r="Q195" s="138">
        <v>0</v>
      </c>
      <c r="R195" s="138">
        <f t="shared" si="52"/>
        <v>0</v>
      </c>
      <c r="S195" s="138">
        <v>0</v>
      </c>
      <c r="T195" s="139">
        <f t="shared" si="53"/>
        <v>0</v>
      </c>
      <c r="AR195" s="140" t="s">
        <v>494</v>
      </c>
      <c r="AT195" s="140" t="s">
        <v>143</v>
      </c>
      <c r="AU195" s="140" t="s">
        <v>88</v>
      </c>
      <c r="AY195" s="18" t="s">
        <v>141</v>
      </c>
      <c r="BE195" s="141">
        <f t="shared" si="54"/>
        <v>0</v>
      </c>
      <c r="BF195" s="141">
        <f t="shared" si="55"/>
        <v>0</v>
      </c>
      <c r="BG195" s="141">
        <f t="shared" si="56"/>
        <v>0</v>
      </c>
      <c r="BH195" s="141">
        <f t="shared" si="57"/>
        <v>0</v>
      </c>
      <c r="BI195" s="141">
        <f t="shared" si="58"/>
        <v>0</v>
      </c>
      <c r="BJ195" s="18" t="s">
        <v>88</v>
      </c>
      <c r="BK195" s="141">
        <f t="shared" si="59"/>
        <v>0</v>
      </c>
      <c r="BL195" s="18" t="s">
        <v>494</v>
      </c>
      <c r="BM195" s="140" t="s">
        <v>1248</v>
      </c>
    </row>
    <row r="196" spans="2:65" s="1" customFormat="1" ht="16.5" customHeight="1">
      <c r="B196" s="34"/>
      <c r="C196" s="129" t="s">
        <v>514</v>
      </c>
      <c r="D196" s="129" t="s">
        <v>143</v>
      </c>
      <c r="E196" s="130" t="s">
        <v>1954</v>
      </c>
      <c r="F196" s="131" t="s">
        <v>1955</v>
      </c>
      <c r="G196" s="132" t="s">
        <v>1779</v>
      </c>
      <c r="H196" s="133">
        <v>1</v>
      </c>
      <c r="I196" s="134"/>
      <c r="J196" s="135">
        <f t="shared" si="50"/>
        <v>0</v>
      </c>
      <c r="K196" s="131" t="s">
        <v>32</v>
      </c>
      <c r="L196" s="34"/>
      <c r="M196" s="136" t="s">
        <v>32</v>
      </c>
      <c r="N196" s="137" t="s">
        <v>51</v>
      </c>
      <c r="P196" s="138">
        <f t="shared" si="51"/>
        <v>0</v>
      </c>
      <c r="Q196" s="138">
        <v>0</v>
      </c>
      <c r="R196" s="138">
        <f t="shared" si="52"/>
        <v>0</v>
      </c>
      <c r="S196" s="138">
        <v>0</v>
      </c>
      <c r="T196" s="139">
        <f t="shared" si="53"/>
        <v>0</v>
      </c>
      <c r="AR196" s="140" t="s">
        <v>494</v>
      </c>
      <c r="AT196" s="140" t="s">
        <v>143</v>
      </c>
      <c r="AU196" s="140" t="s">
        <v>88</v>
      </c>
      <c r="AY196" s="18" t="s">
        <v>141</v>
      </c>
      <c r="BE196" s="141">
        <f t="shared" si="54"/>
        <v>0</v>
      </c>
      <c r="BF196" s="141">
        <f t="shared" si="55"/>
        <v>0</v>
      </c>
      <c r="BG196" s="141">
        <f t="shared" si="56"/>
        <v>0</v>
      </c>
      <c r="BH196" s="141">
        <f t="shared" si="57"/>
        <v>0</v>
      </c>
      <c r="BI196" s="141">
        <f t="shared" si="58"/>
        <v>0</v>
      </c>
      <c r="BJ196" s="18" t="s">
        <v>88</v>
      </c>
      <c r="BK196" s="141">
        <f t="shared" si="59"/>
        <v>0</v>
      </c>
      <c r="BL196" s="18" t="s">
        <v>494</v>
      </c>
      <c r="BM196" s="140" t="s">
        <v>765</v>
      </c>
    </row>
    <row r="197" spans="2:65" s="1" customFormat="1" ht="24.2" customHeight="1">
      <c r="B197" s="34"/>
      <c r="C197" s="129" t="s">
        <v>510</v>
      </c>
      <c r="D197" s="129" t="s">
        <v>143</v>
      </c>
      <c r="E197" s="130" t="s">
        <v>1956</v>
      </c>
      <c r="F197" s="131" t="s">
        <v>1957</v>
      </c>
      <c r="G197" s="132" t="s">
        <v>1779</v>
      </c>
      <c r="H197" s="133">
        <v>1</v>
      </c>
      <c r="I197" s="134"/>
      <c r="J197" s="135">
        <f t="shared" si="50"/>
        <v>0</v>
      </c>
      <c r="K197" s="131" t="s">
        <v>32</v>
      </c>
      <c r="L197" s="34"/>
      <c r="M197" s="136" t="s">
        <v>32</v>
      </c>
      <c r="N197" s="137" t="s">
        <v>51</v>
      </c>
      <c r="P197" s="138">
        <f t="shared" si="51"/>
        <v>0</v>
      </c>
      <c r="Q197" s="138">
        <v>0</v>
      </c>
      <c r="R197" s="138">
        <f t="shared" si="52"/>
        <v>0</v>
      </c>
      <c r="S197" s="138">
        <v>0</v>
      </c>
      <c r="T197" s="139">
        <f t="shared" si="53"/>
        <v>0</v>
      </c>
      <c r="AR197" s="140" t="s">
        <v>494</v>
      </c>
      <c r="AT197" s="140" t="s">
        <v>143</v>
      </c>
      <c r="AU197" s="140" t="s">
        <v>88</v>
      </c>
      <c r="AY197" s="18" t="s">
        <v>141</v>
      </c>
      <c r="BE197" s="141">
        <f t="shared" si="54"/>
        <v>0</v>
      </c>
      <c r="BF197" s="141">
        <f t="shared" si="55"/>
        <v>0</v>
      </c>
      <c r="BG197" s="141">
        <f t="shared" si="56"/>
        <v>0</v>
      </c>
      <c r="BH197" s="141">
        <f t="shared" si="57"/>
        <v>0</v>
      </c>
      <c r="BI197" s="141">
        <f t="shared" si="58"/>
        <v>0</v>
      </c>
      <c r="BJ197" s="18" t="s">
        <v>88</v>
      </c>
      <c r="BK197" s="141">
        <f t="shared" si="59"/>
        <v>0</v>
      </c>
      <c r="BL197" s="18" t="s">
        <v>494</v>
      </c>
      <c r="BM197" s="140" t="s">
        <v>806</v>
      </c>
    </row>
    <row r="198" spans="2:65" s="1" customFormat="1" ht="16.5" customHeight="1">
      <c r="B198" s="34"/>
      <c r="C198" s="129" t="s">
        <v>518</v>
      </c>
      <c r="D198" s="129" t="s">
        <v>143</v>
      </c>
      <c r="E198" s="130" t="s">
        <v>481</v>
      </c>
      <c r="F198" s="131" t="s">
        <v>481</v>
      </c>
      <c r="G198" s="132" t="s">
        <v>1779</v>
      </c>
      <c r="H198" s="133">
        <v>1</v>
      </c>
      <c r="I198" s="134"/>
      <c r="J198" s="135">
        <f t="shared" si="50"/>
        <v>0</v>
      </c>
      <c r="K198" s="131" t="s">
        <v>32</v>
      </c>
      <c r="L198" s="34"/>
      <c r="M198" s="136" t="s">
        <v>32</v>
      </c>
      <c r="N198" s="137" t="s">
        <v>51</v>
      </c>
      <c r="P198" s="138">
        <f t="shared" si="51"/>
        <v>0</v>
      </c>
      <c r="Q198" s="138">
        <v>0</v>
      </c>
      <c r="R198" s="138">
        <f t="shared" si="52"/>
        <v>0</v>
      </c>
      <c r="S198" s="138">
        <v>0</v>
      </c>
      <c r="T198" s="139">
        <f t="shared" si="53"/>
        <v>0</v>
      </c>
      <c r="AR198" s="140" t="s">
        <v>494</v>
      </c>
      <c r="AT198" s="140" t="s">
        <v>143</v>
      </c>
      <c r="AU198" s="140" t="s">
        <v>88</v>
      </c>
      <c r="AY198" s="18" t="s">
        <v>141</v>
      </c>
      <c r="BE198" s="141">
        <f t="shared" si="54"/>
        <v>0</v>
      </c>
      <c r="BF198" s="141">
        <f t="shared" si="55"/>
        <v>0</v>
      </c>
      <c r="BG198" s="141">
        <f t="shared" si="56"/>
        <v>0</v>
      </c>
      <c r="BH198" s="141">
        <f t="shared" si="57"/>
        <v>0</v>
      </c>
      <c r="BI198" s="141">
        <f t="shared" si="58"/>
        <v>0</v>
      </c>
      <c r="BJ198" s="18" t="s">
        <v>88</v>
      </c>
      <c r="BK198" s="141">
        <f t="shared" si="59"/>
        <v>0</v>
      </c>
      <c r="BL198" s="18" t="s">
        <v>494</v>
      </c>
      <c r="BM198" s="140" t="s">
        <v>782</v>
      </c>
    </row>
    <row r="199" spans="2:65" s="11" customFormat="1" ht="25.9" customHeight="1">
      <c r="B199" s="117"/>
      <c r="D199" s="118" t="s">
        <v>79</v>
      </c>
      <c r="E199" s="119" t="s">
        <v>1958</v>
      </c>
      <c r="F199" s="119" t="s">
        <v>1959</v>
      </c>
      <c r="I199" s="120"/>
      <c r="J199" s="121">
        <f>BK199</f>
        <v>0</v>
      </c>
      <c r="L199" s="117"/>
      <c r="M199" s="122"/>
      <c r="P199" s="123">
        <f>SUM(P200:P209)</f>
        <v>0</v>
      </c>
      <c r="R199" s="123">
        <f>SUM(R200:R209)</f>
        <v>0</v>
      </c>
      <c r="T199" s="124">
        <f>SUM(T200:T209)</f>
        <v>0</v>
      </c>
      <c r="AR199" s="118" t="s">
        <v>90</v>
      </c>
      <c r="AT199" s="125" t="s">
        <v>79</v>
      </c>
      <c r="AU199" s="125" t="s">
        <v>80</v>
      </c>
      <c r="AY199" s="118" t="s">
        <v>141</v>
      </c>
      <c r="BK199" s="126">
        <f>SUM(BK200:BK209)</f>
        <v>0</v>
      </c>
    </row>
    <row r="200" spans="2:65" s="1" customFormat="1" ht="16.5" customHeight="1">
      <c r="B200" s="34"/>
      <c r="C200" s="129" t="s">
        <v>398</v>
      </c>
      <c r="D200" s="129" t="s">
        <v>143</v>
      </c>
      <c r="E200" s="130" t="s">
        <v>1960</v>
      </c>
      <c r="F200" s="131" t="s">
        <v>1961</v>
      </c>
      <c r="G200" s="132" t="s">
        <v>608</v>
      </c>
      <c r="H200" s="133">
        <v>3</v>
      </c>
      <c r="I200" s="134"/>
      <c r="J200" s="135">
        <f t="shared" ref="J200:J209" si="60">ROUND(I200*H200,2)</f>
        <v>0</v>
      </c>
      <c r="K200" s="131" t="s">
        <v>32</v>
      </c>
      <c r="L200" s="34"/>
      <c r="M200" s="136" t="s">
        <v>32</v>
      </c>
      <c r="N200" s="137" t="s">
        <v>51</v>
      </c>
      <c r="P200" s="138">
        <f t="shared" ref="P200:P209" si="61">O200*H200</f>
        <v>0</v>
      </c>
      <c r="Q200" s="138">
        <v>0</v>
      </c>
      <c r="R200" s="138">
        <f t="shared" ref="R200:R209" si="62">Q200*H200</f>
        <v>0</v>
      </c>
      <c r="S200" s="138">
        <v>0</v>
      </c>
      <c r="T200" s="139">
        <f t="shared" ref="T200:T209" si="63">S200*H200</f>
        <v>0</v>
      </c>
      <c r="AR200" s="140" t="s">
        <v>494</v>
      </c>
      <c r="AT200" s="140" t="s">
        <v>143</v>
      </c>
      <c r="AU200" s="140" t="s">
        <v>88</v>
      </c>
      <c r="AY200" s="18" t="s">
        <v>141</v>
      </c>
      <c r="BE200" s="141">
        <f t="shared" ref="BE200:BE209" si="64">IF(N200="základní",J200,0)</f>
        <v>0</v>
      </c>
      <c r="BF200" s="141">
        <f t="shared" ref="BF200:BF209" si="65">IF(N200="snížená",J200,0)</f>
        <v>0</v>
      </c>
      <c r="BG200" s="141">
        <f t="shared" ref="BG200:BG209" si="66">IF(N200="zákl. přenesená",J200,0)</f>
        <v>0</v>
      </c>
      <c r="BH200" s="141">
        <f t="shared" ref="BH200:BH209" si="67">IF(N200="sníž. přenesená",J200,0)</f>
        <v>0</v>
      </c>
      <c r="BI200" s="141">
        <f t="shared" ref="BI200:BI209" si="68">IF(N200="nulová",J200,0)</f>
        <v>0</v>
      </c>
      <c r="BJ200" s="18" t="s">
        <v>88</v>
      </c>
      <c r="BK200" s="141">
        <f t="shared" ref="BK200:BK209" si="69">ROUND(I200*H200,2)</f>
        <v>0</v>
      </c>
      <c r="BL200" s="18" t="s">
        <v>494</v>
      </c>
      <c r="BM200" s="140" t="s">
        <v>788</v>
      </c>
    </row>
    <row r="201" spans="2:65" s="1" customFormat="1" ht="16.5" customHeight="1">
      <c r="B201" s="34"/>
      <c r="C201" s="129" t="s">
        <v>407</v>
      </c>
      <c r="D201" s="129" t="s">
        <v>143</v>
      </c>
      <c r="E201" s="130" t="s">
        <v>1962</v>
      </c>
      <c r="F201" s="131" t="s">
        <v>1963</v>
      </c>
      <c r="G201" s="132" t="s">
        <v>608</v>
      </c>
      <c r="H201" s="133">
        <v>3</v>
      </c>
      <c r="I201" s="134"/>
      <c r="J201" s="135">
        <f t="shared" si="60"/>
        <v>0</v>
      </c>
      <c r="K201" s="131" t="s">
        <v>32</v>
      </c>
      <c r="L201" s="34"/>
      <c r="M201" s="136" t="s">
        <v>32</v>
      </c>
      <c r="N201" s="137" t="s">
        <v>51</v>
      </c>
      <c r="P201" s="138">
        <f t="shared" si="61"/>
        <v>0</v>
      </c>
      <c r="Q201" s="138">
        <v>0</v>
      </c>
      <c r="R201" s="138">
        <f t="shared" si="62"/>
        <v>0</v>
      </c>
      <c r="S201" s="138">
        <v>0</v>
      </c>
      <c r="T201" s="139">
        <f t="shared" si="63"/>
        <v>0</v>
      </c>
      <c r="AR201" s="140" t="s">
        <v>494</v>
      </c>
      <c r="AT201" s="140" t="s">
        <v>143</v>
      </c>
      <c r="AU201" s="140" t="s">
        <v>88</v>
      </c>
      <c r="AY201" s="18" t="s">
        <v>141</v>
      </c>
      <c r="BE201" s="141">
        <f t="shared" si="64"/>
        <v>0</v>
      </c>
      <c r="BF201" s="141">
        <f t="shared" si="65"/>
        <v>0</v>
      </c>
      <c r="BG201" s="141">
        <f t="shared" si="66"/>
        <v>0</v>
      </c>
      <c r="BH201" s="141">
        <f t="shared" si="67"/>
        <v>0</v>
      </c>
      <c r="BI201" s="141">
        <f t="shared" si="68"/>
        <v>0</v>
      </c>
      <c r="BJ201" s="18" t="s">
        <v>88</v>
      </c>
      <c r="BK201" s="141">
        <f t="shared" si="69"/>
        <v>0</v>
      </c>
      <c r="BL201" s="18" t="s">
        <v>494</v>
      </c>
      <c r="BM201" s="140" t="s">
        <v>1265</v>
      </c>
    </row>
    <row r="202" spans="2:65" s="1" customFormat="1" ht="16.5" customHeight="1">
      <c r="B202" s="34"/>
      <c r="C202" s="129" t="s">
        <v>412</v>
      </c>
      <c r="D202" s="129" t="s">
        <v>143</v>
      </c>
      <c r="E202" s="130" t="s">
        <v>1964</v>
      </c>
      <c r="F202" s="131" t="s">
        <v>1965</v>
      </c>
      <c r="G202" s="132" t="s">
        <v>608</v>
      </c>
      <c r="H202" s="133">
        <v>3</v>
      </c>
      <c r="I202" s="134"/>
      <c r="J202" s="135">
        <f t="shared" si="60"/>
        <v>0</v>
      </c>
      <c r="K202" s="131" t="s">
        <v>32</v>
      </c>
      <c r="L202" s="34"/>
      <c r="M202" s="136" t="s">
        <v>32</v>
      </c>
      <c r="N202" s="137" t="s">
        <v>51</v>
      </c>
      <c r="P202" s="138">
        <f t="shared" si="61"/>
        <v>0</v>
      </c>
      <c r="Q202" s="138">
        <v>0</v>
      </c>
      <c r="R202" s="138">
        <f t="shared" si="62"/>
        <v>0</v>
      </c>
      <c r="S202" s="138">
        <v>0</v>
      </c>
      <c r="T202" s="139">
        <f t="shared" si="63"/>
        <v>0</v>
      </c>
      <c r="AR202" s="140" t="s">
        <v>494</v>
      </c>
      <c r="AT202" s="140" t="s">
        <v>143</v>
      </c>
      <c r="AU202" s="140" t="s">
        <v>88</v>
      </c>
      <c r="AY202" s="18" t="s">
        <v>141</v>
      </c>
      <c r="BE202" s="141">
        <f t="shared" si="64"/>
        <v>0</v>
      </c>
      <c r="BF202" s="141">
        <f t="shared" si="65"/>
        <v>0</v>
      </c>
      <c r="BG202" s="141">
        <f t="shared" si="66"/>
        <v>0</v>
      </c>
      <c r="BH202" s="141">
        <f t="shared" si="67"/>
        <v>0</v>
      </c>
      <c r="BI202" s="141">
        <f t="shared" si="68"/>
        <v>0</v>
      </c>
      <c r="BJ202" s="18" t="s">
        <v>88</v>
      </c>
      <c r="BK202" s="141">
        <f t="shared" si="69"/>
        <v>0</v>
      </c>
      <c r="BL202" s="18" t="s">
        <v>494</v>
      </c>
      <c r="BM202" s="140" t="s">
        <v>1288</v>
      </c>
    </row>
    <row r="203" spans="2:65" s="1" customFormat="1" ht="16.5" customHeight="1">
      <c r="B203" s="34"/>
      <c r="C203" s="129" t="s">
        <v>1851</v>
      </c>
      <c r="D203" s="129" t="s">
        <v>143</v>
      </c>
      <c r="E203" s="130" t="s">
        <v>1966</v>
      </c>
      <c r="F203" s="131" t="s">
        <v>1967</v>
      </c>
      <c r="G203" s="132" t="s">
        <v>608</v>
      </c>
      <c r="H203" s="133">
        <v>1</v>
      </c>
      <c r="I203" s="134"/>
      <c r="J203" s="135">
        <f t="shared" si="60"/>
        <v>0</v>
      </c>
      <c r="K203" s="131" t="s">
        <v>32</v>
      </c>
      <c r="L203" s="34"/>
      <c r="M203" s="136" t="s">
        <v>32</v>
      </c>
      <c r="N203" s="137" t="s">
        <v>51</v>
      </c>
      <c r="P203" s="138">
        <f t="shared" si="61"/>
        <v>0</v>
      </c>
      <c r="Q203" s="138">
        <v>0</v>
      </c>
      <c r="R203" s="138">
        <f t="shared" si="62"/>
        <v>0</v>
      </c>
      <c r="S203" s="138">
        <v>0</v>
      </c>
      <c r="T203" s="139">
        <f t="shared" si="63"/>
        <v>0</v>
      </c>
      <c r="AR203" s="140" t="s">
        <v>494</v>
      </c>
      <c r="AT203" s="140" t="s">
        <v>143</v>
      </c>
      <c r="AU203" s="140" t="s">
        <v>88</v>
      </c>
      <c r="AY203" s="18" t="s">
        <v>141</v>
      </c>
      <c r="BE203" s="141">
        <f t="shared" si="64"/>
        <v>0</v>
      </c>
      <c r="BF203" s="141">
        <f t="shared" si="65"/>
        <v>0</v>
      </c>
      <c r="BG203" s="141">
        <f t="shared" si="66"/>
        <v>0</v>
      </c>
      <c r="BH203" s="141">
        <f t="shared" si="67"/>
        <v>0</v>
      </c>
      <c r="BI203" s="141">
        <f t="shared" si="68"/>
        <v>0</v>
      </c>
      <c r="BJ203" s="18" t="s">
        <v>88</v>
      </c>
      <c r="BK203" s="141">
        <f t="shared" si="69"/>
        <v>0</v>
      </c>
      <c r="BL203" s="18" t="s">
        <v>494</v>
      </c>
      <c r="BM203" s="140" t="s">
        <v>1277</v>
      </c>
    </row>
    <row r="204" spans="2:65" s="1" customFormat="1" ht="16.5" customHeight="1">
      <c r="B204" s="34"/>
      <c r="C204" s="129" t="s">
        <v>1344</v>
      </c>
      <c r="D204" s="129" t="s">
        <v>143</v>
      </c>
      <c r="E204" s="130" t="s">
        <v>1968</v>
      </c>
      <c r="F204" s="131" t="s">
        <v>1969</v>
      </c>
      <c r="G204" s="132" t="s">
        <v>608</v>
      </c>
      <c r="H204" s="133">
        <v>6</v>
      </c>
      <c r="I204" s="134"/>
      <c r="J204" s="135">
        <f t="shared" si="60"/>
        <v>0</v>
      </c>
      <c r="K204" s="131" t="s">
        <v>32</v>
      </c>
      <c r="L204" s="34"/>
      <c r="M204" s="136" t="s">
        <v>32</v>
      </c>
      <c r="N204" s="137" t="s">
        <v>51</v>
      </c>
      <c r="P204" s="138">
        <f t="shared" si="61"/>
        <v>0</v>
      </c>
      <c r="Q204" s="138">
        <v>0</v>
      </c>
      <c r="R204" s="138">
        <f t="shared" si="62"/>
        <v>0</v>
      </c>
      <c r="S204" s="138">
        <v>0</v>
      </c>
      <c r="T204" s="139">
        <f t="shared" si="63"/>
        <v>0</v>
      </c>
      <c r="AR204" s="140" t="s">
        <v>494</v>
      </c>
      <c r="AT204" s="140" t="s">
        <v>143</v>
      </c>
      <c r="AU204" s="140" t="s">
        <v>88</v>
      </c>
      <c r="AY204" s="18" t="s">
        <v>141</v>
      </c>
      <c r="BE204" s="141">
        <f t="shared" si="64"/>
        <v>0</v>
      </c>
      <c r="BF204" s="141">
        <f t="shared" si="65"/>
        <v>0</v>
      </c>
      <c r="BG204" s="141">
        <f t="shared" si="66"/>
        <v>0</v>
      </c>
      <c r="BH204" s="141">
        <f t="shared" si="67"/>
        <v>0</v>
      </c>
      <c r="BI204" s="141">
        <f t="shared" si="68"/>
        <v>0</v>
      </c>
      <c r="BJ204" s="18" t="s">
        <v>88</v>
      </c>
      <c r="BK204" s="141">
        <f t="shared" si="69"/>
        <v>0</v>
      </c>
      <c r="BL204" s="18" t="s">
        <v>494</v>
      </c>
      <c r="BM204" s="140" t="s">
        <v>1970</v>
      </c>
    </row>
    <row r="205" spans="2:65" s="1" customFormat="1" ht="16.5" customHeight="1">
      <c r="B205" s="34"/>
      <c r="C205" s="129" t="s">
        <v>475</v>
      </c>
      <c r="D205" s="129" t="s">
        <v>143</v>
      </c>
      <c r="E205" s="130" t="s">
        <v>1971</v>
      </c>
      <c r="F205" s="131" t="s">
        <v>1972</v>
      </c>
      <c r="G205" s="132" t="s">
        <v>608</v>
      </c>
      <c r="H205" s="133">
        <v>16</v>
      </c>
      <c r="I205" s="134"/>
      <c r="J205" s="135">
        <f t="shared" si="60"/>
        <v>0</v>
      </c>
      <c r="K205" s="131" t="s">
        <v>32</v>
      </c>
      <c r="L205" s="34"/>
      <c r="M205" s="136" t="s">
        <v>32</v>
      </c>
      <c r="N205" s="137" t="s">
        <v>51</v>
      </c>
      <c r="P205" s="138">
        <f t="shared" si="61"/>
        <v>0</v>
      </c>
      <c r="Q205" s="138">
        <v>0</v>
      </c>
      <c r="R205" s="138">
        <f t="shared" si="62"/>
        <v>0</v>
      </c>
      <c r="S205" s="138">
        <v>0</v>
      </c>
      <c r="T205" s="139">
        <f t="shared" si="63"/>
        <v>0</v>
      </c>
      <c r="AR205" s="140" t="s">
        <v>494</v>
      </c>
      <c r="AT205" s="140" t="s">
        <v>143</v>
      </c>
      <c r="AU205" s="140" t="s">
        <v>88</v>
      </c>
      <c r="AY205" s="18" t="s">
        <v>141</v>
      </c>
      <c r="BE205" s="141">
        <f t="shared" si="64"/>
        <v>0</v>
      </c>
      <c r="BF205" s="141">
        <f t="shared" si="65"/>
        <v>0</v>
      </c>
      <c r="BG205" s="141">
        <f t="shared" si="66"/>
        <v>0</v>
      </c>
      <c r="BH205" s="141">
        <f t="shared" si="67"/>
        <v>0</v>
      </c>
      <c r="BI205" s="141">
        <f t="shared" si="68"/>
        <v>0</v>
      </c>
      <c r="BJ205" s="18" t="s">
        <v>88</v>
      </c>
      <c r="BK205" s="141">
        <f t="shared" si="69"/>
        <v>0</v>
      </c>
      <c r="BL205" s="18" t="s">
        <v>494</v>
      </c>
      <c r="BM205" s="140" t="s">
        <v>1973</v>
      </c>
    </row>
    <row r="206" spans="2:65" s="1" customFormat="1" ht="24.2" customHeight="1">
      <c r="B206" s="34"/>
      <c r="C206" s="129" t="s">
        <v>864</v>
      </c>
      <c r="D206" s="129" t="s">
        <v>143</v>
      </c>
      <c r="E206" s="130" t="s">
        <v>1974</v>
      </c>
      <c r="F206" s="131" t="s">
        <v>1975</v>
      </c>
      <c r="G206" s="132" t="s">
        <v>608</v>
      </c>
      <c r="H206" s="133">
        <v>16</v>
      </c>
      <c r="I206" s="134"/>
      <c r="J206" s="135">
        <f t="shared" si="60"/>
        <v>0</v>
      </c>
      <c r="K206" s="131" t="s">
        <v>32</v>
      </c>
      <c r="L206" s="34"/>
      <c r="M206" s="136" t="s">
        <v>32</v>
      </c>
      <c r="N206" s="137" t="s">
        <v>51</v>
      </c>
      <c r="P206" s="138">
        <f t="shared" si="61"/>
        <v>0</v>
      </c>
      <c r="Q206" s="138">
        <v>0</v>
      </c>
      <c r="R206" s="138">
        <f t="shared" si="62"/>
        <v>0</v>
      </c>
      <c r="S206" s="138">
        <v>0</v>
      </c>
      <c r="T206" s="139">
        <f t="shared" si="63"/>
        <v>0</v>
      </c>
      <c r="AR206" s="140" t="s">
        <v>494</v>
      </c>
      <c r="AT206" s="140" t="s">
        <v>143</v>
      </c>
      <c r="AU206" s="140" t="s">
        <v>88</v>
      </c>
      <c r="AY206" s="18" t="s">
        <v>141</v>
      </c>
      <c r="BE206" s="141">
        <f t="shared" si="64"/>
        <v>0</v>
      </c>
      <c r="BF206" s="141">
        <f t="shared" si="65"/>
        <v>0</v>
      </c>
      <c r="BG206" s="141">
        <f t="shared" si="66"/>
        <v>0</v>
      </c>
      <c r="BH206" s="141">
        <f t="shared" si="67"/>
        <v>0</v>
      </c>
      <c r="BI206" s="141">
        <f t="shared" si="68"/>
        <v>0</v>
      </c>
      <c r="BJ206" s="18" t="s">
        <v>88</v>
      </c>
      <c r="BK206" s="141">
        <f t="shared" si="69"/>
        <v>0</v>
      </c>
      <c r="BL206" s="18" t="s">
        <v>494</v>
      </c>
      <c r="BM206" s="140" t="s">
        <v>1976</v>
      </c>
    </row>
    <row r="207" spans="2:65" s="1" customFormat="1" ht="16.5" customHeight="1">
      <c r="B207" s="34"/>
      <c r="C207" s="129" t="s">
        <v>876</v>
      </c>
      <c r="D207" s="129" t="s">
        <v>143</v>
      </c>
      <c r="E207" s="130" t="s">
        <v>1977</v>
      </c>
      <c r="F207" s="131" t="s">
        <v>1978</v>
      </c>
      <c r="G207" s="132" t="s">
        <v>608</v>
      </c>
      <c r="H207" s="133">
        <v>16</v>
      </c>
      <c r="I207" s="134"/>
      <c r="J207" s="135">
        <f t="shared" si="60"/>
        <v>0</v>
      </c>
      <c r="K207" s="131" t="s">
        <v>32</v>
      </c>
      <c r="L207" s="34"/>
      <c r="M207" s="136" t="s">
        <v>32</v>
      </c>
      <c r="N207" s="137" t="s">
        <v>51</v>
      </c>
      <c r="P207" s="138">
        <f t="shared" si="61"/>
        <v>0</v>
      </c>
      <c r="Q207" s="138">
        <v>0</v>
      </c>
      <c r="R207" s="138">
        <f t="shared" si="62"/>
        <v>0</v>
      </c>
      <c r="S207" s="138">
        <v>0</v>
      </c>
      <c r="T207" s="139">
        <f t="shared" si="63"/>
        <v>0</v>
      </c>
      <c r="AR207" s="140" t="s">
        <v>494</v>
      </c>
      <c r="AT207" s="140" t="s">
        <v>143</v>
      </c>
      <c r="AU207" s="140" t="s">
        <v>88</v>
      </c>
      <c r="AY207" s="18" t="s">
        <v>141</v>
      </c>
      <c r="BE207" s="141">
        <f t="shared" si="64"/>
        <v>0</v>
      </c>
      <c r="BF207" s="141">
        <f t="shared" si="65"/>
        <v>0</v>
      </c>
      <c r="BG207" s="141">
        <f t="shared" si="66"/>
        <v>0</v>
      </c>
      <c r="BH207" s="141">
        <f t="shared" si="67"/>
        <v>0</v>
      </c>
      <c r="BI207" s="141">
        <f t="shared" si="68"/>
        <v>0</v>
      </c>
      <c r="BJ207" s="18" t="s">
        <v>88</v>
      </c>
      <c r="BK207" s="141">
        <f t="shared" si="69"/>
        <v>0</v>
      </c>
      <c r="BL207" s="18" t="s">
        <v>494</v>
      </c>
      <c r="BM207" s="140" t="s">
        <v>1979</v>
      </c>
    </row>
    <row r="208" spans="2:65" s="1" customFormat="1" ht="16.5" customHeight="1">
      <c r="B208" s="34"/>
      <c r="C208" s="129" t="s">
        <v>1980</v>
      </c>
      <c r="D208" s="129" t="s">
        <v>143</v>
      </c>
      <c r="E208" s="130" t="s">
        <v>1981</v>
      </c>
      <c r="F208" s="131" t="s">
        <v>1982</v>
      </c>
      <c r="G208" s="132" t="s">
        <v>1779</v>
      </c>
      <c r="H208" s="133">
        <v>16</v>
      </c>
      <c r="I208" s="134"/>
      <c r="J208" s="135">
        <f t="shared" si="60"/>
        <v>0</v>
      </c>
      <c r="K208" s="131" t="s">
        <v>32</v>
      </c>
      <c r="L208" s="34"/>
      <c r="M208" s="136" t="s">
        <v>32</v>
      </c>
      <c r="N208" s="137" t="s">
        <v>51</v>
      </c>
      <c r="P208" s="138">
        <f t="shared" si="61"/>
        <v>0</v>
      </c>
      <c r="Q208" s="138">
        <v>0</v>
      </c>
      <c r="R208" s="138">
        <f t="shared" si="62"/>
        <v>0</v>
      </c>
      <c r="S208" s="138">
        <v>0</v>
      </c>
      <c r="T208" s="139">
        <f t="shared" si="63"/>
        <v>0</v>
      </c>
      <c r="AR208" s="140" t="s">
        <v>494</v>
      </c>
      <c r="AT208" s="140" t="s">
        <v>143</v>
      </c>
      <c r="AU208" s="140" t="s">
        <v>88</v>
      </c>
      <c r="AY208" s="18" t="s">
        <v>141</v>
      </c>
      <c r="BE208" s="141">
        <f t="shared" si="64"/>
        <v>0</v>
      </c>
      <c r="BF208" s="141">
        <f t="shared" si="65"/>
        <v>0</v>
      </c>
      <c r="BG208" s="141">
        <f t="shared" si="66"/>
        <v>0</v>
      </c>
      <c r="BH208" s="141">
        <f t="shared" si="67"/>
        <v>0</v>
      </c>
      <c r="BI208" s="141">
        <f t="shared" si="68"/>
        <v>0</v>
      </c>
      <c r="BJ208" s="18" t="s">
        <v>88</v>
      </c>
      <c r="BK208" s="141">
        <f t="shared" si="69"/>
        <v>0</v>
      </c>
      <c r="BL208" s="18" t="s">
        <v>494</v>
      </c>
      <c r="BM208" s="140" t="s">
        <v>1983</v>
      </c>
    </row>
    <row r="209" spans="2:65" s="1" customFormat="1" ht="16.5" customHeight="1">
      <c r="B209" s="34"/>
      <c r="C209" s="129" t="s">
        <v>1372</v>
      </c>
      <c r="D209" s="129" t="s">
        <v>143</v>
      </c>
      <c r="E209" s="130" t="s">
        <v>481</v>
      </c>
      <c r="F209" s="131" t="s">
        <v>481</v>
      </c>
      <c r="G209" s="132" t="s">
        <v>1779</v>
      </c>
      <c r="H209" s="133">
        <v>1</v>
      </c>
      <c r="I209" s="134"/>
      <c r="J209" s="135">
        <f t="shared" si="60"/>
        <v>0</v>
      </c>
      <c r="K209" s="131" t="s">
        <v>32</v>
      </c>
      <c r="L209" s="34"/>
      <c r="M209" s="136" t="s">
        <v>32</v>
      </c>
      <c r="N209" s="137" t="s">
        <v>51</v>
      </c>
      <c r="P209" s="138">
        <f t="shared" si="61"/>
        <v>0</v>
      </c>
      <c r="Q209" s="138">
        <v>0</v>
      </c>
      <c r="R209" s="138">
        <f t="shared" si="62"/>
        <v>0</v>
      </c>
      <c r="S209" s="138">
        <v>0</v>
      </c>
      <c r="T209" s="139">
        <f t="shared" si="63"/>
        <v>0</v>
      </c>
      <c r="AR209" s="140" t="s">
        <v>494</v>
      </c>
      <c r="AT209" s="140" t="s">
        <v>143</v>
      </c>
      <c r="AU209" s="140" t="s">
        <v>88</v>
      </c>
      <c r="AY209" s="18" t="s">
        <v>141</v>
      </c>
      <c r="BE209" s="141">
        <f t="shared" si="64"/>
        <v>0</v>
      </c>
      <c r="BF209" s="141">
        <f t="shared" si="65"/>
        <v>0</v>
      </c>
      <c r="BG209" s="141">
        <f t="shared" si="66"/>
        <v>0</v>
      </c>
      <c r="BH209" s="141">
        <f t="shared" si="67"/>
        <v>0</v>
      </c>
      <c r="BI209" s="141">
        <f t="shared" si="68"/>
        <v>0</v>
      </c>
      <c r="BJ209" s="18" t="s">
        <v>88</v>
      </c>
      <c r="BK209" s="141">
        <f t="shared" si="69"/>
        <v>0</v>
      </c>
      <c r="BL209" s="18" t="s">
        <v>494</v>
      </c>
      <c r="BM209" s="140" t="s">
        <v>1984</v>
      </c>
    </row>
    <row r="210" spans="2:65" s="11" customFormat="1" ht="25.9" customHeight="1">
      <c r="B210" s="117"/>
      <c r="D210" s="118" t="s">
        <v>79</v>
      </c>
      <c r="E210" s="119" t="s">
        <v>1985</v>
      </c>
      <c r="F210" s="119" t="s">
        <v>1986</v>
      </c>
      <c r="I210" s="120"/>
      <c r="J210" s="121">
        <f>BK210</f>
        <v>0</v>
      </c>
      <c r="L210" s="117"/>
      <c r="M210" s="122"/>
      <c r="P210" s="123">
        <f>SUM(P211:P229)</f>
        <v>0</v>
      </c>
      <c r="R210" s="123">
        <f>SUM(R211:R229)</f>
        <v>0</v>
      </c>
      <c r="T210" s="124">
        <f>SUM(T211:T229)</f>
        <v>0</v>
      </c>
      <c r="AR210" s="118" t="s">
        <v>88</v>
      </c>
      <c r="AT210" s="125" t="s">
        <v>79</v>
      </c>
      <c r="AU210" s="125" t="s">
        <v>80</v>
      </c>
      <c r="AY210" s="118" t="s">
        <v>141</v>
      </c>
      <c r="BK210" s="126">
        <f>SUM(BK211:BK229)</f>
        <v>0</v>
      </c>
    </row>
    <row r="211" spans="2:65" s="1" customFormat="1" ht="16.5" customHeight="1">
      <c r="B211" s="34"/>
      <c r="C211" s="129" t="s">
        <v>1379</v>
      </c>
      <c r="D211" s="129" t="s">
        <v>143</v>
      </c>
      <c r="E211" s="130" t="s">
        <v>1987</v>
      </c>
      <c r="F211" s="131" t="s">
        <v>1988</v>
      </c>
      <c r="G211" s="132" t="s">
        <v>1590</v>
      </c>
      <c r="H211" s="133">
        <v>1</v>
      </c>
      <c r="I211" s="134"/>
      <c r="J211" s="135">
        <f>ROUND(I211*H211,2)</f>
        <v>0</v>
      </c>
      <c r="K211" s="131" t="s">
        <v>32</v>
      </c>
      <c r="L211" s="34"/>
      <c r="M211" s="136" t="s">
        <v>32</v>
      </c>
      <c r="N211" s="137" t="s">
        <v>51</v>
      </c>
      <c r="P211" s="138">
        <f>O211*H211</f>
        <v>0</v>
      </c>
      <c r="Q211" s="138">
        <v>0</v>
      </c>
      <c r="R211" s="138">
        <f>Q211*H211</f>
        <v>0</v>
      </c>
      <c r="S211" s="138">
        <v>0</v>
      </c>
      <c r="T211" s="139">
        <f>S211*H211</f>
        <v>0</v>
      </c>
      <c r="AR211" s="140" t="s">
        <v>148</v>
      </c>
      <c r="AT211" s="140" t="s">
        <v>143</v>
      </c>
      <c r="AU211" s="140" t="s">
        <v>88</v>
      </c>
      <c r="AY211" s="18" t="s">
        <v>141</v>
      </c>
      <c r="BE211" s="141">
        <f>IF(N211="základní",J211,0)</f>
        <v>0</v>
      </c>
      <c r="BF211" s="141">
        <f>IF(N211="snížená",J211,0)</f>
        <v>0</v>
      </c>
      <c r="BG211" s="141">
        <f>IF(N211="zákl. přenesená",J211,0)</f>
        <v>0</v>
      </c>
      <c r="BH211" s="141">
        <f>IF(N211="sníž. přenesená",J211,0)</f>
        <v>0</v>
      </c>
      <c r="BI211" s="141">
        <f>IF(N211="nulová",J211,0)</f>
        <v>0</v>
      </c>
      <c r="BJ211" s="18" t="s">
        <v>88</v>
      </c>
      <c r="BK211" s="141">
        <f>ROUND(I211*H211,2)</f>
        <v>0</v>
      </c>
      <c r="BL211" s="18" t="s">
        <v>148</v>
      </c>
      <c r="BM211" s="140" t="s">
        <v>1989</v>
      </c>
    </row>
    <row r="212" spans="2:65" s="1" customFormat="1" ht="68.25">
      <c r="B212" s="34"/>
      <c r="D212" s="147" t="s">
        <v>1054</v>
      </c>
      <c r="F212" s="187" t="s">
        <v>1990</v>
      </c>
      <c r="I212" s="144"/>
      <c r="L212" s="34"/>
      <c r="M212" s="145"/>
      <c r="T212" s="55"/>
      <c r="AT212" s="18" t="s">
        <v>1054</v>
      </c>
      <c r="AU212" s="18" t="s">
        <v>88</v>
      </c>
    </row>
    <row r="213" spans="2:65" s="1" customFormat="1" ht="16.5" customHeight="1">
      <c r="B213" s="34"/>
      <c r="C213" s="129" t="s">
        <v>1863</v>
      </c>
      <c r="D213" s="129" t="s">
        <v>143</v>
      </c>
      <c r="E213" s="130" t="s">
        <v>1991</v>
      </c>
      <c r="F213" s="131" t="s">
        <v>1992</v>
      </c>
      <c r="G213" s="132" t="s">
        <v>1779</v>
      </c>
      <c r="H213" s="133">
        <v>1</v>
      </c>
      <c r="I213" s="134"/>
      <c r="J213" s="135">
        <f t="shared" ref="J213:J220" si="70">ROUND(I213*H213,2)</f>
        <v>0</v>
      </c>
      <c r="K213" s="131" t="s">
        <v>32</v>
      </c>
      <c r="L213" s="34"/>
      <c r="M213" s="136" t="s">
        <v>32</v>
      </c>
      <c r="N213" s="137" t="s">
        <v>51</v>
      </c>
      <c r="P213" s="138">
        <f t="shared" ref="P213:P220" si="71">O213*H213</f>
        <v>0</v>
      </c>
      <c r="Q213" s="138">
        <v>0</v>
      </c>
      <c r="R213" s="138">
        <f t="shared" ref="R213:R220" si="72">Q213*H213</f>
        <v>0</v>
      </c>
      <c r="S213" s="138">
        <v>0</v>
      </c>
      <c r="T213" s="139">
        <f t="shared" ref="T213:T220" si="73">S213*H213</f>
        <v>0</v>
      </c>
      <c r="AR213" s="140" t="s">
        <v>148</v>
      </c>
      <c r="AT213" s="140" t="s">
        <v>143</v>
      </c>
      <c r="AU213" s="140" t="s">
        <v>88</v>
      </c>
      <c r="AY213" s="18" t="s">
        <v>141</v>
      </c>
      <c r="BE213" s="141">
        <f t="shared" ref="BE213:BE220" si="74">IF(N213="základní",J213,0)</f>
        <v>0</v>
      </c>
      <c r="BF213" s="141">
        <f t="shared" ref="BF213:BF220" si="75">IF(N213="snížená",J213,0)</f>
        <v>0</v>
      </c>
      <c r="BG213" s="141">
        <f t="shared" ref="BG213:BG220" si="76">IF(N213="zákl. přenesená",J213,0)</f>
        <v>0</v>
      </c>
      <c r="BH213" s="141">
        <f t="shared" ref="BH213:BH220" si="77">IF(N213="sníž. přenesená",J213,0)</f>
        <v>0</v>
      </c>
      <c r="BI213" s="141">
        <f t="shared" ref="BI213:BI220" si="78">IF(N213="nulová",J213,0)</f>
        <v>0</v>
      </c>
      <c r="BJ213" s="18" t="s">
        <v>88</v>
      </c>
      <c r="BK213" s="141">
        <f t="shared" ref="BK213:BK220" si="79">ROUND(I213*H213,2)</f>
        <v>0</v>
      </c>
      <c r="BL213" s="18" t="s">
        <v>148</v>
      </c>
      <c r="BM213" s="140" t="s">
        <v>1993</v>
      </c>
    </row>
    <row r="214" spans="2:65" s="1" customFormat="1" ht="24.2" customHeight="1">
      <c r="B214" s="34"/>
      <c r="C214" s="129" t="s">
        <v>1390</v>
      </c>
      <c r="D214" s="129" t="s">
        <v>143</v>
      </c>
      <c r="E214" s="130" t="s">
        <v>1994</v>
      </c>
      <c r="F214" s="131" t="s">
        <v>1995</v>
      </c>
      <c r="G214" s="132" t="s">
        <v>157</v>
      </c>
      <c r="H214" s="133">
        <v>3</v>
      </c>
      <c r="I214" s="134"/>
      <c r="J214" s="135">
        <f t="shared" si="70"/>
        <v>0</v>
      </c>
      <c r="K214" s="131" t="s">
        <v>32</v>
      </c>
      <c r="L214" s="34"/>
      <c r="M214" s="136" t="s">
        <v>32</v>
      </c>
      <c r="N214" s="137" t="s">
        <v>51</v>
      </c>
      <c r="P214" s="138">
        <f t="shared" si="71"/>
        <v>0</v>
      </c>
      <c r="Q214" s="138">
        <v>0</v>
      </c>
      <c r="R214" s="138">
        <f t="shared" si="72"/>
        <v>0</v>
      </c>
      <c r="S214" s="138">
        <v>0</v>
      </c>
      <c r="T214" s="139">
        <f t="shared" si="73"/>
        <v>0</v>
      </c>
      <c r="AR214" s="140" t="s">
        <v>148</v>
      </c>
      <c r="AT214" s="140" t="s">
        <v>143</v>
      </c>
      <c r="AU214" s="140" t="s">
        <v>88</v>
      </c>
      <c r="AY214" s="18" t="s">
        <v>141</v>
      </c>
      <c r="BE214" s="141">
        <f t="shared" si="74"/>
        <v>0</v>
      </c>
      <c r="BF214" s="141">
        <f t="shared" si="75"/>
        <v>0</v>
      </c>
      <c r="BG214" s="141">
        <f t="shared" si="76"/>
        <v>0</v>
      </c>
      <c r="BH214" s="141">
        <f t="shared" si="77"/>
        <v>0</v>
      </c>
      <c r="BI214" s="141">
        <f t="shared" si="78"/>
        <v>0</v>
      </c>
      <c r="BJ214" s="18" t="s">
        <v>88</v>
      </c>
      <c r="BK214" s="141">
        <f t="shared" si="79"/>
        <v>0</v>
      </c>
      <c r="BL214" s="18" t="s">
        <v>148</v>
      </c>
      <c r="BM214" s="140" t="s">
        <v>1996</v>
      </c>
    </row>
    <row r="215" spans="2:65" s="1" customFormat="1" ht="24.2" customHeight="1">
      <c r="B215" s="34"/>
      <c r="C215" s="129" t="s">
        <v>1395</v>
      </c>
      <c r="D215" s="129" t="s">
        <v>143</v>
      </c>
      <c r="E215" s="130" t="s">
        <v>1997</v>
      </c>
      <c r="F215" s="131" t="s">
        <v>1998</v>
      </c>
      <c r="G215" s="132" t="s">
        <v>157</v>
      </c>
      <c r="H215" s="133">
        <v>4</v>
      </c>
      <c r="I215" s="134"/>
      <c r="J215" s="135">
        <f t="shared" si="70"/>
        <v>0</v>
      </c>
      <c r="K215" s="131" t="s">
        <v>32</v>
      </c>
      <c r="L215" s="34"/>
      <c r="M215" s="136" t="s">
        <v>32</v>
      </c>
      <c r="N215" s="137" t="s">
        <v>51</v>
      </c>
      <c r="P215" s="138">
        <f t="shared" si="71"/>
        <v>0</v>
      </c>
      <c r="Q215" s="138">
        <v>0</v>
      </c>
      <c r="R215" s="138">
        <f t="shared" si="72"/>
        <v>0</v>
      </c>
      <c r="S215" s="138">
        <v>0</v>
      </c>
      <c r="T215" s="139">
        <f t="shared" si="73"/>
        <v>0</v>
      </c>
      <c r="AR215" s="140" t="s">
        <v>148</v>
      </c>
      <c r="AT215" s="140" t="s">
        <v>143</v>
      </c>
      <c r="AU215" s="140" t="s">
        <v>88</v>
      </c>
      <c r="AY215" s="18" t="s">
        <v>141</v>
      </c>
      <c r="BE215" s="141">
        <f t="shared" si="74"/>
        <v>0</v>
      </c>
      <c r="BF215" s="141">
        <f t="shared" si="75"/>
        <v>0</v>
      </c>
      <c r="BG215" s="141">
        <f t="shared" si="76"/>
        <v>0</v>
      </c>
      <c r="BH215" s="141">
        <f t="shared" si="77"/>
        <v>0</v>
      </c>
      <c r="BI215" s="141">
        <f t="shared" si="78"/>
        <v>0</v>
      </c>
      <c r="BJ215" s="18" t="s">
        <v>88</v>
      </c>
      <c r="BK215" s="141">
        <f t="shared" si="79"/>
        <v>0</v>
      </c>
      <c r="BL215" s="18" t="s">
        <v>148</v>
      </c>
      <c r="BM215" s="140" t="s">
        <v>1999</v>
      </c>
    </row>
    <row r="216" spans="2:65" s="1" customFormat="1" ht="16.5" customHeight="1">
      <c r="B216" s="34"/>
      <c r="C216" s="129" t="s">
        <v>1403</v>
      </c>
      <c r="D216" s="129" t="s">
        <v>143</v>
      </c>
      <c r="E216" s="130" t="s">
        <v>2000</v>
      </c>
      <c r="F216" s="131" t="s">
        <v>2001</v>
      </c>
      <c r="G216" s="132" t="s">
        <v>157</v>
      </c>
      <c r="H216" s="133">
        <v>3</v>
      </c>
      <c r="I216" s="134"/>
      <c r="J216" s="135">
        <f t="shared" si="70"/>
        <v>0</v>
      </c>
      <c r="K216" s="131" t="s">
        <v>32</v>
      </c>
      <c r="L216" s="34"/>
      <c r="M216" s="136" t="s">
        <v>32</v>
      </c>
      <c r="N216" s="137" t="s">
        <v>51</v>
      </c>
      <c r="P216" s="138">
        <f t="shared" si="71"/>
        <v>0</v>
      </c>
      <c r="Q216" s="138">
        <v>0</v>
      </c>
      <c r="R216" s="138">
        <f t="shared" si="72"/>
        <v>0</v>
      </c>
      <c r="S216" s="138">
        <v>0</v>
      </c>
      <c r="T216" s="139">
        <f t="shared" si="73"/>
        <v>0</v>
      </c>
      <c r="AR216" s="140" t="s">
        <v>148</v>
      </c>
      <c r="AT216" s="140" t="s">
        <v>143</v>
      </c>
      <c r="AU216" s="140" t="s">
        <v>88</v>
      </c>
      <c r="AY216" s="18" t="s">
        <v>141</v>
      </c>
      <c r="BE216" s="141">
        <f t="shared" si="74"/>
        <v>0</v>
      </c>
      <c r="BF216" s="141">
        <f t="shared" si="75"/>
        <v>0</v>
      </c>
      <c r="BG216" s="141">
        <f t="shared" si="76"/>
        <v>0</v>
      </c>
      <c r="BH216" s="141">
        <f t="shared" si="77"/>
        <v>0</v>
      </c>
      <c r="BI216" s="141">
        <f t="shared" si="78"/>
        <v>0</v>
      </c>
      <c r="BJ216" s="18" t="s">
        <v>88</v>
      </c>
      <c r="BK216" s="141">
        <f t="shared" si="79"/>
        <v>0</v>
      </c>
      <c r="BL216" s="18" t="s">
        <v>148</v>
      </c>
      <c r="BM216" s="140" t="s">
        <v>2002</v>
      </c>
    </row>
    <row r="217" spans="2:65" s="1" customFormat="1" ht="16.5" customHeight="1">
      <c r="B217" s="34"/>
      <c r="C217" s="129" t="s">
        <v>1409</v>
      </c>
      <c r="D217" s="129" t="s">
        <v>143</v>
      </c>
      <c r="E217" s="130" t="s">
        <v>2003</v>
      </c>
      <c r="F217" s="131" t="s">
        <v>2004</v>
      </c>
      <c r="G217" s="132" t="s">
        <v>1590</v>
      </c>
      <c r="H217" s="133">
        <v>2</v>
      </c>
      <c r="I217" s="134"/>
      <c r="J217" s="135">
        <f t="shared" si="70"/>
        <v>0</v>
      </c>
      <c r="K217" s="131" t="s">
        <v>32</v>
      </c>
      <c r="L217" s="34"/>
      <c r="M217" s="136" t="s">
        <v>32</v>
      </c>
      <c r="N217" s="137" t="s">
        <v>51</v>
      </c>
      <c r="P217" s="138">
        <f t="shared" si="71"/>
        <v>0</v>
      </c>
      <c r="Q217" s="138">
        <v>0</v>
      </c>
      <c r="R217" s="138">
        <f t="shared" si="72"/>
        <v>0</v>
      </c>
      <c r="S217" s="138">
        <v>0</v>
      </c>
      <c r="T217" s="139">
        <f t="shared" si="73"/>
        <v>0</v>
      </c>
      <c r="AR217" s="140" t="s">
        <v>148</v>
      </c>
      <c r="AT217" s="140" t="s">
        <v>143</v>
      </c>
      <c r="AU217" s="140" t="s">
        <v>88</v>
      </c>
      <c r="AY217" s="18" t="s">
        <v>141</v>
      </c>
      <c r="BE217" s="141">
        <f t="shared" si="74"/>
        <v>0</v>
      </c>
      <c r="BF217" s="141">
        <f t="shared" si="75"/>
        <v>0</v>
      </c>
      <c r="BG217" s="141">
        <f t="shared" si="76"/>
        <v>0</v>
      </c>
      <c r="BH217" s="141">
        <f t="shared" si="77"/>
        <v>0</v>
      </c>
      <c r="BI217" s="141">
        <f t="shared" si="78"/>
        <v>0</v>
      </c>
      <c r="BJ217" s="18" t="s">
        <v>88</v>
      </c>
      <c r="BK217" s="141">
        <f t="shared" si="79"/>
        <v>0</v>
      </c>
      <c r="BL217" s="18" t="s">
        <v>148</v>
      </c>
      <c r="BM217" s="140" t="s">
        <v>2005</v>
      </c>
    </row>
    <row r="218" spans="2:65" s="1" customFormat="1" ht="16.5" customHeight="1">
      <c r="B218" s="34"/>
      <c r="C218" s="129" t="s">
        <v>1414</v>
      </c>
      <c r="D218" s="129" t="s">
        <v>143</v>
      </c>
      <c r="E218" s="130" t="s">
        <v>2006</v>
      </c>
      <c r="F218" s="131" t="s">
        <v>2007</v>
      </c>
      <c r="G218" s="132" t="s">
        <v>1590</v>
      </c>
      <c r="H218" s="133">
        <v>1</v>
      </c>
      <c r="I218" s="134"/>
      <c r="J218" s="135">
        <f t="shared" si="70"/>
        <v>0</v>
      </c>
      <c r="K218" s="131" t="s">
        <v>32</v>
      </c>
      <c r="L218" s="34"/>
      <c r="M218" s="136" t="s">
        <v>32</v>
      </c>
      <c r="N218" s="137" t="s">
        <v>51</v>
      </c>
      <c r="P218" s="138">
        <f t="shared" si="71"/>
        <v>0</v>
      </c>
      <c r="Q218" s="138">
        <v>0</v>
      </c>
      <c r="R218" s="138">
        <f t="shared" si="72"/>
        <v>0</v>
      </c>
      <c r="S218" s="138">
        <v>0</v>
      </c>
      <c r="T218" s="139">
        <f t="shared" si="73"/>
        <v>0</v>
      </c>
      <c r="AR218" s="140" t="s">
        <v>148</v>
      </c>
      <c r="AT218" s="140" t="s">
        <v>143</v>
      </c>
      <c r="AU218" s="140" t="s">
        <v>88</v>
      </c>
      <c r="AY218" s="18" t="s">
        <v>141</v>
      </c>
      <c r="BE218" s="141">
        <f t="shared" si="74"/>
        <v>0</v>
      </c>
      <c r="BF218" s="141">
        <f t="shared" si="75"/>
        <v>0</v>
      </c>
      <c r="BG218" s="141">
        <f t="shared" si="76"/>
        <v>0</v>
      </c>
      <c r="BH218" s="141">
        <f t="shared" si="77"/>
        <v>0</v>
      </c>
      <c r="BI218" s="141">
        <f t="shared" si="78"/>
        <v>0</v>
      </c>
      <c r="BJ218" s="18" t="s">
        <v>88</v>
      </c>
      <c r="BK218" s="141">
        <f t="shared" si="79"/>
        <v>0</v>
      </c>
      <c r="BL218" s="18" t="s">
        <v>148</v>
      </c>
      <c r="BM218" s="140" t="s">
        <v>2008</v>
      </c>
    </row>
    <row r="219" spans="2:65" s="1" customFormat="1" ht="16.5" customHeight="1">
      <c r="B219" s="34"/>
      <c r="C219" s="129" t="s">
        <v>1421</v>
      </c>
      <c r="D219" s="129" t="s">
        <v>143</v>
      </c>
      <c r="E219" s="130" t="s">
        <v>2009</v>
      </c>
      <c r="F219" s="131" t="s">
        <v>2010</v>
      </c>
      <c r="G219" s="132" t="s">
        <v>1590</v>
      </c>
      <c r="H219" s="133">
        <v>1</v>
      </c>
      <c r="I219" s="134"/>
      <c r="J219" s="135">
        <f t="shared" si="70"/>
        <v>0</v>
      </c>
      <c r="K219" s="131" t="s">
        <v>32</v>
      </c>
      <c r="L219" s="34"/>
      <c r="M219" s="136" t="s">
        <v>32</v>
      </c>
      <c r="N219" s="137" t="s">
        <v>51</v>
      </c>
      <c r="P219" s="138">
        <f t="shared" si="71"/>
        <v>0</v>
      </c>
      <c r="Q219" s="138">
        <v>0</v>
      </c>
      <c r="R219" s="138">
        <f t="shared" si="72"/>
        <v>0</v>
      </c>
      <c r="S219" s="138">
        <v>0</v>
      </c>
      <c r="T219" s="139">
        <f t="shared" si="73"/>
        <v>0</v>
      </c>
      <c r="AR219" s="140" t="s">
        <v>148</v>
      </c>
      <c r="AT219" s="140" t="s">
        <v>143</v>
      </c>
      <c r="AU219" s="140" t="s">
        <v>88</v>
      </c>
      <c r="AY219" s="18" t="s">
        <v>141</v>
      </c>
      <c r="BE219" s="141">
        <f t="shared" si="74"/>
        <v>0</v>
      </c>
      <c r="BF219" s="141">
        <f t="shared" si="75"/>
        <v>0</v>
      </c>
      <c r="BG219" s="141">
        <f t="shared" si="76"/>
        <v>0</v>
      </c>
      <c r="BH219" s="141">
        <f t="shared" si="77"/>
        <v>0</v>
      </c>
      <c r="BI219" s="141">
        <f t="shared" si="78"/>
        <v>0</v>
      </c>
      <c r="BJ219" s="18" t="s">
        <v>88</v>
      </c>
      <c r="BK219" s="141">
        <f t="shared" si="79"/>
        <v>0</v>
      </c>
      <c r="BL219" s="18" t="s">
        <v>148</v>
      </c>
      <c r="BM219" s="140" t="s">
        <v>2011</v>
      </c>
    </row>
    <row r="220" spans="2:65" s="1" customFormat="1" ht="24.2" customHeight="1">
      <c r="B220" s="34"/>
      <c r="C220" s="129" t="s">
        <v>1428</v>
      </c>
      <c r="D220" s="129" t="s">
        <v>143</v>
      </c>
      <c r="E220" s="130" t="s">
        <v>2012</v>
      </c>
      <c r="F220" s="131" t="s">
        <v>2013</v>
      </c>
      <c r="G220" s="132" t="s">
        <v>1779</v>
      </c>
      <c r="H220" s="133">
        <v>1</v>
      </c>
      <c r="I220" s="134"/>
      <c r="J220" s="135">
        <f t="shared" si="70"/>
        <v>0</v>
      </c>
      <c r="K220" s="131" t="s">
        <v>32</v>
      </c>
      <c r="L220" s="34"/>
      <c r="M220" s="136" t="s">
        <v>32</v>
      </c>
      <c r="N220" s="137" t="s">
        <v>51</v>
      </c>
      <c r="P220" s="138">
        <f t="shared" si="71"/>
        <v>0</v>
      </c>
      <c r="Q220" s="138">
        <v>0</v>
      </c>
      <c r="R220" s="138">
        <f t="shared" si="72"/>
        <v>0</v>
      </c>
      <c r="S220" s="138">
        <v>0</v>
      </c>
      <c r="T220" s="139">
        <f t="shared" si="73"/>
        <v>0</v>
      </c>
      <c r="AR220" s="140" t="s">
        <v>148</v>
      </c>
      <c r="AT220" s="140" t="s">
        <v>143</v>
      </c>
      <c r="AU220" s="140" t="s">
        <v>88</v>
      </c>
      <c r="AY220" s="18" t="s">
        <v>141</v>
      </c>
      <c r="BE220" s="141">
        <f t="shared" si="74"/>
        <v>0</v>
      </c>
      <c r="BF220" s="141">
        <f t="shared" si="75"/>
        <v>0</v>
      </c>
      <c r="BG220" s="141">
        <f t="shared" si="76"/>
        <v>0</v>
      </c>
      <c r="BH220" s="141">
        <f t="shared" si="77"/>
        <v>0</v>
      </c>
      <c r="BI220" s="141">
        <f t="shared" si="78"/>
        <v>0</v>
      </c>
      <c r="BJ220" s="18" t="s">
        <v>88</v>
      </c>
      <c r="BK220" s="141">
        <f t="shared" si="79"/>
        <v>0</v>
      </c>
      <c r="BL220" s="18" t="s">
        <v>148</v>
      </c>
      <c r="BM220" s="140" t="s">
        <v>2014</v>
      </c>
    </row>
    <row r="221" spans="2:65" s="1" customFormat="1" ht="48.75">
      <c r="B221" s="34"/>
      <c r="D221" s="147" t="s">
        <v>1054</v>
      </c>
      <c r="F221" s="187" t="s">
        <v>2015</v>
      </c>
      <c r="I221" s="144"/>
      <c r="L221" s="34"/>
      <c r="M221" s="145"/>
      <c r="T221" s="55"/>
      <c r="AT221" s="18" t="s">
        <v>1054</v>
      </c>
      <c r="AU221" s="18" t="s">
        <v>88</v>
      </c>
    </row>
    <row r="222" spans="2:65" s="1" customFormat="1" ht="16.5" customHeight="1">
      <c r="B222" s="34"/>
      <c r="C222" s="129" t="s">
        <v>1433</v>
      </c>
      <c r="D222" s="129" t="s">
        <v>143</v>
      </c>
      <c r="E222" s="130" t="s">
        <v>2016</v>
      </c>
      <c r="F222" s="131" t="s">
        <v>2017</v>
      </c>
      <c r="G222" s="132" t="s">
        <v>1779</v>
      </c>
      <c r="H222" s="133">
        <v>1</v>
      </c>
      <c r="I222" s="134"/>
      <c r="J222" s="135">
        <f t="shared" ref="J222:J229" si="80">ROUND(I222*H222,2)</f>
        <v>0</v>
      </c>
      <c r="K222" s="131" t="s">
        <v>32</v>
      </c>
      <c r="L222" s="34"/>
      <c r="M222" s="136" t="s">
        <v>32</v>
      </c>
      <c r="N222" s="137" t="s">
        <v>51</v>
      </c>
      <c r="P222" s="138">
        <f t="shared" ref="P222:P229" si="81">O222*H222</f>
        <v>0</v>
      </c>
      <c r="Q222" s="138">
        <v>0</v>
      </c>
      <c r="R222" s="138">
        <f t="shared" ref="R222:R229" si="82">Q222*H222</f>
        <v>0</v>
      </c>
      <c r="S222" s="138">
        <v>0</v>
      </c>
      <c r="T222" s="139">
        <f t="shared" ref="T222:T229" si="83">S222*H222</f>
        <v>0</v>
      </c>
      <c r="AR222" s="140" t="s">
        <v>148</v>
      </c>
      <c r="AT222" s="140" t="s">
        <v>143</v>
      </c>
      <c r="AU222" s="140" t="s">
        <v>88</v>
      </c>
      <c r="AY222" s="18" t="s">
        <v>141</v>
      </c>
      <c r="BE222" s="141">
        <f t="shared" ref="BE222:BE229" si="84">IF(N222="základní",J222,0)</f>
        <v>0</v>
      </c>
      <c r="BF222" s="141">
        <f t="shared" ref="BF222:BF229" si="85">IF(N222="snížená",J222,0)</f>
        <v>0</v>
      </c>
      <c r="BG222" s="141">
        <f t="shared" ref="BG222:BG229" si="86">IF(N222="zákl. přenesená",J222,0)</f>
        <v>0</v>
      </c>
      <c r="BH222" s="141">
        <f t="shared" ref="BH222:BH229" si="87">IF(N222="sníž. přenesená",J222,0)</f>
        <v>0</v>
      </c>
      <c r="BI222" s="141">
        <f t="shared" ref="BI222:BI229" si="88">IF(N222="nulová",J222,0)</f>
        <v>0</v>
      </c>
      <c r="BJ222" s="18" t="s">
        <v>88</v>
      </c>
      <c r="BK222" s="141">
        <f t="shared" ref="BK222:BK229" si="89">ROUND(I222*H222,2)</f>
        <v>0</v>
      </c>
      <c r="BL222" s="18" t="s">
        <v>148</v>
      </c>
      <c r="BM222" s="140" t="s">
        <v>2018</v>
      </c>
    </row>
    <row r="223" spans="2:65" s="1" customFormat="1" ht="16.5" customHeight="1">
      <c r="B223" s="34"/>
      <c r="C223" s="129" t="s">
        <v>1442</v>
      </c>
      <c r="D223" s="129" t="s">
        <v>143</v>
      </c>
      <c r="E223" s="130" t="s">
        <v>2019</v>
      </c>
      <c r="F223" s="131" t="s">
        <v>2020</v>
      </c>
      <c r="G223" s="132" t="s">
        <v>1590</v>
      </c>
      <c r="H223" s="133">
        <v>3</v>
      </c>
      <c r="I223" s="134"/>
      <c r="J223" s="135">
        <f t="shared" si="80"/>
        <v>0</v>
      </c>
      <c r="K223" s="131" t="s">
        <v>32</v>
      </c>
      <c r="L223" s="34"/>
      <c r="M223" s="136" t="s">
        <v>32</v>
      </c>
      <c r="N223" s="137" t="s">
        <v>51</v>
      </c>
      <c r="P223" s="138">
        <f t="shared" si="81"/>
        <v>0</v>
      </c>
      <c r="Q223" s="138">
        <v>0</v>
      </c>
      <c r="R223" s="138">
        <f t="shared" si="82"/>
        <v>0</v>
      </c>
      <c r="S223" s="138">
        <v>0</v>
      </c>
      <c r="T223" s="139">
        <f t="shared" si="83"/>
        <v>0</v>
      </c>
      <c r="AR223" s="140" t="s">
        <v>148</v>
      </c>
      <c r="AT223" s="140" t="s">
        <v>143</v>
      </c>
      <c r="AU223" s="140" t="s">
        <v>88</v>
      </c>
      <c r="AY223" s="18" t="s">
        <v>141</v>
      </c>
      <c r="BE223" s="141">
        <f t="shared" si="84"/>
        <v>0</v>
      </c>
      <c r="BF223" s="141">
        <f t="shared" si="85"/>
        <v>0</v>
      </c>
      <c r="BG223" s="141">
        <f t="shared" si="86"/>
        <v>0</v>
      </c>
      <c r="BH223" s="141">
        <f t="shared" si="87"/>
        <v>0</v>
      </c>
      <c r="BI223" s="141">
        <f t="shared" si="88"/>
        <v>0</v>
      </c>
      <c r="BJ223" s="18" t="s">
        <v>88</v>
      </c>
      <c r="BK223" s="141">
        <f t="shared" si="89"/>
        <v>0</v>
      </c>
      <c r="BL223" s="18" t="s">
        <v>148</v>
      </c>
      <c r="BM223" s="140" t="s">
        <v>2021</v>
      </c>
    </row>
    <row r="224" spans="2:65" s="1" customFormat="1" ht="16.5" customHeight="1">
      <c r="B224" s="34"/>
      <c r="C224" s="129" t="s">
        <v>1447</v>
      </c>
      <c r="D224" s="129" t="s">
        <v>143</v>
      </c>
      <c r="E224" s="130" t="s">
        <v>2022</v>
      </c>
      <c r="F224" s="131" t="s">
        <v>2023</v>
      </c>
      <c r="G224" s="132" t="s">
        <v>1590</v>
      </c>
      <c r="H224" s="133">
        <v>2</v>
      </c>
      <c r="I224" s="134"/>
      <c r="J224" s="135">
        <f t="shared" si="80"/>
        <v>0</v>
      </c>
      <c r="K224" s="131" t="s">
        <v>32</v>
      </c>
      <c r="L224" s="34"/>
      <c r="M224" s="136" t="s">
        <v>32</v>
      </c>
      <c r="N224" s="137" t="s">
        <v>51</v>
      </c>
      <c r="P224" s="138">
        <f t="shared" si="81"/>
        <v>0</v>
      </c>
      <c r="Q224" s="138">
        <v>0</v>
      </c>
      <c r="R224" s="138">
        <f t="shared" si="82"/>
        <v>0</v>
      </c>
      <c r="S224" s="138">
        <v>0</v>
      </c>
      <c r="T224" s="139">
        <f t="shared" si="83"/>
        <v>0</v>
      </c>
      <c r="AR224" s="140" t="s">
        <v>148</v>
      </c>
      <c r="AT224" s="140" t="s">
        <v>143</v>
      </c>
      <c r="AU224" s="140" t="s">
        <v>88</v>
      </c>
      <c r="AY224" s="18" t="s">
        <v>141</v>
      </c>
      <c r="BE224" s="141">
        <f t="shared" si="84"/>
        <v>0</v>
      </c>
      <c r="BF224" s="141">
        <f t="shared" si="85"/>
        <v>0</v>
      </c>
      <c r="BG224" s="141">
        <f t="shared" si="86"/>
        <v>0</v>
      </c>
      <c r="BH224" s="141">
        <f t="shared" si="87"/>
        <v>0</v>
      </c>
      <c r="BI224" s="141">
        <f t="shared" si="88"/>
        <v>0</v>
      </c>
      <c r="BJ224" s="18" t="s">
        <v>88</v>
      </c>
      <c r="BK224" s="141">
        <f t="shared" si="89"/>
        <v>0</v>
      </c>
      <c r="BL224" s="18" t="s">
        <v>148</v>
      </c>
      <c r="BM224" s="140" t="s">
        <v>2024</v>
      </c>
    </row>
    <row r="225" spans="2:65" s="1" customFormat="1" ht="16.5" customHeight="1">
      <c r="B225" s="34"/>
      <c r="C225" s="129" t="s">
        <v>1276</v>
      </c>
      <c r="D225" s="129" t="s">
        <v>143</v>
      </c>
      <c r="E225" s="130" t="s">
        <v>2025</v>
      </c>
      <c r="F225" s="131" t="s">
        <v>2026</v>
      </c>
      <c r="G225" s="132" t="s">
        <v>1590</v>
      </c>
      <c r="H225" s="133">
        <v>1</v>
      </c>
      <c r="I225" s="134"/>
      <c r="J225" s="135">
        <f t="shared" si="80"/>
        <v>0</v>
      </c>
      <c r="K225" s="131" t="s">
        <v>32</v>
      </c>
      <c r="L225" s="34"/>
      <c r="M225" s="136" t="s">
        <v>32</v>
      </c>
      <c r="N225" s="137" t="s">
        <v>51</v>
      </c>
      <c r="P225" s="138">
        <f t="shared" si="81"/>
        <v>0</v>
      </c>
      <c r="Q225" s="138">
        <v>0</v>
      </c>
      <c r="R225" s="138">
        <f t="shared" si="82"/>
        <v>0</v>
      </c>
      <c r="S225" s="138">
        <v>0</v>
      </c>
      <c r="T225" s="139">
        <f t="shared" si="83"/>
        <v>0</v>
      </c>
      <c r="AR225" s="140" t="s">
        <v>148</v>
      </c>
      <c r="AT225" s="140" t="s">
        <v>143</v>
      </c>
      <c r="AU225" s="140" t="s">
        <v>88</v>
      </c>
      <c r="AY225" s="18" t="s">
        <v>141</v>
      </c>
      <c r="BE225" s="141">
        <f t="shared" si="84"/>
        <v>0</v>
      </c>
      <c r="BF225" s="141">
        <f t="shared" si="85"/>
        <v>0</v>
      </c>
      <c r="BG225" s="141">
        <f t="shared" si="86"/>
        <v>0</v>
      </c>
      <c r="BH225" s="141">
        <f t="shared" si="87"/>
        <v>0</v>
      </c>
      <c r="BI225" s="141">
        <f t="shared" si="88"/>
        <v>0</v>
      </c>
      <c r="BJ225" s="18" t="s">
        <v>88</v>
      </c>
      <c r="BK225" s="141">
        <f t="shared" si="89"/>
        <v>0</v>
      </c>
      <c r="BL225" s="18" t="s">
        <v>148</v>
      </c>
      <c r="BM225" s="140" t="s">
        <v>2027</v>
      </c>
    </row>
    <row r="226" spans="2:65" s="1" customFormat="1" ht="16.5" customHeight="1">
      <c r="B226" s="34"/>
      <c r="C226" s="129" t="s">
        <v>1881</v>
      </c>
      <c r="D226" s="129" t="s">
        <v>143</v>
      </c>
      <c r="E226" s="130" t="s">
        <v>2028</v>
      </c>
      <c r="F226" s="131" t="s">
        <v>2029</v>
      </c>
      <c r="G226" s="132" t="s">
        <v>1590</v>
      </c>
      <c r="H226" s="133">
        <v>1</v>
      </c>
      <c r="I226" s="134"/>
      <c r="J226" s="135">
        <f t="shared" si="80"/>
        <v>0</v>
      </c>
      <c r="K226" s="131" t="s">
        <v>32</v>
      </c>
      <c r="L226" s="34"/>
      <c r="M226" s="136" t="s">
        <v>32</v>
      </c>
      <c r="N226" s="137" t="s">
        <v>51</v>
      </c>
      <c r="P226" s="138">
        <f t="shared" si="81"/>
        <v>0</v>
      </c>
      <c r="Q226" s="138">
        <v>0</v>
      </c>
      <c r="R226" s="138">
        <f t="shared" si="82"/>
        <v>0</v>
      </c>
      <c r="S226" s="138">
        <v>0</v>
      </c>
      <c r="T226" s="139">
        <f t="shared" si="83"/>
        <v>0</v>
      </c>
      <c r="AR226" s="140" t="s">
        <v>148</v>
      </c>
      <c r="AT226" s="140" t="s">
        <v>143</v>
      </c>
      <c r="AU226" s="140" t="s">
        <v>88</v>
      </c>
      <c r="AY226" s="18" t="s">
        <v>141</v>
      </c>
      <c r="BE226" s="141">
        <f t="shared" si="84"/>
        <v>0</v>
      </c>
      <c r="BF226" s="141">
        <f t="shared" si="85"/>
        <v>0</v>
      </c>
      <c r="BG226" s="141">
        <f t="shared" si="86"/>
        <v>0</v>
      </c>
      <c r="BH226" s="141">
        <f t="shared" si="87"/>
        <v>0</v>
      </c>
      <c r="BI226" s="141">
        <f t="shared" si="88"/>
        <v>0</v>
      </c>
      <c r="BJ226" s="18" t="s">
        <v>88</v>
      </c>
      <c r="BK226" s="141">
        <f t="shared" si="89"/>
        <v>0</v>
      </c>
      <c r="BL226" s="18" t="s">
        <v>148</v>
      </c>
      <c r="BM226" s="140" t="s">
        <v>2030</v>
      </c>
    </row>
    <row r="227" spans="2:65" s="1" customFormat="1" ht="16.5" customHeight="1">
      <c r="B227" s="34"/>
      <c r="C227" s="129" t="s">
        <v>1497</v>
      </c>
      <c r="D227" s="129" t="s">
        <v>143</v>
      </c>
      <c r="E227" s="130" t="s">
        <v>2031</v>
      </c>
      <c r="F227" s="131" t="s">
        <v>2032</v>
      </c>
      <c r="G227" s="132" t="s">
        <v>1779</v>
      </c>
      <c r="H227" s="133">
        <v>1</v>
      </c>
      <c r="I227" s="134"/>
      <c r="J227" s="135">
        <f t="shared" si="80"/>
        <v>0</v>
      </c>
      <c r="K227" s="131" t="s">
        <v>32</v>
      </c>
      <c r="L227" s="34"/>
      <c r="M227" s="136" t="s">
        <v>32</v>
      </c>
      <c r="N227" s="137" t="s">
        <v>51</v>
      </c>
      <c r="P227" s="138">
        <f t="shared" si="81"/>
        <v>0</v>
      </c>
      <c r="Q227" s="138">
        <v>0</v>
      </c>
      <c r="R227" s="138">
        <f t="shared" si="82"/>
        <v>0</v>
      </c>
      <c r="S227" s="138">
        <v>0</v>
      </c>
      <c r="T227" s="139">
        <f t="shared" si="83"/>
        <v>0</v>
      </c>
      <c r="AR227" s="140" t="s">
        <v>148</v>
      </c>
      <c r="AT227" s="140" t="s">
        <v>143</v>
      </c>
      <c r="AU227" s="140" t="s">
        <v>88</v>
      </c>
      <c r="AY227" s="18" t="s">
        <v>141</v>
      </c>
      <c r="BE227" s="141">
        <f t="shared" si="84"/>
        <v>0</v>
      </c>
      <c r="BF227" s="141">
        <f t="shared" si="85"/>
        <v>0</v>
      </c>
      <c r="BG227" s="141">
        <f t="shared" si="86"/>
        <v>0</v>
      </c>
      <c r="BH227" s="141">
        <f t="shared" si="87"/>
        <v>0</v>
      </c>
      <c r="BI227" s="141">
        <f t="shared" si="88"/>
        <v>0</v>
      </c>
      <c r="BJ227" s="18" t="s">
        <v>88</v>
      </c>
      <c r="BK227" s="141">
        <f t="shared" si="89"/>
        <v>0</v>
      </c>
      <c r="BL227" s="18" t="s">
        <v>148</v>
      </c>
      <c r="BM227" s="140" t="s">
        <v>2033</v>
      </c>
    </row>
    <row r="228" spans="2:65" s="1" customFormat="1" ht="24.2" customHeight="1">
      <c r="B228" s="34"/>
      <c r="C228" s="129" t="s">
        <v>1885</v>
      </c>
      <c r="D228" s="129" t="s">
        <v>143</v>
      </c>
      <c r="E228" s="130" t="s">
        <v>2034</v>
      </c>
      <c r="F228" s="131" t="s">
        <v>2035</v>
      </c>
      <c r="G228" s="132" t="s">
        <v>1779</v>
      </c>
      <c r="H228" s="133">
        <v>1</v>
      </c>
      <c r="I228" s="134"/>
      <c r="J228" s="135">
        <f t="shared" si="80"/>
        <v>0</v>
      </c>
      <c r="K228" s="131" t="s">
        <v>32</v>
      </c>
      <c r="L228" s="34"/>
      <c r="M228" s="136" t="s">
        <v>32</v>
      </c>
      <c r="N228" s="137" t="s">
        <v>51</v>
      </c>
      <c r="P228" s="138">
        <f t="shared" si="81"/>
        <v>0</v>
      </c>
      <c r="Q228" s="138">
        <v>0</v>
      </c>
      <c r="R228" s="138">
        <f t="shared" si="82"/>
        <v>0</v>
      </c>
      <c r="S228" s="138">
        <v>0</v>
      </c>
      <c r="T228" s="139">
        <f t="shared" si="83"/>
        <v>0</v>
      </c>
      <c r="AR228" s="140" t="s">
        <v>148</v>
      </c>
      <c r="AT228" s="140" t="s">
        <v>143</v>
      </c>
      <c r="AU228" s="140" t="s">
        <v>88</v>
      </c>
      <c r="AY228" s="18" t="s">
        <v>141</v>
      </c>
      <c r="BE228" s="141">
        <f t="shared" si="84"/>
        <v>0</v>
      </c>
      <c r="BF228" s="141">
        <f t="shared" si="85"/>
        <v>0</v>
      </c>
      <c r="BG228" s="141">
        <f t="shared" si="86"/>
        <v>0</v>
      </c>
      <c r="BH228" s="141">
        <f t="shared" si="87"/>
        <v>0</v>
      </c>
      <c r="BI228" s="141">
        <f t="shared" si="88"/>
        <v>0</v>
      </c>
      <c r="BJ228" s="18" t="s">
        <v>88</v>
      </c>
      <c r="BK228" s="141">
        <f t="shared" si="89"/>
        <v>0</v>
      </c>
      <c r="BL228" s="18" t="s">
        <v>148</v>
      </c>
      <c r="BM228" s="140" t="s">
        <v>2036</v>
      </c>
    </row>
    <row r="229" spans="2:65" s="1" customFormat="1" ht="16.5" customHeight="1">
      <c r="B229" s="34"/>
      <c r="C229" s="129" t="s">
        <v>1514</v>
      </c>
      <c r="D229" s="129" t="s">
        <v>143</v>
      </c>
      <c r="E229" s="130" t="s">
        <v>481</v>
      </c>
      <c r="F229" s="131" t="s">
        <v>481</v>
      </c>
      <c r="G229" s="132" t="s">
        <v>1779</v>
      </c>
      <c r="H229" s="133">
        <v>1</v>
      </c>
      <c r="I229" s="134"/>
      <c r="J229" s="135">
        <f t="shared" si="80"/>
        <v>0</v>
      </c>
      <c r="K229" s="131" t="s">
        <v>32</v>
      </c>
      <c r="L229" s="34"/>
      <c r="M229" s="136" t="s">
        <v>32</v>
      </c>
      <c r="N229" s="137" t="s">
        <v>51</v>
      </c>
      <c r="P229" s="138">
        <f t="shared" si="81"/>
        <v>0</v>
      </c>
      <c r="Q229" s="138">
        <v>0</v>
      </c>
      <c r="R229" s="138">
        <f t="shared" si="82"/>
        <v>0</v>
      </c>
      <c r="S229" s="138">
        <v>0</v>
      </c>
      <c r="T229" s="139">
        <f t="shared" si="83"/>
        <v>0</v>
      </c>
      <c r="AR229" s="140" t="s">
        <v>148</v>
      </c>
      <c r="AT229" s="140" t="s">
        <v>143</v>
      </c>
      <c r="AU229" s="140" t="s">
        <v>88</v>
      </c>
      <c r="AY229" s="18" t="s">
        <v>141</v>
      </c>
      <c r="BE229" s="141">
        <f t="shared" si="84"/>
        <v>0</v>
      </c>
      <c r="BF229" s="141">
        <f t="shared" si="85"/>
        <v>0</v>
      </c>
      <c r="BG229" s="141">
        <f t="shared" si="86"/>
        <v>0</v>
      </c>
      <c r="BH229" s="141">
        <f t="shared" si="87"/>
        <v>0</v>
      </c>
      <c r="BI229" s="141">
        <f t="shared" si="88"/>
        <v>0</v>
      </c>
      <c r="BJ229" s="18" t="s">
        <v>88</v>
      </c>
      <c r="BK229" s="141">
        <f t="shared" si="89"/>
        <v>0</v>
      </c>
      <c r="BL229" s="18" t="s">
        <v>148</v>
      </c>
      <c r="BM229" s="140" t="s">
        <v>2037</v>
      </c>
    </row>
    <row r="230" spans="2:65" s="11" customFormat="1" ht="25.9" customHeight="1">
      <c r="B230" s="117"/>
      <c r="D230" s="118" t="s">
        <v>79</v>
      </c>
      <c r="E230" s="119" t="s">
        <v>2038</v>
      </c>
      <c r="F230" s="119" t="s">
        <v>2039</v>
      </c>
      <c r="I230" s="120"/>
      <c r="J230" s="121">
        <f>BK230</f>
        <v>0</v>
      </c>
      <c r="L230" s="117"/>
      <c r="M230" s="122"/>
      <c r="P230" s="123">
        <f>SUM(P231:P242)</f>
        <v>0</v>
      </c>
      <c r="R230" s="123">
        <f>SUM(R231:R242)</f>
        <v>0</v>
      </c>
      <c r="T230" s="124">
        <f>SUM(T231:T242)</f>
        <v>0</v>
      </c>
      <c r="AR230" s="118" t="s">
        <v>88</v>
      </c>
      <c r="AT230" s="125" t="s">
        <v>79</v>
      </c>
      <c r="AU230" s="125" t="s">
        <v>80</v>
      </c>
      <c r="AY230" s="118" t="s">
        <v>141</v>
      </c>
      <c r="BK230" s="126">
        <f>SUM(BK231:BK242)</f>
        <v>0</v>
      </c>
    </row>
    <row r="231" spans="2:65" s="1" customFormat="1" ht="16.5" customHeight="1">
      <c r="B231" s="34"/>
      <c r="C231" s="129" t="s">
        <v>1543</v>
      </c>
      <c r="D231" s="129" t="s">
        <v>143</v>
      </c>
      <c r="E231" s="130" t="s">
        <v>2040</v>
      </c>
      <c r="F231" s="131" t="s">
        <v>2041</v>
      </c>
      <c r="G231" s="132" t="s">
        <v>1590</v>
      </c>
      <c r="H231" s="133">
        <v>1</v>
      </c>
      <c r="I231" s="134"/>
      <c r="J231" s="135">
        <f t="shared" ref="J231:J242" si="90">ROUND(I231*H231,2)</f>
        <v>0</v>
      </c>
      <c r="K231" s="131" t="s">
        <v>32</v>
      </c>
      <c r="L231" s="34"/>
      <c r="M231" s="136" t="s">
        <v>32</v>
      </c>
      <c r="N231" s="137" t="s">
        <v>51</v>
      </c>
      <c r="P231" s="138">
        <f t="shared" ref="P231:P242" si="91">O231*H231</f>
        <v>0</v>
      </c>
      <c r="Q231" s="138">
        <v>0</v>
      </c>
      <c r="R231" s="138">
        <f t="shared" ref="R231:R242" si="92">Q231*H231</f>
        <v>0</v>
      </c>
      <c r="S231" s="138">
        <v>0</v>
      </c>
      <c r="T231" s="139">
        <f t="shared" ref="T231:T242" si="93">S231*H231</f>
        <v>0</v>
      </c>
      <c r="AR231" s="140" t="s">
        <v>148</v>
      </c>
      <c r="AT231" s="140" t="s">
        <v>143</v>
      </c>
      <c r="AU231" s="140" t="s">
        <v>88</v>
      </c>
      <c r="AY231" s="18" t="s">
        <v>141</v>
      </c>
      <c r="BE231" s="141">
        <f t="shared" ref="BE231:BE242" si="94">IF(N231="základní",J231,0)</f>
        <v>0</v>
      </c>
      <c r="BF231" s="141">
        <f t="shared" ref="BF231:BF242" si="95">IF(N231="snížená",J231,0)</f>
        <v>0</v>
      </c>
      <c r="BG231" s="141">
        <f t="shared" ref="BG231:BG242" si="96">IF(N231="zákl. přenesená",J231,0)</f>
        <v>0</v>
      </c>
      <c r="BH231" s="141">
        <f t="shared" ref="BH231:BH242" si="97">IF(N231="sníž. přenesená",J231,0)</f>
        <v>0</v>
      </c>
      <c r="BI231" s="141">
        <f t="shared" ref="BI231:BI242" si="98">IF(N231="nulová",J231,0)</f>
        <v>0</v>
      </c>
      <c r="BJ231" s="18" t="s">
        <v>88</v>
      </c>
      <c r="BK231" s="141">
        <f t="shared" ref="BK231:BK242" si="99">ROUND(I231*H231,2)</f>
        <v>0</v>
      </c>
      <c r="BL231" s="18" t="s">
        <v>148</v>
      </c>
      <c r="BM231" s="140" t="s">
        <v>2042</v>
      </c>
    </row>
    <row r="232" spans="2:65" s="1" customFormat="1" ht="16.5" customHeight="1">
      <c r="B232" s="34"/>
      <c r="C232" s="129" t="s">
        <v>1550</v>
      </c>
      <c r="D232" s="129" t="s">
        <v>143</v>
      </c>
      <c r="E232" s="130" t="s">
        <v>2043</v>
      </c>
      <c r="F232" s="131" t="s">
        <v>2044</v>
      </c>
      <c r="G232" s="132" t="s">
        <v>157</v>
      </c>
      <c r="H232" s="133">
        <v>21</v>
      </c>
      <c r="I232" s="134"/>
      <c r="J232" s="135">
        <f t="shared" si="90"/>
        <v>0</v>
      </c>
      <c r="K232" s="131" t="s">
        <v>32</v>
      </c>
      <c r="L232" s="34"/>
      <c r="M232" s="136" t="s">
        <v>32</v>
      </c>
      <c r="N232" s="137" t="s">
        <v>51</v>
      </c>
      <c r="P232" s="138">
        <f t="shared" si="91"/>
        <v>0</v>
      </c>
      <c r="Q232" s="138">
        <v>0</v>
      </c>
      <c r="R232" s="138">
        <f t="shared" si="92"/>
        <v>0</v>
      </c>
      <c r="S232" s="138">
        <v>0</v>
      </c>
      <c r="T232" s="139">
        <f t="shared" si="93"/>
        <v>0</v>
      </c>
      <c r="AR232" s="140" t="s">
        <v>148</v>
      </c>
      <c r="AT232" s="140" t="s">
        <v>143</v>
      </c>
      <c r="AU232" s="140" t="s">
        <v>88</v>
      </c>
      <c r="AY232" s="18" t="s">
        <v>141</v>
      </c>
      <c r="BE232" s="141">
        <f t="shared" si="94"/>
        <v>0</v>
      </c>
      <c r="BF232" s="141">
        <f t="shared" si="95"/>
        <v>0</v>
      </c>
      <c r="BG232" s="141">
        <f t="shared" si="96"/>
        <v>0</v>
      </c>
      <c r="BH232" s="141">
        <f t="shared" si="97"/>
        <v>0</v>
      </c>
      <c r="BI232" s="141">
        <f t="shared" si="98"/>
        <v>0</v>
      </c>
      <c r="BJ232" s="18" t="s">
        <v>88</v>
      </c>
      <c r="BK232" s="141">
        <f t="shared" si="99"/>
        <v>0</v>
      </c>
      <c r="BL232" s="18" t="s">
        <v>148</v>
      </c>
      <c r="BM232" s="140" t="s">
        <v>2045</v>
      </c>
    </row>
    <row r="233" spans="2:65" s="1" customFormat="1" ht="16.5" customHeight="1">
      <c r="B233" s="34"/>
      <c r="C233" s="129" t="s">
        <v>1556</v>
      </c>
      <c r="D233" s="129" t="s">
        <v>143</v>
      </c>
      <c r="E233" s="130" t="s">
        <v>2046</v>
      </c>
      <c r="F233" s="131" t="s">
        <v>2047</v>
      </c>
      <c r="G233" s="132" t="s">
        <v>157</v>
      </c>
      <c r="H233" s="133">
        <v>2</v>
      </c>
      <c r="I233" s="134"/>
      <c r="J233" s="135">
        <f t="shared" si="90"/>
        <v>0</v>
      </c>
      <c r="K233" s="131" t="s">
        <v>32</v>
      </c>
      <c r="L233" s="34"/>
      <c r="M233" s="136" t="s">
        <v>32</v>
      </c>
      <c r="N233" s="137" t="s">
        <v>51</v>
      </c>
      <c r="P233" s="138">
        <f t="shared" si="91"/>
        <v>0</v>
      </c>
      <c r="Q233" s="138">
        <v>0</v>
      </c>
      <c r="R233" s="138">
        <f t="shared" si="92"/>
        <v>0</v>
      </c>
      <c r="S233" s="138">
        <v>0</v>
      </c>
      <c r="T233" s="139">
        <f t="shared" si="93"/>
        <v>0</v>
      </c>
      <c r="AR233" s="140" t="s">
        <v>148</v>
      </c>
      <c r="AT233" s="140" t="s">
        <v>143</v>
      </c>
      <c r="AU233" s="140" t="s">
        <v>88</v>
      </c>
      <c r="AY233" s="18" t="s">
        <v>141</v>
      </c>
      <c r="BE233" s="141">
        <f t="shared" si="94"/>
        <v>0</v>
      </c>
      <c r="BF233" s="141">
        <f t="shared" si="95"/>
        <v>0</v>
      </c>
      <c r="BG233" s="141">
        <f t="shared" si="96"/>
        <v>0</v>
      </c>
      <c r="BH233" s="141">
        <f t="shared" si="97"/>
        <v>0</v>
      </c>
      <c r="BI233" s="141">
        <f t="shared" si="98"/>
        <v>0</v>
      </c>
      <c r="BJ233" s="18" t="s">
        <v>88</v>
      </c>
      <c r="BK233" s="141">
        <f t="shared" si="99"/>
        <v>0</v>
      </c>
      <c r="BL233" s="18" t="s">
        <v>148</v>
      </c>
      <c r="BM233" s="140" t="s">
        <v>2048</v>
      </c>
    </row>
    <row r="234" spans="2:65" s="1" customFormat="1" ht="24.2" customHeight="1">
      <c r="B234" s="34"/>
      <c r="C234" s="129" t="s">
        <v>1561</v>
      </c>
      <c r="D234" s="129" t="s">
        <v>143</v>
      </c>
      <c r="E234" s="130" t="s">
        <v>2049</v>
      </c>
      <c r="F234" s="131" t="s">
        <v>2050</v>
      </c>
      <c r="G234" s="132" t="s">
        <v>1779</v>
      </c>
      <c r="H234" s="133">
        <v>1</v>
      </c>
      <c r="I234" s="134"/>
      <c r="J234" s="135">
        <f t="shared" si="90"/>
        <v>0</v>
      </c>
      <c r="K234" s="131" t="s">
        <v>32</v>
      </c>
      <c r="L234" s="34"/>
      <c r="M234" s="136" t="s">
        <v>32</v>
      </c>
      <c r="N234" s="137" t="s">
        <v>51</v>
      </c>
      <c r="P234" s="138">
        <f t="shared" si="91"/>
        <v>0</v>
      </c>
      <c r="Q234" s="138">
        <v>0</v>
      </c>
      <c r="R234" s="138">
        <f t="shared" si="92"/>
        <v>0</v>
      </c>
      <c r="S234" s="138">
        <v>0</v>
      </c>
      <c r="T234" s="139">
        <f t="shared" si="93"/>
        <v>0</v>
      </c>
      <c r="AR234" s="140" t="s">
        <v>148</v>
      </c>
      <c r="AT234" s="140" t="s">
        <v>143</v>
      </c>
      <c r="AU234" s="140" t="s">
        <v>88</v>
      </c>
      <c r="AY234" s="18" t="s">
        <v>141</v>
      </c>
      <c r="BE234" s="141">
        <f t="shared" si="94"/>
        <v>0</v>
      </c>
      <c r="BF234" s="141">
        <f t="shared" si="95"/>
        <v>0</v>
      </c>
      <c r="BG234" s="141">
        <f t="shared" si="96"/>
        <v>0</v>
      </c>
      <c r="BH234" s="141">
        <f t="shared" si="97"/>
        <v>0</v>
      </c>
      <c r="BI234" s="141">
        <f t="shared" si="98"/>
        <v>0</v>
      </c>
      <c r="BJ234" s="18" t="s">
        <v>88</v>
      </c>
      <c r="BK234" s="141">
        <f t="shared" si="99"/>
        <v>0</v>
      </c>
      <c r="BL234" s="18" t="s">
        <v>148</v>
      </c>
      <c r="BM234" s="140" t="s">
        <v>2051</v>
      </c>
    </row>
    <row r="235" spans="2:65" s="1" customFormat="1" ht="16.5" customHeight="1">
      <c r="B235" s="34"/>
      <c r="C235" s="129" t="s">
        <v>1568</v>
      </c>
      <c r="D235" s="129" t="s">
        <v>143</v>
      </c>
      <c r="E235" s="130" t="s">
        <v>2052</v>
      </c>
      <c r="F235" s="131" t="s">
        <v>2053</v>
      </c>
      <c r="G235" s="132" t="s">
        <v>1590</v>
      </c>
      <c r="H235" s="133">
        <v>1</v>
      </c>
      <c r="I235" s="134"/>
      <c r="J235" s="135">
        <f t="shared" si="90"/>
        <v>0</v>
      </c>
      <c r="K235" s="131" t="s">
        <v>32</v>
      </c>
      <c r="L235" s="34"/>
      <c r="M235" s="136" t="s">
        <v>32</v>
      </c>
      <c r="N235" s="137" t="s">
        <v>51</v>
      </c>
      <c r="P235" s="138">
        <f t="shared" si="91"/>
        <v>0</v>
      </c>
      <c r="Q235" s="138">
        <v>0</v>
      </c>
      <c r="R235" s="138">
        <f t="shared" si="92"/>
        <v>0</v>
      </c>
      <c r="S235" s="138">
        <v>0</v>
      </c>
      <c r="T235" s="139">
        <f t="shared" si="93"/>
        <v>0</v>
      </c>
      <c r="AR235" s="140" t="s">
        <v>148</v>
      </c>
      <c r="AT235" s="140" t="s">
        <v>143</v>
      </c>
      <c r="AU235" s="140" t="s">
        <v>88</v>
      </c>
      <c r="AY235" s="18" t="s">
        <v>141</v>
      </c>
      <c r="BE235" s="141">
        <f t="shared" si="94"/>
        <v>0</v>
      </c>
      <c r="BF235" s="141">
        <f t="shared" si="95"/>
        <v>0</v>
      </c>
      <c r="BG235" s="141">
        <f t="shared" si="96"/>
        <v>0</v>
      </c>
      <c r="BH235" s="141">
        <f t="shared" si="97"/>
        <v>0</v>
      </c>
      <c r="BI235" s="141">
        <f t="shared" si="98"/>
        <v>0</v>
      </c>
      <c r="BJ235" s="18" t="s">
        <v>88</v>
      </c>
      <c r="BK235" s="141">
        <f t="shared" si="99"/>
        <v>0</v>
      </c>
      <c r="BL235" s="18" t="s">
        <v>148</v>
      </c>
      <c r="BM235" s="140" t="s">
        <v>2054</v>
      </c>
    </row>
    <row r="236" spans="2:65" s="1" customFormat="1" ht="21.75" customHeight="1">
      <c r="B236" s="34"/>
      <c r="C236" s="129" t="s">
        <v>2055</v>
      </c>
      <c r="D236" s="129" t="s">
        <v>143</v>
      </c>
      <c r="E236" s="130" t="s">
        <v>2056</v>
      </c>
      <c r="F236" s="131" t="s">
        <v>2057</v>
      </c>
      <c r="G236" s="132" t="s">
        <v>608</v>
      </c>
      <c r="H236" s="133">
        <v>1</v>
      </c>
      <c r="I236" s="134"/>
      <c r="J236" s="135">
        <f t="shared" si="90"/>
        <v>0</v>
      </c>
      <c r="K236" s="131" t="s">
        <v>32</v>
      </c>
      <c r="L236" s="34"/>
      <c r="M236" s="136" t="s">
        <v>32</v>
      </c>
      <c r="N236" s="137" t="s">
        <v>51</v>
      </c>
      <c r="P236" s="138">
        <f t="shared" si="91"/>
        <v>0</v>
      </c>
      <c r="Q236" s="138">
        <v>0</v>
      </c>
      <c r="R236" s="138">
        <f t="shared" si="92"/>
        <v>0</v>
      </c>
      <c r="S236" s="138">
        <v>0</v>
      </c>
      <c r="T236" s="139">
        <f t="shared" si="93"/>
        <v>0</v>
      </c>
      <c r="AR236" s="140" t="s">
        <v>148</v>
      </c>
      <c r="AT236" s="140" t="s">
        <v>143</v>
      </c>
      <c r="AU236" s="140" t="s">
        <v>88</v>
      </c>
      <c r="AY236" s="18" t="s">
        <v>141</v>
      </c>
      <c r="BE236" s="141">
        <f t="shared" si="94"/>
        <v>0</v>
      </c>
      <c r="BF236" s="141">
        <f t="shared" si="95"/>
        <v>0</v>
      </c>
      <c r="BG236" s="141">
        <f t="shared" si="96"/>
        <v>0</v>
      </c>
      <c r="BH236" s="141">
        <f t="shared" si="97"/>
        <v>0</v>
      </c>
      <c r="BI236" s="141">
        <f t="shared" si="98"/>
        <v>0</v>
      </c>
      <c r="BJ236" s="18" t="s">
        <v>88</v>
      </c>
      <c r="BK236" s="141">
        <f t="shared" si="99"/>
        <v>0</v>
      </c>
      <c r="BL236" s="18" t="s">
        <v>148</v>
      </c>
      <c r="BM236" s="140" t="s">
        <v>2058</v>
      </c>
    </row>
    <row r="237" spans="2:65" s="1" customFormat="1" ht="16.5" customHeight="1">
      <c r="B237" s="34"/>
      <c r="C237" s="129" t="s">
        <v>1310</v>
      </c>
      <c r="D237" s="129" t="s">
        <v>143</v>
      </c>
      <c r="E237" s="130" t="s">
        <v>2059</v>
      </c>
      <c r="F237" s="131" t="s">
        <v>2060</v>
      </c>
      <c r="G237" s="132" t="s">
        <v>608</v>
      </c>
      <c r="H237" s="133">
        <v>1</v>
      </c>
      <c r="I237" s="134"/>
      <c r="J237" s="135">
        <f t="shared" si="90"/>
        <v>0</v>
      </c>
      <c r="K237" s="131" t="s">
        <v>32</v>
      </c>
      <c r="L237" s="34"/>
      <c r="M237" s="136" t="s">
        <v>32</v>
      </c>
      <c r="N237" s="137" t="s">
        <v>51</v>
      </c>
      <c r="P237" s="138">
        <f t="shared" si="91"/>
        <v>0</v>
      </c>
      <c r="Q237" s="138">
        <v>0</v>
      </c>
      <c r="R237" s="138">
        <f t="shared" si="92"/>
        <v>0</v>
      </c>
      <c r="S237" s="138">
        <v>0</v>
      </c>
      <c r="T237" s="139">
        <f t="shared" si="93"/>
        <v>0</v>
      </c>
      <c r="AR237" s="140" t="s">
        <v>148</v>
      </c>
      <c r="AT237" s="140" t="s">
        <v>143</v>
      </c>
      <c r="AU237" s="140" t="s">
        <v>88</v>
      </c>
      <c r="AY237" s="18" t="s">
        <v>141</v>
      </c>
      <c r="BE237" s="141">
        <f t="shared" si="94"/>
        <v>0</v>
      </c>
      <c r="BF237" s="141">
        <f t="shared" si="95"/>
        <v>0</v>
      </c>
      <c r="BG237" s="141">
        <f t="shared" si="96"/>
        <v>0</v>
      </c>
      <c r="BH237" s="141">
        <f t="shared" si="97"/>
        <v>0</v>
      </c>
      <c r="BI237" s="141">
        <f t="shared" si="98"/>
        <v>0</v>
      </c>
      <c r="BJ237" s="18" t="s">
        <v>88</v>
      </c>
      <c r="BK237" s="141">
        <f t="shared" si="99"/>
        <v>0</v>
      </c>
      <c r="BL237" s="18" t="s">
        <v>148</v>
      </c>
      <c r="BM237" s="140" t="s">
        <v>2061</v>
      </c>
    </row>
    <row r="238" spans="2:65" s="1" customFormat="1" ht="16.5" customHeight="1">
      <c r="B238" s="34"/>
      <c r="C238" s="129" t="s">
        <v>1315</v>
      </c>
      <c r="D238" s="129" t="s">
        <v>143</v>
      </c>
      <c r="E238" s="130" t="s">
        <v>2062</v>
      </c>
      <c r="F238" s="131" t="s">
        <v>2063</v>
      </c>
      <c r="G238" s="132" t="s">
        <v>157</v>
      </c>
      <c r="H238" s="133">
        <v>21</v>
      </c>
      <c r="I238" s="134"/>
      <c r="J238" s="135">
        <f t="shared" si="90"/>
        <v>0</v>
      </c>
      <c r="K238" s="131" t="s">
        <v>32</v>
      </c>
      <c r="L238" s="34"/>
      <c r="M238" s="136" t="s">
        <v>32</v>
      </c>
      <c r="N238" s="137" t="s">
        <v>51</v>
      </c>
      <c r="P238" s="138">
        <f t="shared" si="91"/>
        <v>0</v>
      </c>
      <c r="Q238" s="138">
        <v>0</v>
      </c>
      <c r="R238" s="138">
        <f t="shared" si="92"/>
        <v>0</v>
      </c>
      <c r="S238" s="138">
        <v>0</v>
      </c>
      <c r="T238" s="139">
        <f t="shared" si="93"/>
        <v>0</v>
      </c>
      <c r="AR238" s="140" t="s">
        <v>148</v>
      </c>
      <c r="AT238" s="140" t="s">
        <v>143</v>
      </c>
      <c r="AU238" s="140" t="s">
        <v>88</v>
      </c>
      <c r="AY238" s="18" t="s">
        <v>141</v>
      </c>
      <c r="BE238" s="141">
        <f t="shared" si="94"/>
        <v>0</v>
      </c>
      <c r="BF238" s="141">
        <f t="shared" si="95"/>
        <v>0</v>
      </c>
      <c r="BG238" s="141">
        <f t="shared" si="96"/>
        <v>0</v>
      </c>
      <c r="BH238" s="141">
        <f t="shared" si="97"/>
        <v>0</v>
      </c>
      <c r="BI238" s="141">
        <f t="shared" si="98"/>
        <v>0</v>
      </c>
      <c r="BJ238" s="18" t="s">
        <v>88</v>
      </c>
      <c r="BK238" s="141">
        <f t="shared" si="99"/>
        <v>0</v>
      </c>
      <c r="BL238" s="18" t="s">
        <v>148</v>
      </c>
      <c r="BM238" s="140" t="s">
        <v>2064</v>
      </c>
    </row>
    <row r="239" spans="2:65" s="1" customFormat="1" ht="16.5" customHeight="1">
      <c r="B239" s="34"/>
      <c r="C239" s="129" t="s">
        <v>1357</v>
      </c>
      <c r="D239" s="129" t="s">
        <v>143</v>
      </c>
      <c r="E239" s="130" t="s">
        <v>2065</v>
      </c>
      <c r="F239" s="131" t="s">
        <v>2066</v>
      </c>
      <c r="G239" s="132" t="s">
        <v>157</v>
      </c>
      <c r="H239" s="133">
        <v>21</v>
      </c>
      <c r="I239" s="134"/>
      <c r="J239" s="135">
        <f t="shared" si="90"/>
        <v>0</v>
      </c>
      <c r="K239" s="131" t="s">
        <v>32</v>
      </c>
      <c r="L239" s="34"/>
      <c r="M239" s="136" t="s">
        <v>32</v>
      </c>
      <c r="N239" s="137" t="s">
        <v>51</v>
      </c>
      <c r="P239" s="138">
        <f t="shared" si="91"/>
        <v>0</v>
      </c>
      <c r="Q239" s="138">
        <v>0</v>
      </c>
      <c r="R239" s="138">
        <f t="shared" si="92"/>
        <v>0</v>
      </c>
      <c r="S239" s="138">
        <v>0</v>
      </c>
      <c r="T239" s="139">
        <f t="shared" si="93"/>
        <v>0</v>
      </c>
      <c r="AR239" s="140" t="s">
        <v>148</v>
      </c>
      <c r="AT239" s="140" t="s">
        <v>143</v>
      </c>
      <c r="AU239" s="140" t="s">
        <v>88</v>
      </c>
      <c r="AY239" s="18" t="s">
        <v>141</v>
      </c>
      <c r="BE239" s="141">
        <f t="shared" si="94"/>
        <v>0</v>
      </c>
      <c r="BF239" s="141">
        <f t="shared" si="95"/>
        <v>0</v>
      </c>
      <c r="BG239" s="141">
        <f t="shared" si="96"/>
        <v>0</v>
      </c>
      <c r="BH239" s="141">
        <f t="shared" si="97"/>
        <v>0</v>
      </c>
      <c r="BI239" s="141">
        <f t="shared" si="98"/>
        <v>0</v>
      </c>
      <c r="BJ239" s="18" t="s">
        <v>88</v>
      </c>
      <c r="BK239" s="141">
        <f t="shared" si="99"/>
        <v>0</v>
      </c>
      <c r="BL239" s="18" t="s">
        <v>148</v>
      </c>
      <c r="BM239" s="140" t="s">
        <v>2067</v>
      </c>
    </row>
    <row r="240" spans="2:65" s="1" customFormat="1" ht="24.2" customHeight="1">
      <c r="B240" s="34"/>
      <c r="C240" s="129" t="s">
        <v>1454</v>
      </c>
      <c r="D240" s="129" t="s">
        <v>143</v>
      </c>
      <c r="E240" s="130" t="s">
        <v>2068</v>
      </c>
      <c r="F240" s="131" t="s">
        <v>2069</v>
      </c>
      <c r="G240" s="132" t="s">
        <v>608</v>
      </c>
      <c r="H240" s="133">
        <v>1</v>
      </c>
      <c r="I240" s="134"/>
      <c r="J240" s="135">
        <f t="shared" si="90"/>
        <v>0</v>
      </c>
      <c r="K240" s="131" t="s">
        <v>32</v>
      </c>
      <c r="L240" s="34"/>
      <c r="M240" s="136" t="s">
        <v>32</v>
      </c>
      <c r="N240" s="137" t="s">
        <v>51</v>
      </c>
      <c r="P240" s="138">
        <f t="shared" si="91"/>
        <v>0</v>
      </c>
      <c r="Q240" s="138">
        <v>0</v>
      </c>
      <c r="R240" s="138">
        <f t="shared" si="92"/>
        <v>0</v>
      </c>
      <c r="S240" s="138">
        <v>0</v>
      </c>
      <c r="T240" s="139">
        <f t="shared" si="93"/>
        <v>0</v>
      </c>
      <c r="AR240" s="140" t="s">
        <v>148</v>
      </c>
      <c r="AT240" s="140" t="s">
        <v>143</v>
      </c>
      <c r="AU240" s="140" t="s">
        <v>88</v>
      </c>
      <c r="AY240" s="18" t="s">
        <v>141</v>
      </c>
      <c r="BE240" s="141">
        <f t="shared" si="94"/>
        <v>0</v>
      </c>
      <c r="BF240" s="141">
        <f t="shared" si="95"/>
        <v>0</v>
      </c>
      <c r="BG240" s="141">
        <f t="shared" si="96"/>
        <v>0</v>
      </c>
      <c r="BH240" s="141">
        <f t="shared" si="97"/>
        <v>0</v>
      </c>
      <c r="BI240" s="141">
        <f t="shared" si="98"/>
        <v>0</v>
      </c>
      <c r="BJ240" s="18" t="s">
        <v>88</v>
      </c>
      <c r="BK240" s="141">
        <f t="shared" si="99"/>
        <v>0</v>
      </c>
      <c r="BL240" s="18" t="s">
        <v>148</v>
      </c>
      <c r="BM240" s="140" t="s">
        <v>2070</v>
      </c>
    </row>
    <row r="241" spans="2:65" s="1" customFormat="1" ht="16.5" customHeight="1">
      <c r="B241" s="34"/>
      <c r="C241" s="129" t="s">
        <v>1459</v>
      </c>
      <c r="D241" s="129" t="s">
        <v>143</v>
      </c>
      <c r="E241" s="130" t="s">
        <v>481</v>
      </c>
      <c r="F241" s="131" t="s">
        <v>481</v>
      </c>
      <c r="G241" s="132" t="s">
        <v>1779</v>
      </c>
      <c r="H241" s="133">
        <v>1</v>
      </c>
      <c r="I241" s="134"/>
      <c r="J241" s="135">
        <f t="shared" si="90"/>
        <v>0</v>
      </c>
      <c r="K241" s="131" t="s">
        <v>32</v>
      </c>
      <c r="L241" s="34"/>
      <c r="M241" s="136" t="s">
        <v>32</v>
      </c>
      <c r="N241" s="137" t="s">
        <v>51</v>
      </c>
      <c r="P241" s="138">
        <f t="shared" si="91"/>
        <v>0</v>
      </c>
      <c r="Q241" s="138">
        <v>0</v>
      </c>
      <c r="R241" s="138">
        <f t="shared" si="92"/>
        <v>0</v>
      </c>
      <c r="S241" s="138">
        <v>0</v>
      </c>
      <c r="T241" s="139">
        <f t="shared" si="93"/>
        <v>0</v>
      </c>
      <c r="AR241" s="140" t="s">
        <v>148</v>
      </c>
      <c r="AT241" s="140" t="s">
        <v>143</v>
      </c>
      <c r="AU241" s="140" t="s">
        <v>88</v>
      </c>
      <c r="AY241" s="18" t="s">
        <v>141</v>
      </c>
      <c r="BE241" s="141">
        <f t="shared" si="94"/>
        <v>0</v>
      </c>
      <c r="BF241" s="141">
        <f t="shared" si="95"/>
        <v>0</v>
      </c>
      <c r="BG241" s="141">
        <f t="shared" si="96"/>
        <v>0</v>
      </c>
      <c r="BH241" s="141">
        <f t="shared" si="97"/>
        <v>0</v>
      </c>
      <c r="BI241" s="141">
        <f t="shared" si="98"/>
        <v>0</v>
      </c>
      <c r="BJ241" s="18" t="s">
        <v>88</v>
      </c>
      <c r="BK241" s="141">
        <f t="shared" si="99"/>
        <v>0</v>
      </c>
      <c r="BL241" s="18" t="s">
        <v>148</v>
      </c>
      <c r="BM241" s="140" t="s">
        <v>2071</v>
      </c>
    </row>
    <row r="242" spans="2:65" s="1" customFormat="1" ht="24.2" customHeight="1">
      <c r="B242" s="34"/>
      <c r="C242" s="129" t="s">
        <v>1492</v>
      </c>
      <c r="D242" s="129" t="s">
        <v>143</v>
      </c>
      <c r="E242" s="130" t="s">
        <v>2072</v>
      </c>
      <c r="F242" s="131" t="s">
        <v>2073</v>
      </c>
      <c r="G242" s="132" t="s">
        <v>1779</v>
      </c>
      <c r="H242" s="133">
        <v>1</v>
      </c>
      <c r="I242" s="134"/>
      <c r="J242" s="135">
        <f t="shared" si="90"/>
        <v>0</v>
      </c>
      <c r="K242" s="131" t="s">
        <v>32</v>
      </c>
      <c r="L242" s="34"/>
      <c r="M242" s="136" t="s">
        <v>32</v>
      </c>
      <c r="N242" s="137" t="s">
        <v>51</v>
      </c>
      <c r="P242" s="138">
        <f t="shared" si="91"/>
        <v>0</v>
      </c>
      <c r="Q242" s="138">
        <v>0</v>
      </c>
      <c r="R242" s="138">
        <f t="shared" si="92"/>
        <v>0</v>
      </c>
      <c r="S242" s="138">
        <v>0</v>
      </c>
      <c r="T242" s="139">
        <f t="shared" si="93"/>
        <v>0</v>
      </c>
      <c r="AR242" s="140" t="s">
        <v>148</v>
      </c>
      <c r="AT242" s="140" t="s">
        <v>143</v>
      </c>
      <c r="AU242" s="140" t="s">
        <v>88</v>
      </c>
      <c r="AY242" s="18" t="s">
        <v>141</v>
      </c>
      <c r="BE242" s="141">
        <f t="shared" si="94"/>
        <v>0</v>
      </c>
      <c r="BF242" s="141">
        <f t="shared" si="95"/>
        <v>0</v>
      </c>
      <c r="BG242" s="141">
        <f t="shared" si="96"/>
        <v>0</v>
      </c>
      <c r="BH242" s="141">
        <f t="shared" si="97"/>
        <v>0</v>
      </c>
      <c r="BI242" s="141">
        <f t="shared" si="98"/>
        <v>0</v>
      </c>
      <c r="BJ242" s="18" t="s">
        <v>88</v>
      </c>
      <c r="BK242" s="141">
        <f t="shared" si="99"/>
        <v>0</v>
      </c>
      <c r="BL242" s="18" t="s">
        <v>148</v>
      </c>
      <c r="BM242" s="140" t="s">
        <v>2074</v>
      </c>
    </row>
    <row r="243" spans="2:65" s="11" customFormat="1" ht="25.9" customHeight="1">
      <c r="B243" s="117"/>
      <c r="D243" s="118" t="s">
        <v>79</v>
      </c>
      <c r="E243" s="119" t="s">
        <v>2075</v>
      </c>
      <c r="F243" s="119" t="s">
        <v>2076</v>
      </c>
      <c r="I243" s="120"/>
      <c r="J243" s="121">
        <f>BK243</f>
        <v>0</v>
      </c>
      <c r="L243" s="117"/>
      <c r="M243" s="122"/>
      <c r="P243" s="123">
        <f>SUM(P244:P257)</f>
        <v>0</v>
      </c>
      <c r="R243" s="123">
        <f>SUM(R244:R257)</f>
        <v>0</v>
      </c>
      <c r="T243" s="124">
        <f>SUM(T244:T257)</f>
        <v>0</v>
      </c>
      <c r="AR243" s="118" t="s">
        <v>88</v>
      </c>
      <c r="AT243" s="125" t="s">
        <v>79</v>
      </c>
      <c r="AU243" s="125" t="s">
        <v>80</v>
      </c>
      <c r="AY243" s="118" t="s">
        <v>141</v>
      </c>
      <c r="BK243" s="126">
        <f>SUM(BK244:BK257)</f>
        <v>0</v>
      </c>
    </row>
    <row r="244" spans="2:65" s="1" customFormat="1" ht="33" customHeight="1">
      <c r="B244" s="34"/>
      <c r="C244" s="129" t="s">
        <v>1523</v>
      </c>
      <c r="D244" s="129" t="s">
        <v>143</v>
      </c>
      <c r="E244" s="130" t="s">
        <v>2077</v>
      </c>
      <c r="F244" s="131" t="s">
        <v>2078</v>
      </c>
      <c r="G244" s="132" t="s">
        <v>1779</v>
      </c>
      <c r="H244" s="133">
        <v>1</v>
      </c>
      <c r="I244" s="134"/>
      <c r="J244" s="135">
        <f>ROUND(I244*H244,2)</f>
        <v>0</v>
      </c>
      <c r="K244" s="131" t="s">
        <v>32</v>
      </c>
      <c r="L244" s="34"/>
      <c r="M244" s="136" t="s">
        <v>32</v>
      </c>
      <c r="N244" s="137" t="s">
        <v>51</v>
      </c>
      <c r="P244" s="138">
        <f>O244*H244</f>
        <v>0</v>
      </c>
      <c r="Q244" s="138">
        <v>0</v>
      </c>
      <c r="R244" s="138">
        <f>Q244*H244</f>
        <v>0</v>
      </c>
      <c r="S244" s="138">
        <v>0</v>
      </c>
      <c r="T244" s="139">
        <f>S244*H244</f>
        <v>0</v>
      </c>
      <c r="AR244" s="140" t="s">
        <v>148</v>
      </c>
      <c r="AT244" s="140" t="s">
        <v>143</v>
      </c>
      <c r="AU244" s="140" t="s">
        <v>88</v>
      </c>
      <c r="AY244" s="18" t="s">
        <v>141</v>
      </c>
      <c r="BE244" s="141">
        <f>IF(N244="základní",J244,0)</f>
        <v>0</v>
      </c>
      <c r="BF244" s="141">
        <f>IF(N244="snížená",J244,0)</f>
        <v>0</v>
      </c>
      <c r="BG244" s="141">
        <f>IF(N244="zákl. přenesená",J244,0)</f>
        <v>0</v>
      </c>
      <c r="BH244" s="141">
        <f>IF(N244="sníž. přenesená",J244,0)</f>
        <v>0</v>
      </c>
      <c r="BI244" s="141">
        <f>IF(N244="nulová",J244,0)</f>
        <v>0</v>
      </c>
      <c r="BJ244" s="18" t="s">
        <v>88</v>
      </c>
      <c r="BK244" s="141">
        <f>ROUND(I244*H244,2)</f>
        <v>0</v>
      </c>
      <c r="BL244" s="18" t="s">
        <v>148</v>
      </c>
      <c r="BM244" s="140" t="s">
        <v>2079</v>
      </c>
    </row>
    <row r="245" spans="2:65" s="1" customFormat="1" ht="39">
      <c r="B245" s="34"/>
      <c r="D245" s="147" t="s">
        <v>1054</v>
      </c>
      <c r="F245" s="187" t="s">
        <v>2080</v>
      </c>
      <c r="I245" s="144"/>
      <c r="L245" s="34"/>
      <c r="M245" s="145"/>
      <c r="T245" s="55"/>
      <c r="AT245" s="18" t="s">
        <v>1054</v>
      </c>
      <c r="AU245" s="18" t="s">
        <v>88</v>
      </c>
    </row>
    <row r="246" spans="2:65" s="1" customFormat="1" ht="24.2" customHeight="1">
      <c r="B246" s="34"/>
      <c r="C246" s="129" t="s">
        <v>1528</v>
      </c>
      <c r="D246" s="129" t="s">
        <v>143</v>
      </c>
      <c r="E246" s="130" t="s">
        <v>2081</v>
      </c>
      <c r="F246" s="131" t="s">
        <v>2082</v>
      </c>
      <c r="G246" s="132" t="s">
        <v>608</v>
      </c>
      <c r="H246" s="133">
        <v>1</v>
      </c>
      <c r="I246" s="134"/>
      <c r="J246" s="135">
        <f t="shared" ref="J246:J253" si="100">ROUND(I246*H246,2)</f>
        <v>0</v>
      </c>
      <c r="K246" s="131" t="s">
        <v>32</v>
      </c>
      <c r="L246" s="34"/>
      <c r="M246" s="136" t="s">
        <v>32</v>
      </c>
      <c r="N246" s="137" t="s">
        <v>51</v>
      </c>
      <c r="P246" s="138">
        <f t="shared" ref="P246:P253" si="101">O246*H246</f>
        <v>0</v>
      </c>
      <c r="Q246" s="138">
        <v>0</v>
      </c>
      <c r="R246" s="138">
        <f t="shared" ref="R246:R253" si="102">Q246*H246</f>
        <v>0</v>
      </c>
      <c r="S246" s="138">
        <v>0</v>
      </c>
      <c r="T246" s="139">
        <f t="shared" ref="T246:T253" si="103">S246*H246</f>
        <v>0</v>
      </c>
      <c r="AR246" s="140" t="s">
        <v>148</v>
      </c>
      <c r="AT246" s="140" t="s">
        <v>143</v>
      </c>
      <c r="AU246" s="140" t="s">
        <v>88</v>
      </c>
      <c r="AY246" s="18" t="s">
        <v>141</v>
      </c>
      <c r="BE246" s="141">
        <f t="shared" ref="BE246:BE253" si="104">IF(N246="základní",J246,0)</f>
        <v>0</v>
      </c>
      <c r="BF246" s="141">
        <f t="shared" ref="BF246:BF253" si="105">IF(N246="snížená",J246,0)</f>
        <v>0</v>
      </c>
      <c r="BG246" s="141">
        <f t="shared" ref="BG246:BG253" si="106">IF(N246="zákl. přenesená",J246,0)</f>
        <v>0</v>
      </c>
      <c r="BH246" s="141">
        <f t="shared" ref="BH246:BH253" si="107">IF(N246="sníž. přenesená",J246,0)</f>
        <v>0</v>
      </c>
      <c r="BI246" s="141">
        <f t="shared" ref="BI246:BI253" si="108">IF(N246="nulová",J246,0)</f>
        <v>0</v>
      </c>
      <c r="BJ246" s="18" t="s">
        <v>88</v>
      </c>
      <c r="BK246" s="141">
        <f t="shared" ref="BK246:BK253" si="109">ROUND(I246*H246,2)</f>
        <v>0</v>
      </c>
      <c r="BL246" s="18" t="s">
        <v>148</v>
      </c>
      <c r="BM246" s="140" t="s">
        <v>2083</v>
      </c>
    </row>
    <row r="247" spans="2:65" s="1" customFormat="1" ht="24.2" customHeight="1">
      <c r="B247" s="34"/>
      <c r="C247" s="129" t="s">
        <v>1533</v>
      </c>
      <c r="D247" s="129" t="s">
        <v>143</v>
      </c>
      <c r="E247" s="130" t="s">
        <v>2084</v>
      </c>
      <c r="F247" s="131" t="s">
        <v>2085</v>
      </c>
      <c r="G247" s="132" t="s">
        <v>157</v>
      </c>
      <c r="H247" s="133">
        <v>19</v>
      </c>
      <c r="I247" s="134"/>
      <c r="J247" s="135">
        <f t="shared" si="100"/>
        <v>0</v>
      </c>
      <c r="K247" s="131" t="s">
        <v>32</v>
      </c>
      <c r="L247" s="34"/>
      <c r="M247" s="136" t="s">
        <v>32</v>
      </c>
      <c r="N247" s="137" t="s">
        <v>51</v>
      </c>
      <c r="P247" s="138">
        <f t="shared" si="101"/>
        <v>0</v>
      </c>
      <c r="Q247" s="138">
        <v>0</v>
      </c>
      <c r="R247" s="138">
        <f t="shared" si="102"/>
        <v>0</v>
      </c>
      <c r="S247" s="138">
        <v>0</v>
      </c>
      <c r="T247" s="139">
        <f t="shared" si="103"/>
        <v>0</v>
      </c>
      <c r="AR247" s="140" t="s">
        <v>148</v>
      </c>
      <c r="AT247" s="140" t="s">
        <v>143</v>
      </c>
      <c r="AU247" s="140" t="s">
        <v>88</v>
      </c>
      <c r="AY247" s="18" t="s">
        <v>141</v>
      </c>
      <c r="BE247" s="141">
        <f t="shared" si="104"/>
        <v>0</v>
      </c>
      <c r="BF247" s="141">
        <f t="shared" si="105"/>
        <v>0</v>
      </c>
      <c r="BG247" s="141">
        <f t="shared" si="106"/>
        <v>0</v>
      </c>
      <c r="BH247" s="141">
        <f t="shared" si="107"/>
        <v>0</v>
      </c>
      <c r="BI247" s="141">
        <f t="shared" si="108"/>
        <v>0</v>
      </c>
      <c r="BJ247" s="18" t="s">
        <v>88</v>
      </c>
      <c r="BK247" s="141">
        <f t="shared" si="109"/>
        <v>0</v>
      </c>
      <c r="BL247" s="18" t="s">
        <v>148</v>
      </c>
      <c r="BM247" s="140" t="s">
        <v>2086</v>
      </c>
    </row>
    <row r="248" spans="2:65" s="1" customFormat="1" ht="16.5" customHeight="1">
      <c r="B248" s="34"/>
      <c r="C248" s="129" t="s">
        <v>1538</v>
      </c>
      <c r="D248" s="129" t="s">
        <v>143</v>
      </c>
      <c r="E248" s="130" t="s">
        <v>2087</v>
      </c>
      <c r="F248" s="131" t="s">
        <v>2088</v>
      </c>
      <c r="G248" s="132" t="s">
        <v>157</v>
      </c>
      <c r="H248" s="133">
        <v>19</v>
      </c>
      <c r="I248" s="134"/>
      <c r="J248" s="135">
        <f t="shared" si="100"/>
        <v>0</v>
      </c>
      <c r="K248" s="131" t="s">
        <v>32</v>
      </c>
      <c r="L248" s="34"/>
      <c r="M248" s="136" t="s">
        <v>32</v>
      </c>
      <c r="N248" s="137" t="s">
        <v>51</v>
      </c>
      <c r="P248" s="138">
        <f t="shared" si="101"/>
        <v>0</v>
      </c>
      <c r="Q248" s="138">
        <v>0</v>
      </c>
      <c r="R248" s="138">
        <f t="shared" si="102"/>
        <v>0</v>
      </c>
      <c r="S248" s="138">
        <v>0</v>
      </c>
      <c r="T248" s="139">
        <f t="shared" si="103"/>
        <v>0</v>
      </c>
      <c r="AR248" s="140" t="s">
        <v>148</v>
      </c>
      <c r="AT248" s="140" t="s">
        <v>143</v>
      </c>
      <c r="AU248" s="140" t="s">
        <v>88</v>
      </c>
      <c r="AY248" s="18" t="s">
        <v>141</v>
      </c>
      <c r="BE248" s="141">
        <f t="shared" si="104"/>
        <v>0</v>
      </c>
      <c r="BF248" s="141">
        <f t="shared" si="105"/>
        <v>0</v>
      </c>
      <c r="BG248" s="141">
        <f t="shared" si="106"/>
        <v>0</v>
      </c>
      <c r="BH248" s="141">
        <f t="shared" si="107"/>
        <v>0</v>
      </c>
      <c r="BI248" s="141">
        <f t="shared" si="108"/>
        <v>0</v>
      </c>
      <c r="BJ248" s="18" t="s">
        <v>88</v>
      </c>
      <c r="BK248" s="141">
        <f t="shared" si="109"/>
        <v>0</v>
      </c>
      <c r="BL248" s="18" t="s">
        <v>148</v>
      </c>
      <c r="BM248" s="140" t="s">
        <v>2089</v>
      </c>
    </row>
    <row r="249" spans="2:65" s="1" customFormat="1" ht="16.5" customHeight="1">
      <c r="B249" s="34"/>
      <c r="C249" s="129" t="s">
        <v>1303</v>
      </c>
      <c r="D249" s="129" t="s">
        <v>143</v>
      </c>
      <c r="E249" s="130" t="s">
        <v>2090</v>
      </c>
      <c r="F249" s="131" t="s">
        <v>2091</v>
      </c>
      <c r="G249" s="132" t="s">
        <v>1779</v>
      </c>
      <c r="H249" s="133">
        <v>2</v>
      </c>
      <c r="I249" s="134"/>
      <c r="J249" s="135">
        <f t="shared" si="100"/>
        <v>0</v>
      </c>
      <c r="K249" s="131" t="s">
        <v>32</v>
      </c>
      <c r="L249" s="34"/>
      <c r="M249" s="136" t="s">
        <v>32</v>
      </c>
      <c r="N249" s="137" t="s">
        <v>51</v>
      </c>
      <c r="P249" s="138">
        <f t="shared" si="101"/>
        <v>0</v>
      </c>
      <c r="Q249" s="138">
        <v>0</v>
      </c>
      <c r="R249" s="138">
        <f t="shared" si="102"/>
        <v>0</v>
      </c>
      <c r="S249" s="138">
        <v>0</v>
      </c>
      <c r="T249" s="139">
        <f t="shared" si="103"/>
        <v>0</v>
      </c>
      <c r="AR249" s="140" t="s">
        <v>148</v>
      </c>
      <c r="AT249" s="140" t="s">
        <v>143</v>
      </c>
      <c r="AU249" s="140" t="s">
        <v>88</v>
      </c>
      <c r="AY249" s="18" t="s">
        <v>141</v>
      </c>
      <c r="BE249" s="141">
        <f t="shared" si="104"/>
        <v>0</v>
      </c>
      <c r="BF249" s="141">
        <f t="shared" si="105"/>
        <v>0</v>
      </c>
      <c r="BG249" s="141">
        <f t="shared" si="106"/>
        <v>0</v>
      </c>
      <c r="BH249" s="141">
        <f t="shared" si="107"/>
        <v>0</v>
      </c>
      <c r="BI249" s="141">
        <f t="shared" si="108"/>
        <v>0</v>
      </c>
      <c r="BJ249" s="18" t="s">
        <v>88</v>
      </c>
      <c r="BK249" s="141">
        <f t="shared" si="109"/>
        <v>0</v>
      </c>
      <c r="BL249" s="18" t="s">
        <v>148</v>
      </c>
      <c r="BM249" s="140" t="s">
        <v>2092</v>
      </c>
    </row>
    <row r="250" spans="2:65" s="1" customFormat="1" ht="16.5" customHeight="1">
      <c r="B250" s="34"/>
      <c r="C250" s="129" t="s">
        <v>1385</v>
      </c>
      <c r="D250" s="129" t="s">
        <v>143</v>
      </c>
      <c r="E250" s="130" t="s">
        <v>2093</v>
      </c>
      <c r="F250" s="131" t="s">
        <v>2094</v>
      </c>
      <c r="G250" s="132" t="s">
        <v>157</v>
      </c>
      <c r="H250" s="133">
        <v>19</v>
      </c>
      <c r="I250" s="134"/>
      <c r="J250" s="135">
        <f t="shared" si="100"/>
        <v>0</v>
      </c>
      <c r="K250" s="131" t="s">
        <v>32</v>
      </c>
      <c r="L250" s="34"/>
      <c r="M250" s="136" t="s">
        <v>32</v>
      </c>
      <c r="N250" s="137" t="s">
        <v>51</v>
      </c>
      <c r="P250" s="138">
        <f t="shared" si="101"/>
        <v>0</v>
      </c>
      <c r="Q250" s="138">
        <v>0</v>
      </c>
      <c r="R250" s="138">
        <f t="shared" si="102"/>
        <v>0</v>
      </c>
      <c r="S250" s="138">
        <v>0</v>
      </c>
      <c r="T250" s="139">
        <f t="shared" si="103"/>
        <v>0</v>
      </c>
      <c r="AR250" s="140" t="s">
        <v>148</v>
      </c>
      <c r="AT250" s="140" t="s">
        <v>143</v>
      </c>
      <c r="AU250" s="140" t="s">
        <v>88</v>
      </c>
      <c r="AY250" s="18" t="s">
        <v>141</v>
      </c>
      <c r="BE250" s="141">
        <f t="shared" si="104"/>
        <v>0</v>
      </c>
      <c r="BF250" s="141">
        <f t="shared" si="105"/>
        <v>0</v>
      </c>
      <c r="BG250" s="141">
        <f t="shared" si="106"/>
        <v>0</v>
      </c>
      <c r="BH250" s="141">
        <f t="shared" si="107"/>
        <v>0</v>
      </c>
      <c r="BI250" s="141">
        <f t="shared" si="108"/>
        <v>0</v>
      </c>
      <c r="BJ250" s="18" t="s">
        <v>88</v>
      </c>
      <c r="BK250" s="141">
        <f t="shared" si="109"/>
        <v>0</v>
      </c>
      <c r="BL250" s="18" t="s">
        <v>148</v>
      </c>
      <c r="BM250" s="140" t="s">
        <v>2095</v>
      </c>
    </row>
    <row r="251" spans="2:65" s="1" customFormat="1" ht="16.5" customHeight="1">
      <c r="B251" s="34"/>
      <c r="C251" s="129" t="s">
        <v>1917</v>
      </c>
      <c r="D251" s="129" t="s">
        <v>143</v>
      </c>
      <c r="E251" s="130" t="s">
        <v>2096</v>
      </c>
      <c r="F251" s="131" t="s">
        <v>2097</v>
      </c>
      <c r="G251" s="132" t="s">
        <v>1779</v>
      </c>
      <c r="H251" s="133">
        <v>1</v>
      </c>
      <c r="I251" s="134"/>
      <c r="J251" s="135">
        <f t="shared" si="100"/>
        <v>0</v>
      </c>
      <c r="K251" s="131" t="s">
        <v>32</v>
      </c>
      <c r="L251" s="34"/>
      <c r="M251" s="136" t="s">
        <v>32</v>
      </c>
      <c r="N251" s="137" t="s">
        <v>51</v>
      </c>
      <c r="P251" s="138">
        <f t="shared" si="101"/>
        <v>0</v>
      </c>
      <c r="Q251" s="138">
        <v>0</v>
      </c>
      <c r="R251" s="138">
        <f t="shared" si="102"/>
        <v>0</v>
      </c>
      <c r="S251" s="138">
        <v>0</v>
      </c>
      <c r="T251" s="139">
        <f t="shared" si="103"/>
        <v>0</v>
      </c>
      <c r="AR251" s="140" t="s">
        <v>148</v>
      </c>
      <c r="AT251" s="140" t="s">
        <v>143</v>
      </c>
      <c r="AU251" s="140" t="s">
        <v>88</v>
      </c>
      <c r="AY251" s="18" t="s">
        <v>141</v>
      </c>
      <c r="BE251" s="141">
        <f t="shared" si="104"/>
        <v>0</v>
      </c>
      <c r="BF251" s="141">
        <f t="shared" si="105"/>
        <v>0</v>
      </c>
      <c r="BG251" s="141">
        <f t="shared" si="106"/>
        <v>0</v>
      </c>
      <c r="BH251" s="141">
        <f t="shared" si="107"/>
        <v>0</v>
      </c>
      <c r="BI251" s="141">
        <f t="shared" si="108"/>
        <v>0</v>
      </c>
      <c r="BJ251" s="18" t="s">
        <v>88</v>
      </c>
      <c r="BK251" s="141">
        <f t="shared" si="109"/>
        <v>0</v>
      </c>
      <c r="BL251" s="18" t="s">
        <v>148</v>
      </c>
      <c r="BM251" s="140" t="s">
        <v>2098</v>
      </c>
    </row>
    <row r="252" spans="2:65" s="1" customFormat="1" ht="16.5" customHeight="1">
      <c r="B252" s="34"/>
      <c r="C252" s="129" t="s">
        <v>2099</v>
      </c>
      <c r="D252" s="129" t="s">
        <v>143</v>
      </c>
      <c r="E252" s="130" t="s">
        <v>2100</v>
      </c>
      <c r="F252" s="131" t="s">
        <v>2101</v>
      </c>
      <c r="G252" s="132" t="s">
        <v>1779</v>
      </c>
      <c r="H252" s="133">
        <v>1</v>
      </c>
      <c r="I252" s="134"/>
      <c r="J252" s="135">
        <f t="shared" si="100"/>
        <v>0</v>
      </c>
      <c r="K252" s="131" t="s">
        <v>32</v>
      </c>
      <c r="L252" s="34"/>
      <c r="M252" s="136" t="s">
        <v>32</v>
      </c>
      <c r="N252" s="137" t="s">
        <v>51</v>
      </c>
      <c r="P252" s="138">
        <f t="shared" si="101"/>
        <v>0</v>
      </c>
      <c r="Q252" s="138">
        <v>0</v>
      </c>
      <c r="R252" s="138">
        <f t="shared" si="102"/>
        <v>0</v>
      </c>
      <c r="S252" s="138">
        <v>0</v>
      </c>
      <c r="T252" s="139">
        <f t="shared" si="103"/>
        <v>0</v>
      </c>
      <c r="AR252" s="140" t="s">
        <v>148</v>
      </c>
      <c r="AT252" s="140" t="s">
        <v>143</v>
      </c>
      <c r="AU252" s="140" t="s">
        <v>88</v>
      </c>
      <c r="AY252" s="18" t="s">
        <v>141</v>
      </c>
      <c r="BE252" s="141">
        <f t="shared" si="104"/>
        <v>0</v>
      </c>
      <c r="BF252" s="141">
        <f t="shared" si="105"/>
        <v>0</v>
      </c>
      <c r="BG252" s="141">
        <f t="shared" si="106"/>
        <v>0</v>
      </c>
      <c r="BH252" s="141">
        <f t="shared" si="107"/>
        <v>0</v>
      </c>
      <c r="BI252" s="141">
        <f t="shared" si="108"/>
        <v>0</v>
      </c>
      <c r="BJ252" s="18" t="s">
        <v>88</v>
      </c>
      <c r="BK252" s="141">
        <f t="shared" si="109"/>
        <v>0</v>
      </c>
      <c r="BL252" s="18" t="s">
        <v>148</v>
      </c>
      <c r="BM252" s="140" t="s">
        <v>2102</v>
      </c>
    </row>
    <row r="253" spans="2:65" s="1" customFormat="1" ht="24.2" customHeight="1">
      <c r="B253" s="34"/>
      <c r="C253" s="129" t="s">
        <v>1091</v>
      </c>
      <c r="D253" s="129" t="s">
        <v>143</v>
      </c>
      <c r="E253" s="130" t="s">
        <v>2103</v>
      </c>
      <c r="F253" s="131" t="s">
        <v>2104</v>
      </c>
      <c r="G253" s="132" t="s">
        <v>1779</v>
      </c>
      <c r="H253" s="133">
        <v>1</v>
      </c>
      <c r="I253" s="134"/>
      <c r="J253" s="135">
        <f t="shared" si="100"/>
        <v>0</v>
      </c>
      <c r="K253" s="131" t="s">
        <v>32</v>
      </c>
      <c r="L253" s="34"/>
      <c r="M253" s="136" t="s">
        <v>32</v>
      </c>
      <c r="N253" s="137" t="s">
        <v>51</v>
      </c>
      <c r="P253" s="138">
        <f t="shared" si="101"/>
        <v>0</v>
      </c>
      <c r="Q253" s="138">
        <v>0</v>
      </c>
      <c r="R253" s="138">
        <f t="shared" si="102"/>
        <v>0</v>
      </c>
      <c r="S253" s="138">
        <v>0</v>
      </c>
      <c r="T253" s="139">
        <f t="shared" si="103"/>
        <v>0</v>
      </c>
      <c r="AR253" s="140" t="s">
        <v>148</v>
      </c>
      <c r="AT253" s="140" t="s">
        <v>143</v>
      </c>
      <c r="AU253" s="140" t="s">
        <v>88</v>
      </c>
      <c r="AY253" s="18" t="s">
        <v>141</v>
      </c>
      <c r="BE253" s="141">
        <f t="shared" si="104"/>
        <v>0</v>
      </c>
      <c r="BF253" s="141">
        <f t="shared" si="105"/>
        <v>0</v>
      </c>
      <c r="BG253" s="141">
        <f t="shared" si="106"/>
        <v>0</v>
      </c>
      <c r="BH253" s="141">
        <f t="shared" si="107"/>
        <v>0</v>
      </c>
      <c r="BI253" s="141">
        <f t="shared" si="108"/>
        <v>0</v>
      </c>
      <c r="BJ253" s="18" t="s">
        <v>88</v>
      </c>
      <c r="BK253" s="141">
        <f t="shared" si="109"/>
        <v>0</v>
      </c>
      <c r="BL253" s="18" t="s">
        <v>148</v>
      </c>
      <c r="BM253" s="140" t="s">
        <v>2105</v>
      </c>
    </row>
    <row r="254" spans="2:65" s="1" customFormat="1" ht="19.5">
      <c r="B254" s="34"/>
      <c r="D254" s="147" t="s">
        <v>1054</v>
      </c>
      <c r="F254" s="187" t="s">
        <v>2106</v>
      </c>
      <c r="I254" s="144"/>
      <c r="L254" s="34"/>
      <c r="M254" s="145"/>
      <c r="T254" s="55"/>
      <c r="AT254" s="18" t="s">
        <v>1054</v>
      </c>
      <c r="AU254" s="18" t="s">
        <v>88</v>
      </c>
    </row>
    <row r="255" spans="2:65" s="1" customFormat="1" ht="16.5" customHeight="1">
      <c r="B255" s="34"/>
      <c r="C255" s="129" t="s">
        <v>1101</v>
      </c>
      <c r="D255" s="129" t="s">
        <v>143</v>
      </c>
      <c r="E255" s="130" t="s">
        <v>2107</v>
      </c>
      <c r="F255" s="131" t="s">
        <v>2108</v>
      </c>
      <c r="G255" s="132" t="s">
        <v>1779</v>
      </c>
      <c r="H255" s="133">
        <v>1</v>
      </c>
      <c r="I255" s="134"/>
      <c r="J255" s="135">
        <f>ROUND(I255*H255,2)</f>
        <v>0</v>
      </c>
      <c r="K255" s="131" t="s">
        <v>32</v>
      </c>
      <c r="L255" s="34"/>
      <c r="M255" s="136" t="s">
        <v>32</v>
      </c>
      <c r="N255" s="137" t="s">
        <v>51</v>
      </c>
      <c r="P255" s="138">
        <f>O255*H255</f>
        <v>0</v>
      </c>
      <c r="Q255" s="138">
        <v>0</v>
      </c>
      <c r="R255" s="138">
        <f>Q255*H255</f>
        <v>0</v>
      </c>
      <c r="S255" s="138">
        <v>0</v>
      </c>
      <c r="T255" s="139">
        <f>S255*H255</f>
        <v>0</v>
      </c>
      <c r="AR255" s="140" t="s">
        <v>148</v>
      </c>
      <c r="AT255" s="140" t="s">
        <v>143</v>
      </c>
      <c r="AU255" s="140" t="s">
        <v>88</v>
      </c>
      <c r="AY255" s="18" t="s">
        <v>141</v>
      </c>
      <c r="BE255" s="141">
        <f>IF(N255="základní",J255,0)</f>
        <v>0</v>
      </c>
      <c r="BF255" s="141">
        <f>IF(N255="snížená",J255,0)</f>
        <v>0</v>
      </c>
      <c r="BG255" s="141">
        <f>IF(N255="zákl. přenesená",J255,0)</f>
        <v>0</v>
      </c>
      <c r="BH255" s="141">
        <f>IF(N255="sníž. přenesená",J255,0)</f>
        <v>0</v>
      </c>
      <c r="BI255" s="141">
        <f>IF(N255="nulová",J255,0)</f>
        <v>0</v>
      </c>
      <c r="BJ255" s="18" t="s">
        <v>88</v>
      </c>
      <c r="BK255" s="141">
        <f>ROUND(I255*H255,2)</f>
        <v>0</v>
      </c>
      <c r="BL255" s="18" t="s">
        <v>148</v>
      </c>
      <c r="BM255" s="140" t="s">
        <v>2109</v>
      </c>
    </row>
    <row r="256" spans="2:65" s="1" customFormat="1" ht="16.5" customHeight="1">
      <c r="B256" s="34"/>
      <c r="C256" s="129" t="s">
        <v>1107</v>
      </c>
      <c r="D256" s="129" t="s">
        <v>143</v>
      </c>
      <c r="E256" s="130" t="s">
        <v>481</v>
      </c>
      <c r="F256" s="131" t="s">
        <v>481</v>
      </c>
      <c r="G256" s="132" t="s">
        <v>1779</v>
      </c>
      <c r="H256" s="133">
        <v>1</v>
      </c>
      <c r="I256" s="134"/>
      <c r="J256" s="135">
        <f>ROUND(I256*H256,2)</f>
        <v>0</v>
      </c>
      <c r="K256" s="131" t="s">
        <v>32</v>
      </c>
      <c r="L256" s="34"/>
      <c r="M256" s="136" t="s">
        <v>32</v>
      </c>
      <c r="N256" s="137" t="s">
        <v>51</v>
      </c>
      <c r="P256" s="138">
        <f>O256*H256</f>
        <v>0</v>
      </c>
      <c r="Q256" s="138">
        <v>0</v>
      </c>
      <c r="R256" s="138">
        <f>Q256*H256</f>
        <v>0</v>
      </c>
      <c r="S256" s="138">
        <v>0</v>
      </c>
      <c r="T256" s="139">
        <f>S256*H256</f>
        <v>0</v>
      </c>
      <c r="AR256" s="140" t="s">
        <v>148</v>
      </c>
      <c r="AT256" s="140" t="s">
        <v>143</v>
      </c>
      <c r="AU256" s="140" t="s">
        <v>88</v>
      </c>
      <c r="AY256" s="18" t="s">
        <v>141</v>
      </c>
      <c r="BE256" s="141">
        <f>IF(N256="základní",J256,0)</f>
        <v>0</v>
      </c>
      <c r="BF256" s="141">
        <f>IF(N256="snížená",J256,0)</f>
        <v>0</v>
      </c>
      <c r="BG256" s="141">
        <f>IF(N256="zákl. přenesená",J256,0)</f>
        <v>0</v>
      </c>
      <c r="BH256" s="141">
        <f>IF(N256="sníž. přenesená",J256,0)</f>
        <v>0</v>
      </c>
      <c r="BI256" s="141">
        <f>IF(N256="nulová",J256,0)</f>
        <v>0</v>
      </c>
      <c r="BJ256" s="18" t="s">
        <v>88</v>
      </c>
      <c r="BK256" s="141">
        <f>ROUND(I256*H256,2)</f>
        <v>0</v>
      </c>
      <c r="BL256" s="18" t="s">
        <v>148</v>
      </c>
      <c r="BM256" s="140" t="s">
        <v>2110</v>
      </c>
    </row>
    <row r="257" spans="2:65" s="1" customFormat="1" ht="16.5" customHeight="1">
      <c r="B257" s="34"/>
      <c r="C257" s="129" t="s">
        <v>1096</v>
      </c>
      <c r="D257" s="129" t="s">
        <v>143</v>
      </c>
      <c r="E257" s="130" t="s">
        <v>2111</v>
      </c>
      <c r="F257" s="131" t="s">
        <v>2112</v>
      </c>
      <c r="G257" s="132" t="s">
        <v>157</v>
      </c>
      <c r="H257" s="133">
        <v>1</v>
      </c>
      <c r="I257" s="134"/>
      <c r="J257" s="135">
        <f>ROUND(I257*H257,2)</f>
        <v>0</v>
      </c>
      <c r="K257" s="131" t="s">
        <v>32</v>
      </c>
      <c r="L257" s="34"/>
      <c r="M257" s="136" t="s">
        <v>32</v>
      </c>
      <c r="N257" s="137" t="s">
        <v>51</v>
      </c>
      <c r="P257" s="138">
        <f>O257*H257</f>
        <v>0</v>
      </c>
      <c r="Q257" s="138">
        <v>0</v>
      </c>
      <c r="R257" s="138">
        <f>Q257*H257</f>
        <v>0</v>
      </c>
      <c r="S257" s="138">
        <v>0</v>
      </c>
      <c r="T257" s="139">
        <f>S257*H257</f>
        <v>0</v>
      </c>
      <c r="AR257" s="140" t="s">
        <v>148</v>
      </c>
      <c r="AT257" s="140" t="s">
        <v>143</v>
      </c>
      <c r="AU257" s="140" t="s">
        <v>88</v>
      </c>
      <c r="AY257" s="18" t="s">
        <v>141</v>
      </c>
      <c r="BE257" s="141">
        <f>IF(N257="základní",J257,0)</f>
        <v>0</v>
      </c>
      <c r="BF257" s="141">
        <f>IF(N257="snížená",J257,0)</f>
        <v>0</v>
      </c>
      <c r="BG257" s="141">
        <f>IF(N257="zákl. přenesená",J257,0)</f>
        <v>0</v>
      </c>
      <c r="BH257" s="141">
        <f>IF(N257="sníž. přenesená",J257,0)</f>
        <v>0</v>
      </c>
      <c r="BI257" s="141">
        <f>IF(N257="nulová",J257,0)</f>
        <v>0</v>
      </c>
      <c r="BJ257" s="18" t="s">
        <v>88</v>
      </c>
      <c r="BK257" s="141">
        <f>ROUND(I257*H257,2)</f>
        <v>0</v>
      </c>
      <c r="BL257" s="18" t="s">
        <v>148</v>
      </c>
      <c r="BM257" s="140" t="s">
        <v>2113</v>
      </c>
    </row>
    <row r="258" spans="2:65" s="11" customFormat="1" ht="25.9" customHeight="1">
      <c r="B258" s="117"/>
      <c r="D258" s="118" t="s">
        <v>79</v>
      </c>
      <c r="E258" s="119" t="s">
        <v>2114</v>
      </c>
      <c r="F258" s="119" t="s">
        <v>104</v>
      </c>
      <c r="I258" s="120"/>
      <c r="J258" s="121">
        <f>BK258</f>
        <v>0</v>
      </c>
      <c r="L258" s="117"/>
      <c r="M258" s="122"/>
      <c r="P258" s="123">
        <f>SUM(P259:P268)</f>
        <v>0</v>
      </c>
      <c r="R258" s="123">
        <f>SUM(R259:R268)</f>
        <v>0</v>
      </c>
      <c r="T258" s="124">
        <f>SUM(T259:T268)</f>
        <v>0</v>
      </c>
      <c r="AR258" s="118" t="s">
        <v>88</v>
      </c>
      <c r="AT258" s="125" t="s">
        <v>79</v>
      </c>
      <c r="AU258" s="125" t="s">
        <v>80</v>
      </c>
      <c r="AY258" s="118" t="s">
        <v>141</v>
      </c>
      <c r="BK258" s="126">
        <f>SUM(BK259:BK268)</f>
        <v>0</v>
      </c>
    </row>
    <row r="259" spans="2:65" s="1" customFormat="1" ht="16.5" customHeight="1">
      <c r="B259" s="34"/>
      <c r="C259" s="129" t="s">
        <v>1922</v>
      </c>
      <c r="D259" s="129" t="s">
        <v>143</v>
      </c>
      <c r="E259" s="130" t="s">
        <v>2115</v>
      </c>
      <c r="F259" s="131" t="s">
        <v>142</v>
      </c>
      <c r="G259" s="132" t="s">
        <v>164</v>
      </c>
      <c r="H259" s="133">
        <v>50</v>
      </c>
      <c r="I259" s="134"/>
      <c r="J259" s="135">
        <f t="shared" ref="J259:J265" si="110">ROUND(I259*H259,2)</f>
        <v>0</v>
      </c>
      <c r="K259" s="131" t="s">
        <v>32</v>
      </c>
      <c r="L259" s="34"/>
      <c r="M259" s="136" t="s">
        <v>32</v>
      </c>
      <c r="N259" s="137" t="s">
        <v>51</v>
      </c>
      <c r="P259" s="138">
        <f t="shared" ref="P259:P265" si="111">O259*H259</f>
        <v>0</v>
      </c>
      <c r="Q259" s="138">
        <v>0</v>
      </c>
      <c r="R259" s="138">
        <f t="shared" ref="R259:R265" si="112">Q259*H259</f>
        <v>0</v>
      </c>
      <c r="S259" s="138">
        <v>0</v>
      </c>
      <c r="T259" s="139">
        <f t="shared" ref="T259:T265" si="113">S259*H259</f>
        <v>0</v>
      </c>
      <c r="AR259" s="140" t="s">
        <v>148</v>
      </c>
      <c r="AT259" s="140" t="s">
        <v>143</v>
      </c>
      <c r="AU259" s="140" t="s">
        <v>88</v>
      </c>
      <c r="AY259" s="18" t="s">
        <v>141</v>
      </c>
      <c r="BE259" s="141">
        <f t="shared" ref="BE259:BE265" si="114">IF(N259="základní",J259,0)</f>
        <v>0</v>
      </c>
      <c r="BF259" s="141">
        <f t="shared" ref="BF259:BF265" si="115">IF(N259="snížená",J259,0)</f>
        <v>0</v>
      </c>
      <c r="BG259" s="141">
        <f t="shared" ref="BG259:BG265" si="116">IF(N259="zákl. přenesená",J259,0)</f>
        <v>0</v>
      </c>
      <c r="BH259" s="141">
        <f t="shared" ref="BH259:BH265" si="117">IF(N259="sníž. přenesená",J259,0)</f>
        <v>0</v>
      </c>
      <c r="BI259" s="141">
        <f t="shared" ref="BI259:BI265" si="118">IF(N259="nulová",J259,0)</f>
        <v>0</v>
      </c>
      <c r="BJ259" s="18" t="s">
        <v>88</v>
      </c>
      <c r="BK259" s="141">
        <f t="shared" ref="BK259:BK265" si="119">ROUND(I259*H259,2)</f>
        <v>0</v>
      </c>
      <c r="BL259" s="18" t="s">
        <v>148</v>
      </c>
      <c r="BM259" s="140" t="s">
        <v>2116</v>
      </c>
    </row>
    <row r="260" spans="2:65" s="1" customFormat="1" ht="16.5" customHeight="1">
      <c r="B260" s="34"/>
      <c r="C260" s="129" t="s">
        <v>1022</v>
      </c>
      <c r="D260" s="129" t="s">
        <v>143</v>
      </c>
      <c r="E260" s="130" t="s">
        <v>2117</v>
      </c>
      <c r="F260" s="131" t="s">
        <v>2118</v>
      </c>
      <c r="G260" s="132" t="s">
        <v>1779</v>
      </c>
      <c r="H260" s="133">
        <v>1</v>
      </c>
      <c r="I260" s="134"/>
      <c r="J260" s="135">
        <f t="shared" si="110"/>
        <v>0</v>
      </c>
      <c r="K260" s="131" t="s">
        <v>32</v>
      </c>
      <c r="L260" s="34"/>
      <c r="M260" s="136" t="s">
        <v>32</v>
      </c>
      <c r="N260" s="137" t="s">
        <v>51</v>
      </c>
      <c r="P260" s="138">
        <f t="shared" si="111"/>
        <v>0</v>
      </c>
      <c r="Q260" s="138">
        <v>0</v>
      </c>
      <c r="R260" s="138">
        <f t="shared" si="112"/>
        <v>0</v>
      </c>
      <c r="S260" s="138">
        <v>0</v>
      </c>
      <c r="T260" s="139">
        <f t="shared" si="113"/>
        <v>0</v>
      </c>
      <c r="AR260" s="140" t="s">
        <v>148</v>
      </c>
      <c r="AT260" s="140" t="s">
        <v>143</v>
      </c>
      <c r="AU260" s="140" t="s">
        <v>88</v>
      </c>
      <c r="AY260" s="18" t="s">
        <v>141</v>
      </c>
      <c r="BE260" s="141">
        <f t="shared" si="114"/>
        <v>0</v>
      </c>
      <c r="BF260" s="141">
        <f t="shared" si="115"/>
        <v>0</v>
      </c>
      <c r="BG260" s="141">
        <f t="shared" si="116"/>
        <v>0</v>
      </c>
      <c r="BH260" s="141">
        <f t="shared" si="117"/>
        <v>0</v>
      </c>
      <c r="BI260" s="141">
        <f t="shared" si="118"/>
        <v>0</v>
      </c>
      <c r="BJ260" s="18" t="s">
        <v>88</v>
      </c>
      <c r="BK260" s="141">
        <f t="shared" si="119"/>
        <v>0</v>
      </c>
      <c r="BL260" s="18" t="s">
        <v>148</v>
      </c>
      <c r="BM260" s="140" t="s">
        <v>2119</v>
      </c>
    </row>
    <row r="261" spans="2:65" s="1" customFormat="1" ht="16.5" customHeight="1">
      <c r="B261" s="34"/>
      <c r="C261" s="129" t="s">
        <v>1019</v>
      </c>
      <c r="D261" s="129" t="s">
        <v>143</v>
      </c>
      <c r="E261" s="130" t="s">
        <v>2120</v>
      </c>
      <c r="F261" s="131" t="s">
        <v>2121</v>
      </c>
      <c r="G261" s="132" t="s">
        <v>1779</v>
      </c>
      <c r="H261" s="133">
        <v>1</v>
      </c>
      <c r="I261" s="134"/>
      <c r="J261" s="135">
        <f t="shared" si="110"/>
        <v>0</v>
      </c>
      <c r="K261" s="131" t="s">
        <v>32</v>
      </c>
      <c r="L261" s="34"/>
      <c r="M261" s="136" t="s">
        <v>32</v>
      </c>
      <c r="N261" s="137" t="s">
        <v>51</v>
      </c>
      <c r="P261" s="138">
        <f t="shared" si="111"/>
        <v>0</v>
      </c>
      <c r="Q261" s="138">
        <v>0</v>
      </c>
      <c r="R261" s="138">
        <f t="shared" si="112"/>
        <v>0</v>
      </c>
      <c r="S261" s="138">
        <v>0</v>
      </c>
      <c r="T261" s="139">
        <f t="shared" si="113"/>
        <v>0</v>
      </c>
      <c r="AR261" s="140" t="s">
        <v>148</v>
      </c>
      <c r="AT261" s="140" t="s">
        <v>143</v>
      </c>
      <c r="AU261" s="140" t="s">
        <v>88</v>
      </c>
      <c r="AY261" s="18" t="s">
        <v>141</v>
      </c>
      <c r="BE261" s="141">
        <f t="shared" si="114"/>
        <v>0</v>
      </c>
      <c r="BF261" s="141">
        <f t="shared" si="115"/>
        <v>0</v>
      </c>
      <c r="BG261" s="141">
        <f t="shared" si="116"/>
        <v>0</v>
      </c>
      <c r="BH261" s="141">
        <f t="shared" si="117"/>
        <v>0</v>
      </c>
      <c r="BI261" s="141">
        <f t="shared" si="118"/>
        <v>0</v>
      </c>
      <c r="BJ261" s="18" t="s">
        <v>88</v>
      </c>
      <c r="BK261" s="141">
        <f t="shared" si="119"/>
        <v>0</v>
      </c>
      <c r="BL261" s="18" t="s">
        <v>148</v>
      </c>
      <c r="BM261" s="140" t="s">
        <v>2122</v>
      </c>
    </row>
    <row r="262" spans="2:65" s="1" customFormat="1" ht="16.5" customHeight="1">
      <c r="B262" s="34"/>
      <c r="C262" s="129" t="s">
        <v>2123</v>
      </c>
      <c r="D262" s="129" t="s">
        <v>143</v>
      </c>
      <c r="E262" s="130" t="s">
        <v>2124</v>
      </c>
      <c r="F262" s="131" t="s">
        <v>2125</v>
      </c>
      <c r="G262" s="132" t="s">
        <v>1779</v>
      </c>
      <c r="H262" s="133">
        <v>1</v>
      </c>
      <c r="I262" s="134"/>
      <c r="J262" s="135">
        <f t="shared" si="110"/>
        <v>0</v>
      </c>
      <c r="K262" s="131" t="s">
        <v>32</v>
      </c>
      <c r="L262" s="34"/>
      <c r="M262" s="136" t="s">
        <v>32</v>
      </c>
      <c r="N262" s="137" t="s">
        <v>51</v>
      </c>
      <c r="P262" s="138">
        <f t="shared" si="111"/>
        <v>0</v>
      </c>
      <c r="Q262" s="138">
        <v>0</v>
      </c>
      <c r="R262" s="138">
        <f t="shared" si="112"/>
        <v>0</v>
      </c>
      <c r="S262" s="138">
        <v>0</v>
      </c>
      <c r="T262" s="139">
        <f t="shared" si="113"/>
        <v>0</v>
      </c>
      <c r="AR262" s="140" t="s">
        <v>148</v>
      </c>
      <c r="AT262" s="140" t="s">
        <v>143</v>
      </c>
      <c r="AU262" s="140" t="s">
        <v>88</v>
      </c>
      <c r="AY262" s="18" t="s">
        <v>141</v>
      </c>
      <c r="BE262" s="141">
        <f t="shared" si="114"/>
        <v>0</v>
      </c>
      <c r="BF262" s="141">
        <f t="shared" si="115"/>
        <v>0</v>
      </c>
      <c r="BG262" s="141">
        <f t="shared" si="116"/>
        <v>0</v>
      </c>
      <c r="BH262" s="141">
        <f t="shared" si="117"/>
        <v>0</v>
      </c>
      <c r="BI262" s="141">
        <f t="shared" si="118"/>
        <v>0</v>
      </c>
      <c r="BJ262" s="18" t="s">
        <v>88</v>
      </c>
      <c r="BK262" s="141">
        <f t="shared" si="119"/>
        <v>0</v>
      </c>
      <c r="BL262" s="18" t="s">
        <v>148</v>
      </c>
      <c r="BM262" s="140" t="s">
        <v>2126</v>
      </c>
    </row>
    <row r="263" spans="2:65" s="1" customFormat="1" ht="16.5" customHeight="1">
      <c r="B263" s="34"/>
      <c r="C263" s="129" t="s">
        <v>80</v>
      </c>
      <c r="D263" s="129" t="s">
        <v>143</v>
      </c>
      <c r="E263" s="130" t="s">
        <v>2127</v>
      </c>
      <c r="F263" s="131" t="s">
        <v>2128</v>
      </c>
      <c r="G263" s="132" t="s">
        <v>1779</v>
      </c>
      <c r="H263" s="133">
        <v>1</v>
      </c>
      <c r="I263" s="134"/>
      <c r="J263" s="135">
        <f t="shared" si="110"/>
        <v>0</v>
      </c>
      <c r="K263" s="131" t="s">
        <v>32</v>
      </c>
      <c r="L263" s="34"/>
      <c r="M263" s="136" t="s">
        <v>32</v>
      </c>
      <c r="N263" s="137" t="s">
        <v>51</v>
      </c>
      <c r="P263" s="138">
        <f t="shared" si="111"/>
        <v>0</v>
      </c>
      <c r="Q263" s="138">
        <v>0</v>
      </c>
      <c r="R263" s="138">
        <f t="shared" si="112"/>
        <v>0</v>
      </c>
      <c r="S263" s="138">
        <v>0</v>
      </c>
      <c r="T263" s="139">
        <f t="shared" si="113"/>
        <v>0</v>
      </c>
      <c r="AR263" s="140" t="s">
        <v>148</v>
      </c>
      <c r="AT263" s="140" t="s">
        <v>143</v>
      </c>
      <c r="AU263" s="140" t="s">
        <v>88</v>
      </c>
      <c r="AY263" s="18" t="s">
        <v>141</v>
      </c>
      <c r="BE263" s="141">
        <f t="shared" si="114"/>
        <v>0</v>
      </c>
      <c r="BF263" s="141">
        <f t="shared" si="115"/>
        <v>0</v>
      </c>
      <c r="BG263" s="141">
        <f t="shared" si="116"/>
        <v>0</v>
      </c>
      <c r="BH263" s="141">
        <f t="shared" si="117"/>
        <v>0</v>
      </c>
      <c r="BI263" s="141">
        <f t="shared" si="118"/>
        <v>0</v>
      </c>
      <c r="BJ263" s="18" t="s">
        <v>88</v>
      </c>
      <c r="BK263" s="141">
        <f t="shared" si="119"/>
        <v>0</v>
      </c>
      <c r="BL263" s="18" t="s">
        <v>148</v>
      </c>
      <c r="BM263" s="140" t="s">
        <v>2129</v>
      </c>
    </row>
    <row r="264" spans="2:65" s="1" customFormat="1" ht="24.2" customHeight="1">
      <c r="B264" s="34"/>
      <c r="C264" s="129" t="s">
        <v>1027</v>
      </c>
      <c r="D264" s="129" t="s">
        <v>143</v>
      </c>
      <c r="E264" s="130" t="s">
        <v>2130</v>
      </c>
      <c r="F264" s="131" t="s">
        <v>2131</v>
      </c>
      <c r="G264" s="132" t="s">
        <v>1779</v>
      </c>
      <c r="H264" s="133">
        <v>1</v>
      </c>
      <c r="I264" s="134"/>
      <c r="J264" s="135">
        <f t="shared" si="110"/>
        <v>0</v>
      </c>
      <c r="K264" s="131" t="s">
        <v>32</v>
      </c>
      <c r="L264" s="34"/>
      <c r="M264" s="136" t="s">
        <v>32</v>
      </c>
      <c r="N264" s="137" t="s">
        <v>51</v>
      </c>
      <c r="P264" s="138">
        <f t="shared" si="111"/>
        <v>0</v>
      </c>
      <c r="Q264" s="138">
        <v>0</v>
      </c>
      <c r="R264" s="138">
        <f t="shared" si="112"/>
        <v>0</v>
      </c>
      <c r="S264" s="138">
        <v>0</v>
      </c>
      <c r="T264" s="139">
        <f t="shared" si="113"/>
        <v>0</v>
      </c>
      <c r="AR264" s="140" t="s">
        <v>148</v>
      </c>
      <c r="AT264" s="140" t="s">
        <v>143</v>
      </c>
      <c r="AU264" s="140" t="s">
        <v>88</v>
      </c>
      <c r="AY264" s="18" t="s">
        <v>141</v>
      </c>
      <c r="BE264" s="141">
        <f t="shared" si="114"/>
        <v>0</v>
      </c>
      <c r="BF264" s="141">
        <f t="shared" si="115"/>
        <v>0</v>
      </c>
      <c r="BG264" s="141">
        <f t="shared" si="116"/>
        <v>0</v>
      </c>
      <c r="BH264" s="141">
        <f t="shared" si="117"/>
        <v>0</v>
      </c>
      <c r="BI264" s="141">
        <f t="shared" si="118"/>
        <v>0</v>
      </c>
      <c r="BJ264" s="18" t="s">
        <v>88</v>
      </c>
      <c r="BK264" s="141">
        <f t="shared" si="119"/>
        <v>0</v>
      </c>
      <c r="BL264" s="18" t="s">
        <v>148</v>
      </c>
      <c r="BM264" s="140" t="s">
        <v>2132</v>
      </c>
    </row>
    <row r="265" spans="2:65" s="1" customFormat="1" ht="16.5" customHeight="1">
      <c r="B265" s="34"/>
      <c r="C265" s="129" t="s">
        <v>1033</v>
      </c>
      <c r="D265" s="129" t="s">
        <v>143</v>
      </c>
      <c r="E265" s="130" t="s">
        <v>2133</v>
      </c>
      <c r="F265" s="131" t="s">
        <v>2134</v>
      </c>
      <c r="G265" s="132" t="s">
        <v>1779</v>
      </c>
      <c r="H265" s="133">
        <v>1</v>
      </c>
      <c r="I265" s="134"/>
      <c r="J265" s="135">
        <f t="shared" si="110"/>
        <v>0</v>
      </c>
      <c r="K265" s="131" t="s">
        <v>147</v>
      </c>
      <c r="L265" s="34"/>
      <c r="M265" s="136" t="s">
        <v>32</v>
      </c>
      <c r="N265" s="137" t="s">
        <v>51</v>
      </c>
      <c r="P265" s="138">
        <f t="shared" si="111"/>
        <v>0</v>
      </c>
      <c r="Q265" s="138">
        <v>0</v>
      </c>
      <c r="R265" s="138">
        <f t="shared" si="112"/>
        <v>0</v>
      </c>
      <c r="S265" s="138">
        <v>0</v>
      </c>
      <c r="T265" s="139">
        <f t="shared" si="113"/>
        <v>0</v>
      </c>
      <c r="AR265" s="140" t="s">
        <v>148</v>
      </c>
      <c r="AT265" s="140" t="s">
        <v>143</v>
      </c>
      <c r="AU265" s="140" t="s">
        <v>88</v>
      </c>
      <c r="AY265" s="18" t="s">
        <v>141</v>
      </c>
      <c r="BE265" s="141">
        <f t="shared" si="114"/>
        <v>0</v>
      </c>
      <c r="BF265" s="141">
        <f t="shared" si="115"/>
        <v>0</v>
      </c>
      <c r="BG265" s="141">
        <f t="shared" si="116"/>
        <v>0</v>
      </c>
      <c r="BH265" s="141">
        <f t="shared" si="117"/>
        <v>0</v>
      </c>
      <c r="BI265" s="141">
        <f t="shared" si="118"/>
        <v>0</v>
      </c>
      <c r="BJ265" s="18" t="s">
        <v>88</v>
      </c>
      <c r="BK265" s="141">
        <f t="shared" si="119"/>
        <v>0</v>
      </c>
      <c r="BL265" s="18" t="s">
        <v>148</v>
      </c>
      <c r="BM265" s="140" t="s">
        <v>2135</v>
      </c>
    </row>
    <row r="266" spans="2:65" s="1" customFormat="1" ht="11.25">
      <c r="B266" s="34"/>
      <c r="D266" s="142" t="s">
        <v>150</v>
      </c>
      <c r="F266" s="143" t="s">
        <v>2136</v>
      </c>
      <c r="I266" s="144"/>
      <c r="L266" s="34"/>
      <c r="M266" s="145"/>
      <c r="T266" s="55"/>
      <c r="AT266" s="18" t="s">
        <v>150</v>
      </c>
      <c r="AU266" s="18" t="s">
        <v>88</v>
      </c>
    </row>
    <row r="267" spans="2:65" s="1" customFormat="1" ht="33" customHeight="1">
      <c r="B267" s="34"/>
      <c r="C267" s="129" t="s">
        <v>618</v>
      </c>
      <c r="D267" s="129" t="s">
        <v>143</v>
      </c>
      <c r="E267" s="130" t="s">
        <v>2137</v>
      </c>
      <c r="F267" s="131" t="s">
        <v>2138</v>
      </c>
      <c r="G267" s="132" t="s">
        <v>1779</v>
      </c>
      <c r="H267" s="133">
        <v>1</v>
      </c>
      <c r="I267" s="134"/>
      <c r="J267" s="135">
        <f>ROUND(I267*H267,2)</f>
        <v>0</v>
      </c>
      <c r="K267" s="131" t="s">
        <v>32</v>
      </c>
      <c r="L267" s="34"/>
      <c r="M267" s="136" t="s">
        <v>32</v>
      </c>
      <c r="N267" s="137" t="s">
        <v>51</v>
      </c>
      <c r="P267" s="138">
        <f>O267*H267</f>
        <v>0</v>
      </c>
      <c r="Q267" s="138">
        <v>0</v>
      </c>
      <c r="R267" s="138">
        <f>Q267*H267</f>
        <v>0</v>
      </c>
      <c r="S267" s="138">
        <v>0</v>
      </c>
      <c r="T267" s="139">
        <f>S267*H267</f>
        <v>0</v>
      </c>
      <c r="AR267" s="140" t="s">
        <v>148</v>
      </c>
      <c r="AT267" s="140" t="s">
        <v>143</v>
      </c>
      <c r="AU267" s="140" t="s">
        <v>88</v>
      </c>
      <c r="AY267" s="18" t="s">
        <v>141</v>
      </c>
      <c r="BE267" s="141">
        <f>IF(N267="základní",J267,0)</f>
        <v>0</v>
      </c>
      <c r="BF267" s="141">
        <f>IF(N267="snížená",J267,0)</f>
        <v>0</v>
      </c>
      <c r="BG267" s="141">
        <f>IF(N267="zákl. přenesená",J267,0)</f>
        <v>0</v>
      </c>
      <c r="BH267" s="141">
        <f>IF(N267="sníž. přenesená",J267,0)</f>
        <v>0</v>
      </c>
      <c r="BI267" s="141">
        <f>IF(N267="nulová",J267,0)</f>
        <v>0</v>
      </c>
      <c r="BJ267" s="18" t="s">
        <v>88</v>
      </c>
      <c r="BK267" s="141">
        <f>ROUND(I267*H267,2)</f>
        <v>0</v>
      </c>
      <c r="BL267" s="18" t="s">
        <v>148</v>
      </c>
      <c r="BM267" s="140" t="s">
        <v>2139</v>
      </c>
    </row>
    <row r="268" spans="2:65" s="1" customFormat="1" ht="16.5" customHeight="1">
      <c r="B268" s="34"/>
      <c r="C268" s="129" t="s">
        <v>912</v>
      </c>
      <c r="D268" s="129" t="s">
        <v>143</v>
      </c>
      <c r="E268" s="130" t="s">
        <v>2140</v>
      </c>
      <c r="F268" s="131" t="s">
        <v>2141</v>
      </c>
      <c r="G268" s="132" t="s">
        <v>1779</v>
      </c>
      <c r="H268" s="133">
        <v>1</v>
      </c>
      <c r="I268" s="134"/>
      <c r="J268" s="135">
        <f>ROUND(I268*H268,2)</f>
        <v>0</v>
      </c>
      <c r="K268" s="131" t="s">
        <v>32</v>
      </c>
      <c r="L268" s="34"/>
      <c r="M268" s="191" t="s">
        <v>32</v>
      </c>
      <c r="N268" s="192" t="s">
        <v>51</v>
      </c>
      <c r="O268" s="178"/>
      <c r="P268" s="193">
        <f>O268*H268</f>
        <v>0</v>
      </c>
      <c r="Q268" s="193">
        <v>0</v>
      </c>
      <c r="R268" s="193">
        <f>Q268*H268</f>
        <v>0</v>
      </c>
      <c r="S268" s="193">
        <v>0</v>
      </c>
      <c r="T268" s="194">
        <f>S268*H268</f>
        <v>0</v>
      </c>
      <c r="AR268" s="140" t="s">
        <v>148</v>
      </c>
      <c r="AT268" s="140" t="s">
        <v>143</v>
      </c>
      <c r="AU268" s="140" t="s">
        <v>88</v>
      </c>
      <c r="AY268" s="18" t="s">
        <v>141</v>
      </c>
      <c r="BE268" s="141">
        <f>IF(N268="základní",J268,0)</f>
        <v>0</v>
      </c>
      <c r="BF268" s="141">
        <f>IF(N268="snížená",J268,0)</f>
        <v>0</v>
      </c>
      <c r="BG268" s="141">
        <f>IF(N268="zákl. přenesená",J268,0)</f>
        <v>0</v>
      </c>
      <c r="BH268" s="141">
        <f>IF(N268="sníž. přenesená",J268,0)</f>
        <v>0</v>
      </c>
      <c r="BI268" s="141">
        <f>IF(N268="nulová",J268,0)</f>
        <v>0</v>
      </c>
      <c r="BJ268" s="18" t="s">
        <v>88</v>
      </c>
      <c r="BK268" s="141">
        <f>ROUND(I268*H268,2)</f>
        <v>0</v>
      </c>
      <c r="BL268" s="18" t="s">
        <v>148</v>
      </c>
      <c r="BM268" s="140" t="s">
        <v>2142</v>
      </c>
    </row>
    <row r="269" spans="2:65" s="1" customFormat="1" ht="6.95" customHeight="1">
      <c r="B269" s="43"/>
      <c r="C269" s="44"/>
      <c r="D269" s="44"/>
      <c r="E269" s="44"/>
      <c r="F269" s="44"/>
      <c r="G269" s="44"/>
      <c r="H269" s="44"/>
      <c r="I269" s="44"/>
      <c r="J269" s="44"/>
      <c r="K269" s="44"/>
      <c r="L269" s="34"/>
    </row>
  </sheetData>
  <sheetProtection algorithmName="SHA-512" hashValue="EvO5ATJjlpagSNnZstiKxJlJNAnI/+1MYQhBRr6Ql9huX/CJ61YodD4NNKuCJoRrt7tbj3+rhzhDDV1mbIQByQ==" saltValue="OouHDmgj5xCiK1QP3RDy8O0otJSsgP++XIXGkPEFYTFO98khIvu+Aw0Ha8yFjoPmkXaW1h8yoJt+Hqe8DIllLg==" spinCount="100000" sheet="1" objects="1" scenarios="1" formatColumns="0" formatRows="0" autoFilter="0"/>
  <autoFilter ref="C89:K268" xr:uid="{00000000-0009-0000-0000-000005000000}"/>
  <mergeCells count="9">
    <mergeCell ref="E50:H50"/>
    <mergeCell ref="E80:H80"/>
    <mergeCell ref="E82:H82"/>
    <mergeCell ref="L2:V2"/>
    <mergeCell ref="E7:H7"/>
    <mergeCell ref="E9:H9"/>
    <mergeCell ref="E18:H18"/>
    <mergeCell ref="E27:H27"/>
    <mergeCell ref="E48:H48"/>
  </mergeCells>
  <hyperlinks>
    <hyperlink ref="F266" r:id="rId1" xr:uid="{00000000-0004-0000-05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9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2"/>
      <c r="M2" s="302"/>
      <c r="N2" s="302"/>
      <c r="O2" s="302"/>
      <c r="P2" s="302"/>
      <c r="Q2" s="302"/>
      <c r="R2" s="302"/>
      <c r="S2" s="302"/>
      <c r="T2" s="302"/>
      <c r="U2" s="302"/>
      <c r="V2" s="302"/>
      <c r="AT2" s="18" t="s">
        <v>105</v>
      </c>
    </row>
    <row r="3" spans="2:46" ht="6.95" customHeight="1">
      <c r="B3" s="19"/>
      <c r="C3" s="20"/>
      <c r="D3" s="20"/>
      <c r="E3" s="20"/>
      <c r="F3" s="20"/>
      <c r="G3" s="20"/>
      <c r="H3" s="20"/>
      <c r="I3" s="20"/>
      <c r="J3" s="20"/>
      <c r="K3" s="20"/>
      <c r="L3" s="21"/>
      <c r="AT3" s="18" t="s">
        <v>90</v>
      </c>
    </row>
    <row r="4" spans="2:46" ht="24.95" customHeight="1">
      <c r="B4" s="21"/>
      <c r="D4" s="22" t="s">
        <v>106</v>
      </c>
      <c r="L4" s="21"/>
      <c r="M4" s="87" t="s">
        <v>10</v>
      </c>
      <c r="AT4" s="18" t="s">
        <v>4</v>
      </c>
    </row>
    <row r="5" spans="2:46" ht="6.95" customHeight="1">
      <c r="B5" s="21"/>
      <c r="L5" s="21"/>
    </row>
    <row r="6" spans="2:46" ht="12" customHeight="1">
      <c r="B6" s="21"/>
      <c r="D6" s="28" t="s">
        <v>16</v>
      </c>
      <c r="L6" s="21"/>
    </row>
    <row r="7" spans="2:46" ht="16.5" customHeight="1">
      <c r="B7" s="21"/>
      <c r="E7" s="317" t="str">
        <f>'Rekapitulace stavby'!K6</f>
        <v>Školní zařízení Příbram</v>
      </c>
      <c r="F7" s="318"/>
      <c r="G7" s="318"/>
      <c r="H7" s="318"/>
      <c r="L7" s="21"/>
    </row>
    <row r="8" spans="2:46" s="1" customFormat="1" ht="12" customHeight="1">
      <c r="B8" s="34"/>
      <c r="D8" s="28" t="s">
        <v>107</v>
      </c>
      <c r="L8" s="34"/>
    </row>
    <row r="9" spans="2:46" s="1" customFormat="1" ht="16.5" customHeight="1">
      <c r="B9" s="34"/>
      <c r="E9" s="280" t="s">
        <v>2143</v>
      </c>
      <c r="F9" s="319"/>
      <c r="G9" s="319"/>
      <c r="H9" s="319"/>
      <c r="L9" s="34"/>
    </row>
    <row r="10" spans="2:46" s="1" customFormat="1" ht="11.25">
      <c r="B10" s="34"/>
      <c r="L10" s="34"/>
    </row>
    <row r="11" spans="2:46" s="1" customFormat="1" ht="12" customHeight="1">
      <c r="B11" s="34"/>
      <c r="D11" s="28" t="s">
        <v>18</v>
      </c>
      <c r="F11" s="26" t="s">
        <v>32</v>
      </c>
      <c r="I11" s="28" t="s">
        <v>20</v>
      </c>
      <c r="J11" s="26" t="s">
        <v>32</v>
      </c>
      <c r="L11" s="34"/>
    </row>
    <row r="12" spans="2:46" s="1" customFormat="1" ht="12" customHeight="1">
      <c r="B12" s="34"/>
      <c r="D12" s="28" t="s">
        <v>22</v>
      </c>
      <c r="F12" s="26" t="s">
        <v>23</v>
      </c>
      <c r="I12" s="28" t="s">
        <v>24</v>
      </c>
      <c r="J12" s="51" t="str">
        <f>'Rekapitulace stavby'!AN8</f>
        <v>10. 2. 2025</v>
      </c>
      <c r="L12" s="34"/>
    </row>
    <row r="13" spans="2:46" s="1" customFormat="1" ht="10.9"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32</v>
      </c>
      <c r="L15" s="34"/>
    </row>
    <row r="16" spans="2:46" s="1" customFormat="1" ht="6.95" customHeight="1">
      <c r="B16" s="34"/>
      <c r="L16" s="34"/>
    </row>
    <row r="17" spans="2:12" s="1" customFormat="1" ht="12" customHeight="1">
      <c r="B17" s="34"/>
      <c r="D17" s="28" t="s">
        <v>35</v>
      </c>
      <c r="I17" s="28" t="s">
        <v>31</v>
      </c>
      <c r="J17" s="29" t="str">
        <f>'Rekapitulace stavby'!AN13</f>
        <v>Vyplň údaj</v>
      </c>
      <c r="L17" s="34"/>
    </row>
    <row r="18" spans="2:12" s="1" customFormat="1" ht="18" customHeight="1">
      <c r="B18" s="34"/>
      <c r="E18" s="320" t="str">
        <f>'Rekapitulace stavby'!E14</f>
        <v>Vyplň údaj</v>
      </c>
      <c r="F18" s="301"/>
      <c r="G18" s="301"/>
      <c r="H18" s="301"/>
      <c r="I18" s="28" t="s">
        <v>34</v>
      </c>
      <c r="J18" s="29" t="str">
        <f>'Rekapitulace stavby'!AN14</f>
        <v>Vyplň údaj</v>
      </c>
      <c r="L18" s="34"/>
    </row>
    <row r="19" spans="2:12" s="1" customFormat="1" ht="6.95" customHeight="1">
      <c r="B19" s="34"/>
      <c r="L19" s="34"/>
    </row>
    <row r="20" spans="2:12" s="1" customFormat="1" ht="12" customHeight="1">
      <c r="B20" s="34"/>
      <c r="D20" s="28" t="s">
        <v>37</v>
      </c>
      <c r="I20" s="28" t="s">
        <v>31</v>
      </c>
      <c r="J20" s="26" t="s">
        <v>38</v>
      </c>
      <c r="L20" s="34"/>
    </row>
    <row r="21" spans="2:12" s="1" customFormat="1" ht="18" customHeight="1">
      <c r="B21" s="34"/>
      <c r="E21" s="26" t="s">
        <v>39</v>
      </c>
      <c r="I21" s="28" t="s">
        <v>34</v>
      </c>
      <c r="J21" s="26" t="s">
        <v>40</v>
      </c>
      <c r="L21" s="34"/>
    </row>
    <row r="22" spans="2:12" s="1" customFormat="1" ht="6.95" customHeight="1">
      <c r="B22" s="34"/>
      <c r="L22" s="34"/>
    </row>
    <row r="23" spans="2:12" s="1" customFormat="1" ht="12" customHeight="1">
      <c r="B23" s="34"/>
      <c r="D23" s="28" t="s">
        <v>42</v>
      </c>
      <c r="I23" s="28" t="s">
        <v>31</v>
      </c>
      <c r="J23" s="26" t="str">
        <f>IF('Rekapitulace stavby'!AN19="","",'Rekapitulace stavby'!AN19)</f>
        <v/>
      </c>
      <c r="L23" s="34"/>
    </row>
    <row r="24" spans="2:12" s="1" customFormat="1" ht="18" customHeight="1">
      <c r="B24" s="34"/>
      <c r="E24" s="26" t="str">
        <f>IF('Rekapitulace stavby'!E20="","",'Rekapitulace stavby'!E20)</f>
        <v xml:space="preserve"> </v>
      </c>
      <c r="I24" s="28" t="s">
        <v>34</v>
      </c>
      <c r="J24" s="26" t="str">
        <f>IF('Rekapitulace stavby'!AN20="","",'Rekapitulace stavby'!AN20)</f>
        <v/>
      </c>
      <c r="L24" s="34"/>
    </row>
    <row r="25" spans="2:12" s="1" customFormat="1" ht="6.95" customHeight="1">
      <c r="B25" s="34"/>
      <c r="L25" s="34"/>
    </row>
    <row r="26" spans="2:12" s="1" customFormat="1" ht="12" customHeight="1">
      <c r="B26" s="34"/>
      <c r="D26" s="28" t="s">
        <v>44</v>
      </c>
      <c r="L26" s="34"/>
    </row>
    <row r="27" spans="2:12" s="7" customFormat="1" ht="47.25" customHeight="1">
      <c r="B27" s="88"/>
      <c r="E27" s="306" t="s">
        <v>45</v>
      </c>
      <c r="F27" s="306"/>
      <c r="G27" s="306"/>
      <c r="H27" s="306"/>
      <c r="L27" s="88"/>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89" t="s">
        <v>46</v>
      </c>
      <c r="J30" s="65">
        <f>ROUND(J80, 2)</f>
        <v>0</v>
      </c>
      <c r="L30" s="34"/>
    </row>
    <row r="31" spans="2:12" s="1" customFormat="1" ht="6.95" customHeight="1">
      <c r="B31" s="34"/>
      <c r="D31" s="52"/>
      <c r="E31" s="52"/>
      <c r="F31" s="52"/>
      <c r="G31" s="52"/>
      <c r="H31" s="52"/>
      <c r="I31" s="52"/>
      <c r="J31" s="52"/>
      <c r="K31" s="52"/>
      <c r="L31" s="34"/>
    </row>
    <row r="32" spans="2:12" s="1" customFormat="1" ht="14.45" customHeight="1">
      <c r="B32" s="34"/>
      <c r="F32" s="37" t="s">
        <v>48</v>
      </c>
      <c r="I32" s="37" t="s">
        <v>47</v>
      </c>
      <c r="J32" s="37" t="s">
        <v>49</v>
      </c>
      <c r="L32" s="34"/>
    </row>
    <row r="33" spans="2:12" s="1" customFormat="1" ht="14.45" customHeight="1">
      <c r="B33" s="34"/>
      <c r="D33" s="54" t="s">
        <v>50</v>
      </c>
      <c r="E33" s="28" t="s">
        <v>51</v>
      </c>
      <c r="F33" s="90">
        <f>ROUND((SUM(BE80:BE96)),  2)</f>
        <v>0</v>
      </c>
      <c r="I33" s="91">
        <v>0.21</v>
      </c>
      <c r="J33" s="90">
        <f>ROUND(((SUM(BE80:BE96))*I33),  2)</f>
        <v>0</v>
      </c>
      <c r="L33" s="34"/>
    </row>
    <row r="34" spans="2:12" s="1" customFormat="1" ht="14.45" customHeight="1">
      <c r="B34" s="34"/>
      <c r="E34" s="28" t="s">
        <v>52</v>
      </c>
      <c r="F34" s="90">
        <f>ROUND((SUM(BF80:BF96)),  2)</f>
        <v>0</v>
      </c>
      <c r="I34" s="91">
        <v>0.12</v>
      </c>
      <c r="J34" s="90">
        <f>ROUND(((SUM(BF80:BF96))*I34),  2)</f>
        <v>0</v>
      </c>
      <c r="L34" s="34"/>
    </row>
    <row r="35" spans="2:12" s="1" customFormat="1" ht="14.45" hidden="1" customHeight="1">
      <c r="B35" s="34"/>
      <c r="E35" s="28" t="s">
        <v>53</v>
      </c>
      <c r="F35" s="90">
        <f>ROUND((SUM(BG80:BG96)),  2)</f>
        <v>0</v>
      </c>
      <c r="I35" s="91">
        <v>0.21</v>
      </c>
      <c r="J35" s="90">
        <f>0</f>
        <v>0</v>
      </c>
      <c r="L35" s="34"/>
    </row>
    <row r="36" spans="2:12" s="1" customFormat="1" ht="14.45" hidden="1" customHeight="1">
      <c r="B36" s="34"/>
      <c r="E36" s="28" t="s">
        <v>54</v>
      </c>
      <c r="F36" s="90">
        <f>ROUND((SUM(BH80:BH96)),  2)</f>
        <v>0</v>
      </c>
      <c r="I36" s="91">
        <v>0.12</v>
      </c>
      <c r="J36" s="90">
        <f>0</f>
        <v>0</v>
      </c>
      <c r="L36" s="34"/>
    </row>
    <row r="37" spans="2:12" s="1" customFormat="1" ht="14.45" hidden="1" customHeight="1">
      <c r="B37" s="34"/>
      <c r="E37" s="28" t="s">
        <v>55</v>
      </c>
      <c r="F37" s="90">
        <f>ROUND((SUM(BI80:BI96)),  2)</f>
        <v>0</v>
      </c>
      <c r="I37" s="91">
        <v>0</v>
      </c>
      <c r="J37" s="90">
        <f>0</f>
        <v>0</v>
      </c>
      <c r="L37" s="34"/>
    </row>
    <row r="38" spans="2:12" s="1" customFormat="1" ht="6.95" customHeight="1">
      <c r="B38" s="34"/>
      <c r="L38" s="34"/>
    </row>
    <row r="39" spans="2:12" s="1" customFormat="1" ht="25.35" customHeight="1">
      <c r="B39" s="34"/>
      <c r="C39" s="92"/>
      <c r="D39" s="93" t="s">
        <v>56</v>
      </c>
      <c r="E39" s="56"/>
      <c r="F39" s="56"/>
      <c r="G39" s="94" t="s">
        <v>57</v>
      </c>
      <c r="H39" s="95" t="s">
        <v>58</v>
      </c>
      <c r="I39" s="56"/>
      <c r="J39" s="96">
        <f>SUM(J30:J37)</f>
        <v>0</v>
      </c>
      <c r="K39" s="97"/>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109</v>
      </c>
      <c r="L45" s="34"/>
    </row>
    <row r="46" spans="2:12" s="1" customFormat="1" ht="6.95" customHeight="1">
      <c r="B46" s="34"/>
      <c r="L46" s="34"/>
    </row>
    <row r="47" spans="2:12" s="1" customFormat="1" ht="12" customHeight="1">
      <c r="B47" s="34"/>
      <c r="C47" s="28" t="s">
        <v>16</v>
      </c>
      <c r="L47" s="34"/>
    </row>
    <row r="48" spans="2:12" s="1" customFormat="1" ht="16.5" customHeight="1">
      <c r="B48" s="34"/>
      <c r="E48" s="317" t="str">
        <f>E7</f>
        <v>Školní zařízení Příbram</v>
      </c>
      <c r="F48" s="318"/>
      <c r="G48" s="318"/>
      <c r="H48" s="318"/>
      <c r="L48" s="34"/>
    </row>
    <row r="49" spans="2:47" s="1" customFormat="1" ht="12" customHeight="1">
      <c r="B49" s="34"/>
      <c r="C49" s="28" t="s">
        <v>107</v>
      </c>
      <c r="L49" s="34"/>
    </row>
    <row r="50" spans="2:47" s="1" customFormat="1" ht="16.5" customHeight="1">
      <c r="B50" s="34"/>
      <c r="E50" s="280" t="str">
        <f>E9</f>
        <v>VRN - Vedlejší a ostatní náklady</v>
      </c>
      <c r="F50" s="319"/>
      <c r="G50" s="319"/>
      <c r="H50" s="319"/>
      <c r="L50" s="34"/>
    </row>
    <row r="51" spans="2:47" s="1" customFormat="1" ht="6.95" customHeight="1">
      <c r="B51" s="34"/>
      <c r="L51" s="34"/>
    </row>
    <row r="52" spans="2:47" s="1" customFormat="1" ht="12" customHeight="1">
      <c r="B52" s="34"/>
      <c r="C52" s="28" t="s">
        <v>22</v>
      </c>
      <c r="F52" s="26" t="str">
        <f>F12</f>
        <v>Pod Šachtami 336, Příbram</v>
      </c>
      <c r="I52" s="28" t="s">
        <v>24</v>
      </c>
      <c r="J52" s="51" t="str">
        <f>IF(J12="","",J12)</f>
        <v>10. 2. 2025</v>
      </c>
      <c r="L52" s="34"/>
    </row>
    <row r="53" spans="2:47" s="1" customFormat="1" ht="6.95" customHeight="1">
      <c r="B53" s="34"/>
      <c r="L53" s="34"/>
    </row>
    <row r="54" spans="2:47" s="1" customFormat="1" ht="15.2" customHeight="1">
      <c r="B54" s="34"/>
      <c r="C54" s="28" t="s">
        <v>30</v>
      </c>
      <c r="F54" s="26" t="str">
        <f>E15</f>
        <v>OU, PŠ, ZŠ a MŠ, Pod Šachtami 335, Příbram</v>
      </c>
      <c r="I54" s="28" t="s">
        <v>37</v>
      </c>
      <c r="J54" s="32" t="str">
        <f>E21</f>
        <v>RAFPRO s.r.o.</v>
      </c>
      <c r="L54" s="34"/>
    </row>
    <row r="55" spans="2:47" s="1" customFormat="1" ht="15.2" customHeight="1">
      <c r="B55" s="34"/>
      <c r="C55" s="28" t="s">
        <v>35</v>
      </c>
      <c r="F55" s="26" t="str">
        <f>IF(E18="","",E18)</f>
        <v>Vyplň údaj</v>
      </c>
      <c r="I55" s="28" t="s">
        <v>42</v>
      </c>
      <c r="J55" s="32" t="str">
        <f>E24</f>
        <v xml:space="preserve"> </v>
      </c>
      <c r="L55" s="34"/>
    </row>
    <row r="56" spans="2:47" s="1" customFormat="1" ht="10.35" customHeight="1">
      <c r="B56" s="34"/>
      <c r="L56" s="34"/>
    </row>
    <row r="57" spans="2:47" s="1" customFormat="1" ht="29.25" customHeight="1">
      <c r="B57" s="34"/>
      <c r="C57" s="98" t="s">
        <v>110</v>
      </c>
      <c r="D57" s="92"/>
      <c r="E57" s="92"/>
      <c r="F57" s="92"/>
      <c r="G57" s="92"/>
      <c r="H57" s="92"/>
      <c r="I57" s="92"/>
      <c r="J57" s="99" t="s">
        <v>111</v>
      </c>
      <c r="K57" s="92"/>
      <c r="L57" s="34"/>
    </row>
    <row r="58" spans="2:47" s="1" customFormat="1" ht="10.35" customHeight="1">
      <c r="B58" s="34"/>
      <c r="L58" s="34"/>
    </row>
    <row r="59" spans="2:47" s="1" customFormat="1" ht="22.9" customHeight="1">
      <c r="B59" s="34"/>
      <c r="C59" s="100" t="s">
        <v>78</v>
      </c>
      <c r="J59" s="65">
        <f>J80</f>
        <v>0</v>
      </c>
      <c r="L59" s="34"/>
      <c r="AU59" s="18" t="s">
        <v>112</v>
      </c>
    </row>
    <row r="60" spans="2:47" s="8" customFormat="1" ht="24.95" customHeight="1">
      <c r="B60" s="101"/>
      <c r="D60" s="102" t="s">
        <v>2144</v>
      </c>
      <c r="E60" s="103"/>
      <c r="F60" s="103"/>
      <c r="G60" s="103"/>
      <c r="H60" s="103"/>
      <c r="I60" s="103"/>
      <c r="J60" s="104">
        <f>J81</f>
        <v>0</v>
      </c>
      <c r="L60" s="101"/>
    </row>
    <row r="61" spans="2:47" s="1" customFormat="1" ht="21.75" customHeight="1">
      <c r="B61" s="34"/>
      <c r="L61" s="34"/>
    </row>
    <row r="62" spans="2:47" s="1" customFormat="1" ht="6.95" customHeight="1">
      <c r="B62" s="43"/>
      <c r="C62" s="44"/>
      <c r="D62" s="44"/>
      <c r="E62" s="44"/>
      <c r="F62" s="44"/>
      <c r="G62" s="44"/>
      <c r="H62" s="44"/>
      <c r="I62" s="44"/>
      <c r="J62" s="44"/>
      <c r="K62" s="44"/>
      <c r="L62" s="34"/>
    </row>
    <row r="66" spans="2:63" s="1" customFormat="1" ht="6.95" customHeight="1">
      <c r="B66" s="45"/>
      <c r="C66" s="46"/>
      <c r="D66" s="46"/>
      <c r="E66" s="46"/>
      <c r="F66" s="46"/>
      <c r="G66" s="46"/>
      <c r="H66" s="46"/>
      <c r="I66" s="46"/>
      <c r="J66" s="46"/>
      <c r="K66" s="46"/>
      <c r="L66" s="34"/>
    </row>
    <row r="67" spans="2:63" s="1" customFormat="1" ht="24.95" customHeight="1">
      <c r="B67" s="34"/>
      <c r="C67" s="22" t="s">
        <v>126</v>
      </c>
      <c r="L67" s="34"/>
    </row>
    <row r="68" spans="2:63" s="1" customFormat="1" ht="6.95" customHeight="1">
      <c r="B68" s="34"/>
      <c r="L68" s="34"/>
    </row>
    <row r="69" spans="2:63" s="1" customFormat="1" ht="12" customHeight="1">
      <c r="B69" s="34"/>
      <c r="C69" s="28" t="s">
        <v>16</v>
      </c>
      <c r="L69" s="34"/>
    </row>
    <row r="70" spans="2:63" s="1" customFormat="1" ht="16.5" customHeight="1">
      <c r="B70" s="34"/>
      <c r="E70" s="317" t="str">
        <f>E7</f>
        <v>Školní zařízení Příbram</v>
      </c>
      <c r="F70" s="318"/>
      <c r="G70" s="318"/>
      <c r="H70" s="318"/>
      <c r="L70" s="34"/>
    </row>
    <row r="71" spans="2:63" s="1" customFormat="1" ht="12" customHeight="1">
      <c r="B71" s="34"/>
      <c r="C71" s="28" t="s">
        <v>107</v>
      </c>
      <c r="L71" s="34"/>
    </row>
    <row r="72" spans="2:63" s="1" customFormat="1" ht="16.5" customHeight="1">
      <c r="B72" s="34"/>
      <c r="E72" s="280" t="str">
        <f>E9</f>
        <v>VRN - Vedlejší a ostatní náklady</v>
      </c>
      <c r="F72" s="319"/>
      <c r="G72" s="319"/>
      <c r="H72" s="319"/>
      <c r="L72" s="34"/>
    </row>
    <row r="73" spans="2:63" s="1" customFormat="1" ht="6.95" customHeight="1">
      <c r="B73" s="34"/>
      <c r="L73" s="34"/>
    </row>
    <row r="74" spans="2:63" s="1" customFormat="1" ht="12" customHeight="1">
      <c r="B74" s="34"/>
      <c r="C74" s="28" t="s">
        <v>22</v>
      </c>
      <c r="F74" s="26" t="str">
        <f>F12</f>
        <v>Pod Šachtami 336, Příbram</v>
      </c>
      <c r="I74" s="28" t="s">
        <v>24</v>
      </c>
      <c r="J74" s="51" t="str">
        <f>IF(J12="","",J12)</f>
        <v>10. 2. 2025</v>
      </c>
      <c r="L74" s="34"/>
    </row>
    <row r="75" spans="2:63" s="1" customFormat="1" ht="6.95" customHeight="1">
      <c r="B75" s="34"/>
      <c r="L75" s="34"/>
    </row>
    <row r="76" spans="2:63" s="1" customFormat="1" ht="15.2" customHeight="1">
      <c r="B76" s="34"/>
      <c r="C76" s="28" t="s">
        <v>30</v>
      </c>
      <c r="F76" s="26" t="str">
        <f>E15</f>
        <v>OU, PŠ, ZŠ a MŠ, Pod Šachtami 335, Příbram</v>
      </c>
      <c r="I76" s="28" t="s">
        <v>37</v>
      </c>
      <c r="J76" s="32" t="str">
        <f>E21</f>
        <v>RAFPRO s.r.o.</v>
      </c>
      <c r="L76" s="34"/>
    </row>
    <row r="77" spans="2:63" s="1" customFormat="1" ht="15.2" customHeight="1">
      <c r="B77" s="34"/>
      <c r="C77" s="28" t="s">
        <v>35</v>
      </c>
      <c r="F77" s="26" t="str">
        <f>IF(E18="","",E18)</f>
        <v>Vyplň údaj</v>
      </c>
      <c r="I77" s="28" t="s">
        <v>42</v>
      </c>
      <c r="J77" s="32" t="str">
        <f>E24</f>
        <v xml:space="preserve"> </v>
      </c>
      <c r="L77" s="34"/>
    </row>
    <row r="78" spans="2:63" s="1" customFormat="1" ht="10.35" customHeight="1">
      <c r="B78" s="34"/>
      <c r="L78" s="34"/>
    </row>
    <row r="79" spans="2:63" s="10" customFormat="1" ht="29.25" customHeight="1">
      <c r="B79" s="109"/>
      <c r="C79" s="110" t="s">
        <v>127</v>
      </c>
      <c r="D79" s="111" t="s">
        <v>65</v>
      </c>
      <c r="E79" s="111" t="s">
        <v>61</v>
      </c>
      <c r="F79" s="111" t="s">
        <v>62</v>
      </c>
      <c r="G79" s="111" t="s">
        <v>128</v>
      </c>
      <c r="H79" s="111" t="s">
        <v>129</v>
      </c>
      <c r="I79" s="111" t="s">
        <v>130</v>
      </c>
      <c r="J79" s="111" t="s">
        <v>111</v>
      </c>
      <c r="K79" s="112" t="s">
        <v>131</v>
      </c>
      <c r="L79" s="109"/>
      <c r="M79" s="58" t="s">
        <v>32</v>
      </c>
      <c r="N79" s="59" t="s">
        <v>50</v>
      </c>
      <c r="O79" s="59" t="s">
        <v>132</v>
      </c>
      <c r="P79" s="59" t="s">
        <v>133</v>
      </c>
      <c r="Q79" s="59" t="s">
        <v>134</v>
      </c>
      <c r="R79" s="59" t="s">
        <v>135</v>
      </c>
      <c r="S79" s="59" t="s">
        <v>136</v>
      </c>
      <c r="T79" s="60" t="s">
        <v>137</v>
      </c>
    </row>
    <row r="80" spans="2:63" s="1" customFormat="1" ht="22.9" customHeight="1">
      <c r="B80" s="34"/>
      <c r="C80" s="63" t="s">
        <v>138</v>
      </c>
      <c r="J80" s="113">
        <f>BK80</f>
        <v>0</v>
      </c>
      <c r="L80" s="34"/>
      <c r="M80" s="61"/>
      <c r="N80" s="52"/>
      <c r="O80" s="52"/>
      <c r="P80" s="114">
        <f>P81</f>
        <v>0</v>
      </c>
      <c r="Q80" s="52"/>
      <c r="R80" s="114">
        <f>R81</f>
        <v>0</v>
      </c>
      <c r="S80" s="52"/>
      <c r="T80" s="115">
        <f>T81</f>
        <v>0</v>
      </c>
      <c r="AT80" s="18" t="s">
        <v>79</v>
      </c>
      <c r="AU80" s="18" t="s">
        <v>112</v>
      </c>
      <c r="BK80" s="116">
        <f>BK81</f>
        <v>0</v>
      </c>
    </row>
    <row r="81" spans="2:65" s="11" customFormat="1" ht="25.9" customHeight="1">
      <c r="B81" s="117"/>
      <c r="D81" s="118" t="s">
        <v>79</v>
      </c>
      <c r="E81" s="119" t="s">
        <v>103</v>
      </c>
      <c r="F81" s="119" t="s">
        <v>2145</v>
      </c>
      <c r="I81" s="120"/>
      <c r="J81" s="121">
        <f>BK81</f>
        <v>0</v>
      </c>
      <c r="L81" s="117"/>
      <c r="M81" s="122"/>
      <c r="P81" s="123">
        <f>SUM(P82:P96)</f>
        <v>0</v>
      </c>
      <c r="R81" s="123">
        <f>SUM(R82:R96)</f>
        <v>0</v>
      </c>
      <c r="T81" s="124">
        <f>SUM(T82:T96)</f>
        <v>0</v>
      </c>
      <c r="AR81" s="118" t="s">
        <v>374</v>
      </c>
      <c r="AT81" s="125" t="s">
        <v>79</v>
      </c>
      <c r="AU81" s="125" t="s">
        <v>80</v>
      </c>
      <c r="AY81" s="118" t="s">
        <v>141</v>
      </c>
      <c r="BK81" s="126">
        <f>SUM(BK82:BK96)</f>
        <v>0</v>
      </c>
    </row>
    <row r="82" spans="2:65" s="1" customFormat="1" ht="24.2" customHeight="1">
      <c r="B82" s="34"/>
      <c r="C82" s="129" t="s">
        <v>613</v>
      </c>
      <c r="D82" s="129" t="s">
        <v>143</v>
      </c>
      <c r="E82" s="130" t="s">
        <v>2146</v>
      </c>
      <c r="F82" s="131" t="s">
        <v>2147</v>
      </c>
      <c r="G82" s="132" t="s">
        <v>874</v>
      </c>
      <c r="H82" s="133">
        <v>1</v>
      </c>
      <c r="I82" s="134"/>
      <c r="J82" s="135">
        <f t="shared" ref="J82:J87" si="0">ROUND(I82*H82,2)</f>
        <v>0</v>
      </c>
      <c r="K82" s="131" t="s">
        <v>32</v>
      </c>
      <c r="L82" s="34"/>
      <c r="M82" s="136" t="s">
        <v>32</v>
      </c>
      <c r="N82" s="137" t="s">
        <v>51</v>
      </c>
      <c r="P82" s="138">
        <f t="shared" ref="P82:P87" si="1">O82*H82</f>
        <v>0</v>
      </c>
      <c r="Q82" s="138">
        <v>0</v>
      </c>
      <c r="R82" s="138">
        <f t="shared" ref="R82:R87" si="2">Q82*H82</f>
        <v>0</v>
      </c>
      <c r="S82" s="138">
        <v>0</v>
      </c>
      <c r="T82" s="139">
        <f t="shared" ref="T82:T87" si="3">S82*H82</f>
        <v>0</v>
      </c>
      <c r="AR82" s="140" t="s">
        <v>148</v>
      </c>
      <c r="AT82" s="140" t="s">
        <v>143</v>
      </c>
      <c r="AU82" s="140" t="s">
        <v>88</v>
      </c>
      <c r="AY82" s="18" t="s">
        <v>141</v>
      </c>
      <c r="BE82" s="141">
        <f t="shared" ref="BE82:BE87" si="4">IF(N82="základní",J82,0)</f>
        <v>0</v>
      </c>
      <c r="BF82" s="141">
        <f t="shared" ref="BF82:BF87" si="5">IF(N82="snížená",J82,0)</f>
        <v>0</v>
      </c>
      <c r="BG82" s="141">
        <f t="shared" ref="BG82:BG87" si="6">IF(N82="zákl. přenesená",J82,0)</f>
        <v>0</v>
      </c>
      <c r="BH82" s="141">
        <f t="shared" ref="BH82:BH87" si="7">IF(N82="sníž. přenesená",J82,0)</f>
        <v>0</v>
      </c>
      <c r="BI82" s="141">
        <f t="shared" ref="BI82:BI87" si="8">IF(N82="nulová",J82,0)</f>
        <v>0</v>
      </c>
      <c r="BJ82" s="18" t="s">
        <v>88</v>
      </c>
      <c r="BK82" s="141">
        <f t="shared" ref="BK82:BK87" si="9">ROUND(I82*H82,2)</f>
        <v>0</v>
      </c>
      <c r="BL82" s="18" t="s">
        <v>148</v>
      </c>
      <c r="BM82" s="140" t="s">
        <v>2148</v>
      </c>
    </row>
    <row r="83" spans="2:65" s="1" customFormat="1" ht="24.2" customHeight="1">
      <c r="B83" s="34"/>
      <c r="C83" s="129" t="s">
        <v>291</v>
      </c>
      <c r="D83" s="129" t="s">
        <v>143</v>
      </c>
      <c r="E83" s="130" t="s">
        <v>2149</v>
      </c>
      <c r="F83" s="131" t="s">
        <v>2150</v>
      </c>
      <c r="G83" s="132" t="s">
        <v>874</v>
      </c>
      <c r="H83" s="133">
        <v>1</v>
      </c>
      <c r="I83" s="134"/>
      <c r="J83" s="135">
        <f t="shared" si="0"/>
        <v>0</v>
      </c>
      <c r="K83" s="131" t="s">
        <v>32</v>
      </c>
      <c r="L83" s="34"/>
      <c r="M83" s="136" t="s">
        <v>32</v>
      </c>
      <c r="N83" s="137" t="s">
        <v>51</v>
      </c>
      <c r="P83" s="138">
        <f t="shared" si="1"/>
        <v>0</v>
      </c>
      <c r="Q83" s="138">
        <v>0</v>
      </c>
      <c r="R83" s="138">
        <f t="shared" si="2"/>
        <v>0</v>
      </c>
      <c r="S83" s="138">
        <v>0</v>
      </c>
      <c r="T83" s="139">
        <f t="shared" si="3"/>
        <v>0</v>
      </c>
      <c r="AR83" s="140" t="s">
        <v>148</v>
      </c>
      <c r="AT83" s="140" t="s">
        <v>143</v>
      </c>
      <c r="AU83" s="140" t="s">
        <v>88</v>
      </c>
      <c r="AY83" s="18" t="s">
        <v>141</v>
      </c>
      <c r="BE83" s="141">
        <f t="shared" si="4"/>
        <v>0</v>
      </c>
      <c r="BF83" s="141">
        <f t="shared" si="5"/>
        <v>0</v>
      </c>
      <c r="BG83" s="141">
        <f t="shared" si="6"/>
        <v>0</v>
      </c>
      <c r="BH83" s="141">
        <f t="shared" si="7"/>
        <v>0</v>
      </c>
      <c r="BI83" s="141">
        <f t="shared" si="8"/>
        <v>0</v>
      </c>
      <c r="BJ83" s="18" t="s">
        <v>88</v>
      </c>
      <c r="BK83" s="141">
        <f t="shared" si="9"/>
        <v>0</v>
      </c>
      <c r="BL83" s="18" t="s">
        <v>148</v>
      </c>
      <c r="BM83" s="140" t="s">
        <v>2151</v>
      </c>
    </row>
    <row r="84" spans="2:65" s="1" customFormat="1" ht="24.2" customHeight="1">
      <c r="B84" s="34"/>
      <c r="C84" s="129" t="s">
        <v>8</v>
      </c>
      <c r="D84" s="129" t="s">
        <v>143</v>
      </c>
      <c r="E84" s="130" t="s">
        <v>1241</v>
      </c>
      <c r="F84" s="131" t="s">
        <v>2152</v>
      </c>
      <c r="G84" s="132" t="s">
        <v>874</v>
      </c>
      <c r="H84" s="133">
        <v>1</v>
      </c>
      <c r="I84" s="134"/>
      <c r="J84" s="135">
        <f t="shared" si="0"/>
        <v>0</v>
      </c>
      <c r="K84" s="131" t="s">
        <v>32</v>
      </c>
      <c r="L84" s="34"/>
      <c r="M84" s="136" t="s">
        <v>32</v>
      </c>
      <c r="N84" s="137" t="s">
        <v>51</v>
      </c>
      <c r="P84" s="138">
        <f t="shared" si="1"/>
        <v>0</v>
      </c>
      <c r="Q84" s="138">
        <v>0</v>
      </c>
      <c r="R84" s="138">
        <f t="shared" si="2"/>
        <v>0</v>
      </c>
      <c r="S84" s="138">
        <v>0</v>
      </c>
      <c r="T84" s="139">
        <f t="shared" si="3"/>
        <v>0</v>
      </c>
      <c r="AR84" s="140" t="s">
        <v>148</v>
      </c>
      <c r="AT84" s="140" t="s">
        <v>143</v>
      </c>
      <c r="AU84" s="140" t="s">
        <v>88</v>
      </c>
      <c r="AY84" s="18" t="s">
        <v>141</v>
      </c>
      <c r="BE84" s="141">
        <f t="shared" si="4"/>
        <v>0</v>
      </c>
      <c r="BF84" s="141">
        <f t="shared" si="5"/>
        <v>0</v>
      </c>
      <c r="BG84" s="141">
        <f t="shared" si="6"/>
        <v>0</v>
      </c>
      <c r="BH84" s="141">
        <f t="shared" si="7"/>
        <v>0</v>
      </c>
      <c r="BI84" s="141">
        <f t="shared" si="8"/>
        <v>0</v>
      </c>
      <c r="BJ84" s="18" t="s">
        <v>88</v>
      </c>
      <c r="BK84" s="141">
        <f t="shared" si="9"/>
        <v>0</v>
      </c>
      <c r="BL84" s="18" t="s">
        <v>148</v>
      </c>
      <c r="BM84" s="140" t="s">
        <v>2153</v>
      </c>
    </row>
    <row r="85" spans="2:65" s="1" customFormat="1" ht="16.5" customHeight="1">
      <c r="B85" s="34"/>
      <c r="C85" s="129" t="s">
        <v>639</v>
      </c>
      <c r="D85" s="129" t="s">
        <v>143</v>
      </c>
      <c r="E85" s="130" t="s">
        <v>2154</v>
      </c>
      <c r="F85" s="131" t="s">
        <v>2155</v>
      </c>
      <c r="G85" s="132" t="s">
        <v>874</v>
      </c>
      <c r="H85" s="133">
        <v>1</v>
      </c>
      <c r="I85" s="134"/>
      <c r="J85" s="135">
        <f t="shared" si="0"/>
        <v>0</v>
      </c>
      <c r="K85" s="131" t="s">
        <v>32</v>
      </c>
      <c r="L85" s="34"/>
      <c r="M85" s="136" t="s">
        <v>32</v>
      </c>
      <c r="N85" s="137" t="s">
        <v>51</v>
      </c>
      <c r="P85" s="138">
        <f t="shared" si="1"/>
        <v>0</v>
      </c>
      <c r="Q85" s="138">
        <v>0</v>
      </c>
      <c r="R85" s="138">
        <f t="shared" si="2"/>
        <v>0</v>
      </c>
      <c r="S85" s="138">
        <v>0</v>
      </c>
      <c r="T85" s="139">
        <f t="shared" si="3"/>
        <v>0</v>
      </c>
      <c r="AR85" s="140" t="s">
        <v>148</v>
      </c>
      <c r="AT85" s="140" t="s">
        <v>143</v>
      </c>
      <c r="AU85" s="140" t="s">
        <v>88</v>
      </c>
      <c r="AY85" s="18" t="s">
        <v>141</v>
      </c>
      <c r="BE85" s="141">
        <f t="shared" si="4"/>
        <v>0</v>
      </c>
      <c r="BF85" s="141">
        <f t="shared" si="5"/>
        <v>0</v>
      </c>
      <c r="BG85" s="141">
        <f t="shared" si="6"/>
        <v>0</v>
      </c>
      <c r="BH85" s="141">
        <f t="shared" si="7"/>
        <v>0</v>
      </c>
      <c r="BI85" s="141">
        <f t="shared" si="8"/>
        <v>0</v>
      </c>
      <c r="BJ85" s="18" t="s">
        <v>88</v>
      </c>
      <c r="BK85" s="141">
        <f t="shared" si="9"/>
        <v>0</v>
      </c>
      <c r="BL85" s="18" t="s">
        <v>148</v>
      </c>
      <c r="BM85" s="140" t="s">
        <v>2156</v>
      </c>
    </row>
    <row r="86" spans="2:65" s="1" customFormat="1" ht="24.2" customHeight="1">
      <c r="B86" s="34"/>
      <c r="C86" s="129" t="s">
        <v>645</v>
      </c>
      <c r="D86" s="129" t="s">
        <v>143</v>
      </c>
      <c r="E86" s="130" t="s">
        <v>2157</v>
      </c>
      <c r="F86" s="131" t="s">
        <v>2158</v>
      </c>
      <c r="G86" s="132" t="s">
        <v>874</v>
      </c>
      <c r="H86" s="133">
        <v>1</v>
      </c>
      <c r="I86" s="134"/>
      <c r="J86" s="135">
        <f t="shared" si="0"/>
        <v>0</v>
      </c>
      <c r="K86" s="131" t="s">
        <v>32</v>
      </c>
      <c r="L86" s="34"/>
      <c r="M86" s="136" t="s">
        <v>32</v>
      </c>
      <c r="N86" s="137" t="s">
        <v>51</v>
      </c>
      <c r="P86" s="138">
        <f t="shared" si="1"/>
        <v>0</v>
      </c>
      <c r="Q86" s="138">
        <v>0</v>
      </c>
      <c r="R86" s="138">
        <f t="shared" si="2"/>
        <v>0</v>
      </c>
      <c r="S86" s="138">
        <v>0</v>
      </c>
      <c r="T86" s="139">
        <f t="shared" si="3"/>
        <v>0</v>
      </c>
      <c r="AR86" s="140" t="s">
        <v>148</v>
      </c>
      <c r="AT86" s="140" t="s">
        <v>143</v>
      </c>
      <c r="AU86" s="140" t="s">
        <v>88</v>
      </c>
      <c r="AY86" s="18" t="s">
        <v>141</v>
      </c>
      <c r="BE86" s="141">
        <f t="shared" si="4"/>
        <v>0</v>
      </c>
      <c r="BF86" s="141">
        <f t="shared" si="5"/>
        <v>0</v>
      </c>
      <c r="BG86" s="141">
        <f t="shared" si="6"/>
        <v>0</v>
      </c>
      <c r="BH86" s="141">
        <f t="shared" si="7"/>
        <v>0</v>
      </c>
      <c r="BI86" s="141">
        <f t="shared" si="8"/>
        <v>0</v>
      </c>
      <c r="BJ86" s="18" t="s">
        <v>88</v>
      </c>
      <c r="BK86" s="141">
        <f t="shared" si="9"/>
        <v>0</v>
      </c>
      <c r="BL86" s="18" t="s">
        <v>148</v>
      </c>
      <c r="BM86" s="140" t="s">
        <v>2159</v>
      </c>
    </row>
    <row r="87" spans="2:65" s="1" customFormat="1" ht="16.5" customHeight="1">
      <c r="B87" s="34"/>
      <c r="C87" s="129" t="s">
        <v>652</v>
      </c>
      <c r="D87" s="129" t="s">
        <v>143</v>
      </c>
      <c r="E87" s="130" t="s">
        <v>2160</v>
      </c>
      <c r="F87" s="131" t="s">
        <v>2134</v>
      </c>
      <c r="G87" s="132" t="s">
        <v>874</v>
      </c>
      <c r="H87" s="133">
        <v>1</v>
      </c>
      <c r="I87" s="134"/>
      <c r="J87" s="135">
        <f t="shared" si="0"/>
        <v>0</v>
      </c>
      <c r="K87" s="131" t="s">
        <v>147</v>
      </c>
      <c r="L87" s="34"/>
      <c r="M87" s="136" t="s">
        <v>32</v>
      </c>
      <c r="N87" s="137" t="s">
        <v>51</v>
      </c>
      <c r="P87" s="138">
        <f t="shared" si="1"/>
        <v>0</v>
      </c>
      <c r="Q87" s="138">
        <v>0</v>
      </c>
      <c r="R87" s="138">
        <f t="shared" si="2"/>
        <v>0</v>
      </c>
      <c r="S87" s="138">
        <v>0</v>
      </c>
      <c r="T87" s="139">
        <f t="shared" si="3"/>
        <v>0</v>
      </c>
      <c r="AR87" s="140" t="s">
        <v>148</v>
      </c>
      <c r="AT87" s="140" t="s">
        <v>143</v>
      </c>
      <c r="AU87" s="140" t="s">
        <v>88</v>
      </c>
      <c r="AY87" s="18" t="s">
        <v>141</v>
      </c>
      <c r="BE87" s="141">
        <f t="shared" si="4"/>
        <v>0</v>
      </c>
      <c r="BF87" s="141">
        <f t="shared" si="5"/>
        <v>0</v>
      </c>
      <c r="BG87" s="141">
        <f t="shared" si="6"/>
        <v>0</v>
      </c>
      <c r="BH87" s="141">
        <f t="shared" si="7"/>
        <v>0</v>
      </c>
      <c r="BI87" s="141">
        <f t="shared" si="8"/>
        <v>0</v>
      </c>
      <c r="BJ87" s="18" t="s">
        <v>88</v>
      </c>
      <c r="BK87" s="141">
        <f t="shared" si="9"/>
        <v>0</v>
      </c>
      <c r="BL87" s="18" t="s">
        <v>148</v>
      </c>
      <c r="BM87" s="140" t="s">
        <v>2161</v>
      </c>
    </row>
    <row r="88" spans="2:65" s="1" customFormat="1" ht="11.25">
      <c r="B88" s="34"/>
      <c r="D88" s="142" t="s">
        <v>150</v>
      </c>
      <c r="F88" s="143" t="s">
        <v>2162</v>
      </c>
      <c r="I88" s="144"/>
      <c r="L88" s="34"/>
      <c r="M88" s="145"/>
      <c r="T88" s="55"/>
      <c r="AT88" s="18" t="s">
        <v>150</v>
      </c>
      <c r="AU88" s="18" t="s">
        <v>88</v>
      </c>
    </row>
    <row r="89" spans="2:65" s="1" customFormat="1" ht="16.5" customHeight="1">
      <c r="B89" s="34"/>
      <c r="C89" s="129" t="s">
        <v>494</v>
      </c>
      <c r="D89" s="129" t="s">
        <v>143</v>
      </c>
      <c r="E89" s="130" t="s">
        <v>2163</v>
      </c>
      <c r="F89" s="131" t="s">
        <v>2164</v>
      </c>
      <c r="G89" s="132" t="s">
        <v>874</v>
      </c>
      <c r="H89" s="133">
        <v>1</v>
      </c>
      <c r="I89" s="134"/>
      <c r="J89" s="135">
        <f t="shared" ref="J89:J96" si="10">ROUND(I89*H89,2)</f>
        <v>0</v>
      </c>
      <c r="K89" s="131" t="s">
        <v>32</v>
      </c>
      <c r="L89" s="34"/>
      <c r="M89" s="136" t="s">
        <v>32</v>
      </c>
      <c r="N89" s="137" t="s">
        <v>51</v>
      </c>
      <c r="P89" s="138">
        <f t="shared" ref="P89:P96" si="11">O89*H89</f>
        <v>0</v>
      </c>
      <c r="Q89" s="138">
        <v>0</v>
      </c>
      <c r="R89" s="138">
        <f t="shared" ref="R89:R96" si="12">Q89*H89</f>
        <v>0</v>
      </c>
      <c r="S89" s="138">
        <v>0</v>
      </c>
      <c r="T89" s="139">
        <f t="shared" ref="T89:T96" si="13">S89*H89</f>
        <v>0</v>
      </c>
      <c r="AR89" s="140" t="s">
        <v>148</v>
      </c>
      <c r="AT89" s="140" t="s">
        <v>143</v>
      </c>
      <c r="AU89" s="140" t="s">
        <v>88</v>
      </c>
      <c r="AY89" s="18" t="s">
        <v>141</v>
      </c>
      <c r="BE89" s="141">
        <f t="shared" ref="BE89:BE96" si="14">IF(N89="základní",J89,0)</f>
        <v>0</v>
      </c>
      <c r="BF89" s="141">
        <f t="shared" ref="BF89:BF96" si="15">IF(N89="snížená",J89,0)</f>
        <v>0</v>
      </c>
      <c r="BG89" s="141">
        <f t="shared" ref="BG89:BG96" si="16">IF(N89="zákl. přenesená",J89,0)</f>
        <v>0</v>
      </c>
      <c r="BH89" s="141">
        <f t="shared" ref="BH89:BH96" si="17">IF(N89="sníž. přenesená",J89,0)</f>
        <v>0</v>
      </c>
      <c r="BI89" s="141">
        <f t="shared" ref="BI89:BI96" si="18">IF(N89="nulová",J89,0)</f>
        <v>0</v>
      </c>
      <c r="BJ89" s="18" t="s">
        <v>88</v>
      </c>
      <c r="BK89" s="141">
        <f t="shared" ref="BK89:BK96" si="19">ROUND(I89*H89,2)</f>
        <v>0</v>
      </c>
      <c r="BL89" s="18" t="s">
        <v>148</v>
      </c>
      <c r="BM89" s="140" t="s">
        <v>2165</v>
      </c>
    </row>
    <row r="90" spans="2:65" s="1" customFormat="1" ht="24.2" customHeight="1">
      <c r="B90" s="34"/>
      <c r="C90" s="129" t="s">
        <v>715</v>
      </c>
      <c r="D90" s="129" t="s">
        <v>143</v>
      </c>
      <c r="E90" s="130" t="s">
        <v>2166</v>
      </c>
      <c r="F90" s="131" t="s">
        <v>2167</v>
      </c>
      <c r="G90" s="132" t="s">
        <v>874</v>
      </c>
      <c r="H90" s="133">
        <v>1</v>
      </c>
      <c r="I90" s="134"/>
      <c r="J90" s="135">
        <f t="shared" si="10"/>
        <v>0</v>
      </c>
      <c r="K90" s="131" t="s">
        <v>32</v>
      </c>
      <c r="L90" s="34"/>
      <c r="M90" s="136" t="s">
        <v>32</v>
      </c>
      <c r="N90" s="137" t="s">
        <v>51</v>
      </c>
      <c r="P90" s="138">
        <f t="shared" si="11"/>
        <v>0</v>
      </c>
      <c r="Q90" s="138">
        <v>0</v>
      </c>
      <c r="R90" s="138">
        <f t="shared" si="12"/>
        <v>0</v>
      </c>
      <c r="S90" s="138">
        <v>0</v>
      </c>
      <c r="T90" s="139">
        <f t="shared" si="13"/>
        <v>0</v>
      </c>
      <c r="AR90" s="140" t="s">
        <v>148</v>
      </c>
      <c r="AT90" s="140" t="s">
        <v>143</v>
      </c>
      <c r="AU90" s="140" t="s">
        <v>88</v>
      </c>
      <c r="AY90" s="18" t="s">
        <v>141</v>
      </c>
      <c r="BE90" s="141">
        <f t="shared" si="14"/>
        <v>0</v>
      </c>
      <c r="BF90" s="141">
        <f t="shared" si="15"/>
        <v>0</v>
      </c>
      <c r="BG90" s="141">
        <f t="shared" si="16"/>
        <v>0</v>
      </c>
      <c r="BH90" s="141">
        <f t="shared" si="17"/>
        <v>0</v>
      </c>
      <c r="BI90" s="141">
        <f t="shared" si="18"/>
        <v>0</v>
      </c>
      <c r="BJ90" s="18" t="s">
        <v>88</v>
      </c>
      <c r="BK90" s="141">
        <f t="shared" si="19"/>
        <v>0</v>
      </c>
      <c r="BL90" s="18" t="s">
        <v>148</v>
      </c>
      <c r="BM90" s="140" t="s">
        <v>2168</v>
      </c>
    </row>
    <row r="91" spans="2:65" s="1" customFormat="1" ht="16.5" customHeight="1">
      <c r="B91" s="34"/>
      <c r="C91" s="129" t="s">
        <v>732</v>
      </c>
      <c r="D91" s="129" t="s">
        <v>143</v>
      </c>
      <c r="E91" s="130" t="s">
        <v>2169</v>
      </c>
      <c r="F91" s="131" t="s">
        <v>2170</v>
      </c>
      <c r="G91" s="132" t="s">
        <v>874</v>
      </c>
      <c r="H91" s="133">
        <v>1</v>
      </c>
      <c r="I91" s="134"/>
      <c r="J91" s="135">
        <f t="shared" si="10"/>
        <v>0</v>
      </c>
      <c r="K91" s="131" t="s">
        <v>32</v>
      </c>
      <c r="L91" s="34"/>
      <c r="M91" s="136" t="s">
        <v>32</v>
      </c>
      <c r="N91" s="137" t="s">
        <v>51</v>
      </c>
      <c r="P91" s="138">
        <f t="shared" si="11"/>
        <v>0</v>
      </c>
      <c r="Q91" s="138">
        <v>0</v>
      </c>
      <c r="R91" s="138">
        <f t="shared" si="12"/>
        <v>0</v>
      </c>
      <c r="S91" s="138">
        <v>0</v>
      </c>
      <c r="T91" s="139">
        <f t="shared" si="13"/>
        <v>0</v>
      </c>
      <c r="AR91" s="140" t="s">
        <v>148</v>
      </c>
      <c r="AT91" s="140" t="s">
        <v>143</v>
      </c>
      <c r="AU91" s="140" t="s">
        <v>88</v>
      </c>
      <c r="AY91" s="18" t="s">
        <v>141</v>
      </c>
      <c r="BE91" s="141">
        <f t="shared" si="14"/>
        <v>0</v>
      </c>
      <c r="BF91" s="141">
        <f t="shared" si="15"/>
        <v>0</v>
      </c>
      <c r="BG91" s="141">
        <f t="shared" si="16"/>
        <v>0</v>
      </c>
      <c r="BH91" s="141">
        <f t="shared" si="17"/>
        <v>0</v>
      </c>
      <c r="BI91" s="141">
        <f t="shared" si="18"/>
        <v>0</v>
      </c>
      <c r="BJ91" s="18" t="s">
        <v>88</v>
      </c>
      <c r="BK91" s="141">
        <f t="shared" si="19"/>
        <v>0</v>
      </c>
      <c r="BL91" s="18" t="s">
        <v>148</v>
      </c>
      <c r="BM91" s="140" t="s">
        <v>2171</v>
      </c>
    </row>
    <row r="92" spans="2:65" s="1" customFormat="1" ht="24.2" customHeight="1">
      <c r="B92" s="34"/>
      <c r="C92" s="129" t="s">
        <v>737</v>
      </c>
      <c r="D92" s="129" t="s">
        <v>143</v>
      </c>
      <c r="E92" s="130" t="s">
        <v>2172</v>
      </c>
      <c r="F92" s="131" t="s">
        <v>2173</v>
      </c>
      <c r="G92" s="132" t="s">
        <v>874</v>
      </c>
      <c r="H92" s="133">
        <v>1</v>
      </c>
      <c r="I92" s="134"/>
      <c r="J92" s="135">
        <f t="shared" si="10"/>
        <v>0</v>
      </c>
      <c r="K92" s="131" t="s">
        <v>32</v>
      </c>
      <c r="L92" s="34"/>
      <c r="M92" s="136" t="s">
        <v>32</v>
      </c>
      <c r="N92" s="137" t="s">
        <v>51</v>
      </c>
      <c r="P92" s="138">
        <f t="shared" si="11"/>
        <v>0</v>
      </c>
      <c r="Q92" s="138">
        <v>0</v>
      </c>
      <c r="R92" s="138">
        <f t="shared" si="12"/>
        <v>0</v>
      </c>
      <c r="S92" s="138">
        <v>0</v>
      </c>
      <c r="T92" s="139">
        <f t="shared" si="13"/>
        <v>0</v>
      </c>
      <c r="AR92" s="140" t="s">
        <v>148</v>
      </c>
      <c r="AT92" s="140" t="s">
        <v>143</v>
      </c>
      <c r="AU92" s="140" t="s">
        <v>88</v>
      </c>
      <c r="AY92" s="18" t="s">
        <v>141</v>
      </c>
      <c r="BE92" s="141">
        <f t="shared" si="14"/>
        <v>0</v>
      </c>
      <c r="BF92" s="141">
        <f t="shared" si="15"/>
        <v>0</v>
      </c>
      <c r="BG92" s="141">
        <f t="shared" si="16"/>
        <v>0</v>
      </c>
      <c r="BH92" s="141">
        <f t="shared" si="17"/>
        <v>0</v>
      </c>
      <c r="BI92" s="141">
        <f t="shared" si="18"/>
        <v>0</v>
      </c>
      <c r="BJ92" s="18" t="s">
        <v>88</v>
      </c>
      <c r="BK92" s="141">
        <f t="shared" si="19"/>
        <v>0</v>
      </c>
      <c r="BL92" s="18" t="s">
        <v>148</v>
      </c>
      <c r="BM92" s="140" t="s">
        <v>2174</v>
      </c>
    </row>
    <row r="93" spans="2:65" s="1" customFormat="1" ht="204.95" customHeight="1">
      <c r="B93" s="34"/>
      <c r="C93" s="129" t="s">
        <v>742</v>
      </c>
      <c r="D93" s="129" t="s">
        <v>143</v>
      </c>
      <c r="E93" s="130" t="s">
        <v>599</v>
      </c>
      <c r="F93" s="131" t="s">
        <v>2175</v>
      </c>
      <c r="G93" s="132" t="s">
        <v>874</v>
      </c>
      <c r="H93" s="133">
        <v>1</v>
      </c>
      <c r="I93" s="134"/>
      <c r="J93" s="135">
        <f t="shared" si="10"/>
        <v>0</v>
      </c>
      <c r="K93" s="131" t="s">
        <v>32</v>
      </c>
      <c r="L93" s="34"/>
      <c r="M93" s="136" t="s">
        <v>32</v>
      </c>
      <c r="N93" s="137" t="s">
        <v>51</v>
      </c>
      <c r="P93" s="138">
        <f t="shared" si="11"/>
        <v>0</v>
      </c>
      <c r="Q93" s="138">
        <v>0</v>
      </c>
      <c r="R93" s="138">
        <f t="shared" si="12"/>
        <v>0</v>
      </c>
      <c r="S93" s="138">
        <v>0</v>
      </c>
      <c r="T93" s="139">
        <f t="shared" si="13"/>
        <v>0</v>
      </c>
      <c r="AR93" s="140" t="s">
        <v>148</v>
      </c>
      <c r="AT93" s="140" t="s">
        <v>143</v>
      </c>
      <c r="AU93" s="140" t="s">
        <v>88</v>
      </c>
      <c r="AY93" s="18" t="s">
        <v>141</v>
      </c>
      <c r="BE93" s="141">
        <f t="shared" si="14"/>
        <v>0</v>
      </c>
      <c r="BF93" s="141">
        <f t="shared" si="15"/>
        <v>0</v>
      </c>
      <c r="BG93" s="141">
        <f t="shared" si="16"/>
        <v>0</v>
      </c>
      <c r="BH93" s="141">
        <f t="shared" si="17"/>
        <v>0</v>
      </c>
      <c r="BI93" s="141">
        <f t="shared" si="18"/>
        <v>0</v>
      </c>
      <c r="BJ93" s="18" t="s">
        <v>88</v>
      </c>
      <c r="BK93" s="141">
        <f t="shared" si="19"/>
        <v>0</v>
      </c>
      <c r="BL93" s="18" t="s">
        <v>148</v>
      </c>
      <c r="BM93" s="140" t="s">
        <v>2176</v>
      </c>
    </row>
    <row r="94" spans="2:65" s="1" customFormat="1" ht="223.5" customHeight="1">
      <c r="B94" s="34"/>
      <c r="C94" s="129" t="s">
        <v>7</v>
      </c>
      <c r="D94" s="129" t="s">
        <v>143</v>
      </c>
      <c r="E94" s="130" t="s">
        <v>2177</v>
      </c>
      <c r="F94" s="131" t="s">
        <v>2178</v>
      </c>
      <c r="G94" s="132" t="s">
        <v>874</v>
      </c>
      <c r="H94" s="133">
        <v>1</v>
      </c>
      <c r="I94" s="134"/>
      <c r="J94" s="135">
        <f t="shared" si="10"/>
        <v>0</v>
      </c>
      <c r="K94" s="131" t="s">
        <v>32</v>
      </c>
      <c r="L94" s="34"/>
      <c r="M94" s="136" t="s">
        <v>32</v>
      </c>
      <c r="N94" s="137" t="s">
        <v>51</v>
      </c>
      <c r="P94" s="138">
        <f t="shared" si="11"/>
        <v>0</v>
      </c>
      <c r="Q94" s="138">
        <v>0</v>
      </c>
      <c r="R94" s="138">
        <f t="shared" si="12"/>
        <v>0</v>
      </c>
      <c r="S94" s="138">
        <v>0</v>
      </c>
      <c r="T94" s="139">
        <f t="shared" si="13"/>
        <v>0</v>
      </c>
      <c r="AR94" s="140" t="s">
        <v>148</v>
      </c>
      <c r="AT94" s="140" t="s">
        <v>143</v>
      </c>
      <c r="AU94" s="140" t="s">
        <v>88</v>
      </c>
      <c r="AY94" s="18" t="s">
        <v>141</v>
      </c>
      <c r="BE94" s="141">
        <f t="shared" si="14"/>
        <v>0</v>
      </c>
      <c r="BF94" s="141">
        <f t="shared" si="15"/>
        <v>0</v>
      </c>
      <c r="BG94" s="141">
        <f t="shared" si="16"/>
        <v>0</v>
      </c>
      <c r="BH94" s="141">
        <f t="shared" si="17"/>
        <v>0</v>
      </c>
      <c r="BI94" s="141">
        <f t="shared" si="18"/>
        <v>0</v>
      </c>
      <c r="BJ94" s="18" t="s">
        <v>88</v>
      </c>
      <c r="BK94" s="141">
        <f t="shared" si="19"/>
        <v>0</v>
      </c>
      <c r="BL94" s="18" t="s">
        <v>148</v>
      </c>
      <c r="BM94" s="140" t="s">
        <v>2179</v>
      </c>
    </row>
    <row r="95" spans="2:65" s="1" customFormat="1" ht="204.95" customHeight="1">
      <c r="B95" s="34"/>
      <c r="C95" s="129" t="s">
        <v>757</v>
      </c>
      <c r="D95" s="129" t="s">
        <v>143</v>
      </c>
      <c r="E95" s="130" t="s">
        <v>2180</v>
      </c>
      <c r="F95" s="131" t="s">
        <v>2181</v>
      </c>
      <c r="G95" s="132" t="s">
        <v>874</v>
      </c>
      <c r="H95" s="133">
        <v>1</v>
      </c>
      <c r="I95" s="134"/>
      <c r="J95" s="135">
        <f t="shared" si="10"/>
        <v>0</v>
      </c>
      <c r="K95" s="131" t="s">
        <v>32</v>
      </c>
      <c r="L95" s="34"/>
      <c r="M95" s="136" t="s">
        <v>32</v>
      </c>
      <c r="N95" s="137" t="s">
        <v>51</v>
      </c>
      <c r="P95" s="138">
        <f t="shared" si="11"/>
        <v>0</v>
      </c>
      <c r="Q95" s="138">
        <v>0</v>
      </c>
      <c r="R95" s="138">
        <f t="shared" si="12"/>
        <v>0</v>
      </c>
      <c r="S95" s="138">
        <v>0</v>
      </c>
      <c r="T95" s="139">
        <f t="shared" si="13"/>
        <v>0</v>
      </c>
      <c r="AR95" s="140" t="s">
        <v>148</v>
      </c>
      <c r="AT95" s="140" t="s">
        <v>143</v>
      </c>
      <c r="AU95" s="140" t="s">
        <v>88</v>
      </c>
      <c r="AY95" s="18" t="s">
        <v>141</v>
      </c>
      <c r="BE95" s="141">
        <f t="shared" si="14"/>
        <v>0</v>
      </c>
      <c r="BF95" s="141">
        <f t="shared" si="15"/>
        <v>0</v>
      </c>
      <c r="BG95" s="141">
        <f t="shared" si="16"/>
        <v>0</v>
      </c>
      <c r="BH95" s="141">
        <f t="shared" si="17"/>
        <v>0</v>
      </c>
      <c r="BI95" s="141">
        <f t="shared" si="18"/>
        <v>0</v>
      </c>
      <c r="BJ95" s="18" t="s">
        <v>88</v>
      </c>
      <c r="BK95" s="141">
        <f t="shared" si="19"/>
        <v>0</v>
      </c>
      <c r="BL95" s="18" t="s">
        <v>148</v>
      </c>
      <c r="BM95" s="140" t="s">
        <v>2182</v>
      </c>
    </row>
    <row r="96" spans="2:65" s="1" customFormat="1" ht="167.85" customHeight="1">
      <c r="B96" s="34"/>
      <c r="C96" s="129" t="s">
        <v>285</v>
      </c>
      <c r="D96" s="129" t="s">
        <v>143</v>
      </c>
      <c r="E96" s="130" t="s">
        <v>2183</v>
      </c>
      <c r="F96" s="131" t="s">
        <v>2184</v>
      </c>
      <c r="G96" s="132" t="s">
        <v>874</v>
      </c>
      <c r="H96" s="133">
        <v>1</v>
      </c>
      <c r="I96" s="134"/>
      <c r="J96" s="135">
        <f t="shared" si="10"/>
        <v>0</v>
      </c>
      <c r="K96" s="131" t="s">
        <v>32</v>
      </c>
      <c r="L96" s="34"/>
      <c r="M96" s="191" t="s">
        <v>32</v>
      </c>
      <c r="N96" s="192" t="s">
        <v>51</v>
      </c>
      <c r="O96" s="178"/>
      <c r="P96" s="193">
        <f t="shared" si="11"/>
        <v>0</v>
      </c>
      <c r="Q96" s="193">
        <v>0</v>
      </c>
      <c r="R96" s="193">
        <f t="shared" si="12"/>
        <v>0</v>
      </c>
      <c r="S96" s="193">
        <v>0</v>
      </c>
      <c r="T96" s="194">
        <f t="shared" si="13"/>
        <v>0</v>
      </c>
      <c r="AR96" s="140" t="s">
        <v>148</v>
      </c>
      <c r="AT96" s="140" t="s">
        <v>143</v>
      </c>
      <c r="AU96" s="140" t="s">
        <v>88</v>
      </c>
      <c r="AY96" s="18" t="s">
        <v>141</v>
      </c>
      <c r="BE96" s="141">
        <f t="shared" si="14"/>
        <v>0</v>
      </c>
      <c r="BF96" s="141">
        <f t="shared" si="15"/>
        <v>0</v>
      </c>
      <c r="BG96" s="141">
        <f t="shared" si="16"/>
        <v>0</v>
      </c>
      <c r="BH96" s="141">
        <f t="shared" si="17"/>
        <v>0</v>
      </c>
      <c r="BI96" s="141">
        <f t="shared" si="18"/>
        <v>0</v>
      </c>
      <c r="BJ96" s="18" t="s">
        <v>88</v>
      </c>
      <c r="BK96" s="141">
        <f t="shared" si="19"/>
        <v>0</v>
      </c>
      <c r="BL96" s="18" t="s">
        <v>148</v>
      </c>
      <c r="BM96" s="140" t="s">
        <v>2185</v>
      </c>
    </row>
    <row r="97" spans="2:12" s="1" customFormat="1" ht="6.95" customHeight="1">
      <c r="B97" s="43"/>
      <c r="C97" s="44"/>
      <c r="D97" s="44"/>
      <c r="E97" s="44"/>
      <c r="F97" s="44"/>
      <c r="G97" s="44"/>
      <c r="H97" s="44"/>
      <c r="I97" s="44"/>
      <c r="J97" s="44"/>
      <c r="K97" s="44"/>
      <c r="L97" s="34"/>
    </row>
  </sheetData>
  <sheetProtection algorithmName="SHA-512" hashValue="l3vYXuoAREEslUD930vEFoyPvRqzeQbfOhf0l5Enx2N+kMx1bJv7e2/E2HRt/SJrP8+uJtvHLmWnYnm0ID19Dg==" saltValue="1Xaqfcz7Tz6OwKEVOWhv/fuuNtGHBUQa00ao3fU1ujMaos0ncYXR+f5smf6RzPQNcixOswIFJ52tNdZ6jq5L3A==" spinCount="100000" sheet="1" objects="1" scenarios="1" formatColumns="0" formatRows="0" autoFilter="0"/>
  <autoFilter ref="C79:K96" xr:uid="{00000000-0009-0000-0000-000006000000}"/>
  <mergeCells count="9">
    <mergeCell ref="E50:H50"/>
    <mergeCell ref="E70:H70"/>
    <mergeCell ref="E72:H72"/>
    <mergeCell ref="L2:V2"/>
    <mergeCell ref="E7:H7"/>
    <mergeCell ref="E9:H9"/>
    <mergeCell ref="E18:H18"/>
    <mergeCell ref="E27:H27"/>
    <mergeCell ref="E48:H48"/>
  </mergeCells>
  <hyperlinks>
    <hyperlink ref="F88" r:id="rId1" xr:uid="{00000000-0004-0000-06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19"/>
  <sheetViews>
    <sheetView showGridLines="0" topLeftCell="A43" zoomScale="110" zoomScaleNormal="110" workbookViewId="0"/>
  </sheetViews>
  <sheetFormatPr defaultRowHeight="15"/>
  <cols>
    <col min="1" max="1" width="8.33203125" style="195" customWidth="1"/>
    <col min="2" max="2" width="1.6640625" style="195" customWidth="1"/>
    <col min="3" max="4" width="5" style="195" customWidth="1"/>
    <col min="5" max="5" width="11.6640625" style="195" customWidth="1"/>
    <col min="6" max="6" width="9.1640625" style="195" customWidth="1"/>
    <col min="7" max="7" width="5" style="195" customWidth="1"/>
    <col min="8" max="8" width="77.83203125" style="195" customWidth="1"/>
    <col min="9" max="10" width="20" style="195" customWidth="1"/>
    <col min="11" max="11" width="1.6640625" style="195" customWidth="1"/>
  </cols>
  <sheetData>
    <row r="1" spans="2:11" customFormat="1" ht="37.5" customHeight="1"/>
    <row r="2" spans="2:11" customFormat="1" ht="7.5" customHeight="1">
      <c r="B2" s="196"/>
      <c r="C2" s="197"/>
      <c r="D2" s="197"/>
      <c r="E2" s="197"/>
      <c r="F2" s="197"/>
      <c r="G2" s="197"/>
      <c r="H2" s="197"/>
      <c r="I2" s="197"/>
      <c r="J2" s="197"/>
      <c r="K2" s="198"/>
    </row>
    <row r="3" spans="2:11" s="16" customFormat="1" ht="45" customHeight="1">
      <c r="B3" s="199"/>
      <c r="C3" s="323" t="s">
        <v>2186</v>
      </c>
      <c r="D3" s="323"/>
      <c r="E3" s="323"/>
      <c r="F3" s="323"/>
      <c r="G3" s="323"/>
      <c r="H3" s="323"/>
      <c r="I3" s="323"/>
      <c r="J3" s="323"/>
      <c r="K3" s="200"/>
    </row>
    <row r="4" spans="2:11" customFormat="1" ht="25.5" customHeight="1">
      <c r="B4" s="201"/>
      <c r="C4" s="322" t="s">
        <v>2187</v>
      </c>
      <c r="D4" s="322"/>
      <c r="E4" s="322"/>
      <c r="F4" s="322"/>
      <c r="G4" s="322"/>
      <c r="H4" s="322"/>
      <c r="I4" s="322"/>
      <c r="J4" s="322"/>
      <c r="K4" s="202"/>
    </row>
    <row r="5" spans="2:11" customFormat="1" ht="5.25" customHeight="1">
      <c r="B5" s="201"/>
      <c r="C5" s="203"/>
      <c r="D5" s="203"/>
      <c r="E5" s="203"/>
      <c r="F5" s="203"/>
      <c r="G5" s="203"/>
      <c r="H5" s="203"/>
      <c r="I5" s="203"/>
      <c r="J5" s="203"/>
      <c r="K5" s="202"/>
    </row>
    <row r="6" spans="2:11" customFormat="1" ht="15" customHeight="1">
      <c r="B6" s="201"/>
      <c r="C6" s="321" t="s">
        <v>2188</v>
      </c>
      <c r="D6" s="321"/>
      <c r="E6" s="321"/>
      <c r="F6" s="321"/>
      <c r="G6" s="321"/>
      <c r="H6" s="321"/>
      <c r="I6" s="321"/>
      <c r="J6" s="321"/>
      <c r="K6" s="202"/>
    </row>
    <row r="7" spans="2:11" customFormat="1" ht="15" customHeight="1">
      <c r="B7" s="205"/>
      <c r="C7" s="321" t="s">
        <v>2189</v>
      </c>
      <c r="D7" s="321"/>
      <c r="E7" s="321"/>
      <c r="F7" s="321"/>
      <c r="G7" s="321"/>
      <c r="H7" s="321"/>
      <c r="I7" s="321"/>
      <c r="J7" s="321"/>
      <c r="K7" s="202"/>
    </row>
    <row r="8" spans="2:11" customFormat="1" ht="12.75" customHeight="1">
      <c r="B8" s="205"/>
      <c r="C8" s="204"/>
      <c r="D8" s="204"/>
      <c r="E8" s="204"/>
      <c r="F8" s="204"/>
      <c r="G8" s="204"/>
      <c r="H8" s="204"/>
      <c r="I8" s="204"/>
      <c r="J8" s="204"/>
      <c r="K8" s="202"/>
    </row>
    <row r="9" spans="2:11" customFormat="1" ht="15" customHeight="1">
      <c r="B9" s="205"/>
      <c r="C9" s="321" t="s">
        <v>2190</v>
      </c>
      <c r="D9" s="321"/>
      <c r="E9" s="321"/>
      <c r="F9" s="321"/>
      <c r="G9" s="321"/>
      <c r="H9" s="321"/>
      <c r="I9" s="321"/>
      <c r="J9" s="321"/>
      <c r="K9" s="202"/>
    </row>
    <row r="10" spans="2:11" customFormat="1" ht="15" customHeight="1">
      <c r="B10" s="205"/>
      <c r="C10" s="204"/>
      <c r="D10" s="321" t="s">
        <v>2191</v>
      </c>
      <c r="E10" s="321"/>
      <c r="F10" s="321"/>
      <c r="G10" s="321"/>
      <c r="H10" s="321"/>
      <c r="I10" s="321"/>
      <c r="J10" s="321"/>
      <c r="K10" s="202"/>
    </row>
    <row r="11" spans="2:11" customFormat="1" ht="15" customHeight="1">
      <c r="B11" s="205"/>
      <c r="C11" s="206"/>
      <c r="D11" s="321" t="s">
        <v>2192</v>
      </c>
      <c r="E11" s="321"/>
      <c r="F11" s="321"/>
      <c r="G11" s="321"/>
      <c r="H11" s="321"/>
      <c r="I11" s="321"/>
      <c r="J11" s="321"/>
      <c r="K11" s="202"/>
    </row>
    <row r="12" spans="2:11" customFormat="1" ht="15" customHeight="1">
      <c r="B12" s="205"/>
      <c r="C12" s="206"/>
      <c r="D12" s="204"/>
      <c r="E12" s="204"/>
      <c r="F12" s="204"/>
      <c r="G12" s="204"/>
      <c r="H12" s="204"/>
      <c r="I12" s="204"/>
      <c r="J12" s="204"/>
      <c r="K12" s="202"/>
    </row>
    <row r="13" spans="2:11" customFormat="1" ht="15" customHeight="1">
      <c r="B13" s="205"/>
      <c r="C13" s="206"/>
      <c r="D13" s="207" t="s">
        <v>2193</v>
      </c>
      <c r="E13" s="204"/>
      <c r="F13" s="204"/>
      <c r="G13" s="204"/>
      <c r="H13" s="204"/>
      <c r="I13" s="204"/>
      <c r="J13" s="204"/>
      <c r="K13" s="202"/>
    </row>
    <row r="14" spans="2:11" customFormat="1" ht="12.75" customHeight="1">
      <c r="B14" s="205"/>
      <c r="C14" s="206"/>
      <c r="D14" s="206"/>
      <c r="E14" s="206"/>
      <c r="F14" s="206"/>
      <c r="G14" s="206"/>
      <c r="H14" s="206"/>
      <c r="I14" s="206"/>
      <c r="J14" s="206"/>
      <c r="K14" s="202"/>
    </row>
    <row r="15" spans="2:11" customFormat="1" ht="15" customHeight="1">
      <c r="B15" s="205"/>
      <c r="C15" s="206"/>
      <c r="D15" s="321" t="s">
        <v>2194</v>
      </c>
      <c r="E15" s="321"/>
      <c r="F15" s="321"/>
      <c r="G15" s="321"/>
      <c r="H15" s="321"/>
      <c r="I15" s="321"/>
      <c r="J15" s="321"/>
      <c r="K15" s="202"/>
    </row>
    <row r="16" spans="2:11" customFormat="1" ht="15" customHeight="1">
      <c r="B16" s="205"/>
      <c r="C16" s="206"/>
      <c r="D16" s="321" t="s">
        <v>2195</v>
      </c>
      <c r="E16" s="321"/>
      <c r="F16" s="321"/>
      <c r="G16" s="321"/>
      <c r="H16" s="321"/>
      <c r="I16" s="321"/>
      <c r="J16" s="321"/>
      <c r="K16" s="202"/>
    </row>
    <row r="17" spans="2:11" customFormat="1" ht="15" customHeight="1">
      <c r="B17" s="205"/>
      <c r="C17" s="206"/>
      <c r="D17" s="321" t="s">
        <v>2196</v>
      </c>
      <c r="E17" s="321"/>
      <c r="F17" s="321"/>
      <c r="G17" s="321"/>
      <c r="H17" s="321"/>
      <c r="I17" s="321"/>
      <c r="J17" s="321"/>
      <c r="K17" s="202"/>
    </row>
    <row r="18" spans="2:11" customFormat="1" ht="15" customHeight="1">
      <c r="B18" s="205"/>
      <c r="C18" s="206"/>
      <c r="D18" s="206"/>
      <c r="E18" s="208" t="s">
        <v>87</v>
      </c>
      <c r="F18" s="321" t="s">
        <v>2197</v>
      </c>
      <c r="G18" s="321"/>
      <c r="H18" s="321"/>
      <c r="I18" s="321"/>
      <c r="J18" s="321"/>
      <c r="K18" s="202"/>
    </row>
    <row r="19" spans="2:11" customFormat="1" ht="15" customHeight="1">
      <c r="B19" s="205"/>
      <c r="C19" s="206"/>
      <c r="D19" s="206"/>
      <c r="E19" s="208" t="s">
        <v>2198</v>
      </c>
      <c r="F19" s="321" t="s">
        <v>2199</v>
      </c>
      <c r="G19" s="321"/>
      <c r="H19" s="321"/>
      <c r="I19" s="321"/>
      <c r="J19" s="321"/>
      <c r="K19" s="202"/>
    </row>
    <row r="20" spans="2:11" customFormat="1" ht="15" customHeight="1">
      <c r="B20" s="205"/>
      <c r="C20" s="206"/>
      <c r="D20" s="206"/>
      <c r="E20" s="208" t="s">
        <v>2200</v>
      </c>
      <c r="F20" s="321" t="s">
        <v>2201</v>
      </c>
      <c r="G20" s="321"/>
      <c r="H20" s="321"/>
      <c r="I20" s="321"/>
      <c r="J20" s="321"/>
      <c r="K20" s="202"/>
    </row>
    <row r="21" spans="2:11" customFormat="1" ht="15" customHeight="1">
      <c r="B21" s="205"/>
      <c r="C21" s="206"/>
      <c r="D21" s="206"/>
      <c r="E21" s="208" t="s">
        <v>2202</v>
      </c>
      <c r="F21" s="321" t="s">
        <v>104</v>
      </c>
      <c r="G21" s="321"/>
      <c r="H21" s="321"/>
      <c r="I21" s="321"/>
      <c r="J21" s="321"/>
      <c r="K21" s="202"/>
    </row>
    <row r="22" spans="2:11" customFormat="1" ht="15" customHeight="1">
      <c r="B22" s="205"/>
      <c r="C22" s="206"/>
      <c r="D22" s="206"/>
      <c r="E22" s="208" t="s">
        <v>2203</v>
      </c>
      <c r="F22" s="321" t="s">
        <v>2204</v>
      </c>
      <c r="G22" s="321"/>
      <c r="H22" s="321"/>
      <c r="I22" s="321"/>
      <c r="J22" s="321"/>
      <c r="K22" s="202"/>
    </row>
    <row r="23" spans="2:11" customFormat="1" ht="15" customHeight="1">
      <c r="B23" s="205"/>
      <c r="C23" s="206"/>
      <c r="D23" s="206"/>
      <c r="E23" s="208" t="s">
        <v>2205</v>
      </c>
      <c r="F23" s="321" t="s">
        <v>2206</v>
      </c>
      <c r="G23" s="321"/>
      <c r="H23" s="321"/>
      <c r="I23" s="321"/>
      <c r="J23" s="321"/>
      <c r="K23" s="202"/>
    </row>
    <row r="24" spans="2:11" customFormat="1" ht="12.75" customHeight="1">
      <c r="B24" s="205"/>
      <c r="C24" s="206"/>
      <c r="D24" s="206"/>
      <c r="E24" s="206"/>
      <c r="F24" s="206"/>
      <c r="G24" s="206"/>
      <c r="H24" s="206"/>
      <c r="I24" s="206"/>
      <c r="J24" s="206"/>
      <c r="K24" s="202"/>
    </row>
    <row r="25" spans="2:11" customFormat="1" ht="15" customHeight="1">
      <c r="B25" s="205"/>
      <c r="C25" s="321" t="s">
        <v>2207</v>
      </c>
      <c r="D25" s="321"/>
      <c r="E25" s="321"/>
      <c r="F25" s="321"/>
      <c r="G25" s="321"/>
      <c r="H25" s="321"/>
      <c r="I25" s="321"/>
      <c r="J25" s="321"/>
      <c r="K25" s="202"/>
    </row>
    <row r="26" spans="2:11" customFormat="1" ht="15" customHeight="1">
      <c r="B26" s="205"/>
      <c r="C26" s="321" t="s">
        <v>2208</v>
      </c>
      <c r="D26" s="321"/>
      <c r="E26" s="321"/>
      <c r="F26" s="321"/>
      <c r="G26" s="321"/>
      <c r="H26" s="321"/>
      <c r="I26" s="321"/>
      <c r="J26" s="321"/>
      <c r="K26" s="202"/>
    </row>
    <row r="27" spans="2:11" customFormat="1" ht="15" customHeight="1">
      <c r="B27" s="205"/>
      <c r="C27" s="204"/>
      <c r="D27" s="321" t="s">
        <v>2209</v>
      </c>
      <c r="E27" s="321"/>
      <c r="F27" s="321"/>
      <c r="G27" s="321"/>
      <c r="H27" s="321"/>
      <c r="I27" s="321"/>
      <c r="J27" s="321"/>
      <c r="K27" s="202"/>
    </row>
    <row r="28" spans="2:11" customFormat="1" ht="15" customHeight="1">
      <c r="B28" s="205"/>
      <c r="C28" s="206"/>
      <c r="D28" s="321" t="s">
        <v>2210</v>
      </c>
      <c r="E28" s="321"/>
      <c r="F28" s="321"/>
      <c r="G28" s="321"/>
      <c r="H28" s="321"/>
      <c r="I28" s="321"/>
      <c r="J28" s="321"/>
      <c r="K28" s="202"/>
    </row>
    <row r="29" spans="2:11" customFormat="1" ht="12.75" customHeight="1">
      <c r="B29" s="205"/>
      <c r="C29" s="206"/>
      <c r="D29" s="206"/>
      <c r="E29" s="206"/>
      <c r="F29" s="206"/>
      <c r="G29" s="206"/>
      <c r="H29" s="206"/>
      <c r="I29" s="206"/>
      <c r="J29" s="206"/>
      <c r="K29" s="202"/>
    </row>
    <row r="30" spans="2:11" customFormat="1" ht="15" customHeight="1">
      <c r="B30" s="205"/>
      <c r="C30" s="206"/>
      <c r="D30" s="321" t="s">
        <v>2211</v>
      </c>
      <c r="E30" s="321"/>
      <c r="F30" s="321"/>
      <c r="G30" s="321"/>
      <c r="H30" s="321"/>
      <c r="I30" s="321"/>
      <c r="J30" s="321"/>
      <c r="K30" s="202"/>
    </row>
    <row r="31" spans="2:11" customFormat="1" ht="15" customHeight="1">
      <c r="B31" s="205"/>
      <c r="C31" s="206"/>
      <c r="D31" s="321" t="s">
        <v>2212</v>
      </c>
      <c r="E31" s="321"/>
      <c r="F31" s="321"/>
      <c r="G31" s="321"/>
      <c r="H31" s="321"/>
      <c r="I31" s="321"/>
      <c r="J31" s="321"/>
      <c r="K31" s="202"/>
    </row>
    <row r="32" spans="2:11" customFormat="1" ht="12.75" customHeight="1">
      <c r="B32" s="205"/>
      <c r="C32" s="206"/>
      <c r="D32" s="206"/>
      <c r="E32" s="206"/>
      <c r="F32" s="206"/>
      <c r="G32" s="206"/>
      <c r="H32" s="206"/>
      <c r="I32" s="206"/>
      <c r="J32" s="206"/>
      <c r="K32" s="202"/>
    </row>
    <row r="33" spans="2:11" customFormat="1" ht="15" customHeight="1">
      <c r="B33" s="205"/>
      <c r="C33" s="206"/>
      <c r="D33" s="321" t="s">
        <v>2213</v>
      </c>
      <c r="E33" s="321"/>
      <c r="F33" s="321"/>
      <c r="G33" s="321"/>
      <c r="H33" s="321"/>
      <c r="I33" s="321"/>
      <c r="J33" s="321"/>
      <c r="K33" s="202"/>
    </row>
    <row r="34" spans="2:11" customFormat="1" ht="15" customHeight="1">
      <c r="B34" s="205"/>
      <c r="C34" s="206"/>
      <c r="D34" s="321" t="s">
        <v>2214</v>
      </c>
      <c r="E34" s="321"/>
      <c r="F34" s="321"/>
      <c r="G34" s="321"/>
      <c r="H34" s="321"/>
      <c r="I34" s="321"/>
      <c r="J34" s="321"/>
      <c r="K34" s="202"/>
    </row>
    <row r="35" spans="2:11" customFormat="1" ht="15" customHeight="1">
      <c r="B35" s="205"/>
      <c r="C35" s="206"/>
      <c r="D35" s="321" t="s">
        <v>2215</v>
      </c>
      <c r="E35" s="321"/>
      <c r="F35" s="321"/>
      <c r="G35" s="321"/>
      <c r="H35" s="321"/>
      <c r="I35" s="321"/>
      <c r="J35" s="321"/>
      <c r="K35" s="202"/>
    </row>
    <row r="36" spans="2:11" customFormat="1" ht="15" customHeight="1">
      <c r="B36" s="205"/>
      <c r="C36" s="206"/>
      <c r="D36" s="204"/>
      <c r="E36" s="207" t="s">
        <v>127</v>
      </c>
      <c r="F36" s="204"/>
      <c r="G36" s="321" t="s">
        <v>2216</v>
      </c>
      <c r="H36" s="321"/>
      <c r="I36" s="321"/>
      <c r="J36" s="321"/>
      <c r="K36" s="202"/>
    </row>
    <row r="37" spans="2:11" customFormat="1" ht="30.75" customHeight="1">
      <c r="B37" s="205"/>
      <c r="C37" s="206"/>
      <c r="D37" s="204"/>
      <c r="E37" s="207" t="s">
        <v>2217</v>
      </c>
      <c r="F37" s="204"/>
      <c r="G37" s="321" t="s">
        <v>2218</v>
      </c>
      <c r="H37" s="321"/>
      <c r="I37" s="321"/>
      <c r="J37" s="321"/>
      <c r="K37" s="202"/>
    </row>
    <row r="38" spans="2:11" customFormat="1" ht="15" customHeight="1">
      <c r="B38" s="205"/>
      <c r="C38" s="206"/>
      <c r="D38" s="204"/>
      <c r="E38" s="207" t="s">
        <v>61</v>
      </c>
      <c r="F38" s="204"/>
      <c r="G38" s="321" t="s">
        <v>2219</v>
      </c>
      <c r="H38" s="321"/>
      <c r="I38" s="321"/>
      <c r="J38" s="321"/>
      <c r="K38" s="202"/>
    </row>
    <row r="39" spans="2:11" customFormat="1" ht="15" customHeight="1">
      <c r="B39" s="205"/>
      <c r="C39" s="206"/>
      <c r="D39" s="204"/>
      <c r="E39" s="207" t="s">
        <v>62</v>
      </c>
      <c r="F39" s="204"/>
      <c r="G39" s="321" t="s">
        <v>2220</v>
      </c>
      <c r="H39" s="321"/>
      <c r="I39" s="321"/>
      <c r="J39" s="321"/>
      <c r="K39" s="202"/>
    </row>
    <row r="40" spans="2:11" customFormat="1" ht="15" customHeight="1">
      <c r="B40" s="205"/>
      <c r="C40" s="206"/>
      <c r="D40" s="204"/>
      <c r="E40" s="207" t="s">
        <v>128</v>
      </c>
      <c r="F40" s="204"/>
      <c r="G40" s="321" t="s">
        <v>2221</v>
      </c>
      <c r="H40" s="321"/>
      <c r="I40" s="321"/>
      <c r="J40" s="321"/>
      <c r="K40" s="202"/>
    </row>
    <row r="41" spans="2:11" customFormat="1" ht="15" customHeight="1">
      <c r="B41" s="205"/>
      <c r="C41" s="206"/>
      <c r="D41" s="204"/>
      <c r="E41" s="207" t="s">
        <v>129</v>
      </c>
      <c r="F41" s="204"/>
      <c r="G41" s="321" t="s">
        <v>2222</v>
      </c>
      <c r="H41" s="321"/>
      <c r="I41" s="321"/>
      <c r="J41" s="321"/>
      <c r="K41" s="202"/>
    </row>
    <row r="42" spans="2:11" customFormat="1" ht="15" customHeight="1">
      <c r="B42" s="205"/>
      <c r="C42" s="206"/>
      <c r="D42" s="204"/>
      <c r="E42" s="207" t="s">
        <v>2223</v>
      </c>
      <c r="F42" s="204"/>
      <c r="G42" s="321" t="s">
        <v>2224</v>
      </c>
      <c r="H42" s="321"/>
      <c r="I42" s="321"/>
      <c r="J42" s="321"/>
      <c r="K42" s="202"/>
    </row>
    <row r="43" spans="2:11" customFormat="1" ht="15" customHeight="1">
      <c r="B43" s="205"/>
      <c r="C43" s="206"/>
      <c r="D43" s="204"/>
      <c r="E43" s="207"/>
      <c r="F43" s="204"/>
      <c r="G43" s="321" t="s">
        <v>2225</v>
      </c>
      <c r="H43" s="321"/>
      <c r="I43" s="321"/>
      <c r="J43" s="321"/>
      <c r="K43" s="202"/>
    </row>
    <row r="44" spans="2:11" customFormat="1" ht="15" customHeight="1">
      <c r="B44" s="205"/>
      <c r="C44" s="206"/>
      <c r="D44" s="204"/>
      <c r="E44" s="207" t="s">
        <v>2226</v>
      </c>
      <c r="F44" s="204"/>
      <c r="G44" s="321" t="s">
        <v>2227</v>
      </c>
      <c r="H44" s="321"/>
      <c r="I44" s="321"/>
      <c r="J44" s="321"/>
      <c r="K44" s="202"/>
    </row>
    <row r="45" spans="2:11" customFormat="1" ht="15" customHeight="1">
      <c r="B45" s="205"/>
      <c r="C45" s="206"/>
      <c r="D45" s="204"/>
      <c r="E45" s="207" t="s">
        <v>131</v>
      </c>
      <c r="F45" s="204"/>
      <c r="G45" s="321" t="s">
        <v>2228</v>
      </c>
      <c r="H45" s="321"/>
      <c r="I45" s="321"/>
      <c r="J45" s="321"/>
      <c r="K45" s="202"/>
    </row>
    <row r="46" spans="2:11" customFormat="1" ht="12.75" customHeight="1">
      <c r="B46" s="205"/>
      <c r="C46" s="206"/>
      <c r="D46" s="204"/>
      <c r="E46" s="204"/>
      <c r="F46" s="204"/>
      <c r="G46" s="204"/>
      <c r="H46" s="204"/>
      <c r="I46" s="204"/>
      <c r="J46" s="204"/>
      <c r="K46" s="202"/>
    </row>
    <row r="47" spans="2:11" customFormat="1" ht="15" customHeight="1">
      <c r="B47" s="205"/>
      <c r="C47" s="206"/>
      <c r="D47" s="321" t="s">
        <v>2229</v>
      </c>
      <c r="E47" s="321"/>
      <c r="F47" s="321"/>
      <c r="G47" s="321"/>
      <c r="H47" s="321"/>
      <c r="I47" s="321"/>
      <c r="J47" s="321"/>
      <c r="K47" s="202"/>
    </row>
    <row r="48" spans="2:11" customFormat="1" ht="15" customHeight="1">
      <c r="B48" s="205"/>
      <c r="C48" s="206"/>
      <c r="D48" s="206"/>
      <c r="E48" s="321" t="s">
        <v>2230</v>
      </c>
      <c r="F48" s="321"/>
      <c r="G48" s="321"/>
      <c r="H48" s="321"/>
      <c r="I48" s="321"/>
      <c r="J48" s="321"/>
      <c r="K48" s="202"/>
    </row>
    <row r="49" spans="2:11" customFormat="1" ht="15" customHeight="1">
      <c r="B49" s="205"/>
      <c r="C49" s="206"/>
      <c r="D49" s="206"/>
      <c r="E49" s="321" t="s">
        <v>2231</v>
      </c>
      <c r="F49" s="321"/>
      <c r="G49" s="321"/>
      <c r="H49" s="321"/>
      <c r="I49" s="321"/>
      <c r="J49" s="321"/>
      <c r="K49" s="202"/>
    </row>
    <row r="50" spans="2:11" customFormat="1" ht="15" customHeight="1">
      <c r="B50" s="205"/>
      <c r="C50" s="206"/>
      <c r="D50" s="206"/>
      <c r="E50" s="321" t="s">
        <v>2232</v>
      </c>
      <c r="F50" s="321"/>
      <c r="G50" s="321"/>
      <c r="H50" s="321"/>
      <c r="I50" s="321"/>
      <c r="J50" s="321"/>
      <c r="K50" s="202"/>
    </row>
    <row r="51" spans="2:11" customFormat="1" ht="15" customHeight="1">
      <c r="B51" s="205"/>
      <c r="C51" s="206"/>
      <c r="D51" s="321" t="s">
        <v>2233</v>
      </c>
      <c r="E51" s="321"/>
      <c r="F51" s="321"/>
      <c r="G51" s="321"/>
      <c r="H51" s="321"/>
      <c r="I51" s="321"/>
      <c r="J51" s="321"/>
      <c r="K51" s="202"/>
    </row>
    <row r="52" spans="2:11" customFormat="1" ht="25.5" customHeight="1">
      <c r="B52" s="201"/>
      <c r="C52" s="322" t="s">
        <v>2234</v>
      </c>
      <c r="D52" s="322"/>
      <c r="E52" s="322"/>
      <c r="F52" s="322"/>
      <c r="G52" s="322"/>
      <c r="H52" s="322"/>
      <c r="I52" s="322"/>
      <c r="J52" s="322"/>
      <c r="K52" s="202"/>
    </row>
    <row r="53" spans="2:11" customFormat="1" ht="5.25" customHeight="1">
      <c r="B53" s="201"/>
      <c r="C53" s="203"/>
      <c r="D53" s="203"/>
      <c r="E53" s="203"/>
      <c r="F53" s="203"/>
      <c r="G53" s="203"/>
      <c r="H53" s="203"/>
      <c r="I53" s="203"/>
      <c r="J53" s="203"/>
      <c r="K53" s="202"/>
    </row>
    <row r="54" spans="2:11" customFormat="1" ht="15" customHeight="1">
      <c r="B54" s="201"/>
      <c r="C54" s="321" t="s">
        <v>2235</v>
      </c>
      <c r="D54" s="321"/>
      <c r="E54" s="321"/>
      <c r="F54" s="321"/>
      <c r="G54" s="321"/>
      <c r="H54" s="321"/>
      <c r="I54" s="321"/>
      <c r="J54" s="321"/>
      <c r="K54" s="202"/>
    </row>
    <row r="55" spans="2:11" customFormat="1" ht="15" customHeight="1">
      <c r="B55" s="201"/>
      <c r="C55" s="321" t="s">
        <v>2236</v>
      </c>
      <c r="D55" s="321"/>
      <c r="E55" s="321"/>
      <c r="F55" s="321"/>
      <c r="G55" s="321"/>
      <c r="H55" s="321"/>
      <c r="I55" s="321"/>
      <c r="J55" s="321"/>
      <c r="K55" s="202"/>
    </row>
    <row r="56" spans="2:11" customFormat="1" ht="12.75" customHeight="1">
      <c r="B56" s="201"/>
      <c r="C56" s="204"/>
      <c r="D56" s="204"/>
      <c r="E56" s="204"/>
      <c r="F56" s="204"/>
      <c r="G56" s="204"/>
      <c r="H56" s="204"/>
      <c r="I56" s="204"/>
      <c r="J56" s="204"/>
      <c r="K56" s="202"/>
    </row>
    <row r="57" spans="2:11" customFormat="1" ht="15" customHeight="1">
      <c r="B57" s="201"/>
      <c r="C57" s="321" t="s">
        <v>2237</v>
      </c>
      <c r="D57" s="321"/>
      <c r="E57" s="321"/>
      <c r="F57" s="321"/>
      <c r="G57" s="321"/>
      <c r="H57" s="321"/>
      <c r="I57" s="321"/>
      <c r="J57" s="321"/>
      <c r="K57" s="202"/>
    </row>
    <row r="58" spans="2:11" customFormat="1" ht="15" customHeight="1">
      <c r="B58" s="201"/>
      <c r="C58" s="206"/>
      <c r="D58" s="321" t="s">
        <v>2238</v>
      </c>
      <c r="E58" s="321"/>
      <c r="F58" s="321"/>
      <c r="G58" s="321"/>
      <c r="H58" s="321"/>
      <c r="I58" s="321"/>
      <c r="J58" s="321"/>
      <c r="K58" s="202"/>
    </row>
    <row r="59" spans="2:11" customFormat="1" ht="15" customHeight="1">
      <c r="B59" s="201"/>
      <c r="C59" s="206"/>
      <c r="D59" s="321" t="s">
        <v>2239</v>
      </c>
      <c r="E59" s="321"/>
      <c r="F59" s="321"/>
      <c r="G59" s="321"/>
      <c r="H59" s="321"/>
      <c r="I59" s="321"/>
      <c r="J59" s="321"/>
      <c r="K59" s="202"/>
    </row>
    <row r="60" spans="2:11" customFormat="1" ht="15" customHeight="1">
      <c r="B60" s="201"/>
      <c r="C60" s="206"/>
      <c r="D60" s="321" t="s">
        <v>2240</v>
      </c>
      <c r="E60" s="321"/>
      <c r="F60" s="321"/>
      <c r="G60" s="321"/>
      <c r="H60" s="321"/>
      <c r="I60" s="321"/>
      <c r="J60" s="321"/>
      <c r="K60" s="202"/>
    </row>
    <row r="61" spans="2:11" customFormat="1" ht="15" customHeight="1">
      <c r="B61" s="201"/>
      <c r="C61" s="206"/>
      <c r="D61" s="321" t="s">
        <v>2241</v>
      </c>
      <c r="E61" s="321"/>
      <c r="F61" s="321"/>
      <c r="G61" s="321"/>
      <c r="H61" s="321"/>
      <c r="I61" s="321"/>
      <c r="J61" s="321"/>
      <c r="K61" s="202"/>
    </row>
    <row r="62" spans="2:11" customFormat="1" ht="15" customHeight="1">
      <c r="B62" s="201"/>
      <c r="C62" s="206"/>
      <c r="D62" s="324" t="s">
        <v>2242</v>
      </c>
      <c r="E62" s="324"/>
      <c r="F62" s="324"/>
      <c r="G62" s="324"/>
      <c r="H62" s="324"/>
      <c r="I62" s="324"/>
      <c r="J62" s="324"/>
      <c r="K62" s="202"/>
    </row>
    <row r="63" spans="2:11" customFormat="1" ht="15" customHeight="1">
      <c r="B63" s="201"/>
      <c r="C63" s="206"/>
      <c r="D63" s="321" t="s">
        <v>2243</v>
      </c>
      <c r="E63" s="321"/>
      <c r="F63" s="321"/>
      <c r="G63" s="321"/>
      <c r="H63" s="321"/>
      <c r="I63" s="321"/>
      <c r="J63" s="321"/>
      <c r="K63" s="202"/>
    </row>
    <row r="64" spans="2:11" customFormat="1" ht="12.75" customHeight="1">
      <c r="B64" s="201"/>
      <c r="C64" s="206"/>
      <c r="D64" s="206"/>
      <c r="E64" s="209"/>
      <c r="F64" s="206"/>
      <c r="G64" s="206"/>
      <c r="H64" s="206"/>
      <c r="I64" s="206"/>
      <c r="J64" s="206"/>
      <c r="K64" s="202"/>
    </row>
    <row r="65" spans="2:11" customFormat="1" ht="15" customHeight="1">
      <c r="B65" s="201"/>
      <c r="C65" s="206"/>
      <c r="D65" s="321" t="s">
        <v>2244</v>
      </c>
      <c r="E65" s="321"/>
      <c r="F65" s="321"/>
      <c r="G65" s="321"/>
      <c r="H65" s="321"/>
      <c r="I65" s="321"/>
      <c r="J65" s="321"/>
      <c r="K65" s="202"/>
    </row>
    <row r="66" spans="2:11" customFormat="1" ht="15" customHeight="1">
      <c r="B66" s="201"/>
      <c r="C66" s="206"/>
      <c r="D66" s="324" t="s">
        <v>2245</v>
      </c>
      <c r="E66" s="324"/>
      <c r="F66" s="324"/>
      <c r="G66" s="324"/>
      <c r="H66" s="324"/>
      <c r="I66" s="324"/>
      <c r="J66" s="324"/>
      <c r="K66" s="202"/>
    </row>
    <row r="67" spans="2:11" customFormat="1" ht="15" customHeight="1">
      <c r="B67" s="201"/>
      <c r="C67" s="206"/>
      <c r="D67" s="321" t="s">
        <v>2246</v>
      </c>
      <c r="E67" s="321"/>
      <c r="F67" s="321"/>
      <c r="G67" s="321"/>
      <c r="H67" s="321"/>
      <c r="I67" s="321"/>
      <c r="J67" s="321"/>
      <c r="K67" s="202"/>
    </row>
    <row r="68" spans="2:11" customFormat="1" ht="15" customHeight="1">
      <c r="B68" s="201"/>
      <c r="C68" s="206"/>
      <c r="D68" s="321" t="s">
        <v>2247</v>
      </c>
      <c r="E68" s="321"/>
      <c r="F68" s="321"/>
      <c r="G68" s="321"/>
      <c r="H68" s="321"/>
      <c r="I68" s="321"/>
      <c r="J68" s="321"/>
      <c r="K68" s="202"/>
    </row>
    <row r="69" spans="2:11" customFormat="1" ht="15" customHeight="1">
      <c r="B69" s="201"/>
      <c r="C69" s="206"/>
      <c r="D69" s="321" t="s">
        <v>2248</v>
      </c>
      <c r="E69" s="321"/>
      <c r="F69" s="321"/>
      <c r="G69" s="321"/>
      <c r="H69" s="321"/>
      <c r="I69" s="321"/>
      <c r="J69" s="321"/>
      <c r="K69" s="202"/>
    </row>
    <row r="70" spans="2:11" customFormat="1" ht="15" customHeight="1">
      <c r="B70" s="201"/>
      <c r="C70" s="206"/>
      <c r="D70" s="321" t="s">
        <v>2249</v>
      </c>
      <c r="E70" s="321"/>
      <c r="F70" s="321"/>
      <c r="G70" s="321"/>
      <c r="H70" s="321"/>
      <c r="I70" s="321"/>
      <c r="J70" s="321"/>
      <c r="K70" s="202"/>
    </row>
    <row r="71" spans="2:11" customFormat="1" ht="12.75" customHeight="1">
      <c r="B71" s="210"/>
      <c r="C71" s="211"/>
      <c r="D71" s="211"/>
      <c r="E71" s="211"/>
      <c r="F71" s="211"/>
      <c r="G71" s="211"/>
      <c r="H71" s="211"/>
      <c r="I71" s="211"/>
      <c r="J71" s="211"/>
      <c r="K71" s="212"/>
    </row>
    <row r="72" spans="2:11" customFormat="1" ht="18.75" customHeight="1">
      <c r="B72" s="213"/>
      <c r="C72" s="213"/>
      <c r="D72" s="213"/>
      <c r="E72" s="213"/>
      <c r="F72" s="213"/>
      <c r="G72" s="213"/>
      <c r="H72" s="213"/>
      <c r="I72" s="213"/>
      <c r="J72" s="213"/>
      <c r="K72" s="214"/>
    </row>
    <row r="73" spans="2:11" customFormat="1" ht="18.75" customHeight="1">
      <c r="B73" s="214"/>
      <c r="C73" s="214"/>
      <c r="D73" s="214"/>
      <c r="E73" s="214"/>
      <c r="F73" s="214"/>
      <c r="G73" s="214"/>
      <c r="H73" s="214"/>
      <c r="I73" s="214"/>
      <c r="J73" s="214"/>
      <c r="K73" s="214"/>
    </row>
    <row r="74" spans="2:11" customFormat="1" ht="7.5" customHeight="1">
      <c r="B74" s="215"/>
      <c r="C74" s="216"/>
      <c r="D74" s="216"/>
      <c r="E74" s="216"/>
      <c r="F74" s="216"/>
      <c r="G74" s="216"/>
      <c r="H74" s="216"/>
      <c r="I74" s="216"/>
      <c r="J74" s="216"/>
      <c r="K74" s="217"/>
    </row>
    <row r="75" spans="2:11" customFormat="1" ht="45" customHeight="1">
      <c r="B75" s="218"/>
      <c r="C75" s="325" t="s">
        <v>2250</v>
      </c>
      <c r="D75" s="325"/>
      <c r="E75" s="325"/>
      <c r="F75" s="325"/>
      <c r="G75" s="325"/>
      <c r="H75" s="325"/>
      <c r="I75" s="325"/>
      <c r="J75" s="325"/>
      <c r="K75" s="219"/>
    </row>
    <row r="76" spans="2:11" customFormat="1" ht="17.25" customHeight="1">
      <c r="B76" s="218"/>
      <c r="C76" s="220" t="s">
        <v>2251</v>
      </c>
      <c r="D76" s="220"/>
      <c r="E76" s="220"/>
      <c r="F76" s="220" t="s">
        <v>2252</v>
      </c>
      <c r="G76" s="221"/>
      <c r="H76" s="220" t="s">
        <v>62</v>
      </c>
      <c r="I76" s="220" t="s">
        <v>65</v>
      </c>
      <c r="J76" s="220" t="s">
        <v>2253</v>
      </c>
      <c r="K76" s="219"/>
    </row>
    <row r="77" spans="2:11" customFormat="1" ht="17.25" customHeight="1">
      <c r="B77" s="218"/>
      <c r="C77" s="222" t="s">
        <v>2254</v>
      </c>
      <c r="D77" s="222"/>
      <c r="E77" s="222"/>
      <c r="F77" s="223" t="s">
        <v>2255</v>
      </c>
      <c r="G77" s="224"/>
      <c r="H77" s="222"/>
      <c r="I77" s="222"/>
      <c r="J77" s="222" t="s">
        <v>2256</v>
      </c>
      <c r="K77" s="219"/>
    </row>
    <row r="78" spans="2:11" customFormat="1" ht="5.25" customHeight="1">
      <c r="B78" s="218"/>
      <c r="C78" s="225"/>
      <c r="D78" s="225"/>
      <c r="E78" s="225"/>
      <c r="F78" s="225"/>
      <c r="G78" s="226"/>
      <c r="H78" s="225"/>
      <c r="I78" s="225"/>
      <c r="J78" s="225"/>
      <c r="K78" s="219"/>
    </row>
    <row r="79" spans="2:11" customFormat="1" ht="15" customHeight="1">
      <c r="B79" s="218"/>
      <c r="C79" s="207" t="s">
        <v>61</v>
      </c>
      <c r="D79" s="227"/>
      <c r="E79" s="227"/>
      <c r="F79" s="228" t="s">
        <v>1588</v>
      </c>
      <c r="G79" s="229"/>
      <c r="H79" s="207" t="s">
        <v>2257</v>
      </c>
      <c r="I79" s="207" t="s">
        <v>2258</v>
      </c>
      <c r="J79" s="207">
        <v>20</v>
      </c>
      <c r="K79" s="219"/>
    </row>
    <row r="80" spans="2:11" customFormat="1" ht="15" customHeight="1">
      <c r="B80" s="218"/>
      <c r="C80" s="207" t="s">
        <v>2259</v>
      </c>
      <c r="D80" s="207"/>
      <c r="E80" s="207"/>
      <c r="F80" s="228" t="s">
        <v>1588</v>
      </c>
      <c r="G80" s="229"/>
      <c r="H80" s="207" t="s">
        <v>2260</v>
      </c>
      <c r="I80" s="207" t="s">
        <v>2258</v>
      </c>
      <c r="J80" s="207">
        <v>120</v>
      </c>
      <c r="K80" s="219"/>
    </row>
    <row r="81" spans="2:11" customFormat="1" ht="15" customHeight="1">
      <c r="B81" s="230"/>
      <c r="C81" s="207" t="s">
        <v>2261</v>
      </c>
      <c r="D81" s="207"/>
      <c r="E81" s="207"/>
      <c r="F81" s="228" t="s">
        <v>2262</v>
      </c>
      <c r="G81" s="229"/>
      <c r="H81" s="207" t="s">
        <v>2263</v>
      </c>
      <c r="I81" s="207" t="s">
        <v>2258</v>
      </c>
      <c r="J81" s="207">
        <v>50</v>
      </c>
      <c r="K81" s="219"/>
    </row>
    <row r="82" spans="2:11" customFormat="1" ht="15" customHeight="1">
      <c r="B82" s="230"/>
      <c r="C82" s="207" t="s">
        <v>2264</v>
      </c>
      <c r="D82" s="207"/>
      <c r="E82" s="207"/>
      <c r="F82" s="228" t="s">
        <v>1588</v>
      </c>
      <c r="G82" s="229"/>
      <c r="H82" s="207" t="s">
        <v>2265</v>
      </c>
      <c r="I82" s="207" t="s">
        <v>2266</v>
      </c>
      <c r="J82" s="207"/>
      <c r="K82" s="219"/>
    </row>
    <row r="83" spans="2:11" customFormat="1" ht="15" customHeight="1">
      <c r="B83" s="230"/>
      <c r="C83" s="207" t="s">
        <v>2267</v>
      </c>
      <c r="D83" s="207"/>
      <c r="E83" s="207"/>
      <c r="F83" s="228" t="s">
        <v>2262</v>
      </c>
      <c r="G83" s="207"/>
      <c r="H83" s="207" t="s">
        <v>2268</v>
      </c>
      <c r="I83" s="207" t="s">
        <v>2258</v>
      </c>
      <c r="J83" s="207">
        <v>15</v>
      </c>
      <c r="K83" s="219"/>
    </row>
    <row r="84" spans="2:11" customFormat="1" ht="15" customHeight="1">
      <c r="B84" s="230"/>
      <c r="C84" s="207" t="s">
        <v>2269</v>
      </c>
      <c r="D84" s="207"/>
      <c r="E84" s="207"/>
      <c r="F84" s="228" t="s">
        <v>2262</v>
      </c>
      <c r="G84" s="207"/>
      <c r="H84" s="207" t="s">
        <v>2270</v>
      </c>
      <c r="I84" s="207" t="s">
        <v>2258</v>
      </c>
      <c r="J84" s="207">
        <v>15</v>
      </c>
      <c r="K84" s="219"/>
    </row>
    <row r="85" spans="2:11" customFormat="1" ht="15" customHeight="1">
      <c r="B85" s="230"/>
      <c r="C85" s="207" t="s">
        <v>2271</v>
      </c>
      <c r="D85" s="207"/>
      <c r="E85" s="207"/>
      <c r="F85" s="228" t="s">
        <v>2262</v>
      </c>
      <c r="G85" s="207"/>
      <c r="H85" s="207" t="s">
        <v>2272</v>
      </c>
      <c r="I85" s="207" t="s">
        <v>2258</v>
      </c>
      <c r="J85" s="207">
        <v>20</v>
      </c>
      <c r="K85" s="219"/>
    </row>
    <row r="86" spans="2:11" customFormat="1" ht="15" customHeight="1">
      <c r="B86" s="230"/>
      <c r="C86" s="207" t="s">
        <v>2273</v>
      </c>
      <c r="D86" s="207"/>
      <c r="E86" s="207"/>
      <c r="F86" s="228" t="s">
        <v>2262</v>
      </c>
      <c r="G86" s="207"/>
      <c r="H86" s="207" t="s">
        <v>2274</v>
      </c>
      <c r="I86" s="207" t="s">
        <v>2258</v>
      </c>
      <c r="J86" s="207">
        <v>20</v>
      </c>
      <c r="K86" s="219"/>
    </row>
    <row r="87" spans="2:11" customFormat="1" ht="15" customHeight="1">
      <c r="B87" s="230"/>
      <c r="C87" s="207" t="s">
        <v>2275</v>
      </c>
      <c r="D87" s="207"/>
      <c r="E87" s="207"/>
      <c r="F87" s="228" t="s">
        <v>2262</v>
      </c>
      <c r="G87" s="229"/>
      <c r="H87" s="207" t="s">
        <v>2276</v>
      </c>
      <c r="I87" s="207" t="s">
        <v>2258</v>
      </c>
      <c r="J87" s="207">
        <v>50</v>
      </c>
      <c r="K87" s="219"/>
    </row>
    <row r="88" spans="2:11" customFormat="1" ht="15" customHeight="1">
      <c r="B88" s="230"/>
      <c r="C88" s="207" t="s">
        <v>2277</v>
      </c>
      <c r="D88" s="207"/>
      <c r="E88" s="207"/>
      <c r="F88" s="228" t="s">
        <v>2262</v>
      </c>
      <c r="G88" s="229"/>
      <c r="H88" s="207" t="s">
        <v>2278</v>
      </c>
      <c r="I88" s="207" t="s">
        <v>2258</v>
      </c>
      <c r="J88" s="207">
        <v>20</v>
      </c>
      <c r="K88" s="219"/>
    </row>
    <row r="89" spans="2:11" customFormat="1" ht="15" customHeight="1">
      <c r="B89" s="230"/>
      <c r="C89" s="207" t="s">
        <v>2279</v>
      </c>
      <c r="D89" s="207"/>
      <c r="E89" s="207"/>
      <c r="F89" s="228" t="s">
        <v>2262</v>
      </c>
      <c r="G89" s="229"/>
      <c r="H89" s="207" t="s">
        <v>2280</v>
      </c>
      <c r="I89" s="207" t="s">
        <v>2258</v>
      </c>
      <c r="J89" s="207">
        <v>20</v>
      </c>
      <c r="K89" s="219"/>
    </row>
    <row r="90" spans="2:11" customFormat="1" ht="15" customHeight="1">
      <c r="B90" s="230"/>
      <c r="C90" s="207" t="s">
        <v>2281</v>
      </c>
      <c r="D90" s="207"/>
      <c r="E90" s="207"/>
      <c r="F90" s="228" t="s">
        <v>2262</v>
      </c>
      <c r="G90" s="229"/>
      <c r="H90" s="207" t="s">
        <v>2282</v>
      </c>
      <c r="I90" s="207" t="s">
        <v>2258</v>
      </c>
      <c r="J90" s="207">
        <v>50</v>
      </c>
      <c r="K90" s="219"/>
    </row>
    <row r="91" spans="2:11" customFormat="1" ht="15" customHeight="1">
      <c r="B91" s="230"/>
      <c r="C91" s="207" t="s">
        <v>2283</v>
      </c>
      <c r="D91" s="207"/>
      <c r="E91" s="207"/>
      <c r="F91" s="228" t="s">
        <v>2262</v>
      </c>
      <c r="G91" s="229"/>
      <c r="H91" s="207" t="s">
        <v>2283</v>
      </c>
      <c r="I91" s="207" t="s">
        <v>2258</v>
      </c>
      <c r="J91" s="207">
        <v>50</v>
      </c>
      <c r="K91" s="219"/>
    </row>
    <row r="92" spans="2:11" customFormat="1" ht="15" customHeight="1">
      <c r="B92" s="230"/>
      <c r="C92" s="207" t="s">
        <v>2284</v>
      </c>
      <c r="D92" s="207"/>
      <c r="E92" s="207"/>
      <c r="F92" s="228" t="s">
        <v>2262</v>
      </c>
      <c r="G92" s="229"/>
      <c r="H92" s="207" t="s">
        <v>2285</v>
      </c>
      <c r="I92" s="207" t="s">
        <v>2258</v>
      </c>
      <c r="J92" s="207">
        <v>255</v>
      </c>
      <c r="K92" s="219"/>
    </row>
    <row r="93" spans="2:11" customFormat="1" ht="15" customHeight="1">
      <c r="B93" s="230"/>
      <c r="C93" s="207" t="s">
        <v>2286</v>
      </c>
      <c r="D93" s="207"/>
      <c r="E93" s="207"/>
      <c r="F93" s="228" t="s">
        <v>1588</v>
      </c>
      <c r="G93" s="229"/>
      <c r="H93" s="207" t="s">
        <v>2287</v>
      </c>
      <c r="I93" s="207" t="s">
        <v>2288</v>
      </c>
      <c r="J93" s="207"/>
      <c r="K93" s="219"/>
    </row>
    <row r="94" spans="2:11" customFormat="1" ht="15" customHeight="1">
      <c r="B94" s="230"/>
      <c r="C94" s="207" t="s">
        <v>2289</v>
      </c>
      <c r="D94" s="207"/>
      <c r="E94" s="207"/>
      <c r="F94" s="228" t="s">
        <v>1588</v>
      </c>
      <c r="G94" s="229"/>
      <c r="H94" s="207" t="s">
        <v>2290</v>
      </c>
      <c r="I94" s="207" t="s">
        <v>2291</v>
      </c>
      <c r="J94" s="207"/>
      <c r="K94" s="219"/>
    </row>
    <row r="95" spans="2:11" customFormat="1" ht="15" customHeight="1">
      <c r="B95" s="230"/>
      <c r="C95" s="207" t="s">
        <v>2292</v>
      </c>
      <c r="D95" s="207"/>
      <c r="E95" s="207"/>
      <c r="F95" s="228" t="s">
        <v>1588</v>
      </c>
      <c r="G95" s="229"/>
      <c r="H95" s="207" t="s">
        <v>2292</v>
      </c>
      <c r="I95" s="207" t="s">
        <v>2291</v>
      </c>
      <c r="J95" s="207"/>
      <c r="K95" s="219"/>
    </row>
    <row r="96" spans="2:11" customFormat="1" ht="15" customHeight="1">
      <c r="B96" s="230"/>
      <c r="C96" s="207" t="s">
        <v>46</v>
      </c>
      <c r="D96" s="207"/>
      <c r="E96" s="207"/>
      <c r="F96" s="228" t="s">
        <v>1588</v>
      </c>
      <c r="G96" s="229"/>
      <c r="H96" s="207" t="s">
        <v>2293</v>
      </c>
      <c r="I96" s="207" t="s">
        <v>2291</v>
      </c>
      <c r="J96" s="207"/>
      <c r="K96" s="219"/>
    </row>
    <row r="97" spans="2:11" customFormat="1" ht="15" customHeight="1">
      <c r="B97" s="230"/>
      <c r="C97" s="207" t="s">
        <v>56</v>
      </c>
      <c r="D97" s="207"/>
      <c r="E97" s="207"/>
      <c r="F97" s="228" t="s">
        <v>1588</v>
      </c>
      <c r="G97" s="229"/>
      <c r="H97" s="207" t="s">
        <v>2294</v>
      </c>
      <c r="I97" s="207" t="s">
        <v>2291</v>
      </c>
      <c r="J97" s="207"/>
      <c r="K97" s="219"/>
    </row>
    <row r="98" spans="2:11" customFormat="1" ht="15" customHeight="1">
      <c r="B98" s="231"/>
      <c r="C98" s="232"/>
      <c r="D98" s="232"/>
      <c r="E98" s="232"/>
      <c r="F98" s="232"/>
      <c r="G98" s="232"/>
      <c r="H98" s="232"/>
      <c r="I98" s="232"/>
      <c r="J98" s="232"/>
      <c r="K98" s="233"/>
    </row>
    <row r="99" spans="2:11" customFormat="1" ht="18.75" customHeight="1">
      <c r="B99" s="234"/>
      <c r="C99" s="235"/>
      <c r="D99" s="235"/>
      <c r="E99" s="235"/>
      <c r="F99" s="235"/>
      <c r="G99" s="235"/>
      <c r="H99" s="235"/>
      <c r="I99" s="235"/>
      <c r="J99" s="235"/>
      <c r="K99" s="234"/>
    </row>
    <row r="100" spans="2:11" customFormat="1" ht="18.75" customHeight="1">
      <c r="B100" s="214"/>
      <c r="C100" s="214"/>
      <c r="D100" s="214"/>
      <c r="E100" s="214"/>
      <c r="F100" s="214"/>
      <c r="G100" s="214"/>
      <c r="H100" s="214"/>
      <c r="I100" s="214"/>
      <c r="J100" s="214"/>
      <c r="K100" s="214"/>
    </row>
    <row r="101" spans="2:11" customFormat="1" ht="7.5" customHeight="1">
      <c r="B101" s="215"/>
      <c r="C101" s="216"/>
      <c r="D101" s="216"/>
      <c r="E101" s="216"/>
      <c r="F101" s="216"/>
      <c r="G101" s="216"/>
      <c r="H101" s="216"/>
      <c r="I101" s="216"/>
      <c r="J101" s="216"/>
      <c r="K101" s="217"/>
    </row>
    <row r="102" spans="2:11" customFormat="1" ht="45" customHeight="1">
      <c r="B102" s="218"/>
      <c r="C102" s="325" t="s">
        <v>2295</v>
      </c>
      <c r="D102" s="325"/>
      <c r="E102" s="325"/>
      <c r="F102" s="325"/>
      <c r="G102" s="325"/>
      <c r="H102" s="325"/>
      <c r="I102" s="325"/>
      <c r="J102" s="325"/>
      <c r="K102" s="219"/>
    </row>
    <row r="103" spans="2:11" customFormat="1" ht="17.25" customHeight="1">
      <c r="B103" s="218"/>
      <c r="C103" s="220" t="s">
        <v>2251</v>
      </c>
      <c r="D103" s="220"/>
      <c r="E103" s="220"/>
      <c r="F103" s="220" t="s">
        <v>2252</v>
      </c>
      <c r="G103" s="221"/>
      <c r="H103" s="220" t="s">
        <v>62</v>
      </c>
      <c r="I103" s="220" t="s">
        <v>65</v>
      </c>
      <c r="J103" s="220" t="s">
        <v>2253</v>
      </c>
      <c r="K103" s="219"/>
    </row>
    <row r="104" spans="2:11" customFormat="1" ht="17.25" customHeight="1">
      <c r="B104" s="218"/>
      <c r="C104" s="222" t="s">
        <v>2254</v>
      </c>
      <c r="D104" s="222"/>
      <c r="E104" s="222"/>
      <c r="F104" s="223" t="s">
        <v>2255</v>
      </c>
      <c r="G104" s="224"/>
      <c r="H104" s="222"/>
      <c r="I104" s="222"/>
      <c r="J104" s="222" t="s">
        <v>2256</v>
      </c>
      <c r="K104" s="219"/>
    </row>
    <row r="105" spans="2:11" customFormat="1" ht="5.25" customHeight="1">
      <c r="B105" s="218"/>
      <c r="C105" s="220"/>
      <c r="D105" s="220"/>
      <c r="E105" s="220"/>
      <c r="F105" s="220"/>
      <c r="G105" s="236"/>
      <c r="H105" s="220"/>
      <c r="I105" s="220"/>
      <c r="J105" s="220"/>
      <c r="K105" s="219"/>
    </row>
    <row r="106" spans="2:11" customFormat="1" ht="15" customHeight="1">
      <c r="B106" s="218"/>
      <c r="C106" s="207" t="s">
        <v>61</v>
      </c>
      <c r="D106" s="227"/>
      <c r="E106" s="227"/>
      <c r="F106" s="228" t="s">
        <v>1588</v>
      </c>
      <c r="G106" s="207"/>
      <c r="H106" s="207" t="s">
        <v>2296</v>
      </c>
      <c r="I106" s="207" t="s">
        <v>2258</v>
      </c>
      <c r="J106" s="207">
        <v>20</v>
      </c>
      <c r="K106" s="219"/>
    </row>
    <row r="107" spans="2:11" customFormat="1" ht="15" customHeight="1">
      <c r="B107" s="218"/>
      <c r="C107" s="207" t="s">
        <v>2259</v>
      </c>
      <c r="D107" s="207"/>
      <c r="E107" s="207"/>
      <c r="F107" s="228" t="s">
        <v>1588</v>
      </c>
      <c r="G107" s="207"/>
      <c r="H107" s="207" t="s">
        <v>2296</v>
      </c>
      <c r="I107" s="207" t="s">
        <v>2258</v>
      </c>
      <c r="J107" s="207">
        <v>120</v>
      </c>
      <c r="K107" s="219"/>
    </row>
    <row r="108" spans="2:11" customFormat="1" ht="15" customHeight="1">
      <c r="B108" s="230"/>
      <c r="C108" s="207" t="s">
        <v>2261</v>
      </c>
      <c r="D108" s="207"/>
      <c r="E108" s="207"/>
      <c r="F108" s="228" t="s">
        <v>2262</v>
      </c>
      <c r="G108" s="207"/>
      <c r="H108" s="207" t="s">
        <v>2296</v>
      </c>
      <c r="I108" s="207" t="s">
        <v>2258</v>
      </c>
      <c r="J108" s="207">
        <v>50</v>
      </c>
      <c r="K108" s="219"/>
    </row>
    <row r="109" spans="2:11" customFormat="1" ht="15" customHeight="1">
      <c r="B109" s="230"/>
      <c r="C109" s="207" t="s">
        <v>2264</v>
      </c>
      <c r="D109" s="207"/>
      <c r="E109" s="207"/>
      <c r="F109" s="228" t="s">
        <v>1588</v>
      </c>
      <c r="G109" s="207"/>
      <c r="H109" s="207" t="s">
        <v>2296</v>
      </c>
      <c r="I109" s="207" t="s">
        <v>2266</v>
      </c>
      <c r="J109" s="207"/>
      <c r="K109" s="219"/>
    </row>
    <row r="110" spans="2:11" customFormat="1" ht="15" customHeight="1">
      <c r="B110" s="230"/>
      <c r="C110" s="207" t="s">
        <v>2275</v>
      </c>
      <c r="D110" s="207"/>
      <c r="E110" s="207"/>
      <c r="F110" s="228" t="s">
        <v>2262</v>
      </c>
      <c r="G110" s="207"/>
      <c r="H110" s="207" t="s">
        <v>2296</v>
      </c>
      <c r="I110" s="207" t="s">
        <v>2258</v>
      </c>
      <c r="J110" s="207">
        <v>50</v>
      </c>
      <c r="K110" s="219"/>
    </row>
    <row r="111" spans="2:11" customFormat="1" ht="15" customHeight="1">
      <c r="B111" s="230"/>
      <c r="C111" s="207" t="s">
        <v>2283</v>
      </c>
      <c r="D111" s="207"/>
      <c r="E111" s="207"/>
      <c r="F111" s="228" t="s">
        <v>2262</v>
      </c>
      <c r="G111" s="207"/>
      <c r="H111" s="207" t="s">
        <v>2296</v>
      </c>
      <c r="I111" s="207" t="s">
        <v>2258</v>
      </c>
      <c r="J111" s="207">
        <v>50</v>
      </c>
      <c r="K111" s="219"/>
    </row>
    <row r="112" spans="2:11" customFormat="1" ht="15" customHeight="1">
      <c r="B112" s="230"/>
      <c r="C112" s="207" t="s">
        <v>2281</v>
      </c>
      <c r="D112" s="207"/>
      <c r="E112" s="207"/>
      <c r="F112" s="228" t="s">
        <v>2262</v>
      </c>
      <c r="G112" s="207"/>
      <c r="H112" s="207" t="s">
        <v>2296</v>
      </c>
      <c r="I112" s="207" t="s">
        <v>2258</v>
      </c>
      <c r="J112" s="207">
        <v>50</v>
      </c>
      <c r="K112" s="219"/>
    </row>
    <row r="113" spans="2:11" customFormat="1" ht="15" customHeight="1">
      <c r="B113" s="230"/>
      <c r="C113" s="207" t="s">
        <v>61</v>
      </c>
      <c r="D113" s="207"/>
      <c r="E113" s="207"/>
      <c r="F113" s="228" t="s">
        <v>1588</v>
      </c>
      <c r="G113" s="207"/>
      <c r="H113" s="207" t="s">
        <v>2297</v>
      </c>
      <c r="I113" s="207" t="s">
        <v>2258</v>
      </c>
      <c r="J113" s="207">
        <v>20</v>
      </c>
      <c r="K113" s="219"/>
    </row>
    <row r="114" spans="2:11" customFormat="1" ht="15" customHeight="1">
      <c r="B114" s="230"/>
      <c r="C114" s="207" t="s">
        <v>2298</v>
      </c>
      <c r="D114" s="207"/>
      <c r="E114" s="207"/>
      <c r="F114" s="228" t="s">
        <v>1588</v>
      </c>
      <c r="G114" s="207"/>
      <c r="H114" s="207" t="s">
        <v>2299</v>
      </c>
      <c r="I114" s="207" t="s">
        <v>2258</v>
      </c>
      <c r="J114" s="207">
        <v>120</v>
      </c>
      <c r="K114" s="219"/>
    </row>
    <row r="115" spans="2:11" customFormat="1" ht="15" customHeight="1">
      <c r="B115" s="230"/>
      <c r="C115" s="207" t="s">
        <v>46</v>
      </c>
      <c r="D115" s="207"/>
      <c r="E115" s="207"/>
      <c r="F115" s="228" t="s">
        <v>1588</v>
      </c>
      <c r="G115" s="207"/>
      <c r="H115" s="207" t="s">
        <v>2300</v>
      </c>
      <c r="I115" s="207" t="s">
        <v>2291</v>
      </c>
      <c r="J115" s="207"/>
      <c r="K115" s="219"/>
    </row>
    <row r="116" spans="2:11" customFormat="1" ht="15" customHeight="1">
      <c r="B116" s="230"/>
      <c r="C116" s="207" t="s">
        <v>56</v>
      </c>
      <c r="D116" s="207"/>
      <c r="E116" s="207"/>
      <c r="F116" s="228" t="s">
        <v>1588</v>
      </c>
      <c r="G116" s="207"/>
      <c r="H116" s="207" t="s">
        <v>2301</v>
      </c>
      <c r="I116" s="207" t="s">
        <v>2291</v>
      </c>
      <c r="J116" s="207"/>
      <c r="K116" s="219"/>
    </row>
    <row r="117" spans="2:11" customFormat="1" ht="15" customHeight="1">
      <c r="B117" s="230"/>
      <c r="C117" s="207" t="s">
        <v>65</v>
      </c>
      <c r="D117" s="207"/>
      <c r="E117" s="207"/>
      <c r="F117" s="228" t="s">
        <v>1588</v>
      </c>
      <c r="G117" s="207"/>
      <c r="H117" s="207" t="s">
        <v>2302</v>
      </c>
      <c r="I117" s="207" t="s">
        <v>2303</v>
      </c>
      <c r="J117" s="207"/>
      <c r="K117" s="219"/>
    </row>
    <row r="118" spans="2:11" customFormat="1" ht="15" customHeight="1">
      <c r="B118" s="231"/>
      <c r="C118" s="237"/>
      <c r="D118" s="237"/>
      <c r="E118" s="237"/>
      <c r="F118" s="237"/>
      <c r="G118" s="237"/>
      <c r="H118" s="237"/>
      <c r="I118" s="237"/>
      <c r="J118" s="237"/>
      <c r="K118" s="233"/>
    </row>
    <row r="119" spans="2:11" customFormat="1" ht="18.75" customHeight="1">
      <c r="B119" s="238"/>
      <c r="C119" s="239"/>
      <c r="D119" s="239"/>
      <c r="E119" s="239"/>
      <c r="F119" s="240"/>
      <c r="G119" s="239"/>
      <c r="H119" s="239"/>
      <c r="I119" s="239"/>
      <c r="J119" s="239"/>
      <c r="K119" s="238"/>
    </row>
    <row r="120" spans="2:11" customFormat="1" ht="18.75" customHeight="1">
      <c r="B120" s="214"/>
      <c r="C120" s="214"/>
      <c r="D120" s="214"/>
      <c r="E120" s="214"/>
      <c r="F120" s="214"/>
      <c r="G120" s="214"/>
      <c r="H120" s="214"/>
      <c r="I120" s="214"/>
      <c r="J120" s="214"/>
      <c r="K120" s="214"/>
    </row>
    <row r="121" spans="2:11" customFormat="1" ht="7.5" customHeight="1">
      <c r="B121" s="241"/>
      <c r="C121" s="242"/>
      <c r="D121" s="242"/>
      <c r="E121" s="242"/>
      <c r="F121" s="242"/>
      <c r="G121" s="242"/>
      <c r="H121" s="242"/>
      <c r="I121" s="242"/>
      <c r="J121" s="242"/>
      <c r="K121" s="243"/>
    </row>
    <row r="122" spans="2:11" customFormat="1" ht="45" customHeight="1">
      <c r="B122" s="244"/>
      <c r="C122" s="323" t="s">
        <v>2304</v>
      </c>
      <c r="D122" s="323"/>
      <c r="E122" s="323"/>
      <c r="F122" s="323"/>
      <c r="G122" s="323"/>
      <c r="H122" s="323"/>
      <c r="I122" s="323"/>
      <c r="J122" s="323"/>
      <c r="K122" s="245"/>
    </row>
    <row r="123" spans="2:11" customFormat="1" ht="17.25" customHeight="1">
      <c r="B123" s="246"/>
      <c r="C123" s="220" t="s">
        <v>2251</v>
      </c>
      <c r="D123" s="220"/>
      <c r="E123" s="220"/>
      <c r="F123" s="220" t="s">
        <v>2252</v>
      </c>
      <c r="G123" s="221"/>
      <c r="H123" s="220" t="s">
        <v>62</v>
      </c>
      <c r="I123" s="220" t="s">
        <v>65</v>
      </c>
      <c r="J123" s="220" t="s">
        <v>2253</v>
      </c>
      <c r="K123" s="247"/>
    </row>
    <row r="124" spans="2:11" customFormat="1" ht="17.25" customHeight="1">
      <c r="B124" s="246"/>
      <c r="C124" s="222" t="s">
        <v>2254</v>
      </c>
      <c r="D124" s="222"/>
      <c r="E124" s="222"/>
      <c r="F124" s="223" t="s">
        <v>2255</v>
      </c>
      <c r="G124" s="224"/>
      <c r="H124" s="222"/>
      <c r="I124" s="222"/>
      <c r="J124" s="222" t="s">
        <v>2256</v>
      </c>
      <c r="K124" s="247"/>
    </row>
    <row r="125" spans="2:11" customFormat="1" ht="5.25" customHeight="1">
      <c r="B125" s="248"/>
      <c r="C125" s="225"/>
      <c r="D125" s="225"/>
      <c r="E125" s="225"/>
      <c r="F125" s="225"/>
      <c r="G125" s="249"/>
      <c r="H125" s="225"/>
      <c r="I125" s="225"/>
      <c r="J125" s="225"/>
      <c r="K125" s="250"/>
    </row>
    <row r="126" spans="2:11" customFormat="1" ht="15" customHeight="1">
      <c r="B126" s="248"/>
      <c r="C126" s="207" t="s">
        <v>2259</v>
      </c>
      <c r="D126" s="227"/>
      <c r="E126" s="227"/>
      <c r="F126" s="228" t="s">
        <v>1588</v>
      </c>
      <c r="G126" s="207"/>
      <c r="H126" s="207" t="s">
        <v>2296</v>
      </c>
      <c r="I126" s="207" t="s">
        <v>2258</v>
      </c>
      <c r="J126" s="207">
        <v>120</v>
      </c>
      <c r="K126" s="251"/>
    </row>
    <row r="127" spans="2:11" customFormat="1" ht="15" customHeight="1">
      <c r="B127" s="248"/>
      <c r="C127" s="207" t="s">
        <v>2305</v>
      </c>
      <c r="D127" s="207"/>
      <c r="E127" s="207"/>
      <c r="F127" s="228" t="s">
        <v>1588</v>
      </c>
      <c r="G127" s="207"/>
      <c r="H127" s="207" t="s">
        <v>2306</v>
      </c>
      <c r="I127" s="207" t="s">
        <v>2258</v>
      </c>
      <c r="J127" s="207" t="s">
        <v>2307</v>
      </c>
      <c r="K127" s="251"/>
    </row>
    <row r="128" spans="2:11" customFormat="1" ht="15" customHeight="1">
      <c r="B128" s="248"/>
      <c r="C128" s="207" t="s">
        <v>2205</v>
      </c>
      <c r="D128" s="207"/>
      <c r="E128" s="207"/>
      <c r="F128" s="228" t="s">
        <v>1588</v>
      </c>
      <c r="G128" s="207"/>
      <c r="H128" s="207" t="s">
        <v>2308</v>
      </c>
      <c r="I128" s="207" t="s">
        <v>2258</v>
      </c>
      <c r="J128" s="207" t="s">
        <v>2307</v>
      </c>
      <c r="K128" s="251"/>
    </row>
    <row r="129" spans="2:11" customFormat="1" ht="15" customHeight="1">
      <c r="B129" s="248"/>
      <c r="C129" s="207" t="s">
        <v>2267</v>
      </c>
      <c r="D129" s="207"/>
      <c r="E129" s="207"/>
      <c r="F129" s="228" t="s">
        <v>2262</v>
      </c>
      <c r="G129" s="207"/>
      <c r="H129" s="207" t="s">
        <v>2268</v>
      </c>
      <c r="I129" s="207" t="s">
        <v>2258</v>
      </c>
      <c r="J129" s="207">
        <v>15</v>
      </c>
      <c r="K129" s="251"/>
    </row>
    <row r="130" spans="2:11" customFormat="1" ht="15" customHeight="1">
      <c r="B130" s="248"/>
      <c r="C130" s="207" t="s">
        <v>2269</v>
      </c>
      <c r="D130" s="207"/>
      <c r="E130" s="207"/>
      <c r="F130" s="228" t="s">
        <v>2262</v>
      </c>
      <c r="G130" s="207"/>
      <c r="H130" s="207" t="s">
        <v>2270</v>
      </c>
      <c r="I130" s="207" t="s">
        <v>2258</v>
      </c>
      <c r="J130" s="207">
        <v>15</v>
      </c>
      <c r="K130" s="251"/>
    </row>
    <row r="131" spans="2:11" customFormat="1" ht="15" customHeight="1">
      <c r="B131" s="248"/>
      <c r="C131" s="207" t="s">
        <v>2271</v>
      </c>
      <c r="D131" s="207"/>
      <c r="E131" s="207"/>
      <c r="F131" s="228" t="s">
        <v>2262</v>
      </c>
      <c r="G131" s="207"/>
      <c r="H131" s="207" t="s">
        <v>2272</v>
      </c>
      <c r="I131" s="207" t="s">
        <v>2258</v>
      </c>
      <c r="J131" s="207">
        <v>20</v>
      </c>
      <c r="K131" s="251"/>
    </row>
    <row r="132" spans="2:11" customFormat="1" ht="15" customHeight="1">
      <c r="B132" s="248"/>
      <c r="C132" s="207" t="s">
        <v>2273</v>
      </c>
      <c r="D132" s="207"/>
      <c r="E132" s="207"/>
      <c r="F132" s="228" t="s">
        <v>2262</v>
      </c>
      <c r="G132" s="207"/>
      <c r="H132" s="207" t="s">
        <v>2274</v>
      </c>
      <c r="I132" s="207" t="s">
        <v>2258</v>
      </c>
      <c r="J132" s="207">
        <v>20</v>
      </c>
      <c r="K132" s="251"/>
    </row>
    <row r="133" spans="2:11" customFormat="1" ht="15" customHeight="1">
      <c r="B133" s="248"/>
      <c r="C133" s="207" t="s">
        <v>2261</v>
      </c>
      <c r="D133" s="207"/>
      <c r="E133" s="207"/>
      <c r="F133" s="228" t="s">
        <v>2262</v>
      </c>
      <c r="G133" s="207"/>
      <c r="H133" s="207" t="s">
        <v>2296</v>
      </c>
      <c r="I133" s="207" t="s">
        <v>2258</v>
      </c>
      <c r="J133" s="207">
        <v>50</v>
      </c>
      <c r="K133" s="251"/>
    </row>
    <row r="134" spans="2:11" customFormat="1" ht="15" customHeight="1">
      <c r="B134" s="248"/>
      <c r="C134" s="207" t="s">
        <v>2275</v>
      </c>
      <c r="D134" s="207"/>
      <c r="E134" s="207"/>
      <c r="F134" s="228" t="s">
        <v>2262</v>
      </c>
      <c r="G134" s="207"/>
      <c r="H134" s="207" t="s">
        <v>2296</v>
      </c>
      <c r="I134" s="207" t="s">
        <v>2258</v>
      </c>
      <c r="J134" s="207">
        <v>50</v>
      </c>
      <c r="K134" s="251"/>
    </row>
    <row r="135" spans="2:11" customFormat="1" ht="15" customHeight="1">
      <c r="B135" s="248"/>
      <c r="C135" s="207" t="s">
        <v>2281</v>
      </c>
      <c r="D135" s="207"/>
      <c r="E135" s="207"/>
      <c r="F135" s="228" t="s">
        <v>2262</v>
      </c>
      <c r="G135" s="207"/>
      <c r="H135" s="207" t="s">
        <v>2296</v>
      </c>
      <c r="I135" s="207" t="s">
        <v>2258</v>
      </c>
      <c r="J135" s="207">
        <v>50</v>
      </c>
      <c r="K135" s="251"/>
    </row>
    <row r="136" spans="2:11" customFormat="1" ht="15" customHeight="1">
      <c r="B136" s="248"/>
      <c r="C136" s="207" t="s">
        <v>2283</v>
      </c>
      <c r="D136" s="207"/>
      <c r="E136" s="207"/>
      <c r="F136" s="228" t="s">
        <v>2262</v>
      </c>
      <c r="G136" s="207"/>
      <c r="H136" s="207" t="s">
        <v>2296</v>
      </c>
      <c r="I136" s="207" t="s">
        <v>2258</v>
      </c>
      <c r="J136" s="207">
        <v>50</v>
      </c>
      <c r="K136" s="251"/>
    </row>
    <row r="137" spans="2:11" customFormat="1" ht="15" customHeight="1">
      <c r="B137" s="248"/>
      <c r="C137" s="207" t="s">
        <v>2284</v>
      </c>
      <c r="D137" s="207"/>
      <c r="E137" s="207"/>
      <c r="F137" s="228" t="s">
        <v>2262</v>
      </c>
      <c r="G137" s="207"/>
      <c r="H137" s="207" t="s">
        <v>2309</v>
      </c>
      <c r="I137" s="207" t="s">
        <v>2258</v>
      </c>
      <c r="J137" s="207">
        <v>255</v>
      </c>
      <c r="K137" s="251"/>
    </row>
    <row r="138" spans="2:11" customFormat="1" ht="15" customHeight="1">
      <c r="B138" s="248"/>
      <c r="C138" s="207" t="s">
        <v>2286</v>
      </c>
      <c r="D138" s="207"/>
      <c r="E138" s="207"/>
      <c r="F138" s="228" t="s">
        <v>1588</v>
      </c>
      <c r="G138" s="207"/>
      <c r="H138" s="207" t="s">
        <v>2310</v>
      </c>
      <c r="I138" s="207" t="s">
        <v>2288</v>
      </c>
      <c r="J138" s="207"/>
      <c r="K138" s="251"/>
    </row>
    <row r="139" spans="2:11" customFormat="1" ht="15" customHeight="1">
      <c r="B139" s="248"/>
      <c r="C139" s="207" t="s">
        <v>2289</v>
      </c>
      <c r="D139" s="207"/>
      <c r="E139" s="207"/>
      <c r="F139" s="228" t="s">
        <v>1588</v>
      </c>
      <c r="G139" s="207"/>
      <c r="H139" s="207" t="s">
        <v>2311</v>
      </c>
      <c r="I139" s="207" t="s">
        <v>2291</v>
      </c>
      <c r="J139" s="207"/>
      <c r="K139" s="251"/>
    </row>
    <row r="140" spans="2:11" customFormat="1" ht="15" customHeight="1">
      <c r="B140" s="248"/>
      <c r="C140" s="207" t="s">
        <v>2292</v>
      </c>
      <c r="D140" s="207"/>
      <c r="E140" s="207"/>
      <c r="F140" s="228" t="s">
        <v>1588</v>
      </c>
      <c r="G140" s="207"/>
      <c r="H140" s="207" t="s">
        <v>2292</v>
      </c>
      <c r="I140" s="207" t="s">
        <v>2291</v>
      </c>
      <c r="J140" s="207"/>
      <c r="K140" s="251"/>
    </row>
    <row r="141" spans="2:11" customFormat="1" ht="15" customHeight="1">
      <c r="B141" s="248"/>
      <c r="C141" s="207" t="s">
        <v>46</v>
      </c>
      <c r="D141" s="207"/>
      <c r="E141" s="207"/>
      <c r="F141" s="228" t="s">
        <v>1588</v>
      </c>
      <c r="G141" s="207"/>
      <c r="H141" s="207" t="s">
        <v>2312</v>
      </c>
      <c r="I141" s="207" t="s">
        <v>2291</v>
      </c>
      <c r="J141" s="207"/>
      <c r="K141" s="251"/>
    </row>
    <row r="142" spans="2:11" customFormat="1" ht="15" customHeight="1">
      <c r="B142" s="248"/>
      <c r="C142" s="207" t="s">
        <v>2313</v>
      </c>
      <c r="D142" s="207"/>
      <c r="E142" s="207"/>
      <c r="F142" s="228" t="s">
        <v>1588</v>
      </c>
      <c r="G142" s="207"/>
      <c r="H142" s="207" t="s">
        <v>2314</v>
      </c>
      <c r="I142" s="207" t="s">
        <v>2291</v>
      </c>
      <c r="J142" s="207"/>
      <c r="K142" s="251"/>
    </row>
    <row r="143" spans="2:11" customFormat="1" ht="15" customHeight="1">
      <c r="B143" s="252"/>
      <c r="C143" s="253"/>
      <c r="D143" s="253"/>
      <c r="E143" s="253"/>
      <c r="F143" s="253"/>
      <c r="G143" s="253"/>
      <c r="H143" s="253"/>
      <c r="I143" s="253"/>
      <c r="J143" s="253"/>
      <c r="K143" s="254"/>
    </row>
    <row r="144" spans="2:11" customFormat="1" ht="18.75" customHeight="1">
      <c r="B144" s="239"/>
      <c r="C144" s="239"/>
      <c r="D144" s="239"/>
      <c r="E144" s="239"/>
      <c r="F144" s="240"/>
      <c r="G144" s="239"/>
      <c r="H144" s="239"/>
      <c r="I144" s="239"/>
      <c r="J144" s="239"/>
      <c r="K144" s="239"/>
    </row>
    <row r="145" spans="2:11" customFormat="1" ht="18.75" customHeight="1">
      <c r="B145" s="214"/>
      <c r="C145" s="214"/>
      <c r="D145" s="214"/>
      <c r="E145" s="214"/>
      <c r="F145" s="214"/>
      <c r="G145" s="214"/>
      <c r="H145" s="214"/>
      <c r="I145" s="214"/>
      <c r="J145" s="214"/>
      <c r="K145" s="214"/>
    </row>
    <row r="146" spans="2:11" customFormat="1" ht="7.5" customHeight="1">
      <c r="B146" s="215"/>
      <c r="C146" s="216"/>
      <c r="D146" s="216"/>
      <c r="E146" s="216"/>
      <c r="F146" s="216"/>
      <c r="G146" s="216"/>
      <c r="H146" s="216"/>
      <c r="I146" s="216"/>
      <c r="J146" s="216"/>
      <c r="K146" s="217"/>
    </row>
    <row r="147" spans="2:11" customFormat="1" ht="45" customHeight="1">
      <c r="B147" s="218"/>
      <c r="C147" s="325" t="s">
        <v>2315</v>
      </c>
      <c r="D147" s="325"/>
      <c r="E147" s="325"/>
      <c r="F147" s="325"/>
      <c r="G147" s="325"/>
      <c r="H147" s="325"/>
      <c r="I147" s="325"/>
      <c r="J147" s="325"/>
      <c r="K147" s="219"/>
    </row>
    <row r="148" spans="2:11" customFormat="1" ht="17.25" customHeight="1">
      <c r="B148" s="218"/>
      <c r="C148" s="220" t="s">
        <v>2251</v>
      </c>
      <c r="D148" s="220"/>
      <c r="E148" s="220"/>
      <c r="F148" s="220" t="s">
        <v>2252</v>
      </c>
      <c r="G148" s="221"/>
      <c r="H148" s="220" t="s">
        <v>62</v>
      </c>
      <c r="I148" s="220" t="s">
        <v>65</v>
      </c>
      <c r="J148" s="220" t="s">
        <v>2253</v>
      </c>
      <c r="K148" s="219"/>
    </row>
    <row r="149" spans="2:11" customFormat="1" ht="17.25" customHeight="1">
      <c r="B149" s="218"/>
      <c r="C149" s="222" t="s">
        <v>2254</v>
      </c>
      <c r="D149" s="222"/>
      <c r="E149" s="222"/>
      <c r="F149" s="223" t="s">
        <v>2255</v>
      </c>
      <c r="G149" s="224"/>
      <c r="H149" s="222"/>
      <c r="I149" s="222"/>
      <c r="J149" s="222" t="s">
        <v>2256</v>
      </c>
      <c r="K149" s="219"/>
    </row>
    <row r="150" spans="2:11" customFormat="1" ht="5.25" customHeight="1">
      <c r="B150" s="230"/>
      <c r="C150" s="225"/>
      <c r="D150" s="225"/>
      <c r="E150" s="225"/>
      <c r="F150" s="225"/>
      <c r="G150" s="226"/>
      <c r="H150" s="225"/>
      <c r="I150" s="225"/>
      <c r="J150" s="225"/>
      <c r="K150" s="251"/>
    </row>
    <row r="151" spans="2:11" customFormat="1" ht="15" customHeight="1">
      <c r="B151" s="230"/>
      <c r="C151" s="255" t="s">
        <v>2259</v>
      </c>
      <c r="D151" s="207"/>
      <c r="E151" s="207"/>
      <c r="F151" s="256" t="s">
        <v>1588</v>
      </c>
      <c r="G151" s="207"/>
      <c r="H151" s="255" t="s">
        <v>2296</v>
      </c>
      <c r="I151" s="255" t="s">
        <v>2258</v>
      </c>
      <c r="J151" s="255">
        <v>120</v>
      </c>
      <c r="K151" s="251"/>
    </row>
    <row r="152" spans="2:11" customFormat="1" ht="15" customHeight="1">
      <c r="B152" s="230"/>
      <c r="C152" s="255" t="s">
        <v>2305</v>
      </c>
      <c r="D152" s="207"/>
      <c r="E152" s="207"/>
      <c r="F152" s="256" t="s">
        <v>1588</v>
      </c>
      <c r="G152" s="207"/>
      <c r="H152" s="255" t="s">
        <v>2316</v>
      </c>
      <c r="I152" s="255" t="s">
        <v>2258</v>
      </c>
      <c r="J152" s="255" t="s">
        <v>2307</v>
      </c>
      <c r="K152" s="251"/>
    </row>
    <row r="153" spans="2:11" customFormat="1" ht="15" customHeight="1">
      <c r="B153" s="230"/>
      <c r="C153" s="255" t="s">
        <v>2205</v>
      </c>
      <c r="D153" s="207"/>
      <c r="E153" s="207"/>
      <c r="F153" s="256" t="s">
        <v>1588</v>
      </c>
      <c r="G153" s="207"/>
      <c r="H153" s="255" t="s">
        <v>2317</v>
      </c>
      <c r="I153" s="255" t="s">
        <v>2258</v>
      </c>
      <c r="J153" s="255" t="s">
        <v>2307</v>
      </c>
      <c r="K153" s="251"/>
    </row>
    <row r="154" spans="2:11" customFormat="1" ht="15" customHeight="1">
      <c r="B154" s="230"/>
      <c r="C154" s="255" t="s">
        <v>2261</v>
      </c>
      <c r="D154" s="207"/>
      <c r="E154" s="207"/>
      <c r="F154" s="256" t="s">
        <v>2262</v>
      </c>
      <c r="G154" s="207"/>
      <c r="H154" s="255" t="s">
        <v>2296</v>
      </c>
      <c r="I154" s="255" t="s">
        <v>2258</v>
      </c>
      <c r="J154" s="255">
        <v>50</v>
      </c>
      <c r="K154" s="251"/>
    </row>
    <row r="155" spans="2:11" customFormat="1" ht="15" customHeight="1">
      <c r="B155" s="230"/>
      <c r="C155" s="255" t="s">
        <v>2264</v>
      </c>
      <c r="D155" s="207"/>
      <c r="E155" s="207"/>
      <c r="F155" s="256" t="s">
        <v>1588</v>
      </c>
      <c r="G155" s="207"/>
      <c r="H155" s="255" t="s">
        <v>2296</v>
      </c>
      <c r="I155" s="255" t="s">
        <v>2266</v>
      </c>
      <c r="J155" s="255"/>
      <c r="K155" s="251"/>
    </row>
    <row r="156" spans="2:11" customFormat="1" ht="15" customHeight="1">
      <c r="B156" s="230"/>
      <c r="C156" s="255" t="s">
        <v>2275</v>
      </c>
      <c r="D156" s="207"/>
      <c r="E156" s="207"/>
      <c r="F156" s="256" t="s">
        <v>2262</v>
      </c>
      <c r="G156" s="207"/>
      <c r="H156" s="255" t="s">
        <v>2296</v>
      </c>
      <c r="I156" s="255" t="s">
        <v>2258</v>
      </c>
      <c r="J156" s="255">
        <v>50</v>
      </c>
      <c r="K156" s="251"/>
    </row>
    <row r="157" spans="2:11" customFormat="1" ht="15" customHeight="1">
      <c r="B157" s="230"/>
      <c r="C157" s="255" t="s">
        <v>2283</v>
      </c>
      <c r="D157" s="207"/>
      <c r="E157" s="207"/>
      <c r="F157" s="256" t="s">
        <v>2262</v>
      </c>
      <c r="G157" s="207"/>
      <c r="H157" s="255" t="s">
        <v>2296</v>
      </c>
      <c r="I157" s="255" t="s">
        <v>2258</v>
      </c>
      <c r="J157" s="255">
        <v>50</v>
      </c>
      <c r="K157" s="251"/>
    </row>
    <row r="158" spans="2:11" customFormat="1" ht="15" customHeight="1">
      <c r="B158" s="230"/>
      <c r="C158" s="255" t="s">
        <v>2281</v>
      </c>
      <c r="D158" s="207"/>
      <c r="E158" s="207"/>
      <c r="F158" s="256" t="s">
        <v>2262</v>
      </c>
      <c r="G158" s="207"/>
      <c r="H158" s="255" t="s">
        <v>2296</v>
      </c>
      <c r="I158" s="255" t="s">
        <v>2258</v>
      </c>
      <c r="J158" s="255">
        <v>50</v>
      </c>
      <c r="K158" s="251"/>
    </row>
    <row r="159" spans="2:11" customFormat="1" ht="15" customHeight="1">
      <c r="B159" s="230"/>
      <c r="C159" s="255" t="s">
        <v>110</v>
      </c>
      <c r="D159" s="207"/>
      <c r="E159" s="207"/>
      <c r="F159" s="256" t="s">
        <v>1588</v>
      </c>
      <c r="G159" s="207"/>
      <c r="H159" s="255" t="s">
        <v>2318</v>
      </c>
      <c r="I159" s="255" t="s">
        <v>2258</v>
      </c>
      <c r="J159" s="255" t="s">
        <v>2319</v>
      </c>
      <c r="K159" s="251"/>
    </row>
    <row r="160" spans="2:11" customFormat="1" ht="15" customHeight="1">
      <c r="B160" s="230"/>
      <c r="C160" s="255" t="s">
        <v>2320</v>
      </c>
      <c r="D160" s="207"/>
      <c r="E160" s="207"/>
      <c r="F160" s="256" t="s">
        <v>1588</v>
      </c>
      <c r="G160" s="207"/>
      <c r="H160" s="255" t="s">
        <v>2321</v>
      </c>
      <c r="I160" s="255" t="s">
        <v>2291</v>
      </c>
      <c r="J160" s="255"/>
      <c r="K160" s="251"/>
    </row>
    <row r="161" spans="2:11" customFormat="1" ht="15" customHeight="1">
      <c r="B161" s="257"/>
      <c r="C161" s="237"/>
      <c r="D161" s="237"/>
      <c r="E161" s="237"/>
      <c r="F161" s="237"/>
      <c r="G161" s="237"/>
      <c r="H161" s="237"/>
      <c r="I161" s="237"/>
      <c r="J161" s="237"/>
      <c r="K161" s="258"/>
    </row>
    <row r="162" spans="2:11" customFormat="1" ht="18.75" customHeight="1">
      <c r="B162" s="239"/>
      <c r="C162" s="249"/>
      <c r="D162" s="249"/>
      <c r="E162" s="249"/>
      <c r="F162" s="259"/>
      <c r="G162" s="249"/>
      <c r="H162" s="249"/>
      <c r="I162" s="249"/>
      <c r="J162" s="249"/>
      <c r="K162" s="239"/>
    </row>
    <row r="163" spans="2:11" customFormat="1" ht="18.75" customHeight="1">
      <c r="B163" s="214"/>
      <c r="C163" s="214"/>
      <c r="D163" s="214"/>
      <c r="E163" s="214"/>
      <c r="F163" s="214"/>
      <c r="G163" s="214"/>
      <c r="H163" s="214"/>
      <c r="I163" s="214"/>
      <c r="J163" s="214"/>
      <c r="K163" s="214"/>
    </row>
    <row r="164" spans="2:11" customFormat="1" ht="7.5" customHeight="1">
      <c r="B164" s="196"/>
      <c r="C164" s="197"/>
      <c r="D164" s="197"/>
      <c r="E164" s="197"/>
      <c r="F164" s="197"/>
      <c r="G164" s="197"/>
      <c r="H164" s="197"/>
      <c r="I164" s="197"/>
      <c r="J164" s="197"/>
      <c r="K164" s="198"/>
    </row>
    <row r="165" spans="2:11" customFormat="1" ht="45" customHeight="1">
      <c r="B165" s="199"/>
      <c r="C165" s="323" t="s">
        <v>2322</v>
      </c>
      <c r="D165" s="323"/>
      <c r="E165" s="323"/>
      <c r="F165" s="323"/>
      <c r="G165" s="323"/>
      <c r="H165" s="323"/>
      <c r="I165" s="323"/>
      <c r="J165" s="323"/>
      <c r="K165" s="200"/>
    </row>
    <row r="166" spans="2:11" customFormat="1" ht="17.25" customHeight="1">
      <c r="B166" s="199"/>
      <c r="C166" s="220" t="s">
        <v>2251</v>
      </c>
      <c r="D166" s="220"/>
      <c r="E166" s="220"/>
      <c r="F166" s="220" t="s">
        <v>2252</v>
      </c>
      <c r="G166" s="260"/>
      <c r="H166" s="261" t="s">
        <v>62</v>
      </c>
      <c r="I166" s="261" t="s">
        <v>65</v>
      </c>
      <c r="J166" s="220" t="s">
        <v>2253</v>
      </c>
      <c r="K166" s="200"/>
    </row>
    <row r="167" spans="2:11" customFormat="1" ht="17.25" customHeight="1">
      <c r="B167" s="201"/>
      <c r="C167" s="222" t="s">
        <v>2254</v>
      </c>
      <c r="D167" s="222"/>
      <c r="E167" s="222"/>
      <c r="F167" s="223" t="s">
        <v>2255</v>
      </c>
      <c r="G167" s="262"/>
      <c r="H167" s="263"/>
      <c r="I167" s="263"/>
      <c r="J167" s="222" t="s">
        <v>2256</v>
      </c>
      <c r="K167" s="202"/>
    </row>
    <row r="168" spans="2:11" customFormat="1" ht="5.25" customHeight="1">
      <c r="B168" s="230"/>
      <c r="C168" s="225"/>
      <c r="D168" s="225"/>
      <c r="E168" s="225"/>
      <c r="F168" s="225"/>
      <c r="G168" s="226"/>
      <c r="H168" s="225"/>
      <c r="I168" s="225"/>
      <c r="J168" s="225"/>
      <c r="K168" s="251"/>
    </row>
    <row r="169" spans="2:11" customFormat="1" ht="15" customHeight="1">
      <c r="B169" s="230"/>
      <c r="C169" s="207" t="s">
        <v>2259</v>
      </c>
      <c r="D169" s="207"/>
      <c r="E169" s="207"/>
      <c r="F169" s="228" t="s">
        <v>1588</v>
      </c>
      <c r="G169" s="207"/>
      <c r="H169" s="207" t="s">
        <v>2296</v>
      </c>
      <c r="I169" s="207" t="s">
        <v>2258</v>
      </c>
      <c r="J169" s="207">
        <v>120</v>
      </c>
      <c r="K169" s="251"/>
    </row>
    <row r="170" spans="2:11" customFormat="1" ht="15" customHeight="1">
      <c r="B170" s="230"/>
      <c r="C170" s="207" t="s">
        <v>2305</v>
      </c>
      <c r="D170" s="207"/>
      <c r="E170" s="207"/>
      <c r="F170" s="228" t="s">
        <v>1588</v>
      </c>
      <c r="G170" s="207"/>
      <c r="H170" s="207" t="s">
        <v>2306</v>
      </c>
      <c r="I170" s="207" t="s">
        <v>2258</v>
      </c>
      <c r="J170" s="207" t="s">
        <v>2307</v>
      </c>
      <c r="K170" s="251"/>
    </row>
    <row r="171" spans="2:11" customFormat="1" ht="15" customHeight="1">
      <c r="B171" s="230"/>
      <c r="C171" s="207" t="s">
        <v>2205</v>
      </c>
      <c r="D171" s="207"/>
      <c r="E171" s="207"/>
      <c r="F171" s="228" t="s">
        <v>1588</v>
      </c>
      <c r="G171" s="207"/>
      <c r="H171" s="207" t="s">
        <v>2323</v>
      </c>
      <c r="I171" s="207" t="s">
        <v>2258</v>
      </c>
      <c r="J171" s="207" t="s">
        <v>2307</v>
      </c>
      <c r="K171" s="251"/>
    </row>
    <row r="172" spans="2:11" customFormat="1" ht="15" customHeight="1">
      <c r="B172" s="230"/>
      <c r="C172" s="207" t="s">
        <v>2261</v>
      </c>
      <c r="D172" s="207"/>
      <c r="E172" s="207"/>
      <c r="F172" s="228" t="s">
        <v>2262</v>
      </c>
      <c r="G172" s="207"/>
      <c r="H172" s="207" t="s">
        <v>2323</v>
      </c>
      <c r="I172" s="207" t="s">
        <v>2258</v>
      </c>
      <c r="J172" s="207">
        <v>50</v>
      </c>
      <c r="K172" s="251"/>
    </row>
    <row r="173" spans="2:11" customFormat="1" ht="15" customHeight="1">
      <c r="B173" s="230"/>
      <c r="C173" s="207" t="s">
        <v>2264</v>
      </c>
      <c r="D173" s="207"/>
      <c r="E173" s="207"/>
      <c r="F173" s="228" t="s">
        <v>1588</v>
      </c>
      <c r="G173" s="207"/>
      <c r="H173" s="207" t="s">
        <v>2323</v>
      </c>
      <c r="I173" s="207" t="s">
        <v>2266</v>
      </c>
      <c r="J173" s="207"/>
      <c r="K173" s="251"/>
    </row>
    <row r="174" spans="2:11" customFormat="1" ht="15" customHeight="1">
      <c r="B174" s="230"/>
      <c r="C174" s="207" t="s">
        <v>2275</v>
      </c>
      <c r="D174" s="207"/>
      <c r="E174" s="207"/>
      <c r="F174" s="228" t="s">
        <v>2262</v>
      </c>
      <c r="G174" s="207"/>
      <c r="H174" s="207" t="s">
        <v>2323</v>
      </c>
      <c r="I174" s="207" t="s">
        <v>2258</v>
      </c>
      <c r="J174" s="207">
        <v>50</v>
      </c>
      <c r="K174" s="251"/>
    </row>
    <row r="175" spans="2:11" customFormat="1" ht="15" customHeight="1">
      <c r="B175" s="230"/>
      <c r="C175" s="207" t="s">
        <v>2283</v>
      </c>
      <c r="D175" s="207"/>
      <c r="E175" s="207"/>
      <c r="F175" s="228" t="s">
        <v>2262</v>
      </c>
      <c r="G175" s="207"/>
      <c r="H175" s="207" t="s">
        <v>2323</v>
      </c>
      <c r="I175" s="207" t="s">
        <v>2258</v>
      </c>
      <c r="J175" s="207">
        <v>50</v>
      </c>
      <c r="K175" s="251"/>
    </row>
    <row r="176" spans="2:11" customFormat="1" ht="15" customHeight="1">
      <c r="B176" s="230"/>
      <c r="C176" s="207" t="s">
        <v>2281</v>
      </c>
      <c r="D176" s="207"/>
      <c r="E176" s="207"/>
      <c r="F176" s="228" t="s">
        <v>2262</v>
      </c>
      <c r="G176" s="207"/>
      <c r="H176" s="207" t="s">
        <v>2323</v>
      </c>
      <c r="I176" s="207" t="s">
        <v>2258</v>
      </c>
      <c r="J176" s="207">
        <v>50</v>
      </c>
      <c r="K176" s="251"/>
    </row>
    <row r="177" spans="2:11" customFormat="1" ht="15" customHeight="1">
      <c r="B177" s="230"/>
      <c r="C177" s="207" t="s">
        <v>127</v>
      </c>
      <c r="D177" s="207"/>
      <c r="E177" s="207"/>
      <c r="F177" s="228" t="s">
        <v>1588</v>
      </c>
      <c r="G177" s="207"/>
      <c r="H177" s="207" t="s">
        <v>2324</v>
      </c>
      <c r="I177" s="207" t="s">
        <v>2325</v>
      </c>
      <c r="J177" s="207"/>
      <c r="K177" s="251"/>
    </row>
    <row r="178" spans="2:11" customFormat="1" ht="15" customHeight="1">
      <c r="B178" s="230"/>
      <c r="C178" s="207" t="s">
        <v>65</v>
      </c>
      <c r="D178" s="207"/>
      <c r="E178" s="207"/>
      <c r="F178" s="228" t="s">
        <v>1588</v>
      </c>
      <c r="G178" s="207"/>
      <c r="H178" s="207" t="s">
        <v>2326</v>
      </c>
      <c r="I178" s="207" t="s">
        <v>2327</v>
      </c>
      <c r="J178" s="207">
        <v>1</v>
      </c>
      <c r="K178" s="251"/>
    </row>
    <row r="179" spans="2:11" customFormat="1" ht="15" customHeight="1">
      <c r="B179" s="230"/>
      <c r="C179" s="207" t="s">
        <v>61</v>
      </c>
      <c r="D179" s="207"/>
      <c r="E179" s="207"/>
      <c r="F179" s="228" t="s">
        <v>1588</v>
      </c>
      <c r="G179" s="207"/>
      <c r="H179" s="207" t="s">
        <v>2328</v>
      </c>
      <c r="I179" s="207" t="s">
        <v>2258</v>
      </c>
      <c r="J179" s="207">
        <v>20</v>
      </c>
      <c r="K179" s="251"/>
    </row>
    <row r="180" spans="2:11" customFormat="1" ht="15" customHeight="1">
      <c r="B180" s="230"/>
      <c r="C180" s="207" t="s">
        <v>62</v>
      </c>
      <c r="D180" s="207"/>
      <c r="E180" s="207"/>
      <c r="F180" s="228" t="s">
        <v>1588</v>
      </c>
      <c r="G180" s="207"/>
      <c r="H180" s="207" t="s">
        <v>2329</v>
      </c>
      <c r="I180" s="207" t="s">
        <v>2258</v>
      </c>
      <c r="J180" s="207">
        <v>255</v>
      </c>
      <c r="K180" s="251"/>
    </row>
    <row r="181" spans="2:11" customFormat="1" ht="15" customHeight="1">
      <c r="B181" s="230"/>
      <c r="C181" s="207" t="s">
        <v>128</v>
      </c>
      <c r="D181" s="207"/>
      <c r="E181" s="207"/>
      <c r="F181" s="228" t="s">
        <v>1588</v>
      </c>
      <c r="G181" s="207"/>
      <c r="H181" s="207" t="s">
        <v>2221</v>
      </c>
      <c r="I181" s="207" t="s">
        <v>2258</v>
      </c>
      <c r="J181" s="207">
        <v>10</v>
      </c>
      <c r="K181" s="251"/>
    </row>
    <row r="182" spans="2:11" customFormat="1" ht="15" customHeight="1">
      <c r="B182" s="230"/>
      <c r="C182" s="207" t="s">
        <v>129</v>
      </c>
      <c r="D182" s="207"/>
      <c r="E182" s="207"/>
      <c r="F182" s="228" t="s">
        <v>1588</v>
      </c>
      <c r="G182" s="207"/>
      <c r="H182" s="207" t="s">
        <v>2330</v>
      </c>
      <c r="I182" s="207" t="s">
        <v>2291</v>
      </c>
      <c r="J182" s="207"/>
      <c r="K182" s="251"/>
    </row>
    <row r="183" spans="2:11" customFormat="1" ht="15" customHeight="1">
      <c r="B183" s="230"/>
      <c r="C183" s="207" t="s">
        <v>2331</v>
      </c>
      <c r="D183" s="207"/>
      <c r="E183" s="207"/>
      <c r="F183" s="228" t="s">
        <v>1588</v>
      </c>
      <c r="G183" s="207"/>
      <c r="H183" s="207" t="s">
        <v>2332</v>
      </c>
      <c r="I183" s="207" t="s">
        <v>2291</v>
      </c>
      <c r="J183" s="207"/>
      <c r="K183" s="251"/>
    </row>
    <row r="184" spans="2:11" customFormat="1" ht="15" customHeight="1">
      <c r="B184" s="230"/>
      <c r="C184" s="207" t="s">
        <v>2320</v>
      </c>
      <c r="D184" s="207"/>
      <c r="E184" s="207"/>
      <c r="F184" s="228" t="s">
        <v>1588</v>
      </c>
      <c r="G184" s="207"/>
      <c r="H184" s="207" t="s">
        <v>2333</v>
      </c>
      <c r="I184" s="207" t="s">
        <v>2291</v>
      </c>
      <c r="J184" s="207"/>
      <c r="K184" s="251"/>
    </row>
    <row r="185" spans="2:11" customFormat="1" ht="15" customHeight="1">
      <c r="B185" s="230"/>
      <c r="C185" s="207" t="s">
        <v>131</v>
      </c>
      <c r="D185" s="207"/>
      <c r="E185" s="207"/>
      <c r="F185" s="228" t="s">
        <v>2262</v>
      </c>
      <c r="G185" s="207"/>
      <c r="H185" s="207" t="s">
        <v>2334</v>
      </c>
      <c r="I185" s="207" t="s">
        <v>2258</v>
      </c>
      <c r="J185" s="207">
        <v>50</v>
      </c>
      <c r="K185" s="251"/>
    </row>
    <row r="186" spans="2:11" customFormat="1" ht="15" customHeight="1">
      <c r="B186" s="230"/>
      <c r="C186" s="207" t="s">
        <v>2335</v>
      </c>
      <c r="D186" s="207"/>
      <c r="E186" s="207"/>
      <c r="F186" s="228" t="s">
        <v>2262</v>
      </c>
      <c r="G186" s="207"/>
      <c r="H186" s="207" t="s">
        <v>2336</v>
      </c>
      <c r="I186" s="207" t="s">
        <v>2337</v>
      </c>
      <c r="J186" s="207"/>
      <c r="K186" s="251"/>
    </row>
    <row r="187" spans="2:11" customFormat="1" ht="15" customHeight="1">
      <c r="B187" s="230"/>
      <c r="C187" s="207" t="s">
        <v>2338</v>
      </c>
      <c r="D187" s="207"/>
      <c r="E187" s="207"/>
      <c r="F187" s="228" t="s">
        <v>2262</v>
      </c>
      <c r="G187" s="207"/>
      <c r="H187" s="207" t="s">
        <v>2339</v>
      </c>
      <c r="I187" s="207" t="s">
        <v>2337</v>
      </c>
      <c r="J187" s="207"/>
      <c r="K187" s="251"/>
    </row>
    <row r="188" spans="2:11" customFormat="1" ht="15" customHeight="1">
      <c r="B188" s="230"/>
      <c r="C188" s="207" t="s">
        <v>2340</v>
      </c>
      <c r="D188" s="207"/>
      <c r="E188" s="207"/>
      <c r="F188" s="228" t="s">
        <v>2262</v>
      </c>
      <c r="G188" s="207"/>
      <c r="H188" s="207" t="s">
        <v>2341</v>
      </c>
      <c r="I188" s="207" t="s">
        <v>2337</v>
      </c>
      <c r="J188" s="207"/>
      <c r="K188" s="251"/>
    </row>
    <row r="189" spans="2:11" customFormat="1" ht="15" customHeight="1">
      <c r="B189" s="230"/>
      <c r="C189" s="264" t="s">
        <v>2342</v>
      </c>
      <c r="D189" s="207"/>
      <c r="E189" s="207"/>
      <c r="F189" s="228" t="s">
        <v>2262</v>
      </c>
      <c r="G189" s="207"/>
      <c r="H189" s="207" t="s">
        <v>2343</v>
      </c>
      <c r="I189" s="207" t="s">
        <v>2344</v>
      </c>
      <c r="J189" s="265" t="s">
        <v>2345</v>
      </c>
      <c r="K189" s="251"/>
    </row>
    <row r="190" spans="2:11" customFormat="1" ht="15" customHeight="1">
      <c r="B190" s="266"/>
      <c r="C190" s="267" t="s">
        <v>2346</v>
      </c>
      <c r="D190" s="268"/>
      <c r="E190" s="268"/>
      <c r="F190" s="269" t="s">
        <v>2262</v>
      </c>
      <c r="G190" s="268"/>
      <c r="H190" s="268" t="s">
        <v>2347</v>
      </c>
      <c r="I190" s="268" t="s">
        <v>2344</v>
      </c>
      <c r="J190" s="270" t="s">
        <v>2345</v>
      </c>
      <c r="K190" s="271"/>
    </row>
    <row r="191" spans="2:11" customFormat="1" ht="15" customHeight="1">
      <c r="B191" s="230"/>
      <c r="C191" s="264" t="s">
        <v>50</v>
      </c>
      <c r="D191" s="207"/>
      <c r="E191" s="207"/>
      <c r="F191" s="228" t="s">
        <v>1588</v>
      </c>
      <c r="G191" s="207"/>
      <c r="H191" s="204" t="s">
        <v>2348</v>
      </c>
      <c r="I191" s="207" t="s">
        <v>2349</v>
      </c>
      <c r="J191" s="207"/>
      <c r="K191" s="251"/>
    </row>
    <row r="192" spans="2:11" customFormat="1" ht="15" customHeight="1">
      <c r="B192" s="230"/>
      <c r="C192" s="264" t="s">
        <v>2350</v>
      </c>
      <c r="D192" s="207"/>
      <c r="E192" s="207"/>
      <c r="F192" s="228" t="s">
        <v>1588</v>
      </c>
      <c r="G192" s="207"/>
      <c r="H192" s="207" t="s">
        <v>2351</v>
      </c>
      <c r="I192" s="207" t="s">
        <v>2291</v>
      </c>
      <c r="J192" s="207"/>
      <c r="K192" s="251"/>
    </row>
    <row r="193" spans="2:11" customFormat="1" ht="15" customHeight="1">
      <c r="B193" s="230"/>
      <c r="C193" s="264" t="s">
        <v>2352</v>
      </c>
      <c r="D193" s="207"/>
      <c r="E193" s="207"/>
      <c r="F193" s="228" t="s">
        <v>1588</v>
      </c>
      <c r="G193" s="207"/>
      <c r="H193" s="207" t="s">
        <v>2353</v>
      </c>
      <c r="I193" s="207" t="s">
        <v>2291</v>
      </c>
      <c r="J193" s="207"/>
      <c r="K193" s="251"/>
    </row>
    <row r="194" spans="2:11" customFormat="1" ht="15" customHeight="1">
      <c r="B194" s="230"/>
      <c r="C194" s="264" t="s">
        <v>2354</v>
      </c>
      <c r="D194" s="207"/>
      <c r="E194" s="207"/>
      <c r="F194" s="228" t="s">
        <v>2262</v>
      </c>
      <c r="G194" s="207"/>
      <c r="H194" s="207" t="s">
        <v>2355</v>
      </c>
      <c r="I194" s="207" t="s">
        <v>2291</v>
      </c>
      <c r="J194" s="207"/>
      <c r="K194" s="251"/>
    </row>
    <row r="195" spans="2:11" customFormat="1" ht="15" customHeight="1">
      <c r="B195" s="257"/>
      <c r="C195" s="272"/>
      <c r="D195" s="237"/>
      <c r="E195" s="237"/>
      <c r="F195" s="237"/>
      <c r="G195" s="237"/>
      <c r="H195" s="237"/>
      <c r="I195" s="237"/>
      <c r="J195" s="237"/>
      <c r="K195" s="258"/>
    </row>
    <row r="196" spans="2:11" customFormat="1" ht="18.75" customHeight="1">
      <c r="B196" s="239"/>
      <c r="C196" s="249"/>
      <c r="D196" s="249"/>
      <c r="E196" s="249"/>
      <c r="F196" s="259"/>
      <c r="G196" s="249"/>
      <c r="H196" s="249"/>
      <c r="I196" s="249"/>
      <c r="J196" s="249"/>
      <c r="K196" s="239"/>
    </row>
    <row r="197" spans="2:11" customFormat="1" ht="18.75" customHeight="1">
      <c r="B197" s="239"/>
      <c r="C197" s="249"/>
      <c r="D197" s="249"/>
      <c r="E197" s="249"/>
      <c r="F197" s="259"/>
      <c r="G197" s="249"/>
      <c r="H197" s="249"/>
      <c r="I197" s="249"/>
      <c r="J197" s="249"/>
      <c r="K197" s="239"/>
    </row>
    <row r="198" spans="2:11" customFormat="1" ht="18.75" customHeight="1">
      <c r="B198" s="214"/>
      <c r="C198" s="214"/>
      <c r="D198" s="214"/>
      <c r="E198" s="214"/>
      <c r="F198" s="214"/>
      <c r="G198" s="214"/>
      <c r="H198" s="214"/>
      <c r="I198" s="214"/>
      <c r="J198" s="214"/>
      <c r="K198" s="214"/>
    </row>
    <row r="199" spans="2:11" customFormat="1" ht="13.5">
      <c r="B199" s="196"/>
      <c r="C199" s="197"/>
      <c r="D199" s="197"/>
      <c r="E199" s="197"/>
      <c r="F199" s="197"/>
      <c r="G199" s="197"/>
      <c r="H199" s="197"/>
      <c r="I199" s="197"/>
      <c r="J199" s="197"/>
      <c r="K199" s="198"/>
    </row>
    <row r="200" spans="2:11" customFormat="1" ht="21">
      <c r="B200" s="199"/>
      <c r="C200" s="323" t="s">
        <v>2356</v>
      </c>
      <c r="D200" s="323"/>
      <c r="E200" s="323"/>
      <c r="F200" s="323"/>
      <c r="G200" s="323"/>
      <c r="H200" s="323"/>
      <c r="I200" s="323"/>
      <c r="J200" s="323"/>
      <c r="K200" s="200"/>
    </row>
    <row r="201" spans="2:11" customFormat="1" ht="25.5" customHeight="1">
      <c r="B201" s="199"/>
      <c r="C201" s="273" t="s">
        <v>2357</v>
      </c>
      <c r="D201" s="273"/>
      <c r="E201" s="273"/>
      <c r="F201" s="273" t="s">
        <v>2358</v>
      </c>
      <c r="G201" s="274"/>
      <c r="H201" s="326" t="s">
        <v>2359</v>
      </c>
      <c r="I201" s="326"/>
      <c r="J201" s="326"/>
      <c r="K201" s="200"/>
    </row>
    <row r="202" spans="2:11" customFormat="1" ht="5.25" customHeight="1">
      <c r="B202" s="230"/>
      <c r="C202" s="225"/>
      <c r="D202" s="225"/>
      <c r="E202" s="225"/>
      <c r="F202" s="225"/>
      <c r="G202" s="249"/>
      <c r="H202" s="225"/>
      <c r="I202" s="225"/>
      <c r="J202" s="225"/>
      <c r="K202" s="251"/>
    </row>
    <row r="203" spans="2:11" customFormat="1" ht="15" customHeight="1">
      <c r="B203" s="230"/>
      <c r="C203" s="207" t="s">
        <v>2349</v>
      </c>
      <c r="D203" s="207"/>
      <c r="E203" s="207"/>
      <c r="F203" s="228" t="s">
        <v>51</v>
      </c>
      <c r="G203" s="207"/>
      <c r="H203" s="327" t="s">
        <v>2360</v>
      </c>
      <c r="I203" s="327"/>
      <c r="J203" s="327"/>
      <c r="K203" s="251"/>
    </row>
    <row r="204" spans="2:11" customFormat="1" ht="15" customHeight="1">
      <c r="B204" s="230"/>
      <c r="C204" s="207"/>
      <c r="D204" s="207"/>
      <c r="E204" s="207"/>
      <c r="F204" s="228" t="s">
        <v>52</v>
      </c>
      <c r="G204" s="207"/>
      <c r="H204" s="327" t="s">
        <v>2361</v>
      </c>
      <c r="I204" s="327"/>
      <c r="J204" s="327"/>
      <c r="K204" s="251"/>
    </row>
    <row r="205" spans="2:11" customFormat="1" ht="15" customHeight="1">
      <c r="B205" s="230"/>
      <c r="C205" s="207"/>
      <c r="D205" s="207"/>
      <c r="E205" s="207"/>
      <c r="F205" s="228" t="s">
        <v>55</v>
      </c>
      <c r="G205" s="207"/>
      <c r="H205" s="327" t="s">
        <v>2362</v>
      </c>
      <c r="I205" s="327"/>
      <c r="J205" s="327"/>
      <c r="K205" s="251"/>
    </row>
    <row r="206" spans="2:11" customFormat="1" ht="15" customHeight="1">
      <c r="B206" s="230"/>
      <c r="C206" s="207"/>
      <c r="D206" s="207"/>
      <c r="E206" s="207"/>
      <c r="F206" s="228" t="s">
        <v>53</v>
      </c>
      <c r="G206" s="207"/>
      <c r="H206" s="327" t="s">
        <v>2363</v>
      </c>
      <c r="I206" s="327"/>
      <c r="J206" s="327"/>
      <c r="K206" s="251"/>
    </row>
    <row r="207" spans="2:11" customFormat="1" ht="15" customHeight="1">
      <c r="B207" s="230"/>
      <c r="C207" s="207"/>
      <c r="D207" s="207"/>
      <c r="E207" s="207"/>
      <c r="F207" s="228" t="s">
        <v>54</v>
      </c>
      <c r="G207" s="207"/>
      <c r="H207" s="327" t="s">
        <v>2364</v>
      </c>
      <c r="I207" s="327"/>
      <c r="J207" s="327"/>
      <c r="K207" s="251"/>
    </row>
    <row r="208" spans="2:11" customFormat="1" ht="15" customHeight="1">
      <c r="B208" s="230"/>
      <c r="C208" s="207"/>
      <c r="D208" s="207"/>
      <c r="E208" s="207"/>
      <c r="F208" s="228"/>
      <c r="G208" s="207"/>
      <c r="H208" s="207"/>
      <c r="I208" s="207"/>
      <c r="J208" s="207"/>
      <c r="K208" s="251"/>
    </row>
    <row r="209" spans="2:11" customFormat="1" ht="15" customHeight="1">
      <c r="B209" s="230"/>
      <c r="C209" s="207" t="s">
        <v>2303</v>
      </c>
      <c r="D209" s="207"/>
      <c r="E209" s="207"/>
      <c r="F209" s="228" t="s">
        <v>87</v>
      </c>
      <c r="G209" s="207"/>
      <c r="H209" s="327" t="s">
        <v>2365</v>
      </c>
      <c r="I209" s="327"/>
      <c r="J209" s="327"/>
      <c r="K209" s="251"/>
    </row>
    <row r="210" spans="2:11" customFormat="1" ht="15" customHeight="1">
      <c r="B210" s="230"/>
      <c r="C210" s="207"/>
      <c r="D210" s="207"/>
      <c r="E210" s="207"/>
      <c r="F210" s="228" t="s">
        <v>2200</v>
      </c>
      <c r="G210" s="207"/>
      <c r="H210" s="327" t="s">
        <v>2201</v>
      </c>
      <c r="I210" s="327"/>
      <c r="J210" s="327"/>
      <c r="K210" s="251"/>
    </row>
    <row r="211" spans="2:11" customFormat="1" ht="15" customHeight="1">
      <c r="B211" s="230"/>
      <c r="C211" s="207"/>
      <c r="D211" s="207"/>
      <c r="E211" s="207"/>
      <c r="F211" s="228" t="s">
        <v>2198</v>
      </c>
      <c r="G211" s="207"/>
      <c r="H211" s="327" t="s">
        <v>2366</v>
      </c>
      <c r="I211" s="327"/>
      <c r="J211" s="327"/>
      <c r="K211" s="251"/>
    </row>
    <row r="212" spans="2:11" customFormat="1" ht="15" customHeight="1">
      <c r="B212" s="275"/>
      <c r="C212" s="207"/>
      <c r="D212" s="207"/>
      <c r="E212" s="207"/>
      <c r="F212" s="228" t="s">
        <v>2202</v>
      </c>
      <c r="G212" s="264"/>
      <c r="H212" s="328" t="s">
        <v>104</v>
      </c>
      <c r="I212" s="328"/>
      <c r="J212" s="328"/>
      <c r="K212" s="276"/>
    </row>
    <row r="213" spans="2:11" customFormat="1" ht="15" customHeight="1">
      <c r="B213" s="275"/>
      <c r="C213" s="207"/>
      <c r="D213" s="207"/>
      <c r="E213" s="207"/>
      <c r="F213" s="228" t="s">
        <v>2203</v>
      </c>
      <c r="G213" s="264"/>
      <c r="H213" s="328" t="s">
        <v>1674</v>
      </c>
      <c r="I213" s="328"/>
      <c r="J213" s="328"/>
      <c r="K213" s="276"/>
    </row>
    <row r="214" spans="2:11" customFormat="1" ht="15" customHeight="1">
      <c r="B214" s="275"/>
      <c r="C214" s="207"/>
      <c r="D214" s="207"/>
      <c r="E214" s="207"/>
      <c r="F214" s="228"/>
      <c r="G214" s="264"/>
      <c r="H214" s="255"/>
      <c r="I214" s="255"/>
      <c r="J214" s="255"/>
      <c r="K214" s="276"/>
    </row>
    <row r="215" spans="2:11" customFormat="1" ht="15" customHeight="1">
      <c r="B215" s="275"/>
      <c r="C215" s="207" t="s">
        <v>2327</v>
      </c>
      <c r="D215" s="207"/>
      <c r="E215" s="207"/>
      <c r="F215" s="228">
        <v>1</v>
      </c>
      <c r="G215" s="264"/>
      <c r="H215" s="328" t="s">
        <v>2367</v>
      </c>
      <c r="I215" s="328"/>
      <c r="J215" s="328"/>
      <c r="K215" s="276"/>
    </row>
    <row r="216" spans="2:11" customFormat="1" ht="15" customHeight="1">
      <c r="B216" s="275"/>
      <c r="C216" s="207"/>
      <c r="D216" s="207"/>
      <c r="E216" s="207"/>
      <c r="F216" s="228">
        <v>2</v>
      </c>
      <c r="G216" s="264"/>
      <c r="H216" s="328" t="s">
        <v>2368</v>
      </c>
      <c r="I216" s="328"/>
      <c r="J216" s="328"/>
      <c r="K216" s="276"/>
    </row>
    <row r="217" spans="2:11" customFormat="1" ht="15" customHeight="1">
      <c r="B217" s="275"/>
      <c r="C217" s="207"/>
      <c r="D217" s="207"/>
      <c r="E217" s="207"/>
      <c r="F217" s="228">
        <v>3</v>
      </c>
      <c r="G217" s="264"/>
      <c r="H217" s="328" t="s">
        <v>2369</v>
      </c>
      <c r="I217" s="328"/>
      <c r="J217" s="328"/>
      <c r="K217" s="276"/>
    </row>
    <row r="218" spans="2:11" customFormat="1" ht="15" customHeight="1">
      <c r="B218" s="275"/>
      <c r="C218" s="207"/>
      <c r="D218" s="207"/>
      <c r="E218" s="207"/>
      <c r="F218" s="228">
        <v>4</v>
      </c>
      <c r="G218" s="264"/>
      <c r="H218" s="328" t="s">
        <v>2370</v>
      </c>
      <c r="I218" s="328"/>
      <c r="J218" s="328"/>
      <c r="K218" s="276"/>
    </row>
    <row r="219" spans="2:11" customFormat="1" ht="12.75" customHeight="1">
      <c r="B219" s="277"/>
      <c r="C219" s="278"/>
      <c r="D219" s="278"/>
      <c r="E219" s="278"/>
      <c r="F219" s="278"/>
      <c r="G219" s="278"/>
      <c r="H219" s="278"/>
      <c r="I219" s="278"/>
      <c r="J219" s="278"/>
      <c r="K219" s="279"/>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15</vt:i4>
      </vt:variant>
    </vt:vector>
  </HeadingPairs>
  <TitlesOfParts>
    <vt:vector size="23" baseType="lpstr">
      <vt:lpstr>Rekapitulace stavby</vt:lpstr>
      <vt:lpstr>SO1 - Opěrná zeď, přípojky</vt:lpstr>
      <vt:lpstr>SO2 - Stavební práce</vt:lpstr>
      <vt:lpstr>SO3 - Silnoproudé instalace</vt:lpstr>
      <vt:lpstr>SO4 - Slaboproudé instalace</vt:lpstr>
      <vt:lpstr>SO5 - Technická zařízení ...</vt:lpstr>
      <vt:lpstr>VRN - Vedlejší a ostatní ...</vt:lpstr>
      <vt:lpstr>Pokyny pro vyplnění</vt:lpstr>
      <vt:lpstr>'Rekapitulace stavby'!Názvy_tisku</vt:lpstr>
      <vt:lpstr>'SO1 - Opěrná zeď, přípojky'!Názvy_tisku</vt:lpstr>
      <vt:lpstr>'SO2 - Stavební práce'!Názvy_tisku</vt:lpstr>
      <vt:lpstr>'SO3 - Silnoproudé instalace'!Názvy_tisku</vt:lpstr>
      <vt:lpstr>'SO4 - Slaboproudé instalace'!Názvy_tisku</vt:lpstr>
      <vt:lpstr>'SO5 - Technická zařízení ...'!Názvy_tisku</vt:lpstr>
      <vt:lpstr>'VRN - Vedlejší a ostatní ...'!Názvy_tisku</vt:lpstr>
      <vt:lpstr>'Pokyny pro vyplnění'!Oblast_tisku</vt:lpstr>
      <vt:lpstr>'Rekapitulace stavby'!Oblast_tisku</vt:lpstr>
      <vt:lpstr>'SO1 - Opěrná zeď, přípojky'!Oblast_tisku</vt:lpstr>
      <vt:lpstr>'SO2 - Stavební práce'!Oblast_tisku</vt:lpstr>
      <vt:lpstr>'SO3 - Silnoproudé instalace'!Oblast_tisku</vt:lpstr>
      <vt:lpstr>'SO4 - Slaboproudé instalace'!Oblast_tisku</vt:lpstr>
      <vt:lpstr>'SO5 - Technická zařízení ...'!Oblast_tisku</vt:lpstr>
      <vt:lpstr>'VRN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 Šrail</dc:creator>
  <cp:lastModifiedBy>Kukolová Klára</cp:lastModifiedBy>
  <dcterms:created xsi:type="dcterms:W3CDTF">2025-06-18T12:37:33Z</dcterms:created>
  <dcterms:modified xsi:type="dcterms:W3CDTF">2025-06-19T07:41:12Z</dcterms:modified>
</cp:coreProperties>
</file>