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chovanec" reservationPassword="0"/>
  <workbookPr/>
  <bookViews>
    <workbookView xWindow="240" yWindow="120" windowWidth="14940" windowHeight="9225" activeTab="0"/>
  </bookViews>
  <sheets>
    <sheet name="Rekapitulace" sheetId="1" r:id="rId1"/>
    <sheet name="_SO201" sheetId="2" r:id="rId2"/>
    <sheet name="SO 000" sheetId="3" r:id="rId3"/>
    <sheet name="SO 180" sheetId="4" r:id="rId4"/>
    <sheet name="SO 181" sheetId="5" r:id="rId5"/>
    <sheet name="SO 201" sheetId="6" r:id="rId6"/>
    <sheet name="SO 330" sheetId="7" r:id="rId7"/>
    <sheet name="SO 340" sheetId="8" r:id="rId8"/>
    <sheet name="SO 430" sheetId="9" r:id="rId9"/>
    <sheet name="SO 431" sheetId="10" r:id="rId10"/>
    <sheet name="SO 432" sheetId="11" r:id="rId11"/>
    <sheet name="SO 433" sheetId="12" r:id="rId12"/>
    <sheet name="SO 461" sheetId="13" r:id="rId13"/>
    <sheet name="SO 501" sheetId="14" r:id="rId14"/>
    <sheet name="SO 601_601.0" sheetId="15" r:id="rId15"/>
    <sheet name="SO 601_601.1" sheetId="16" r:id="rId16"/>
    <sheet name="SO 601_601.2" sheetId="17" r:id="rId17"/>
    <sheet name="SO 601_601.3" sheetId="18" r:id="rId18"/>
    <sheet name="SO 601_601.4" sheetId="19" r:id="rId19"/>
    <sheet name="SO 601_601.5" sheetId="20" r:id="rId20"/>
    <sheet name="SO 601_601.6" sheetId="21" r:id="rId21"/>
    <sheet name="PS 01" sheetId="22" r:id="rId22"/>
    <sheet name="PS 02" sheetId="23" r:id="rId23"/>
    <sheet name="PS 03" sheetId="24" r:id="rId24"/>
    <sheet name="PS 04.1; PS 06" sheetId="25" r:id="rId25"/>
    <sheet name="PS 04.2" sheetId="26" r:id="rId26"/>
    <sheet name="PS 04.3" sheetId="27" r:id="rId27"/>
    <sheet name="PS 05" sheetId="28" r:id="rId28"/>
  </sheets>
  <definedNames/>
  <calcPr/>
  <webPublishing/>
</workbook>
</file>

<file path=xl/sharedStrings.xml><?xml version="1.0" encoding="utf-8"?>
<sst xmlns="http://schemas.openxmlformats.org/spreadsheetml/2006/main" count="11112" uniqueCount="2290">
  <si>
    <t>Firma: .</t>
  </si>
  <si>
    <t>Rekapitulace ceny</t>
  </si>
  <si>
    <t>Stavba: 24-149-2 - II/503 Nymburk, most ev. č. 503-004 přes Labe</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</si>
  <si>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</si>
  <si>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</si>
  <si>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</si>
  <si>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</si>
  <si>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</si>
  <si>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</si>
  <si>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</si>
  <si>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</si>
  <si>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</si>
  <si>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</si>
  <si>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</si>
  <si>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</si>
  <si>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24-149-2</t>
  </si>
  <si>
    <t>II/503 Nymburk, most ev. č. 503-004 přes Labe</t>
  </si>
  <si>
    <t>O</t>
  </si>
  <si>
    <t>Rozpočet:</t>
  </si>
  <si>
    <t>0,00</t>
  </si>
  <si>
    <t>15,00</t>
  </si>
  <si>
    <t>21,00</t>
  </si>
  <si>
    <t>3</t>
  </si>
  <si>
    <t>2</t>
  </si>
  <si>
    <t>_SO201</t>
  </si>
  <si>
    <t>Lávka pro chodce NB 05</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</si>
  <si>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</si>
  <si>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</si>
  <si>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</si>
  <si>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</si>
  <si>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</si>
  <si>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</si>
  <si>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</si>
  <si>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</si>
  <si>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</si>
  <si>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</si>
  <si>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</si>
  <si>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</si>
  <si>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</si>
  <si>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</si>
  <si>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</si>
  <si>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</si>
  <si>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</si>
  <si>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</si>
  <si>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</si>
  <si>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</si>
  <si>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014102</t>
  </si>
  <si>
    <t/>
  </si>
  <si>
    <t>POPLATKY ZA SKLÁDKU</t>
  </si>
  <si>
    <t>T</t>
  </si>
  <si>
    <t>PP</t>
  </si>
  <si>
    <t>Vybourané ŽB kce  
4,46 + 2 + 2 m3 = 8,46m3  
8,46*2,5= 21,15 t</t>
  </si>
  <si>
    <t>VV</t>
  </si>
  <si>
    <t>014122</t>
  </si>
  <si>
    <t>POPLATKY ZA SKLÁDKU TYP S-OO (OSTATNÍ ODPAD)</t>
  </si>
  <si>
    <t>zemina - 1,9t/m3  
kamenivo - 2,0t/m3  
zámková dlažba, vyústění kanalizace, obrubníky - 2,3 t/m3  
kámen opěr,klenby - 3,0 t/m3  
položka se může lišit na základě stanovení vhodnosti či podmíněné vhodnosti  
vytěžených materiálů geotechnikem a zpětném využiutí na  
stavbě, skutečné čerpání dle souhlasu objednatele  
odbourání stávajících opěr 4m3*3 = 12t  
zemina 75m3*1,9 = 142,5 t</t>
  </si>
  <si>
    <t>014132</t>
  </si>
  <si>
    <t>POPLATKY ZA SKLÁDKU TYP S-NO (NEBEZPEČNÝ ODPAD)</t>
  </si>
  <si>
    <t>Stávající izolace mostu  
čerpání se souhlasem objednatele  
0,06 t</t>
  </si>
  <si>
    <t>02620</t>
  </si>
  <si>
    <t>ZKOUŠENÍ KONSTRUKCÍ A PRACÍ NEZÁVISLOU ZKUŠEBNOU</t>
  </si>
  <si>
    <t>KPL</t>
  </si>
  <si>
    <t>02730</t>
  </si>
  <si>
    <t>POMOC PRÁCE ZŘÍZ NEBO ZAJIŠŤ OCHRANU INŽENÝRSKÝCH SÍTÍ</t>
  </si>
  <si>
    <t>vytyčení sítí před zahájením prací  
Ochrana sítí po celou dobu výstavby</t>
  </si>
  <si>
    <t>02910</t>
  </si>
  <si>
    <t>OSTATNÍ POŽADAVKY - ZEMĚMĚŘIČSKÁ MĚŘENÍ</t>
  </si>
  <si>
    <t>zaměření skutečného provedení stavby na podkladu katastrální mapy,  
včetně výškopisu</t>
  </si>
  <si>
    <t>7</t>
  </si>
  <si>
    <t>02911</t>
  </si>
  <si>
    <t>OSTATNÍ POŽADAVKY - GEODETICKÉ ZAMĚŘENÍ</t>
  </si>
  <si>
    <t>geodetické zaměření během výstavby  
rozsahu dle požadavků ČSN, ČSN EN, TP, TKP a KZP  
včetně vytyčení hranice staveniště  
včetně vyhotovení vytyčovacího protokolu stavby a zaměření  
včeně výkazu výměr demolovaných částí stavby</t>
  </si>
  <si>
    <t>8</t>
  </si>
  <si>
    <t>02940</t>
  </si>
  <si>
    <t>OSTATNÍ POŽADAVKY - VYPRACOVÁNÍ DOKUMENTACE</t>
  </si>
  <si>
    <t>vypracování havarijního a povodňového plánu</t>
  </si>
  <si>
    <t>02943</t>
  </si>
  <si>
    <t>OSTATNÍ POŽADAVKY - VYPRACOVÁNÍ RDS</t>
  </si>
  <si>
    <t>3 paré + v el.podobě</t>
  </si>
  <si>
    <t>02944</t>
  </si>
  <si>
    <t>OSTAT POŽADAVKY - DOKUMENTACE SKUTEČ PROVEDENÍ V DIGIT FORMĚ</t>
  </si>
  <si>
    <t>11</t>
  </si>
  <si>
    <t>02953</t>
  </si>
  <si>
    <t>OSTATNÍ POŽADAVKY - HLAVNÍ MOSTNÍ PROHLÍDKA</t>
  </si>
  <si>
    <t>KUS</t>
  </si>
  <si>
    <t>12</t>
  </si>
  <si>
    <t>02960</t>
  </si>
  <si>
    <t>OSTATNÍ POŽADAVKY - ODBORNÝ DOZOR</t>
  </si>
  <si>
    <t>převzetí základové spáry objektu, kontrola souladu předpokládaného stavu konstrukcí v  
projektu se skutečným stavem  
stanovení vhodnosti či podmínečné vhodnosti vytěžených materiálů do zpětných  
zásypů konstrukce</t>
  </si>
  <si>
    <t>13</t>
  </si>
  <si>
    <t>03100</t>
  </si>
  <si>
    <t>ZAŘÍZENÍ STAVENIŠTĚ - ZŘÍZENÍ, PROVOZ, DEMONTÁŽ</t>
  </si>
  <si>
    <t>CENA ZA ZAŘÍZENÍ STAVENIŠTĚ JE SOUČÁSTÍ ROZPOČTU SILNIČNÍHO MOSTU  
včetně oplocení staveniště  
včetně nákladů spojených se zřízením, provozováním a odstraněním mezideponií  
včetně dodržení všech podmínek v rozsahu stanovených Plánem BOZP</t>
  </si>
  <si>
    <t>14</t>
  </si>
  <si>
    <t>11511R</t>
  </si>
  <si>
    <t>ČERPÁNÍ VODY DO 500 L/MIN</t>
  </si>
  <si>
    <t>čerpání vody - komplet po celou dobu výstavby</t>
  </si>
  <si>
    <t>Zemní práce</t>
  </si>
  <si>
    <t>15</t>
  </si>
  <si>
    <t>11120</t>
  </si>
  <si>
    <t>ODSTRANĚNÍ KŘOVIN</t>
  </si>
  <si>
    <t>M2</t>
  </si>
  <si>
    <t>16</t>
  </si>
  <si>
    <t>11201</t>
  </si>
  <si>
    <t>KÁCENÍ STROMŮ D KMENE DO 0,5M S ODSTRANĚNÍM PAŘEZŮ</t>
  </si>
  <si>
    <t>17</t>
  </si>
  <si>
    <t>113134</t>
  </si>
  <si>
    <t>ODSTRANĚNÍ KRYTU ZPEVNĚNÝCH PLOCH S ASFALT POJIVEM, ODVOZ DO 5KM</t>
  </si>
  <si>
    <t>M3</t>
  </si>
  <si>
    <t>chodník na mostě a mimo most - asfaltový kryt  
DÉLKA ODVOZU UVEDENA POUZE ORIENTAČNĚ. POLOŽKA POČÍTÁ S KOMPLETNÍM ODVOZEM DLE DISPOZIC ZHOTOVITELE.  
0,15*(26*4)= 15,6 m3</t>
  </si>
  <si>
    <t>18</t>
  </si>
  <si>
    <t>113174</t>
  </si>
  <si>
    <t>ODSTRAN KRYTU ZPEVNĚNÝCH PLOCH Z DLAŽEB KOSTEK, ODVOZ DO 5KM</t>
  </si>
  <si>
    <t>odstranění dlažebních kostek na bocích stávajícího chodníku 2*20*0,15*0,15= 1m3  
DÉLKA ODVOZU UVEDENA POUZE ORIENTAČNĚ. POLOŽKA POČÍTÁ S KOMPLETNÍM ODVOZEM DLE DISPOZIC ZHOTOVITELE.</t>
  </si>
  <si>
    <t>19</t>
  </si>
  <si>
    <t>11332</t>
  </si>
  <si>
    <t>ODSTRANĚNÍ PODKLADŮ ZPEVNĚNÝCH PLOCH Z KAMENIVA NESTMELENÉHO</t>
  </si>
  <si>
    <t>Odstranění štěrkového podsypu pod dočasné podepření  
2*(2,5*0,3*5) = 6 m3</t>
  </si>
  <si>
    <t>20</t>
  </si>
  <si>
    <t>113324</t>
  </si>
  <si>
    <t>ODSTRANĚNÍ PODKLADŮ ZPEVNĚNÝCH PLOCH Z KAMENIVA NESTMEL, ODVOZ DO 5KM</t>
  </si>
  <si>
    <t>chodníky mimo most tl.150mm  
DÉLKA ODVOZU UVEDENA POUZE ORIENTAČNĚ. POLOŽKA POČÍTÁ S KOMPLETNÍM ODVOZEM DLE DISPOZIC ZHOTOVITELE.  
0,15*(10*3)= 4,5 m3</t>
  </si>
  <si>
    <t>21</t>
  </si>
  <si>
    <t>11336</t>
  </si>
  <si>
    <t>ODSTRANĚNÍ PODKLADU ZPEVNĚNÝCH PLOCH ZE SILNIČNÍCH DÍLCŮ (PANELŮ)</t>
  </si>
  <si>
    <t>Dočasné podepření - silniční panely - odstranění s odvozem  
2*(2*3*1*0,15)= 1,8 m3</t>
  </si>
  <si>
    <t>22</t>
  </si>
  <si>
    <t>122731</t>
  </si>
  <si>
    <t>ODKOPÁVKY A PROKOPÁVKY OBECNÉ TŘ. I, ODVOZ DO 1KM</t>
  </si>
  <si>
    <t>odvoz na meziskládku pro vhodnou zeminu k dosypání  
výkop opěr  
kuželů a svahů  
humozní zeminu ze svrchním vrstev zachovat pro zpětné využití  
BUDE ČERPÁNO SE SOUHLASEM OBJEDNATELE NA ZÁKLADĚ VYUŽITELNOSTI ZEMINY PRO ZPĚTNÝ ZÁSYP  
zemina z výkopů: opěra O2+křídla: 5,5*3,4*4=74,8m3; skluz+zábradlí: 2m3; líc opěr O1+O2: 2*4*1*1=8m3; CELKEM 84,8m3</t>
  </si>
  <si>
    <t>23</t>
  </si>
  <si>
    <t>122738</t>
  </si>
  <si>
    <t>ODKOPÁVKY A PROKOPÁVKY OBECNÉ TŘ. I, ODVOZ DO 20KM</t>
  </si>
  <si>
    <t>odvoz na skládku v případě nevhodnosti zeminy pro zpětný zásyp  
kuželů a svahů  
humozní zeminu ze svrchním vrstev zachovat pro zpětné využití  
BUDE ČERPÁNO SE SOUHLASEM OBJEDNATELE NA ZÁKLADĚ VYUŽITELNOSTI ZEMINY PRO ZPĚTNÝ ZÁSYP  
zemina z výkopů: opěra O2+křídla: 5,5*3,4*4=74,8m3; skluz+zábradlí: 2m3; líc opěr O1+O2: 2*4*1*1=8m3; CELKEM 84,8m3</t>
  </si>
  <si>
    <t>24</t>
  </si>
  <si>
    <t>125731</t>
  </si>
  <si>
    <t>VYKOPÁVKY ZE ZEMNÍKŮ A SKLÁDEK TŘ. I, ODVOZ DO 1KM</t>
  </si>
  <si>
    <t>Vykopávky z mezideponie pro zpětný zásyp</t>
  </si>
  <si>
    <t>25</t>
  </si>
  <si>
    <t>171101</t>
  </si>
  <si>
    <t>ULOŽENÍ SYPANINY DO NÁSYPŮ SE ZHUTNĚNÍM DO 95% PS</t>
  </si>
  <si>
    <t>zpětný zásyp přechodové oblasti  
se zhutněním dle PD</t>
  </si>
  <si>
    <t>26</t>
  </si>
  <si>
    <t>17120</t>
  </si>
  <si>
    <t>ULOŽENÍ SYPANINY DO NÁSYPŮ A NA SKLÁDKY BEZ ZHUTNĚNÍ</t>
  </si>
  <si>
    <t>složení zeminy na skládku, případně mezideponii</t>
  </si>
  <si>
    <t>Základy</t>
  </si>
  <si>
    <t>27</t>
  </si>
  <si>
    <t>21331</t>
  </si>
  <si>
    <t>DRENÁŽNÍ VRSTVY Z BETONU MEZEROVITÉHO (DRENÁŽNÍHO)</t>
  </si>
  <si>
    <t>Drenáž za opěrou   
0,1*4,5*2= 0,9m3</t>
  </si>
  <si>
    <t>28</t>
  </si>
  <si>
    <t>272315</t>
  </si>
  <si>
    <t>ZÁKLADY Z PROSTÉHO BETONU DO C30/37</t>
  </si>
  <si>
    <t>Základové patky pod ŽB skluzem a obrubou  
0,5*0,48*1 + 2*0,5*0,2*1 + 0,4*0,3*1,5 = 0,62m3  
Základ pod dopravní značku   
0,5*0,5*1 = 0,25m3  
základ pod ocelové zábradlí  
2*1,2*0,8*1 = 1,95m3</t>
  </si>
  <si>
    <t>29</t>
  </si>
  <si>
    <t>272325</t>
  </si>
  <si>
    <t>ZÁKLADY ZE ŽELEZOBETONU DO C30/37</t>
  </si>
  <si>
    <t>Základ ŽB nového křídla  
2*1,5*2,5*0,35 = 2,65 m3</t>
  </si>
  <si>
    <t>30</t>
  </si>
  <si>
    <t>272325R</t>
  </si>
  <si>
    <t>Rezerva pro sanaci v zakrytých částech opěr O1 a O2  
ČERPÁNÍ POUZE SE SOUHLASEM OBJEDNATELE</t>
  </si>
  <si>
    <t>31</t>
  </si>
  <si>
    <t>272365</t>
  </si>
  <si>
    <t>VÝZTUŽ ZÁKLADŮ Z OCELI 10505, B500B</t>
  </si>
  <si>
    <t>Výztuž základů nového ŽB křídla  
2,65m3*0,15 = 0,4 t</t>
  </si>
  <si>
    <t>32</t>
  </si>
  <si>
    <t>272365R</t>
  </si>
  <si>
    <t>Rezerva pro sanaci v zakrytých částech opěr O1 a O2  
ČERPÁNÍ POUZE SE SOUHLASEM OBJEDNATELE  
3*0,15 = 0,45t</t>
  </si>
  <si>
    <t>33</t>
  </si>
  <si>
    <t>28999</t>
  </si>
  <si>
    <t>OPLÁŠTĚNÍ (ZPEVNĚNÍ) Z FÓLIE</t>
  </si>
  <si>
    <t>těsnící vrstva přechodové oblasti  
6*4=24m2</t>
  </si>
  <si>
    <t>Svislé konstrukce</t>
  </si>
  <si>
    <t>34</t>
  </si>
  <si>
    <t>333325</t>
  </si>
  <si>
    <t>MOSTNÍ OPĚRY A KŘÍDLA ZE ŽELEZOVÉHO BETONU DO C30/37</t>
  </si>
  <si>
    <t>Nová ŽB křídla, včetně římsy  
2*(3,5*3,05*0,35)+2*(0,47*3,5*0,27)= 8,36 m3</t>
  </si>
  <si>
    <t>35</t>
  </si>
  <si>
    <t>333365</t>
  </si>
  <si>
    <t>VÝZTUŽ MOSTNÍCH OPĚR A KŘÍDEL Z OCELI 10505, B500B</t>
  </si>
  <si>
    <t>Výztuž nová ŽB křídla   
8,36*0,15 = 1,26 t</t>
  </si>
  <si>
    <t>36</t>
  </si>
  <si>
    <t>348173</t>
  </si>
  <si>
    <t>ZÁBRADLÍ Z DÍLCŮ KOVOVÝCH ŽÁROVĚ ZINK PONOREM S NÁTĚREM</t>
  </si>
  <si>
    <t>KG</t>
  </si>
  <si>
    <t>Nové ocelové zábradlí  
3,26 kg/m * 2*(11+3,3+1,6) = 3,26*31,8 = 103,7 kg + 10% = 114 kg</t>
  </si>
  <si>
    <t>37</t>
  </si>
  <si>
    <t>348325</t>
  </si>
  <si>
    <t>ZÁBRADLÍ A ZÁBRADELNÍ ZÍDKY ZE ŽELEZOBETONU C30/37</t>
  </si>
  <si>
    <t>Nové ŽB zábradlí</t>
  </si>
  <si>
    <t>38</t>
  </si>
  <si>
    <t>348365</t>
  </si>
  <si>
    <t>VÝZTUŽ ZÁBRADLÍ A ZÁBRADELNÍCH ZÍDEK Z OCELI 10505, B500B</t>
  </si>
  <si>
    <t>Výztuž nového ŽB zábradlí  
4,5*0,15= 0,675 t</t>
  </si>
  <si>
    <t>Vodorovné konstrukce</t>
  </si>
  <si>
    <t>39</t>
  </si>
  <si>
    <t>422325R</t>
  </si>
  <si>
    <t>MOSTNÍ NOSNÉ TRÁMOVÉ KONSTRUKCE ZE ŽELEZOBETONU C30/37</t>
  </si>
  <si>
    <t>Podbetonování stávajících nosníků.  
Včetně úpravy povrchu stávající konstrukce. Včetně navrtání kotevní výzutže.  
2*(0,25*0,34*11,4)= 1,95 m3  
krajní římsa  
0,15*0,3*12*2= 1,1 m3</t>
  </si>
  <si>
    <t>40</t>
  </si>
  <si>
    <t>422365R</t>
  </si>
  <si>
    <t>VÝZTUŽ MOSTNÍ TRÁMOVÉ KONSTRUKCE Z OCELI 10505, B500B</t>
  </si>
  <si>
    <t>Výztuž podbetonování stávaících nosníků a krajní římsy. Včetně kotevních trnů a jejich navrtání a vlepení.  
3,05*0,25= 0,76 t</t>
  </si>
  <si>
    <t>41</t>
  </si>
  <si>
    <t>451312</t>
  </si>
  <si>
    <t>PODKLADNÍ A VÝPLŇOVÉ VRSTVY Z PROSTÉHO BETONU C12/15</t>
  </si>
  <si>
    <t>Podkladní beton - základy křídel  
0,1*2*2*2= 0,8m3  
ŽB skluz  
0,1*12*1 = 1,2 m3</t>
  </si>
  <si>
    <t>42</t>
  </si>
  <si>
    <t>465922</t>
  </si>
  <si>
    <t>DLAŽBY Z BETONOVÝCH DLAŽDIC NA MC</t>
  </si>
  <si>
    <t>Nový ŽB odvodňovací skluz  
12*0,9 = 10,8 m2</t>
  </si>
  <si>
    <t>Komunikace</t>
  </si>
  <si>
    <t>43</t>
  </si>
  <si>
    <t>56314</t>
  </si>
  <si>
    <t>VOZOVKOVÉ VRSTVY Z MECHANICKY ZPEVNĚNÉHO KAMENIVA TL. DO 200MM</t>
  </si>
  <si>
    <t>Vozovka mimo most</t>
  </si>
  <si>
    <t>44</t>
  </si>
  <si>
    <t>56334</t>
  </si>
  <si>
    <t>VOZOVKOVÉ VRSTVY ZE ŠTĚRKODRTI TL. DO 200MM</t>
  </si>
  <si>
    <t>Vozovka mimo most   
10*3,1=31m2</t>
  </si>
  <si>
    <t>45</t>
  </si>
  <si>
    <t>572113</t>
  </si>
  <si>
    <t>INFILTRAČNÍ POSTŘIK Z EMULZE DO 0,5KG/M2</t>
  </si>
  <si>
    <t>Vozovka na mostě a mimo most</t>
  </si>
  <si>
    <t>46</t>
  </si>
  <si>
    <t>574B34</t>
  </si>
  <si>
    <t>ASFALTOVÝ BETON PRO OBRUSNÉ VRSTVY MODIFIK ACO 11+ TL. 40MM</t>
  </si>
  <si>
    <t>Vozovka na mostě i mimo most  
72m2</t>
  </si>
  <si>
    <t>47</t>
  </si>
  <si>
    <t>574C56</t>
  </si>
  <si>
    <t>ASFALTOVÝ BETON PRO LOŽNÍ VRSTVY ACL 16+, 16S TL. 60MM</t>
  </si>
  <si>
    <t>48</t>
  </si>
  <si>
    <t>575C53</t>
  </si>
  <si>
    <t>LITÝ ASFALT MA IV (OCHRANA MOSTNÍ IZOLACE) 11 TL. 40MM</t>
  </si>
  <si>
    <t>Ochrana izolace na mostě  
15*3,1=46,5m2</t>
  </si>
  <si>
    <t>Úpravy povrchů, podlahy, výplně otvorů</t>
  </si>
  <si>
    <t>49</t>
  </si>
  <si>
    <t>62631</t>
  </si>
  <si>
    <t>SPOJOVACÍ MŮSTEK MEZI STARÝM A NOVÝM BETONEM</t>
  </si>
  <si>
    <t>50</t>
  </si>
  <si>
    <t>62631R</t>
  </si>
  <si>
    <t>51</t>
  </si>
  <si>
    <t>62641</t>
  </si>
  <si>
    <t>SJEDNOCUJÍCÍ STĚRKA JEMNOU MALTOU TL CCA 2MM</t>
  </si>
  <si>
    <t>Jednotící stěrka boku stávajících nosníků a nové dobetonávky  
1,3*12*2 = 31,2 m2</t>
  </si>
  <si>
    <t>52</t>
  </si>
  <si>
    <t>62652</t>
  </si>
  <si>
    <t>OCHRANA VÝZTUŽE PŘI NEDOSTATEČNÉM KRYTÍ</t>
  </si>
  <si>
    <t>čerpání pouze se souhlasem objednatele dle zjištěného stavu stávající kce</t>
  </si>
  <si>
    <t>53</t>
  </si>
  <si>
    <t>62652R</t>
  </si>
  <si>
    <t>Rezerva pro SANACI v zakrytých částech opěr O1 a O2  
ČERPÁNÍ POUZE SE SOUHLASEM OBJEDNATELE</t>
  </si>
  <si>
    <t>54</t>
  </si>
  <si>
    <t>63131A</t>
  </si>
  <si>
    <t>MAZANINA Z PROSTÉHO BETONU C20/25</t>
  </si>
  <si>
    <t>Vyrovnávací vrstva stávající desky mostovky - horní povrch  
15*4*0,06 = 3,6 m3</t>
  </si>
  <si>
    <t>Přidružená stavební výroba</t>
  </si>
  <si>
    <t>55</t>
  </si>
  <si>
    <t>711112</t>
  </si>
  <si>
    <t>IZOLACE BĚŽNÝCH KONSTRUKCÍ PROTI ZEMNÍ VLHKOSTI ASFALTOVÝMI PÁSY</t>
  </si>
  <si>
    <t>Hydroizolace na mostě a rubu opěry</t>
  </si>
  <si>
    <t>56</t>
  </si>
  <si>
    <t>711311</t>
  </si>
  <si>
    <t>IZOLACE PODZEMNÍCH OBJEKTŮ PROTI ZEMNÍ VLHKOSTI ASFALTOVÝMI NÁTĚRY</t>
  </si>
  <si>
    <t>Rub opěr</t>
  </si>
  <si>
    <t>57</t>
  </si>
  <si>
    <t>76799</t>
  </si>
  <si>
    <t>OSTATNÍ KOVOVÉ DOPLŇK KONSTRUKCE</t>
  </si>
  <si>
    <t>Repase stávající ocelové výplně zábradlí  
Včetně odbourání ze stávajícího zábradlí, povrchové úpravy a zpětné montáže.</t>
  </si>
  <si>
    <t>58</t>
  </si>
  <si>
    <t>78382</t>
  </si>
  <si>
    <t>NÁTĚRY BETON KONSTR TYP S2 (OS-B)</t>
  </si>
  <si>
    <t>Nátěr boku římsy  
2*15*0,4= 12m2</t>
  </si>
  <si>
    <t>Potrubí</t>
  </si>
  <si>
    <t>59</t>
  </si>
  <si>
    <t>875332</t>
  </si>
  <si>
    <t>POTRUBÍ DREN Z TRUB PLAST DN DO 150MM DĚROVANÝCH</t>
  </si>
  <si>
    <t>M</t>
  </si>
  <si>
    <t>drenáž z aopěrou, včetně vyústění  
6m</t>
  </si>
  <si>
    <t>Ostatní konstrukce a práce</t>
  </si>
  <si>
    <t>60</t>
  </si>
  <si>
    <t>914111</t>
  </si>
  <si>
    <t>DOPRAVNÍ ZNAČKY ZÁKLADNÍ VELIKOSTI OCELOVÉ NEREFLEXNÍ - DOD A MONTÁŽ</t>
  </si>
  <si>
    <t>Dodávka a montáž 3ks dopravních značek</t>
  </si>
  <si>
    <t>61</t>
  </si>
  <si>
    <t>914943</t>
  </si>
  <si>
    <t>SLOUPKY A STOJKY DZ Z HLINÍK TRUBEK DO PATKY DEMONTÁŽ</t>
  </si>
  <si>
    <t>Odstranění stávajících dopravních značek. Včetně betonového základu.</t>
  </si>
  <si>
    <t>62</t>
  </si>
  <si>
    <t>931322</t>
  </si>
  <si>
    <t>TĚSNĚNÍ DILATAČ SPAR ASF ZÁLIVKOU MODIFIK PRŮŘ DO 200MM2</t>
  </si>
  <si>
    <t>těsnění vozovka X zábradlí</t>
  </si>
  <si>
    <t>63</t>
  </si>
  <si>
    <t>93135</t>
  </si>
  <si>
    <t>TĚSNĚNÍ DILATAČ SPAR PRYŽ PÁSKOU NEBO KRUH PROFILEM</t>
  </si>
  <si>
    <t>Předtěsnění vozovka X zábradlí</t>
  </si>
  <si>
    <t>64</t>
  </si>
  <si>
    <t>93551</t>
  </si>
  <si>
    <t>ŽLABY Z DÍLCŮ Z BETONU SVĚTLÉ ŠÍŘKY DO 100MM VČETNĚ MŘÍŽÍ</t>
  </si>
  <si>
    <t>odvodňovací žlab v komunikaci mimo most</t>
  </si>
  <si>
    <t>65</t>
  </si>
  <si>
    <t>938543</t>
  </si>
  <si>
    <t>OČIŠTĚNÍ BETON KONSTR OTRYSKÁNÍM TLAK VODOU DO 1000 BARŮ</t>
  </si>
  <si>
    <t>Očištění stávajících betonových konstrukcí</t>
  </si>
  <si>
    <t>66</t>
  </si>
  <si>
    <t>94894R</t>
  </si>
  <si>
    <t>PODPĚRNÉ SKRUŽE KOVOVÉ</t>
  </si>
  <si>
    <t>Montážní podepření v průběhu betonáže.  
Komplet dle výkresu NYM_NB05_201_026  
Včetně základů, podpsypu a panelů.  
Včetně stojek a jejich navrtání do konstrukce.</t>
  </si>
  <si>
    <t>67</t>
  </si>
  <si>
    <t>966134</t>
  </si>
  <si>
    <t>BOURÁNÍ KONSTRUKCÍ Z KAMENE NA MC S ODVOZEM DO 5KM</t>
  </si>
  <si>
    <t>Bourání stávajících křídel za opěrou O2.   
2*(2,5*2*0,4) = 4 m3  
DÉLKA ODVOZU UVEDENA POUZE ORIENTAČNĚ. POLOŽKA POČÍTÁ S KOMPLETNÍM ODVOZEM DLE DISPOZIC ZHOTOVITELE.</t>
  </si>
  <si>
    <t>68</t>
  </si>
  <si>
    <t>966134R</t>
  </si>
  <si>
    <t>Rezerva pro bourání v zakrytých částech opěr O1 a O2  
ČERPÁNÍ POUZE SE SOUHLASEM OBJEDNATELE</t>
  </si>
  <si>
    <t>69</t>
  </si>
  <si>
    <t>966164</t>
  </si>
  <si>
    <t>BOURÁNÍ KONSTRUKCÍ ZE ŽELEZOBETONU S ODVOZEM DO 5KM</t>
  </si>
  <si>
    <t>Bourání stávajícího betonového zábradlí  
15,7*1,3*0,2 *2 = 8,2 m3  
otvory pro ocelovou výplň (1,3*0,8*0,2*18) = 3,74 m3  
Zábradlí = 8,2-3,74 = 4,46 m3  
Opěra O2 - příprava pro betonáž nových křídel = 2m3  
Nosná konstrukce - odbourání a dočištění pro betonáž římsy a podbetonování nosníků = 2m3  
Včetně demontáže stávající ocelové výplně.   
DÉLKA ODVOZU UVEDENA POUZE ORIENTAČNĚ. POLOŽKA POČÍTÁ S KOMPLETNÍM ODVOZEM DLE DISPOZIC ZHOTOVITELE.</t>
  </si>
  <si>
    <t>70</t>
  </si>
  <si>
    <t>966164R</t>
  </si>
  <si>
    <t>71</t>
  </si>
  <si>
    <t>97817</t>
  </si>
  <si>
    <t>ODSTRANĚNÍ MOSTNÍ IZOLACE</t>
  </si>
  <si>
    <t>Odstranění stávající izolace  
14*4 = 56m2</t>
  </si>
  <si>
    <t>SO 000</t>
  </si>
  <si>
    <t>Vedlejší a ostatní náklady</t>
  </si>
  <si>
    <t>02110</t>
  </si>
  <si>
    <t>PROSTORY PRO OBJEDNATELE - KANCELÁŘE</t>
  </si>
  <si>
    <t>dle požadavku investora</t>
  </si>
  <si>
    <t>1=1,000 [A]</t>
  </si>
  <si>
    <t>02210</t>
  </si>
  <si>
    <t>VYBAVENÍ PRO OBJEDNATELE - KANCELÁŘE</t>
  </si>
  <si>
    <t>zajištění všech zkoušek které bude stavební dozor požadovat</t>
  </si>
  <si>
    <t>02710R</t>
  </si>
  <si>
    <t>OPRAVA OBJÍZDNÝCH TRAS</t>
  </si>
  <si>
    <t>V souladu s návrhem objízdných tras.  
Způsob opravy po dohodě s KSÚS a TDS</t>
  </si>
  <si>
    <t>Objízdná trasa, délka 8,0 km. šířka 6,0 m, odhad 10% plochy: 
8000m*6,0m*0,10%=4 800,000 [D]</t>
  </si>
  <si>
    <t>POMOC PRÁCE ZAJIŠŤ NEBO ZŘÍZ OCHRANU INŽENÝRSKÝCH SÍTÍ</t>
  </si>
  <si>
    <t>opatření pro ochranu případně se vyskytujících inženýrských sítí</t>
  </si>
  <si>
    <t>koordinace při realizaci přeložky nesouvisející sítě - CETIN (SO 461)</t>
  </si>
  <si>
    <t>02780</t>
  </si>
  <si>
    <t>POMOC PRÁCE ZŘÍZ NEBO ZAJIŠŤ ZEMNÍKY A SKLÁDKY</t>
  </si>
  <si>
    <t>- geodetické zaměření před zahájením stavby  
- geodetické práce v průběhu výstavby, měření ploch a kubatur provedených prací  
- geodetické zpracování DSPS včetně zaměření  
- veškeré vytyčovací práce  
- náklady na geodet. zaměření a zparcování podkladů pro převod objektů 3. osob.  
- geodetické zaměření všech SO po provedení stavby, vč. podkladů pro zanesení do KN</t>
  </si>
  <si>
    <t>Zaměření bude provedeno dle aktuálních požadavků DTM: 
- geodet dodavatele provede zaměření dotčených úseků pro ZPS (polohopis) a DI+TI (Dopravní a Technická Infrastruktura) 
- geodet dodavatele do DTM sám vytvoří nahraje data ZPS, metodika od ČUZK zde:  https://www.cuzk.gov.cz/DMVS/Metodika/Metodika_pro_geodety_k_aktualizaci_DTM_v2-1_final.aspx) --&gt; předá pak informaci / protokolo úspěšném nahrání. 
Metodiky k DTM jsou uvedené zde https://www.cuzk.gov.cz/DMVS/Metodika.aspx --&gt; je třeba, aby data byla vždy v posledním aktuálním formátu.</t>
  </si>
  <si>
    <t>02912</t>
  </si>
  <si>
    <t>OSTATNÍ POŽADAVKY - VYTYČOVACÍ BOD MIKROSÍTĚ</t>
  </si>
  <si>
    <t>síť stabilizovaných bodů tvořící základní rámec pro zavedení referenčních souřadnicových systémů (nařízení vlády č. 430/2006 Sb.), které umožňují jednoznačné polohové a výškové zajištění stavby v průběhu realizace i během jejího provozu.   
- návrh, zřízení</t>
  </si>
  <si>
    <t>4=4,000 [A]</t>
  </si>
  <si>
    <t>na všechny SO v tištěné podobě v 6 paré</t>
  </si>
  <si>
    <t>3 x tisk</t>
  </si>
  <si>
    <t>02946</t>
  </si>
  <si>
    <t>OSTAT POŽADAVKY - FOTODOKUMENTACE</t>
  </si>
  <si>
    <t>Pasportizace objízdných tras před zahájením prací a po dokončení stavby  
foto i video</t>
  </si>
  <si>
    <t>02950</t>
  </si>
  <si>
    <t>OSTATNÍ POŽADAVKY - POSUDKY, KONTROLY, REVIZNÍ ZPRÁVY</t>
  </si>
  <si>
    <t>Havarijní a povodňový plán</t>
  </si>
  <si>
    <t>02991</t>
  </si>
  <si>
    <t>OSTATNÍ POŽADAVKY - INFORMAČNÍ TABULE</t>
  </si>
  <si>
    <t>pronájem tabule dle předepsaného provedení s textovým obsahem dle předpisu investora  
2 x omluvná,  1 x tabule pro označení stavby</t>
  </si>
  <si>
    <t>3=3,000 [A]</t>
  </si>
  <si>
    <t>02992</t>
  </si>
  <si>
    <t>PUBLICITA - SLAVNOSTNÍ OTEVŘENÍ</t>
  </si>
  <si>
    <t>Kompletní zajištění zařízení staveniště pro potřeby zhotovitele - zpevněné plochy, sklady, buňky, kanceláře, oplcení a pod.  
vč. zajištění přívodu el. energie, vody, kanalizace  
vč. zajištění pozemků, projednání s úřady a pod.  
vč. přemisťování, pronájem, ostraha a pod.  
vč. likvidace ZS s uvedením do původního stavu</t>
  </si>
  <si>
    <t>0331R</t>
  </si>
  <si>
    <t>PROVOZNÍ VLIVY</t>
  </si>
  <si>
    <t>ztížený pohyb vozidel vlivem silničního provozu (tzv. rušení provozem)</t>
  </si>
  <si>
    <t>04810a</t>
  </si>
  <si>
    <t>VYHODNOCENÍ STAVBY Z HLEDISKA JAKOSTI</t>
  </si>
  <si>
    <t>dle. požadavků investora</t>
  </si>
  <si>
    <t>04810b</t>
  </si>
  <si>
    <t>ZÁVĚREČNÉ VYHODNOCENÍ STAVBY</t>
  </si>
  <si>
    <t>SO 180</t>
  </si>
  <si>
    <t>Dopravní opatření v průběhu stavby</t>
  </si>
  <si>
    <t>02720</t>
  </si>
  <si>
    <t>POMOC PRÁCE ZŘÍZ NEBO ZAJIŠŤ REGULACI A OCHRANU DOPRAVY</t>
  </si>
  <si>
    <t>Dopravně inženýrská opatření dle dokumentace PDPS zahrnující:   
•Přechodné svislé i vodorovné dopravní značení, dopravní zařízení a světelné signály, jejich dodávka, montáž, demontáž, kontrola, údržba, servis, přemisťování, přeznačování a manipulace s nimi.    
•Dočasnou úpravu stávajícího dopravního značení, zakrytí, demontáž či zneplatnění zakrývací páskou.   
•Vypracování realizační dokumentace DIO a zajištění inženýrské činnosti - stanovení přechodné úpravy provozu na PK a rozhodnutí o uzavírce.</t>
  </si>
  <si>
    <t>Dopravně inženýrská opatření během stavby  
1=1,000 [A]</t>
  </si>
  <si>
    <t>SO 181</t>
  </si>
  <si>
    <t>Dopravní opatření – vodní cesta</t>
  </si>
  <si>
    <t>Plavební značení je provedeno dle Vyhlášky 67/2015 Sb. – Vyhláška o pravidlech plavebního  
provozu (Ministerstvo dopravy stanoví podle § 52 zákona č. 114/1995 Sb., o vnitrozemské plavbě,  
ve znění zákona č. 358/1999 Sb., zákona č. 118/2004 Sb., zákona č. 309/2008 Sb. a zákona č.  
187/2014 Sb., (dále jen „zákon“) k provedení § 5 odst. 6, § 18 odst. 3, § 22 odst. 4, § 24 odst. 4, §  
29e odst. 3, § 29f odst. 3, § 29i odst. 2, § 29j odst. 3, § 29k, § 30a odst. 8 a § 30b odst. 7). Stanovuje  
obecná ustanovení o vodních cestách, plavebním provozu v přístavech, společné havárii a dopravě  
nebezpečných věcí je stanoven plavební průřez.  
Před mostem z každé strany v plavebním prostoru jsou umístěny Plovoucí signální znaky. Na pravé  
straně ve směru plavební dráhy je 1. D - plovatka červená na levé straně 2. D plovatka zelená.</t>
  </si>
  <si>
    <t>SO 201</t>
  </si>
  <si>
    <t>Most ev. č. 503-004 přes Labe</t>
  </si>
  <si>
    <t>f</t>
  </si>
  <si>
    <t>nebezpečný odpad s obsahem dehtu</t>
  </si>
  <si>
    <t>mostní izolace, afaltové pásy 
118,9*5,5*0,012*1,1=8,632 [A]</t>
  </si>
  <si>
    <t>014102R</t>
  </si>
  <si>
    <t>a</t>
  </si>
  <si>
    <t>ULOŽENÍ ODPADU ZE STAVBY NA SKLÁDKU S OPRÁVNĚNÍM K OPĚTOVNÉMU VYUŽITÍ - RECYKLAČNÍ STŘEDISKO</t>
  </si>
  <si>
    <t>vytěžené zeminy a horniny</t>
  </si>
  <si>
    <t>1216,325=1 216,325 [A]   dle pol.13173.skl 
9,902=9,902 [B] dle pol. 12110.skl: 
Celkem: (A+B)*2,0=2 452,454 [C]</t>
  </si>
  <si>
    <t>c</t>
  </si>
  <si>
    <t>prostý beton</t>
  </si>
  <si>
    <t>Z položky č 96711: 
11,220*2,3=25,806 [A]</t>
  </si>
  <si>
    <t>d</t>
  </si>
  <si>
    <t>železobeton</t>
  </si>
  <si>
    <t>Z položky č. 96616: 
168,653*2,5=421,633 [A]</t>
  </si>
  <si>
    <t>02851</t>
  </si>
  <si>
    <t>PRŮZKUMNÉ PRÁCE DIAGNOSTIKY KONSTRUKCÍ NA POVRCHU</t>
  </si>
  <si>
    <t>Provedení akustických zkoušek železobetonových konstrukcí pro zjištění skutečného rozsahu porušení betonu.</t>
  </si>
  <si>
    <t>Plán údržby a sledování mostu</t>
  </si>
  <si>
    <t>029412</t>
  </si>
  <si>
    <t>OSTATNÍ POŽADAVKY - VYPRACOVÁNÍ MOSTNÍHO LISTU</t>
  </si>
  <si>
    <t>- mostní list vč. zadání do BMS  
- včetně statického výpočtu zatížitelnosti dle ČSN 73 6222</t>
  </si>
  <si>
    <t>1. hlavní prohlídka mostu vč. zapsání do BMS</t>
  </si>
  <si>
    <t>11110R</t>
  </si>
  <si>
    <t>ODSTRANĚNÍ TRAVIN</t>
  </si>
  <si>
    <t>v rozsahu trvalého záboru stavby. Včetě odvozu a uložení na skládku.</t>
  </si>
  <si>
    <t>Předmostí O1: 
-vrpravo u opěrné zdi: 27,1=27,100 [A] 
-vlevo: 2*6,0+18,5=30,500 [B] 
Předmostí O4: 
-pod mostem kolem cyklostezky: 231,5=231,500 [C] 
-vlevo podél násypu: 370,0+86,5+203*1,5=761,000 [D] 
-vpravo podéln opěrné zdi: 350,0=350,000 [E] 
-vpravo v místech přeložky: 246,0=246,000 [F] 
V místě kolektoru: 
555,0=555,000 [G] 
Celkem: A+B+C+D+E+F+G=2 201,100 [H]</t>
  </si>
  <si>
    <t>odk</t>
  </si>
  <si>
    <t>Kácení porostu do průměru 10 cm,  vč. štěpkování    
vč.veškeré manipulace a odvozu  -  materiál jako vedlejší produkt bude odkoupen zhotovitelem   
náklady na odkup budou řešeny samostatně v době realizace za aktuální ceny dle platné směrnice KSÚS</t>
  </si>
  <si>
    <t>41=41,000 [A] m2</t>
  </si>
  <si>
    <t>Kácení porostu o průměru 31 -50  cm,  vč. štěpkování    
vč.veškeré manipulace a odvozu  -  materiál jako vedlejší produkt bude odkoupen zhotovitelem   
náklady na odkup budou řešeny samostatně v době realizace za aktuální ceny dle platné směrnice KSÚS</t>
  </si>
  <si>
    <t>2=2,000 [A]</t>
  </si>
  <si>
    <t>11204</t>
  </si>
  <si>
    <t>KÁCENÍ STROMŮ D KMENE DO 0,3M S ODSTRANĚNÍM PAŘEZŮ</t>
  </si>
  <si>
    <t>Kácení porostu o průměru 11 -30  cm,  vč. štěpkování    
vč.veškeré manipulace a odvozu  -  materiál jako vedlejší produkt bude odkoupen zhotovitelem   
náklady na odkup budou řešeny samostatně v době realizace za aktuální ceny dle platné směrnice KSÚS</t>
  </si>
  <si>
    <t>7=7,000 [A]</t>
  </si>
  <si>
    <t>odvoz a uložení na skládku včetně rozvozných vzdáleností</t>
  </si>
  <si>
    <t>v přechod. oblastech: 
Konstrukce vozovky pol. 56314, 56333 
1018,25*(0,17+0,15)=325,840 [D]</t>
  </si>
  <si>
    <t>11347</t>
  </si>
  <si>
    <t>ODSTRAN KRYTU ZPEVNĚNÝCH PLOCH Z DLAŽEB KOSTEK VČET PODKL</t>
  </si>
  <si>
    <t>odstranění, odvoz a uložení pro zpětné použití do pol.582312.a</t>
  </si>
  <si>
    <t>Předpolí mostu: 
150,000+110,000+60,000+55,000=375,000 [A] 
Na mostě: 
- stávající: 115,000+115,000=230,000 [B] 
Celkem: A+B=605,000 [C]</t>
  </si>
  <si>
    <t>11353</t>
  </si>
  <si>
    <t>ODSTRANĚNÍ CHODNÍKOVÝCH KAMENNÝCH OBRUBNÍKŮ</t>
  </si>
  <si>
    <t>Demontáž stávajících žulových obrubníků a jejich uložení na dočasné skládce v místě zařízení staveniště pro zpětné použití do pol. 917425</t>
  </si>
  <si>
    <t>OBRUBNÍKY PRO OPĚTOVNÉ POUŽITÍ (ULOŽENÍ NA DOČASNOU SKLÁDKU V MÍSTĚ ZAŘÍZENÍ STAVENIŠTĚ): 
Na mostě: 
2*118,9=237,800 [A] 
Na předpolích: 
73,0+5,5+92,0+5,5+55,6+5,4+53,0+5,4=295,400 [B] 
Celkem: A+B=533,200 [C]</t>
  </si>
  <si>
    <t>nevyužité obrubníky - materiál jako vedlejší produkt bude odkoupen zhotovitelem   
náklady na odkup budou řešeny samostatně v době realizace za aktuální ceny dle platné směrnice KSÚS</t>
  </si>
  <si>
    <t>NEVYUŽITÉ OBRUBNÍKY   
Na mostě: 
2*(129,0+2*1,1)=262,400 [C]</t>
  </si>
  <si>
    <t>11372</t>
  </si>
  <si>
    <t>FRÉZOVÁNÍ ZPEVNĚNÝCH PLOCH ASFALTOVÝCH</t>
  </si>
  <si>
    <t>vč.veškeré manipulace a odvozu -  materiál jako vedlejší produkt bude odkoupen zhotovitelem   
náklady na odkup budou řešeny samostatně v době realizace za aktuální ceny dle platné směrnice KSÚS</t>
  </si>
  <si>
    <t>v rozsahu mostu a budoucích výkopů pro stavbu nových opěr, na mostě vč. ochranné vrstvy izolace 
na mostě: 118,9*5,5*0,085=55,586 [A] 
na předmostí: (8,5*5,5+0,5*(7,5+5,5)*2,1+86,5*7,5+56,2*5,5)*0,2=203,650 [B] 
napojení na předmostí: 5,0*(7,5+5,5)*0,04=2,600 [C] 
Celkem: A+B+C=261,836 [D]</t>
  </si>
  <si>
    <t>12110</t>
  </si>
  <si>
    <t>dep</t>
  </si>
  <si>
    <t>SEJMUTÍ ORNICE NEBO LESNÍ PŮDY</t>
  </si>
  <si>
    <t>Sejmutí ornice v rozsahu trvalého záboru stavby. Tl. 150 mm. Včetně odvozu na dočasnou skládku pro zpětné použití.</t>
  </si>
  <si>
    <t>Předmostí O4: 
-vlevo podél násypu: 203*1,5=304,500 [A] 
Předmostí O1: 
-vrpravo u opěrné zdi: 27,1-19,15=7,950 [B] 
-vlevo: 2*6,0+18,5=30,500 [C] 
Předmostí O4: 
-pod mostem kolem cyklostezky: 231,5=231,500 [D] 
-vlevo podél násypu: 370,0+86,5-7,8=448,700 [E] 
-vpravo podéln opěrné zdi: 350,0-38,4=311,600 [F] 
-vpravo v místech přeložky: 246,0=246,000 [G] 
V místě kolektoru: 
555,0=555,000 [H] 
Celkem: (A+B+C+D+E+F+G+H)*0,15=320,363 [I]</t>
  </si>
  <si>
    <t>skl</t>
  </si>
  <si>
    <t>Sejmutí ornice v rozsahu trvalého záboru stavby. Tl. 150 mm. Včetně odvozu a přebytečného mnnožství na  trvalou skládku.</t>
  </si>
  <si>
    <t>Předmostí O1: 
-vpravo u opěrné zdi: 27,1=27,100 [A] 
-vlevo: 2*6,0+18,5=30,500 [B] 
Předmostí O4: 
-pod mostem kolem cyklostezky: 231,5=231,500 [C] 
-vlevo podél násypu: 370,0+86,5+203*1,5=761,000 [D] 
-vpravo podéln opěrné zdi: 350,0=350,000 [E] 
-vpravo v místech přeložky: 246,0=246,000 [F] 
V místě kolektoru: 
555,0=555,000 [G] 
CELKOVÉ ODSTRANĚNÉ MNOŽSTVÍ: 
(A+B+C+D+E+F+G)*0,15=330,165 [H] 
Opětovně použité množství položka (12110.dep): 
320,363=320,363 [I] 
Celkem: H-I=9,802 [J]</t>
  </si>
  <si>
    <t>12573</t>
  </si>
  <si>
    <t>VYKOPÁVKY ZE ZEMNÍKŮ A SKLÁDEK TŘ. I</t>
  </si>
  <si>
    <t>naložení a dovoz z deponie</t>
  </si>
  <si>
    <t>858,715=858,715 [A] pro zpětné použití pol.17110</t>
  </si>
  <si>
    <t>or</t>
  </si>
  <si>
    <t>Natěžení ornice z dočasné skládky.</t>
  </si>
  <si>
    <t>Z pol. 12110.dep: 
320,363=320,363 [A]</t>
  </si>
  <si>
    <t>13173</t>
  </si>
  <si>
    <t>HLOUBENÍ JAM ZAPAŽ I NEPAŽ TŘ. I</t>
  </si>
  <si>
    <t>odvoz a uložení na deponii</t>
  </si>
  <si>
    <t>858,715=858,715 [A] pro zpětné použití</t>
  </si>
  <si>
    <t>Výkopy v přechodových oblastech.   
ovoz a uložení na skládku</t>
  </si>
  <si>
    <t>Opěra O1: 
83,6*(2,6-0,2)*5,5=1 103,520 [A] 
Opěra O2: 
55,2*(3,4-0,2)*5,5=971,520 [B] 
-858,715=- 858,715 [C] pro zpětné použití 
Celkem: A+B+C=1 216,325 [D]</t>
  </si>
  <si>
    <t>17110</t>
  </si>
  <si>
    <t>ULOŽENÍ SYPANINY DO NÁSYPŮ SE ZHUTNĚNÍM</t>
  </si>
  <si>
    <t>Zásypy za opěrou v přechodové oblasti. Dle ČSN 73 6133 s hutněním na Id=0,85 až 0,9, resp. D=100 % PS po vrstvách max. tl. 300 mm dle tab. 1 v ČSN 73 6244, příl. A.</t>
  </si>
  <si>
    <t>Výkopy z pol. 131173: 
2075,040=2 075,040 [A] 
Aktivní zóna  z pol.17180: 
 381,7=381,700 [B] 
Ochranné obyspy pol. 17581.A. 17581.B: 
249,3+259,485=508,785 [C] 
Konstrukce vozovky pol. 56314, 56333 
1018,25*(0,17+0,15)=325,840 [D] 
Celkem: A-(B+C+D)=858,715 [E]</t>
  </si>
  <si>
    <t>858,715=858,715 [A]       zemina dle pol.13173.dep 
320,363=320,363 [B]       ornice dle pol. 12100 dep 
Celkem: A+B=1 179,078 [C]</t>
  </si>
  <si>
    <t>uložení na skládku a mezideponii</t>
  </si>
  <si>
    <t>1216,325=1 216,325 [A]   zemina dle pol.13173.skl 
9,902=9,902 [B]                ornice dle pol. 12100.skl 
Celkem: A+B=1 226,227 [C]</t>
  </si>
  <si>
    <t>17180</t>
  </si>
  <si>
    <t>ULOŽENÍ SYPANINY DO NÁSYPŮ Z NAKUPOVANÝCH MATERIÁLŮ</t>
  </si>
  <si>
    <t>Zásypy aktivní zóny v přechodové oblasti. Dle ČSN 73 6133 s hutněním na Id=0,85 až 0,9, resp. D=100 % PS po vrstvách max. tl. 300 mm dle tab. 1 v ČSN 73 6244, příl. A.</t>
  </si>
  <si>
    <t>Opěra O1: 
83,6*0,5*5,5=229,900 [A] 
Opěra O2: 
55,2*0,5*5,5=151,800 [B] 
Celkem: A+B=381,700 [C]</t>
  </si>
  <si>
    <t>17581</t>
  </si>
  <si>
    <t>OBSYP POTRUBÍ A OBJEKTŮ Z NAKUPOVANÝCH MATERIÁLŮ</t>
  </si>
  <si>
    <t>ŠD. Ochranný obsyp dle požadavků ČSN 73 6244</t>
  </si>
  <si>
    <t>ochranný zásyp dle čl. 5.3 
O1: 
2,5*86,0*0,5+2*2,5*4,5+1,5*6,6=139,900 [A] 
O4: 
(2,2+0,6)*55,0*0,5+2*2,5*4,5+1,5*6,6=109,400 [B] 
Celkem: A+B=249,300 [C]</t>
  </si>
  <si>
    <t>b</t>
  </si>
  <si>
    <t>Ochranný obsyp těsnící fólie přechodových oblastí ze štěrkopísku. Vrstvy 150 + 150 mm. Frakce ŠP 0-8.</t>
  </si>
  <si>
    <t>2*0,15*(8,5*4,5+0,5*(6,5+4,5)*2,1+86,5*6,5+56,2*4,5)=259,485 [A]</t>
  </si>
  <si>
    <t>18222</t>
  </si>
  <si>
    <t>ROZPROSTŘENÍ ORNICE VE SVAHU V TL DO 0,15M</t>
  </si>
  <si>
    <t>Rozprostření ornice v rozsahu trvalého záboru stavby. Tl. 150 mm.</t>
  </si>
  <si>
    <t>Předmostí O4: 
-vlevo podél násypu: 203*1,5=304,500 [A]</t>
  </si>
  <si>
    <t>18232</t>
  </si>
  <si>
    <t>ROZPROSTŘENÍ ORNICE V ROVINĚ V TL DO 0,15M</t>
  </si>
  <si>
    <t>Předmostí O1: 
-vrpravo u opěrné zdi: 27,1-19,15=7,950 [A] 
-vlevo: 2*6,0+18,5=30,500 [B] 
Předmostí O4: 
-pod mostem kolem cyklostezky: 231,5=231,500 [C] 
-vlevo podél násypu: 370,0+86,5-7,8=448,700 [D] 
-vpravo podéln opěrné zdi: 350,0-38,4=311,600 [E] 
-vpravo v místech přeložky: 246,0=246,000 [F] 
V místě kolektoru: 
555,0=555,000 [G] 
Celkem: (A+B+C+D+E+F+G)=1 831,250 [H]</t>
  </si>
  <si>
    <t>18242</t>
  </si>
  <si>
    <t>ZALOŽENÍ TRÁVNÍKU HYDROOSEVEM NA ORNICI</t>
  </si>
  <si>
    <t>Obnova trávníků v rozsahu trvalého záboru stavby.</t>
  </si>
  <si>
    <t>Předmostí O1: 
-vrpravo u opěrné zdi: 27,1-19,15=7,950 [A] 
-vlevo: 2*6,0+18,5=30,500 [B] 
Předmostí O4: 
-pod mostem kolem cyklostezky: 231,5=231,500 [C] 
-vlevo podél násypu: 370,0+86,5+203*1,5=761,000 [D] 
-vpravo podéln opěrné zdi: 350,0-38,4=311,600 [E] 
-vpravo v místech přeložky: 246,0=246,000 [F] 
V místě kolektoru: 
555,0=555,000 [G] 
Celkem: A+B+C+D+E+F+G=2 143,550 [H]</t>
  </si>
  <si>
    <t>18247</t>
  </si>
  <si>
    <t>OŠETŘOVÁNÍ TRÁVNÍKU</t>
  </si>
  <si>
    <t>Ošetřování celkem 4x (1x je v ceně založení trávníku).</t>
  </si>
  <si>
    <t>Předmostí O1: 
-vrpravo u opěrné zdi: 27,1-19,15=7,950 [A] 
-vlevo: 2*6,0+18,5=30,500 [B] 
Předmostí O4: 
-pod mostem kolem cyklostezky: 231,5=231,500 [C] 
-vlevo podél násypu: 370,0+86,5+203*1,5=761,000 [D] 
-vpravo podéln opěrné zdi: 350,0-38,4=311,600 [E] 
-vpravo v místech přeložky: 246,0=246,000 [F] 
V místě kolektoru: 
555,0=555,000 [G] 
Celkem: 3*(A+B+C+D+E+F+G)=6 430,650 [H]</t>
  </si>
  <si>
    <t>18481</t>
  </si>
  <si>
    <t>OCHRANA STROMŮ BEDNĚNÍM</t>
  </si>
  <si>
    <t>Ochrana stromů během výstavby bedněním z dřevěných fošen. Minimálné výška 2,0 m.. Jedná se stromy uvedeny v dendrologickém průzkumu jako položky 1, 7, 10, 22, 23.</t>
  </si>
  <si>
    <t>5*3,6=18,000 [A]</t>
  </si>
  <si>
    <t>Obetonování drenážního potrubíza rzbem záverných zdí a a za ruby opěrných zdí obou předpolí. Drenážní betonu MCB8.</t>
  </si>
  <si>
    <t>drenážní beton 
-kolem drenážní trubky za závěrnými zdmi: 
O1: 0,3*0,3*6,30=0,567 [A] 
O4: 0,3*0,3*6,30=0,567 [B] 
-za rubem opěrnáých zdí: 
O1: 0,3*0,3*95,0=8,550 [C] 
O4: 0,3*0,3*55,0=4,950 [D] 
Celkem: A+B+C+D=14,634 [E]</t>
  </si>
  <si>
    <t>21341</t>
  </si>
  <si>
    <t>DRENÁŽNÍ VRSTVY Z PLASTBETONU (PLASTMALTY)</t>
  </si>
  <si>
    <t>Drenážní polymerbeton v místě úžlabí, kolem mostních odvoňovačů a trubiček odvodnění. Lože kamenných obrubníků na mostě.</t>
  </si>
  <si>
    <t>Podélné žebro 0,15 m: 
2*2*0,15*0,04*(4,56+4,84+2,087+2,083+4,85+4,55+4,065+5,3+5,712)=0,913 [A] 
Podélné žebro 0,5 m (u mostních závěrů a ve středu rozpětí 2. ple): 
2*0,5*0,04*(2*(4,065+3,30+4,67)+6,535)=1,224 [B] 
Kolem odvodňovačů (přesné množství dle použitého typu odvodňovače): 
2*(3+2+3)*0,04*(0,7*1,0-0,5*0,4)=0,320 [C] 
Kolem odvodňovacáh truviček: 
2*(4+2+4)*0,04*0,5*0,4=0,160 [D] 
Lože kamenných obrubníků: 
2*0,01*118,9=2,378 [E] 
Celkem: A+B+C+D+E=4,995 [F]</t>
  </si>
  <si>
    <t>23118A</t>
  </si>
  <si>
    <t>ŠTĚTOVÉ STĚNY BERANĚNÉ Z DŘEVĚNÝCH DÍLCŮ TRVALÉ (PLOCHA)</t>
  </si>
  <si>
    <t>Štětovncová stěna u opěr O4 pro zachycení chodníku a zbradlí na protilehlé straně od opěrné zdi. Délka štětovnic 5,0 - 8,0 m. Štetovnice budou ponechány provedeny pod úrovň konstrukce vozovky. Po dokončení zýsypů stavebních jam zůstanou ponechány v konstrukci.</t>
  </si>
  <si>
    <t>35*(5+8)*0,5=227,500 [A]</t>
  </si>
  <si>
    <t>261516</t>
  </si>
  <si>
    <t>VRTY PRO KOTV, INJEKT, MIKROPIL NA POVRCHU TŘ V D DO 80MM</t>
  </si>
  <si>
    <t>Jádrové vrty do železobetonu pro osazení odvodňovacích trubiček ve stávajících částech nosné konstrukce. Včetně odvozu a uložení na skládku.</t>
  </si>
  <si>
    <t>Vrty pro trubičky v chodníkové části: 
2*(14+14+14)*0,15=12,600 [A] 
Vrty pro trubičky v místě mostovky: 
2*2((0,36+0,65)+0,76+0,91+0,3+0,36+0,9)=4,000 [B] 
Celkem: A+B=16,600 [C]</t>
  </si>
  <si>
    <t>26154</t>
  </si>
  <si>
    <t>VRTY PRO KOTVENÍ, INJEKTÁŽ A MIKROPILOTY NA POVRCHU TŘ. V D DO 200MM</t>
  </si>
  <si>
    <t>Jádrové vrty do železobetonu pro osazení odvodňovačů ve stávajících částech nosné konstrukce, prostup odpadů odvodňovačů obloukem nosné konstrukce a prostupy drenážního potrubí za rubem opěrných zdí. Včetně odvezení a uložení na skládku.</t>
  </si>
  <si>
    <t>Prostupy svislých svodů nosnou konstrukcí: 
2*2*(0,85+0,56+0,85+0,85)=12,440 [A] 
Prostupy drenážního potrubí dříkem opěrných zdí: 
1,50m*(3+4)=10,500 [B] 
Celkem: A+B=22,940 [C]</t>
  </si>
  <si>
    <t>285393</t>
  </si>
  <si>
    <t>DODATEČNÉ KOTVENÍ VLEPENÍM BETONÁŘSKÉ VÝZTUŽE D DO 20MM DO VRTŮ</t>
  </si>
  <si>
    <t>Kotvení nových závěrných zdí opěr. Betonářská výztuž průměr 20 mm. Délka vrtů 0,5 m.   
Spojení stávajících a nových částí nonsé konstrukce pomocí vlepované výztuže.  
Výztuž je vykázána v pol. 333365 a pol. 422365.</t>
  </si>
  <si>
    <t>Kotvení závěerných zdí 
2*2*38=152,000 [A] 
Napojení nosných konstrukcí: 
6*200=1 200,000 [B] 
Celkem: A+B=1 352,000 [C]</t>
  </si>
  <si>
    <t>289971</t>
  </si>
  <si>
    <t>OPLÁŠTĚNÍ (ZPEVNĚNÍ) Z GEOTEXTILIE</t>
  </si>
  <si>
    <t>separace kameniva štd polštáře od zeminy. Separační funkce dle TP97</t>
  </si>
  <si>
    <t>viz příloha č. 7: 17,3*52,3*1,05=950,030 [A]</t>
  </si>
  <si>
    <t>ČSN 73 6244/2010, čl. 5.2 - těsnící vrstva: geomembrána, těsnící fólie z HDPE v přechodové oblasti</t>
  </si>
  <si>
    <t>(8,5*4,5+0,5*(6,5+4,5)*2,1+86,5*6,5+56,2*4,5)=864,950 [A]</t>
  </si>
  <si>
    <t>318125R</t>
  </si>
  <si>
    <t>ZDI ODDĚLOVACÍ A OHRADNÍ Z DÍLCŮ ŽELEZOBETON DO C30/37</t>
  </si>
  <si>
    <t>Replika zábradlí. Výplň z litinových mříží bude použita z demontovaného stávajícího zábradlí po obnově PKO.  
Beton zábradlí C30/37 - XF4. Nové prvky zábradlí bude provedeno dle schvélené VTD.  
Jedná se o velmi specfické práce s důrazem na přesnost provedení a podobu všech detailů.</t>
  </si>
  <si>
    <t>Horní madlo: 
((0,22*0,125+0,18*(0,29-0,125))*2+2*((0,124+0,147)*0,5*(0,357-0,29)))=0,133 [A] 
Sloupek 
0,3*0,18*0,69=0,037 [B] 
Dolní sokl: 
0,14*0,208*(2-0,3)=0,050 [C] 
CELKEM: 3*(2*2*(4*A+4*B+4*C)+A+B+C)=11,220 [D]</t>
  </si>
  <si>
    <t>Nové závěrné zdi z betonu C30/37 - XF4.</t>
  </si>
  <si>
    <t>Opěra O1: 
2,36*6,7=15,812 [A] 
Opěra O4: 
2,62*6,7=17,554 [B] 
Celkem: A+B=33,366 [C]</t>
  </si>
  <si>
    <t>Betonářská výztuž závěrných zdí. Odhad 150 kg/m3.</t>
  </si>
  <si>
    <t>Opěra O1: 
2,36*6,7=15,812 [A] 
Opěra O4: 
2,62*6,7=17,554 [B] 
Celkem: (A+B)*0,15=5,005 [C]</t>
  </si>
  <si>
    <t>Repliky nosné konstrukce z betobu C30/37-XF4. Jedná se o realizaci repliky technické památky. Specifické práce prováděné ve vysoké kvalitě.</t>
  </si>
  <si>
    <t>Plocha příčného řezu: 
3,05m2=3,050 [A] 
Objem mostovky: 
A*(5,04+5,04+5,77+5,77+5,04+5,04)=96,685 [B] 
Náběhy podélných žeber: 
6*5*6*0,08*0,12*0,26*0,5=0,225 [C] 
Příčná žebra: 
6*3*4*0,17*0,2=2,448 [D] 
Konzoly pod chodníky: 
6*3*2*0,27*0,3=2,916 [E] 
Stojky: 
- krajní: 2*2*0,15*(2,5+1,9+1,4+2,2+2,8+3,5+3,4+2,7+2,1)=13,500 [F] 
- středjní: 2*4*0,3*0,3*(2,5+1,9+1,4+2,2+2,8+3,5+3,4+2,7+2,1)=16,200 [G] 
Celkem: B+C+D+E+F+G=131,974 [H]</t>
  </si>
  <si>
    <t>422365</t>
  </si>
  <si>
    <t>Výztuž nových částí nosné konstrukcr.  
Předpoklad 210 kg/m3.</t>
  </si>
  <si>
    <t>Plocha příčného řezu: 
3,05m2=3,050 [A] 
Objem mostovky: 
A*(5,04+5,04+5,77+5,77+5,04+5,04)=96,685 [B] 
Náběhy podélných žeber: 
6*5*6*0,08*0,12*0,26*0,5=0,225 [C] 
Příčná žebra: 
6*3*4*0,17*0,2=2,448 [D] 
Konzoly pod chodníky: 
6*3*2*0,27*0,3=2,916 [E] 
Stojky: 
- krajní: 2*2*0,15*(2,5+1,9+1,4+2,2+2,8+3,5+3,4+2,7+2,1)=13,500 [F] 
- středjní: 2*4*0,3*0,3*(2,5+1,9+1,4+2,2+2,8+3,5+3,4+2,7+2,1)=16,200 [G] 
Celkem: (B+C+D+E+F+G)*0,21=27,715 [H]</t>
  </si>
  <si>
    <t>42838</t>
  </si>
  <si>
    <t>KLOUB ZE ŽELEZOBETONU VČET VÝZTUŽE</t>
  </si>
  <si>
    <t>Provedení vrubových kloubů stojek nosné kobstrukce.</t>
  </si>
  <si>
    <t>2*6*3*6*0,3=64,800 [A]</t>
  </si>
  <si>
    <t>45131A</t>
  </si>
  <si>
    <t>PODKLADNÍ A VÝPLŇOVÉ VRSTVY Z PROSTÉHO BETONU C20/25</t>
  </si>
  <si>
    <t>beton C20/25n-XF3, o tl. 150mm</t>
  </si>
  <si>
    <t>pod dlažbou z LK z pol.465512: 4,086/0,1*0,15=6,129 [A] 
pod dlažbou z LK před lícem O1 z pol.465513: 11,0*2,2*0,15=3,630 [B] 
Celkem: A+B=9,759 [C]</t>
  </si>
  <si>
    <t>451325R</t>
  </si>
  <si>
    <t>PODKL A VÝPLŇ VRSTVY ZE ŽELEZOBET DO C30/37</t>
  </si>
  <si>
    <t>Provedení opravy roznášecí desky pilířů, výplně pilířů, nových dobetonávek betonových konstrukcí, plomb, opravy stávajících betonových konstrukcí. Položka je včetně nutných bouracích prací.  
Předpoklad 15% celkové pohledové plochy. Přesný rozsah provedení borání a nových dobetonávek bude proveden na základě výsledků akuatických zkoušek., tloušťka 0,15 m.</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</si>
  <si>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(A+B+C+D+E+F+G+H+I)*0,15*0,15=102,703 [J]</t>
  </si>
  <si>
    <t>451365</t>
  </si>
  <si>
    <t>VÝZTUŽ PODKL VRSTEV Z OCELI 10505, B500B</t>
  </si>
  <si>
    <t>Výztuž dobetonávek (pol. 451325). Předpoklad 220 kg/m3.</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</si>
  <si>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(A+B+C+D+E+F+G+H+I)*0,15*0,15*0,22=22,595 [J]</t>
  </si>
  <si>
    <t>45145</t>
  </si>
  <si>
    <t>PODKL A VÝPLŇ VRSTVY Z MALTY CEMENTOVÉ</t>
  </si>
  <si>
    <t>Vytvoření protispádu (klínu) na stávajících částech nosné konstrukce, včetně fabionu pro natavení izolace. Malta MCB-8.</t>
  </si>
  <si>
    <t>2*0,2*0,01*(2*25,62+29,16)=0,322 [A]</t>
  </si>
  <si>
    <t>45731</t>
  </si>
  <si>
    <t>VYROVNÁVACÍ A SPÁD PROSTÝ BETON</t>
  </si>
  <si>
    <t>bet C8/10n - XF0. Blok pod drenážní potrubí za rubem opěr a opěrných zdí.</t>
  </si>
  <si>
    <t>O1: 
0,3*31,500+0,3*0,5*12,5+0,3*1,5=11,775 [A] 
O4: 
0,3*31,500+0,3*1,5=9,900 [B] 
Celkem: A+B=21,675 [C]</t>
  </si>
  <si>
    <t>46251</t>
  </si>
  <si>
    <t>ZÁHOZ Z LOMOVÉHO KAMENE</t>
  </si>
  <si>
    <t>Doplnění kamenného záhozu pilířů. Zához z kamene min. 200 kg/ks. Včetně dopravy a uložení k patám podpěr v řece.</t>
  </si>
  <si>
    <t>300=300,000 [A]</t>
  </si>
  <si>
    <t>465513</t>
  </si>
  <si>
    <t>PŘEDLÁŽDĚNÍ DLAŽBY Z LOMOVÉHO KAMENE</t>
  </si>
  <si>
    <t>Obnova dalžby z lomového kamene před lícem O1 lemující cyklostezku. Stávající dlažba bude rozebrána v potřebném rozsahu, matriál uskladněn v místě stavby a bude provedena v plném rozsahu.</t>
  </si>
  <si>
    <t>11,0*2,2*0,2=4,840 [A]</t>
  </si>
  <si>
    <t>46591</t>
  </si>
  <si>
    <t>DLAŽBY Z KAMENICKÝCH VÝROBKŮ</t>
  </si>
  <si>
    <t>Zpevnění k kamenných kostek tl 150 mm kolem opěrných zdí mostu, křídel a opěr. Spáry z malty MC 25 XF4.</t>
  </si>
  <si>
    <t>0,50*(1,5+2,6+3,0+0,85+2,70+1,0+1,4+9,0)+0,5*(11,6+14,0)+10,5*4,8+0,5*(1,3+0,85+2,65+1,4+0,85+0,7+50,0)+0,5*(1,3+0,85+2,5)=105,425 [A]</t>
  </si>
  <si>
    <t>Mechanicky zpevněné kamenivo MZK 170 mm</t>
  </si>
  <si>
    <t>na předmostí: (8,5*5,5+0,5*(7,5+5,5)*2,1+86,5*7,5+56,2*5,5)=1 018,250 [A]</t>
  </si>
  <si>
    <t>56333</t>
  </si>
  <si>
    <t>VOZOVKOVÉ VRSTVY ZE ŠTĚRKODRTI TL. DO 150MM</t>
  </si>
  <si>
    <t>Štěrkodrť ŠDA 0/32  min. 150 mm</t>
  </si>
  <si>
    <t>572123</t>
  </si>
  <si>
    <t>INFILTRAČNÍ POSTŘIK Z EMULZE DO 1,0KG/M2</t>
  </si>
  <si>
    <t>PI-C, 0,6 kg/m2 po vyštěpení.</t>
  </si>
  <si>
    <t>572214</t>
  </si>
  <si>
    <t>SPOJOVACÍ POSTŘIK Z MODIFIK EMULZE DO 0,5KG/M2</t>
  </si>
  <si>
    <t>PS-C - 0,35 kg/m2 po vyštěpení  
mezi obrusnou a ložnou vrstvou, mezi ložnou a podkladní vrstvou (v předpolích), mezi ložnou a litým asfaltem (na mostě).</t>
  </si>
  <si>
    <t>na mostě: 2*118,9*5,5=1 307,900 [A] 
na předmostí: 2*(8,5*5,5+0,5*(7,5+5,5)*2,1+86,5*7,5+56,2*5,5)=2 036,500 [B] 
napojení na předmostí: 5,0*(7,5+5,5)=65,000 [C] 
Celkem: A+B+C=3 409,400 [D]</t>
  </si>
  <si>
    <t>574A34</t>
  </si>
  <si>
    <t>ASFALTOVÝ BETON PRO OBRUSNÉ VRSTVY ACO 11+, 11S TL. 40MM</t>
  </si>
  <si>
    <t>Obrusná vrstva z ACO 11+ PMB 45/80-50</t>
  </si>
  <si>
    <t>na mostě: 118,9*5,5=653,950 [A] 
na předmostí: (8,5*5,5+0,5*(7,5+5,5)*2,1+86,5*7,5+56,2*5,5)=1 018,250 [B] 
napojení na předmostí: 5,0*(7,5+5,5)=65,000 [C] 
Celkem: A+B+C=1 737,200 [D]</t>
  </si>
  <si>
    <t>Ložní vrstva z ACL 16+ PMB 45/80-50</t>
  </si>
  <si>
    <t>na mostě: 118,9*5,5=653,950 [A] 
na předmostí: (8,5*5,5+0,5*(7,5+5,5)*2,1+86,5*7,5+56,2*5,5)=1 018,250 [B] 
Celkem: A+B=1 672,200 [D]</t>
  </si>
  <si>
    <t>574E46</t>
  </si>
  <si>
    <t>ASFALTOVÝ BETON PRO PODKLADNÍ VRSTVY ACP 16+, 16S TL. 50MM</t>
  </si>
  <si>
    <t>Podkladní vrstva z ACP 16+ 70/100</t>
  </si>
  <si>
    <t>575C55</t>
  </si>
  <si>
    <t>LITÝ ASFALT MA IV (OCHRANA MOSTNÍ IZOLACE) 16 TL. 40MM</t>
  </si>
  <si>
    <t>Ochrana izolace MA11 IV PMB 10/40-65</t>
  </si>
  <si>
    <t>Plocha mezi obrubami: 
118,9*5,5=653,950 [A] 
Podélné žebro 0,15 m: 
2*2*0,15*(4,56+4,84+2,087+2,083+4,85+4,55+4,065+5,3+5,712)=22,828 [B] 
Podélné žebro 0,5 m (u mostních závěrů a ve středu rozpětí 2. ple): 
2*0,5*(2*(4,065+3,30+4,67)+6,535)=30,605 [C] 
Kolem odvodňovačů (přesné množství dle použitého typu odvodňovače): 
2*(3+2+3)*(0,7*1,0-0,5*0,4)=8,000 [D] 
Kolem odvodňovacáh truviček: 
2*(4+2+4)*0,04*0,5*0,4=0,160 [E] 
Celkem: A-(B+C+D+E)=592,357 [F]</t>
  </si>
  <si>
    <t>57621</t>
  </si>
  <si>
    <t>POSYP KAMENIVEM DRCENÝM 5KG/M2</t>
  </si>
  <si>
    <t>zdrsňující posyp kamenivem fr 2/4, 3,0 kg/m2</t>
  </si>
  <si>
    <t>mimo most na MZK: 
na předmostí: (8,5*5,5+0,5*(7,5+5,5)*2,1+86,5*7,5+56,2*5,5)=1 018,250 [A]</t>
  </si>
  <si>
    <t>57641</t>
  </si>
  <si>
    <t>POSYP KAMENIVEM OBALOVANÝM 5KG/M2</t>
  </si>
  <si>
    <t>zdrsňující posyp ochrany izolace předobaleným kamenivem fr 4/8, 2 až 4 kg/m2</t>
  </si>
  <si>
    <t>na vrstvě z MA: 
Plocha mezi obrubami: 
118,9*5,5=653,950 [A] 
Podélné žebro 0,15 m: 
2*2*0,15*(4,56+4,84+2,087+2,083+4,85+4,55+4,065+5,3+5,712)=22,828 [B] 
Podélné žebro 0,5 m (u mostních závěrů a ve středu rozpětí 2. ple): 
2*0,5*(2*(4,065+3,30+4,67)+6,535)=30,605 [C] 
Kolem odvodňovačů (přesné množství dle použitého typu odvodňovače): 
2*(3+2+3)*(0,7*1,0-0,5*0,4)=8,000 [D] 
Kolem odvodňovacáh trubiček: 
2*(4+2+4)*0,04*0,5*0,4=0,160 [E] 
Celkem: A-(B+C+D+E)=592,357 [F]</t>
  </si>
  <si>
    <t>576411</t>
  </si>
  <si>
    <t>POSYP KAMENIVEM OBALOVANÝM 2KG/M2</t>
  </si>
  <si>
    <t>zdrsňující posyp předobaleným kamenivem fr 2/4, 1,5 kg/m2</t>
  </si>
  <si>
    <t>posyp obrusné vrstvy ACO 11+ dle pol 574A34:  
na mostě: 118,9*5,5=653,950 [A] 
na předmostí: (8,5*5,5+0,5*(7,5+5,5)*2,1+86,5*7,5+56,2*5,5)=1 018,250 [B] 
napojení na předmostí: 5,0*(7,5+5,5)=65,000 [C] 
Objízdná trasa, délka 8,0 km. šířka 6,0 m, odhad 5% plochy: 
8000m*6,0m*0,05%=2 400,000 [D] 
Celkem: A+B+C+D=4 137,200 [E]</t>
  </si>
  <si>
    <t>5774AE</t>
  </si>
  <si>
    <t>VRSTVY PRO OBNOVU A OPRAVY Z ASF BETONU ACO 11+, 11S</t>
  </si>
  <si>
    <t>Rekultivace povrchů komunikací v trvalém záboru a na příjezdových komunikacích k trvalému záboru. Předpoklad 10% z celkové plchy. Položka je včetně odstranění poškozených stávajích vrstev.  
Položka bude čerpána dle souhlasu investora.</t>
  </si>
  <si>
    <t>6000*0,04*0,1=24,000 [A]</t>
  </si>
  <si>
    <t>582312</t>
  </si>
  <si>
    <t>DLÁŽDĚNÉ KRYTY Z MOZAIK KOSTEK VÍCEBAREVNÝCH DO LOŽE Z KAMENIVA</t>
  </si>
  <si>
    <t>Provedení krytu chodníků z mozaikových kamených kostek. Včetně podsypu z pískového lože (40-80 mm - na mostě) a pískového lože tl. 30 mm a ŠDb tl. 150 mm (na předpolích).  
Budou použity stávající dlažební kostky (včetně naložení a dovozu uskladněných).</t>
  </si>
  <si>
    <t>Provedení krytu chodníků z mozaikových kamených kostek. Včetně podsypu z pískového lože (40-80 mm - na mostě) a pískového lože tl. 30 mm a ŠDb tl. 150 mm (na předpolích).  
Položka se obsahuje doplnění chybějícího množství kostek.</t>
  </si>
  <si>
    <t>-doplnění (v místě kamenného obrubníku): 2*0,2*(130,0+0,85+0,85)=52,680 [A]</t>
  </si>
  <si>
    <t>626111</t>
  </si>
  <si>
    <t>REPROFILACE PODHLEDŮ, SVISLÝCH PLOCH SANAČNÍ MALTOU JEDNOVRST TL 10MM</t>
  </si>
  <si>
    <t>Sanace rubů opěrných zdí před natavením izolace.</t>
  </si>
  <si>
    <t>Ruby opěrných zdí: ((84+7)*2+(55+7)*2,4)=330,800 [A]</t>
  </si>
  <si>
    <t>72</t>
  </si>
  <si>
    <t>Sanace pohledových ploch betonu.</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</si>
  <si>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A+B+C+D+E+F+G+H+I=4 564,581 [J]</t>
  </si>
  <si>
    <t>73</t>
  </si>
  <si>
    <t>Předpoklad 25% celkové pohledové plochy.</t>
  </si>
  <si>
    <t>Oblouky: (2*6,54+2*0,75)*(2*36,25+41,45)=1 661,391 [A] 
Stojky: 6*(4*3*0,7*(0,3*0,3)+2*3*0,7*(0,45*0,3))=7,938 [B] 
Mostovka zvchu: (8,4+2*0,8)*(2*25,6+29,2)=804,000 [C] 
Mostovka zespodu: 8,4*(2*5,5+2*7,3+2*6,3)=320,880 [D] 
Opěrní zdi O1: 80*3=240,000 [E] 
Opěrné zdi O4: 51*4,1=209,100 [F] 
Opěry: 2*(2*6*5)=120,000 [G] 
Pilíře: 2*2*(6*4+0,7*8,5)=119,800 [H] 
Zábradlí: (0,23+2*1,1)*(2*118,9+12,25+85,0+2*55)=1 081,472 [I] 
Celkem: (A+B+C+D+E+F+G+H+I)=4 564,581 [J]</t>
  </si>
  <si>
    <t>74</t>
  </si>
  <si>
    <t>Sanace pohledocých ploch sjednocující stěrkou.</t>
  </si>
  <si>
    <t>Oblouky: (2*6,54+2*0,75)*(2*36,25+41,45)=1 661,391 [A] 
Stojky: 6*(4*3*0,7*(0,3*0,3)+2*3*0,7*(0,45*0,3))=7,938 [B] 
Mostovka zvchu: (8,4+2*0,8)*(2*25,6+29,2)=804,000 [C] 
Mostovka zespodu: 8,4*(2*5,5+2*7,3+2*6,3)=320,880 [D] 
Opěrní zdi O1: 80*3=240,000 [E] 
Opěrné zdi O4: 51*4,1=209,100 [F] 
Opěry: 2*(2*6*5)=120,000 [G] 
Pilíře: 2*2*(6*4+0,7*8,5)=119,800 [H] 
Ruby opěrných zdí: ((84+7)*2+(55+7)*2,4)=330,800 [I] 
Zábradlí: (0,23+2*1,1)*(2*118,9+12,25+85,0+2*55)=1 081,472 [J] 
Celkem: A+B+C+D+E+F+G+H+I+J=4 895,381 [K]</t>
  </si>
  <si>
    <t>75</t>
  </si>
  <si>
    <t>Použití dvousožkové pryskyřice.Pasivace odhalené výztuže včetně přípravy povrchu na stupen S2a. Předpoklad 25% z celkové pohledové plochy.</t>
  </si>
  <si>
    <t>76</t>
  </si>
  <si>
    <t>62745</t>
  </si>
  <si>
    <t>SPÁROVÁNÍ STARÉHO ZDIVA CEMENTOVOU MALTOU</t>
  </si>
  <si>
    <t>Spárování kamenného zdiva opěr, pilířů, opěrné zdi u O1. Předpoklad 30 % plochy.</t>
  </si>
  <si>
    <t>Opěry: 2*23*2,65=121,900 [A] 
Pilíře:2*(28*3)=168,000 [B] 
Opěrná zeď u O1: 78*2,65=206,700 [C] 
Celkem: 0,3*(A+B+C)=148,980 [D]</t>
  </si>
  <si>
    <t>77</t>
  </si>
  <si>
    <t>62845</t>
  </si>
  <si>
    <t>SPÁROVÁNÍ STÁVAJÍCÍCH DLAŽEB CEMENT MALTOU</t>
  </si>
  <si>
    <t>Přespárování stávajího zpevnění dlažby z kamenných kostek.</t>
  </si>
  <si>
    <t>36+12=48,000 [A]</t>
  </si>
  <si>
    <t>78</t>
  </si>
  <si>
    <t>Izolace tubusu, zesílení v místě spár, modifikované AIP, zpřísněné požadavky pro použití u přesypaných objektů - viz TZ</t>
  </si>
  <si>
    <t>(84+7)*2+(55+7)*2,4=330,800 [A]</t>
  </si>
  <si>
    <t>79</t>
  </si>
  <si>
    <t>711442</t>
  </si>
  <si>
    <t>IZOLACE MOSTOVEK CELOPLOŠNÁ ASFALTOVÝMI PÁSY S PEČETÍCÍ VRSTVOU</t>
  </si>
  <si>
    <t>Izolace nosné knstrukce z NAIP tl. 5 mm na pečetící vrstvu.</t>
  </si>
  <si>
    <t>118,9*5,5=653,950 [A]</t>
  </si>
  <si>
    <t>80</t>
  </si>
  <si>
    <t>711509</t>
  </si>
  <si>
    <t>OCHRANA IZOLACE NA POVRCHU TEXTILIÍ</t>
  </si>
  <si>
    <t>Ochrana izolace tubusu - drenážní geokompozit s ochrannou a filtrační funkcí dle TP97, materiálová specifikace - viz TZ</t>
  </si>
  <si>
    <t>Ochrana izolace rubů opěr a opěrných zdí: 
(84+7)*2+(55+7)*2,4=330,800 [A] 
Ochrana izolace NK pod chodníky: 
2*1,3*118,9=309,140 [B] 
Celkem: A+B=639,940 [C]</t>
  </si>
  <si>
    <t>81</t>
  </si>
  <si>
    <t>85427</t>
  </si>
  <si>
    <t>POTRUBÍ Z TRUB LITINOVÝCH ODPADNÍCH HRDLOVÝCH DN DO 100MM</t>
  </si>
  <si>
    <t>Odpadní potrubí DN100 trubiček odvodnění povrchu izolace. Potrubí bude mít barevní odstín ,,kovářská čerň". Potrubí bude zaústěno do svislého svodo mostních odvodňovačů. Položka je včetně zavěsů potrubí do nosné konstukce.</t>
  </si>
  <si>
    <t>2*2(4,2+5,4+4,5+4,85+6,15)=4,000 [A]</t>
  </si>
  <si>
    <t>82</t>
  </si>
  <si>
    <t>85433</t>
  </si>
  <si>
    <t>POTRUBÍ Z TRUB LITINOVÝCH ODPADNÍCH HRDLOVÝCH DN DO 150MM</t>
  </si>
  <si>
    <t>Svislé odpadní potrubí od mostních odvodňovačů DN 150. Potrubí bude mít povrch v odstínu ,,kovářská čerň".</t>
  </si>
  <si>
    <t>2*2,2*(2+2+2)=26,400 [A]</t>
  </si>
  <si>
    <t>83</t>
  </si>
  <si>
    <t>87433</t>
  </si>
  <si>
    <t>POTRUBÍ Z TRUB PLASTOVÝCH ODPADNÍCH DN DO 150MM</t>
  </si>
  <si>
    <t>Odpadní potrubí mezi uličními vpustmi v předpolí O1 a potrubí v prostupu dříky opěrných zdí.</t>
  </si>
  <si>
    <t>Odpadní pootrubí uliční vpusti: 
6,50=6,500 [A] 
Prostupy drenáže před líc opěry: 
1,50m*(3+4)=10,500 [B] 
Celkem: A+B=17,000 [C]</t>
  </si>
  <si>
    <t>84</t>
  </si>
  <si>
    <t>87533</t>
  </si>
  <si>
    <t>POTRUBÍ DREN Z TRUB PLAST DN DO 150MM</t>
  </si>
  <si>
    <t>drenážní tr. HDPE DN 150 vrcholový tlak SN8,  včetně zemních prací</t>
  </si>
  <si>
    <t>za závěrnými zdmi: 
O1: 6,30=6,300 [A] 
O4: 6,30=6,300 [B] 
-za rubem opěrnáých zdí: 
O1: 95,0=95,000 [C] 
O4: 55,0=55,000 [D] 
Celkem: A+B+C+D=162,600 [E]</t>
  </si>
  <si>
    <t>85</t>
  </si>
  <si>
    <t>87626</t>
  </si>
  <si>
    <t>CHRÁNIČKY Z TRUB PLAST DN DO 80MM</t>
  </si>
  <si>
    <t>Chráničky pro prustupy mostních odvodňovačů. DN 75.</t>
  </si>
  <si>
    <t>V místě mostovky (dl. 0,35): 
2*(2+2)*0,35=2,800 [A] 
V místě chodníku (dl. 0,15): 
2*(3+3+3+3+3+3)*0,15=5,400 [B] 
Celkem: A+B=8,200 [C]</t>
  </si>
  <si>
    <t>86</t>
  </si>
  <si>
    <t>87634</t>
  </si>
  <si>
    <t>CHRÁNIČKY Z TRUB PLASTOVÝCH DN DO 200MM</t>
  </si>
  <si>
    <t>Chráničky pro prustupy mostních odvodňovačů. DN 200, délky 0,2 m.</t>
  </si>
  <si>
    <t>2*(2+2+2)*0,2=2,400 [A]</t>
  </si>
  <si>
    <t>87</t>
  </si>
  <si>
    <t>89536</t>
  </si>
  <si>
    <t>DRENÁŽNÍ VÝUSŤ Z PROST BETONU</t>
  </si>
  <si>
    <t>Tvarovky pro vyúsetění drenáže z betonu C307/37 - XF4.</t>
  </si>
  <si>
    <t>U opěry O1: 
4=4,000 [A] 
U opěry O4: 
2=2,000 [B] 
Celkem: A+B=6,000 [C]</t>
  </si>
  <si>
    <t>88</t>
  </si>
  <si>
    <t>89712</t>
  </si>
  <si>
    <t>VPUSŤ KANALIZAČNÍ ULIČNÍ KOMPLETNÍ Z BETONOVÝCH DÍLCŮ</t>
  </si>
  <si>
    <t>Nové uliční vpusti na předpolí O1. Včetně provedení zústění drenážního potrubí.</t>
  </si>
  <si>
    <t>89</t>
  </si>
  <si>
    <t>91345</t>
  </si>
  <si>
    <t>NIVELAČNÍ ZNAČKY KOVOVÉ</t>
  </si>
  <si>
    <t>ve spodní stavbě a v římsách</t>
  </si>
  <si>
    <t>Opěra O1: 4=4,000 [A] 
Pilíř P2:4=4,000 [B] 
Pilíř P3:4=4,000 [C] 
Opěra O4:4=4,000 [D] 
Zábradlí na mostě ve vrcholech oblouků:2*3=6,000 [E] 
Zábradlí na koncíh NK:2*3*2=12,000 [F] 
Zábradlí opěrné zdi: 10+6=16,000 [G] 
Celkem: A+B+C+D+E+F+G=50,000 [H]</t>
  </si>
  <si>
    <t>90</t>
  </si>
  <si>
    <t>914162</t>
  </si>
  <si>
    <t>DOPRAVNÍ ZNAČKY ZÁKLADNÍ VELIKOSTI HLINÍKOVÉ FÓLIE TŘ 1 - MONTÁŽ S PŘEMÍSTĚNÍM</t>
  </si>
  <si>
    <t>Opětovná montáž stávajícího svislého dopravního značení umístěného na zábradlí oprných zdí včetně jejich sloupků:  
A6a                   - 1x  
A24                   - 1x  
B20a (40km/h)  - 2x  
B30                   - 1x  
IP 25a               - 1x  
IP 6                   - 1x  
IS 15a               - 2x</t>
  </si>
  <si>
    <t>A6a                   - 1=1,000 [A] 
A24                   - 1=1,000 [B] 
B20a (40km/h)  - 2=2,000 [C] 
B30                   - 1=1,000 [D] 
IP 25a               - 1=1,000 [E] 
IP 6                   - 1=1,000 [F] 
IS 15a               - 2=2,000 [G] 
Celkem: A+B+C+D+E+F+G=9,000 [H]</t>
  </si>
  <si>
    <t>91</t>
  </si>
  <si>
    <t>914163</t>
  </si>
  <si>
    <t>DOPRAVNÍ ZNAČKY ZÁKLADNÍ VELIKOSTI HLINÍKOVÉ FÓLIE TŘ 1 - DEMONTÁŽ</t>
  </si>
  <si>
    <t>Demontáž stávajícího svislého dopravního značení umístěného na zábradlí oprných zdí včetně jejich sloupků a uskladnění v zařízení staveniště:  
A6a                   - 1x  
A24                   - 1x  
B20a (40km/h)  - 2x  
B30                   - 5x  
IP 25a               - 1x  
IP 6                   - 1x  
IS 15a               - 2x</t>
  </si>
  <si>
    <t>A6a                   - 1=1,000 [A] 
A24                   - 1=1,000 [B] 
B20a (40km/h)  - 2=2,000 [C] 
B30                   - 5=5,000 [D] 
IP 25a               - 1=1,000 [E] 
IP 6                   - 1=1,000 [F] 
IS 15a               - 2=2,000 [G] 
Celkem: A+B+C+D+E+F+G=13,000 [H]</t>
  </si>
  <si>
    <t>92</t>
  </si>
  <si>
    <t>914A22</t>
  </si>
  <si>
    <t>EV ČÍSLO MOSTU OCEL S FÓLIÍ TŘ.1 MONTÁŽ S PŘESUNEM</t>
  </si>
  <si>
    <t>Opětovná montáž tabulek s evidenčním číslem mostu do původní polohy.</t>
  </si>
  <si>
    <t>93</t>
  </si>
  <si>
    <t>914A23</t>
  </si>
  <si>
    <t>EV ČÍSLO MOSTU OCEL S FÓLIÍ TŘ.1 DEMONTÁŽ</t>
  </si>
  <si>
    <t>Dočasná demontáž tabulek s evidenčním číslem mostu a uskladnění v zařízení staveniště.</t>
  </si>
  <si>
    <t>94</t>
  </si>
  <si>
    <t>917424</t>
  </si>
  <si>
    <t>CHODNÍKOVÉ OBRUBY Z KAMENNÝCH OBRUBNÍKŮ ŠÍŘ 150MM</t>
  </si>
  <si>
    <t>Obruba zpevnění kolem mostu z kamnených dlažebních kostek kolem mostu a opěrných zíd. Žulový obrubník šířky 100 mm, výšky 250 mm. Včetně betonového lože  z betonu C25/30-XF3.</t>
  </si>
  <si>
    <t>2,2+2,6+2,0+0,95+3,9+0,9+1,4+1,0+0,5+12,1+14,0+0,62+5,7+0,85+3,3+5,4+0,85+3,8+0,9+1,4+0,2+50+0,5=115,070 [A]</t>
  </si>
  <si>
    <t>95</t>
  </si>
  <si>
    <t>917425</t>
  </si>
  <si>
    <t>CHODNÍKOVÉ OBRUBY Z KAMENNÝCH OBRUBNÍKŮ ŠÍŘ 200MM</t>
  </si>
  <si>
    <t>Kamenné obrubníky kolem vozovky. Žulové obrubníky šířky 200 mm. Budou použity stávající obrubníky, které budou na mostě výškově upravy (řezány) pro opětovné využití, v předpolích budou využité bez úpravy. Včetně betonového lože C25/30-XF3 v předpolích.</t>
  </si>
  <si>
    <t>Na mostě: 
2*118,9=237,800 [A] 
Na předpolích: 
73,0+5,5+92,0+5,5+55,6+5,4+53,0+5,4=295,400 [B] 
Celkem: A+B=533,200 [C]</t>
  </si>
  <si>
    <t>96</t>
  </si>
  <si>
    <t>919111</t>
  </si>
  <si>
    <t>ŘEZÁNÍ ASFALTOVÉHO KRYTU VOZOVEK TL DO 50MM</t>
  </si>
  <si>
    <t>Prořezávaní obrusnných vrstev pro asflaltobé zálivky,</t>
  </si>
  <si>
    <t>Podél obrubníků: 
Na mostě: 
2*118,9=237,800 [A] 
Na předpolích: 
73,0+5,5+92,0+5,5+55,6+5,4+53,0+5,4=295,400 [B] 
Podél mosntích záverů: 
2*6*5,5=66,000 [C] 
Na rozhraní stávající a nové vozovky: 
5,5+7,5=13,000 [D] 
Celkem: A+B+C+D=612,200 [E]</t>
  </si>
  <si>
    <t>97</t>
  </si>
  <si>
    <t>931316</t>
  </si>
  <si>
    <t>TĚSNĚNÍ DILATAČ SPAR ASF ZÁLIVKOU PRŮŘ DO 800MM2</t>
  </si>
  <si>
    <t>Asfaltová modifikovaní zálivka. Šířka minimálně 15 mm, na hloubku obrusné vrstvy.</t>
  </si>
  <si>
    <t>98</t>
  </si>
  <si>
    <t>93152R</t>
  </si>
  <si>
    <t>MOSTNÍ ZÁVĚRY POVRCHOVÉ POSUN DO 100MM</t>
  </si>
  <si>
    <t>Povrchový mostní závěr s jednoduchým těsněním spáry. Uvedena půdorysná délka závěrů. V místě chodníkových částí bude překrytí tesnících profilů. V obou římsách budou prostupy pro chráničky IS. Včetně podlití polymerní maltou.  
Mostní závěry budou s nízkohlučnou úpravou.</t>
  </si>
  <si>
    <t>6*8,41=50,460 [A]</t>
  </si>
  <si>
    <t>99</t>
  </si>
  <si>
    <t>93312</t>
  </si>
  <si>
    <t>ZATĚŽOVACÍ ZKOUŠKA MOSTU STATICKÁ 1. POLE DO 500M2</t>
  </si>
  <si>
    <t>Zatěžovací zkouška 1. pole pro ověření nosných částí mostovky a prpvedení zatěžovací zkoušky 1. pole pro stanivení maximálního průhybu oblouku.</t>
  </si>
  <si>
    <t>1+1=2,000 [A]</t>
  </si>
  <si>
    <t>100</t>
  </si>
  <si>
    <t>93316</t>
  </si>
  <si>
    <t>ZATĚŽOVACÍ ZKOUŠKA MOSTU STATICKÁ 2. A DALŠÍ POLE DO 500M2</t>
  </si>
  <si>
    <t>Zatěžovací zkouška 2. a 3 pole pro ověření nosných částí mostovky a prpvedení zatěžovací zkoušky 2. a 3.  pole pro stanivení maximálního průhybu oblouku.</t>
  </si>
  <si>
    <t>2+2=4,000 [A]</t>
  </si>
  <si>
    <t>101</t>
  </si>
  <si>
    <t>93639</t>
  </si>
  <si>
    <t>ZAÚSTĚNÍ SKLUZŮ (VČET DLAŽBY Z LOM KAMENE)</t>
  </si>
  <si>
    <t>Provedení zpevněné plochy z dlažby z kemnnných kostek pod odpadem mostních odvodňoavačů před lícem opěry O1.</t>
  </si>
  <si>
    <t>102</t>
  </si>
  <si>
    <t>936532</t>
  </si>
  <si>
    <t>MOSTNÍ ODVODŇOVACÍ SOUPRAVA 300/500</t>
  </si>
  <si>
    <t>odvodňovač s lapačem splavenin a svislým odpadem DN150,  uzamykatelná mříž, vč. PKO. Mostní odvodňovče ve vrcholech oblouků v 1 a 3. poli jsou včetně svislého odpodního svodu DN 150, délky min. 0,8 m, opatřeny barevným odstínem ,,kovářská čerň".</t>
  </si>
  <si>
    <t>2*(3+2+3)=16,000 [A]</t>
  </si>
  <si>
    <t>103</t>
  </si>
  <si>
    <t>936541</t>
  </si>
  <si>
    <t>MOSTNÍ ODVODŇOVACÍ TRUBKA (POVRCHŮ IZOLACE) Z NEREZ OCELI</t>
  </si>
  <si>
    <t>Trubičky odvodnění povrchu izolace nosné konstrukce a chodníkových částí. Včetně perforovaného překrytí.</t>
  </si>
  <si>
    <t>Trubička v chodníkové části (dl. 0,25m): 
2*(20+20+20)=120,000 [A] 
Trubičky zaústěné do svodů (dl. 0,6m): 
2*6=12,000 [B] 
Trubičky vyústené obloukem nosné konstrukce (dl. 1,0): 
2*6=12,000 [C] 
Atypické (zalomené) trubičky u mpstních závěrů: 
2*6=12,000 [D] 
Celkem: A+B+C+D=156,000 [E]</t>
  </si>
  <si>
    <t>104</t>
  </si>
  <si>
    <t>938444</t>
  </si>
  <si>
    <t>OČIŠTĚNÍ ZDIVA OTRYSKÁNÍM TLAKOVOU VODOU PŘES 1000 BARŮ</t>
  </si>
  <si>
    <t>Otryskání konstrukce tlakovou vodou 1000 bar.</t>
  </si>
  <si>
    <t>105</t>
  </si>
  <si>
    <t>94590R</t>
  </si>
  <si>
    <t>ZAVĚŠENÉ PRACOVNÍ LEŠENÍ</t>
  </si>
  <si>
    <t>1. Pole: 
35,0*10,5=367,500 [A] 
2. Pole: 
40,0*10,5=420,000 [B] 
3. Pole: 
35,0*10,5=367,500 [C] 
Celkem: A+B+C=1 155,000 [D]</t>
  </si>
  <si>
    <t>106</t>
  </si>
  <si>
    <t>96616</t>
  </si>
  <si>
    <t>BOURÁNÍ KONSTRUKCÍ ZE ŽELEZOBETONU</t>
  </si>
  <si>
    <t>Bourání částí nosné konstrukce  a závěrných zdí mostu. Včetně dopravy a uložení na skládku.</t>
  </si>
  <si>
    <t>NOSNÁ KONSTRUKCE 
Plocha příčného řezu: 
3,05m2=3,050 [A] 
Objem mostovky: 
A*(5,04+5,04+5,77+5,77+5,04+5,04)=96,685 [B] 
Náběhy podélných žeber: 
6*5*6*0,08*0,12*0,26*0,5=0,225 [C] 
Příčná žebra: 
6*3*4*0,17*0,2=2,448 [D] 
Konzoly pod chodníky: 
6*3*2*0,27*0,3=2,916 [E] 
Stojky: 
- krajní: 2*2*0,15*(2,5+1,9+1,4+2,2+2,8+3,5+3,4+2,7+2,1)=13,500 [F] 
- středjní: 2*4*0,3*0,3*(2,5+1,9+1,4+2,2+2,8+3,5+3,4+2,7+2,1)=16,200 [G] 
ZÁVĚRNÉ ZDI 
Opěra O1: 
2,36*6,7=15,812 [H] 
Opěra O4: 
2,62*6,7=17,554 [I] 
NIKA PRO OSAZENÍ ULIČNÍ VPUSTI 
0,35*1,5*0,5*1,0=0,263 [J] 
Celkem: A+B+C+D+E+F+G+H+I+J=168,653 [K]</t>
  </si>
  <si>
    <t>107</t>
  </si>
  <si>
    <t>96711</t>
  </si>
  <si>
    <t>VYBOURÁNÍ ČÁSTÍ KONSTRUKCÍ Z BETON DÍLCŮ</t>
  </si>
  <si>
    <t>Demontáž zábradlí v potřebném rozsahu včetně litinových výplní, které budou odděleny a uskladněny v zařízení staveniště. Na každém konci každého pole budou rozebrány 4 pole zábradlí a jedno pole pro vstup na lešení.</t>
  </si>
  <si>
    <t>108</t>
  </si>
  <si>
    <t>96785</t>
  </si>
  <si>
    <t>VYBOURÁNÍ MOSTNÍCH DILATAČNÍCH ZÁVĚRŮ</t>
  </si>
  <si>
    <t>Vybourání stávajících elestických mostních závěrů. Včetně uložení a poplatků za skládku.</t>
  </si>
  <si>
    <t>109</t>
  </si>
  <si>
    <t>96787</t>
  </si>
  <si>
    <t>VYBOURÁNÍ MOSTNÍCH ODVODŇOVAČŮ</t>
  </si>
  <si>
    <t>Vybourání stávaích mostních odvodňovačů a trubiček odvodnění. Položka zahrnuje i demontáž všech částí odvodňovačů a trubiček. Materiál jako vedlejší produkt bude odkoupen zhotovitelem náklady na odkup budou řešeny samostatně v době realizace za aktuální ceny dle platné směrnice KSÚS.</t>
  </si>
  <si>
    <t>Mostní odvodňovače: 
2*(3+2+3)=16,000 [A] 
Trubičky odvodnění povrchu izolace: 
156=156,000 [B] 
Celkem: A+B=172,000 [C]</t>
  </si>
  <si>
    <t>110</t>
  </si>
  <si>
    <t>odvoz a uložení na skládku</t>
  </si>
  <si>
    <t>SO 330</t>
  </si>
  <si>
    <t>Přeložka dešťové kanalizace</t>
  </si>
  <si>
    <t>14,64*2=29,280 [A]  dle pol. 13273.skl</t>
  </si>
  <si>
    <t>prostý beton, kámen, cihla (běžný stavební tříděný odpad)</t>
  </si>
  <si>
    <t>2,94*2,3=6,762 [A]   dle pol.11318 
0,8*2,3=1,840 [B]   dle pol.96687 
0,8*2,3=1,840 [C]   dle pol.96688 
15*0,18=2,700 [D]   dle pol.969234 
Celkem: A+B+C+D=13,142 [E]</t>
  </si>
  <si>
    <t>11318</t>
  </si>
  <si>
    <t>ODSTRANĚNÍ KRYTU ZPEVNĚNÝCH PLOCH Z DLAŽDIC</t>
  </si>
  <si>
    <t>v ploše výkopu tl.0,1 m 
((19+1+1)*1,4s rozšířením 2*0,2)*0,1=2,940 [A]</t>
  </si>
  <si>
    <t>11511</t>
  </si>
  <si>
    <t>HOD</t>
  </si>
  <si>
    <t>provizorní převedení kanalizace, vč. utěsnění</t>
  </si>
  <si>
    <t>8=8,000 [A]</t>
  </si>
  <si>
    <t>13273</t>
  </si>
  <si>
    <t>HLOUBENÍ RÝH ŠÍŘ DO 2M PAŽ I NEPAŽ TŘ. I</t>
  </si>
  <si>
    <t>ponecháno na místě pro zpětný zásyp</t>
  </si>
  <si>
    <t>11,82=11,820 [A]</t>
  </si>
  <si>
    <t>odvoz na skládku</t>
  </si>
  <si>
    <t>dl.*š*pr.hl.;  
(19+1+1)*1,0*1,4-2,94(odpočet dlažby)=26,460 [A] 
-11,82=-11,820 [B]   pro zpětný zásyp 
Celkem: A+B=14,640 [C]</t>
  </si>
  <si>
    <t>uložení na skládku</t>
  </si>
  <si>
    <t>14,64=14,640 [A]  dle pol. 13273.skl</t>
  </si>
  <si>
    <t>17411</t>
  </si>
  <si>
    <t>ZÁSYP JAM A RÝH ZEMINOU SE ZHUTNĚNÍM</t>
  </si>
  <si>
    <t>zpětný zásyp</t>
  </si>
  <si>
    <t>tj. objem hloubení rýh s odpočtem podkl. vrstev a obsypu 
26,46-10,29-2,25-2,1=11,820 [A]</t>
  </si>
  <si>
    <t>štěrkopísek</t>
  </si>
  <si>
    <t>štěrkopísek 
dle př.č.4 Dn 200=0,49m3/1mb;  
(19+1+1)*0,49=10,290 [A]</t>
  </si>
  <si>
    <t>45131</t>
  </si>
  <si>
    <t>PODKL A VÝPLŇ VRSTVY Z PROST BET</t>
  </si>
  <si>
    <t>podkl. beton u šachet ve vozovce + zaslepení konců DN200 
1,5*1,5*0,1+0,3=0,525 [A]</t>
  </si>
  <si>
    <t>45152</t>
  </si>
  <si>
    <t>PODKLADNÍ A VÝPLŇOVÉ VRSTVY Z KAMENIVA DRCENÉHO</t>
  </si>
  <si>
    <t>štěrkodrť 250 mm pod obnovenou  dlažbu   
29,4*0,25=7,350 [A]</t>
  </si>
  <si>
    <t>45157</t>
  </si>
  <si>
    <t>PODKLADNÍ A VÝPLŇOVÉ VRSTVY Z KAMENIVA TĚŽENÉHO</t>
  </si>
  <si>
    <t>štěrkopísek 0-8mm (potrubí, šachta, vpusť) 
dl*š*tl 
(19+1+1)*1,0*0,1=2,100 [A] 
pískové lože 40 mm pod obnovenou  dlažbu   
29,4*0,04=1,176 [B] 
Celkem: A+B=3,276 [C]</t>
  </si>
  <si>
    <t>465921</t>
  </si>
  <si>
    <t>DLAŽBY Z BETONOVÝCH DLAŽDIC NA SUCHO</t>
  </si>
  <si>
    <t>50% nová dlažba</t>
  </si>
  <si>
    <t>50% plochy dlažby 
29,4/2=14,700 [A]</t>
  </si>
  <si>
    <t>465923</t>
  </si>
  <si>
    <t>PŘEDLÁŽDĚNÍ DLAŽBY Z BETON DLAŽDIC</t>
  </si>
  <si>
    <t>86645</t>
  </si>
  <si>
    <t>CHRÁNIČKY Z TRUB OCELOVÝCH DN DO 300MM</t>
  </si>
  <si>
    <t>ocelová chránička DN 300</t>
  </si>
  <si>
    <t>87434</t>
  </si>
  <si>
    <t>POTRUBÍ Z TRUB PLASTOVÝCH ODPADNÍCH DN DO 200MM</t>
  </si>
  <si>
    <t>SN 16</t>
  </si>
  <si>
    <t>stoka + přípojka 
17+2=19,000 [A]</t>
  </si>
  <si>
    <t>89443</t>
  </si>
  <si>
    <t>ŠACHTY KANAL ZE ŽELEZOBET VČET VÝZT NA POTRUBÍ DN DO 200MM</t>
  </si>
  <si>
    <t>vč. poklopu a těsnění</t>
  </si>
  <si>
    <t>dle př.č.5;  
1=1,000 [A]</t>
  </si>
  <si>
    <t>včetně mříže D 400</t>
  </si>
  <si>
    <t>dle přílohy č.6   
1=1,000 [A]</t>
  </si>
  <si>
    <t>899652</t>
  </si>
  <si>
    <t>ZKOUŠKA VODOTĚSNOSTI POTRUBÍ DN DO 300MM</t>
  </si>
  <si>
    <t>89980</t>
  </si>
  <si>
    <t>TELEVIZNÍ PROHLÍDKA POTRUBÍ</t>
  </si>
  <si>
    <t>899901R</t>
  </si>
  <si>
    <t>PŘEPOJENÍ PŘÍPOJEK</t>
  </si>
  <si>
    <t>přepojení potrubí DN200 v místech napojení na stoku a přípojky 
kompletní provedení</t>
  </si>
  <si>
    <t>91781</t>
  </si>
  <si>
    <t>VÝŠKOVÁ ÚPRAVA OBRUBNÍKŮ BETONOVÝCH</t>
  </si>
  <si>
    <t>obnova obruby včetně lože C20/25n XF3 (dle TKP 18)</t>
  </si>
  <si>
    <t>20=20,000 [A]</t>
  </si>
  <si>
    <t>93631R</t>
  </si>
  <si>
    <t>DROBNÉ DOPLŇK KONSTR BETON MONOLIT</t>
  </si>
  <si>
    <t>utěsnění zaústění st.potrubí do šachet - spec. sanační malta</t>
  </si>
  <si>
    <t>0,25=0,250 [A]</t>
  </si>
  <si>
    <t>96687</t>
  </si>
  <si>
    <t>VYBOURÁNÍ ULIČNÍCH VPUSTÍ KOMPLETNÍCH</t>
  </si>
  <si>
    <t>96688</t>
  </si>
  <si>
    <t>VYBOURÁNÍ KANALIZAČ ŠACHET KOMPLETNÍCH</t>
  </si>
  <si>
    <t>969234</t>
  </si>
  <si>
    <t>VYBOURÁNÍ POTRUBÍ DN DO 200MM KANALIZAČ</t>
  </si>
  <si>
    <t>odvoz a uložení na skládku 
vč. bet. lože a obetonování</t>
  </si>
  <si>
    <t>15=15,000 [A]</t>
  </si>
  <si>
    <t>SO 340</t>
  </si>
  <si>
    <t>Přeložka vodovodu pod Labem</t>
  </si>
  <si>
    <t>82,966*2=165,932 [A]   dle pol.13173.skl</t>
  </si>
  <si>
    <t>12*2,3=27,600 [A]   dle pol.11318 
14,4*2,3=33,120 [B]   dle pol.11335 
12*2,3=27,600 [C]   dle pol.96615 
0,4*2,3=0,920 [D]   dle pol.96688 
Celkem: A+B+C+D=89,240 [E]</t>
  </si>
  <si>
    <t>v ploše výkopu tl.0,2 m 
60*0,2=12,000 [A]</t>
  </si>
  <si>
    <t>11335</t>
  </si>
  <si>
    <t>ODSTRANĚNÍ PODKLADU ZPEVNĚNÝCH PLOCH Z BETONU</t>
  </si>
  <si>
    <t>ve svahu 
0,2*1,6*(20+25)=14,400 [A]</t>
  </si>
  <si>
    <t>vč.veškeré manipulace a odvozu  -  materiál jako vedlejší produkt bude odkoupen zhotovitelem  
náklady na odkup budou řešeny samostatně v době realizace za aktuální ceny dle platné směrnice KSÚS</t>
  </si>
  <si>
    <t>(3+13)*0,1=1,600 [A]</t>
  </si>
  <si>
    <t>včetně potřebné manipulace</t>
  </si>
  <si>
    <t>6*6*0,1 (AŠ) + 22*2*0,1 (KÚ) =8,000 [A]</t>
  </si>
  <si>
    <t>(161,434-154,4)=7,034 [B]</t>
  </si>
  <si>
    <t>AŠ 5*6*3=90,000 [A] 
-(161,434-154,4)=-7,034 [B]   pro zpětný zásyp 
Celkem: A+B=82,966 [C]</t>
  </si>
  <si>
    <t>dl.*š*pr.hl 
potrubí v souběhu (V1+V2): 25*1,6*1,6=64,000 [A] 
potrubí samostatně (V1+V2): (9+4+4+4+4)*1,0*1,6=40,000 [B] 
kalosvod: 35*0,9*1,6=50,400 [C] 
Celkem: A+B+C=154,400 [D]</t>
  </si>
  <si>
    <t>82,966=82,966 [A]   dle pol.13173.skl</t>
  </si>
  <si>
    <t>90+154,4-45,1-10,866-(3,6*3,0*2,5)=161,434 [A]</t>
  </si>
  <si>
    <t>štěrkopísek fr. 0-22mm</t>
  </si>
  <si>
    <t>štěrkopísek fr. 0-22mm 
25*1,6*0,5+25*1*0,5+35*0,9*0,4 
45,1=45,100 [A] 
Celkem: A=45,100 [B]</t>
  </si>
  <si>
    <t>18230</t>
  </si>
  <si>
    <t>ROZPROSTŘENÍ ORNICE V ROVINĚ</t>
  </si>
  <si>
    <t>8=8,000 [A]   dle pol.12110</t>
  </si>
  <si>
    <t>21461</t>
  </si>
  <si>
    <t>SEPARAČNÍ GEOTEXTILIE</t>
  </si>
  <si>
    <t>24=24,000 [A]</t>
  </si>
  <si>
    <t>281611</t>
  </si>
  <si>
    <t>INJEKTOVÁNÍ NÍZKOTLAKÉ Z CEMENTOVÝCH POJIV NA POVRCHU</t>
  </si>
  <si>
    <t>utěsnění prostupů v šachtách</t>
  </si>
  <si>
    <t>0,5=0,500 [A]</t>
  </si>
  <si>
    <t>386385</t>
  </si>
  <si>
    <t>KOMPLETNÍ KONSTRUKCE JÍMEK ZE ŽELEZOBETONU C30/37 VČETNĚ VÝZTUŽE</t>
  </si>
  <si>
    <t>dno 3*3,6*0,3=3,240 [A] 
stěny 2*3,6*2,0*0,3+2*2,4*2,0*0,3=7,200 [B] 
Celkem: A+B=10,440 [C]</t>
  </si>
  <si>
    <t>411125</t>
  </si>
  <si>
    <t>STROPY Z DÍLCŮ ŽELEZOBET DO C30/37</t>
  </si>
  <si>
    <t>včetně výztuže</t>
  </si>
  <si>
    <t>3*3,6*0,2=2,160 [A]</t>
  </si>
  <si>
    <t>451313</t>
  </si>
  <si>
    <t>PODKLADNÍ A VÝPLŇOVÉ VRSTVY Z PROSTÉHO BETONU C16/20</t>
  </si>
  <si>
    <t>AŠ: 3,8*3,2*0,15=1,824 [A] 
svahy 0,2*1,6*(20+25)+10*0,8*0,5=18,400 [B] 
Celkem: A+B=20,224 [C]</t>
  </si>
  <si>
    <t>podkladní vrstva dlažby  
60*0,3=18,000 [A]</t>
  </si>
  <si>
    <t>jemnozrnný nesoudržný materiál, štěrkopísek, fr.0-8mm</t>
  </si>
  <si>
    <t>25*1,6*0,1+25*1*0,1+35*0,9*0,1+ 3,8*3,2*0,1=10,866 [A]</t>
  </si>
  <si>
    <t>45169</t>
  </si>
  <si>
    <t>PODKL A VÝPLŇ VRSTVY ZE STABILIZOVANÉHO POPÍLKU</t>
  </si>
  <si>
    <t>cementopopílková suzpenze</t>
  </si>
  <si>
    <t>zaslepení rušeného vodovodu, vyplnění šachty Š1 
DN 100 dl.310m; DN200 dl. 185 m 
Š1 3*2*2,5 
23,2=23,200 [A]</t>
  </si>
  <si>
    <t>465512</t>
  </si>
  <si>
    <t>DLAŽBY Z LOMOVÉHO KAMENE NA MC</t>
  </si>
  <si>
    <t>včetně vyspárovaní MC odolnosti XF4</t>
  </si>
  <si>
    <t>12=12,000 [A]   dle pol.96615</t>
  </si>
  <si>
    <t>obnova povrchu zpětná pokládka dlažby 
50% plochy  
6=6,000 [A]</t>
  </si>
  <si>
    <t>56144</t>
  </si>
  <si>
    <t>KAMENIVO ZPEVNĚNÉ CEMENTEM TL. DO 200MM</t>
  </si>
  <si>
    <t>tl.0,2m</t>
  </si>
  <si>
    <t>16*1,5=24,000 [A]</t>
  </si>
  <si>
    <t>tl.0,15m</t>
  </si>
  <si>
    <t>(3+13)=16,000 [A]</t>
  </si>
  <si>
    <t>574D58</t>
  </si>
  <si>
    <t>ASFALTOVÝ BETON PRO LOŽNÍ VRSTVY MODIFIK ACL 22+, 22S TL. 60MM</t>
  </si>
  <si>
    <t>(3+13)*1,5=24,000 [A]</t>
  </si>
  <si>
    <t>574E56</t>
  </si>
  <si>
    <t>ASFALTOVÝ BETON PRO PODKLADNÍ VRSTVY ACP 16+, 16S TL. 60MM</t>
  </si>
  <si>
    <t>575A51</t>
  </si>
  <si>
    <t>LITÝ ASFALT MA I (SILNICE, DÁLNICE) 8 TL. 40MM</t>
  </si>
  <si>
    <t>3x DL. 1 M 
3*1=3,000 [A]</t>
  </si>
  <si>
    <t>87327</t>
  </si>
  <si>
    <t>POTRUBÍ Z TRUB PLASTOVÝCH TLAKOVÝCH SVAŘOVANÝCH DN DO 100MM</t>
  </si>
  <si>
    <t>kalosvod PE100 SDR11 RC 
vč.spojů, elektrotvarovek, atd.</t>
  </si>
  <si>
    <t>57=57,000 [A]</t>
  </si>
  <si>
    <t>87334</t>
  </si>
  <si>
    <t>POTRUBÍ Z TRUB PLASTOVÝCH TLAKOVÝCH SVAŘOVANÝCH DN DO 200MM</t>
  </si>
  <si>
    <t>potrubí DN200 PE100 SDR11 RC 
vč.spojů, tvarovek, elektrotvarovek, atd.</t>
  </si>
  <si>
    <t>500=500,000 [A]</t>
  </si>
  <si>
    <t>891127</t>
  </si>
  <si>
    <t>ŠOUPÁTKA DN DO 100MM</t>
  </si>
  <si>
    <t>vč. Zemní soupravy/ručního kola</t>
  </si>
  <si>
    <t>12=12,000 [A]</t>
  </si>
  <si>
    <t>891144</t>
  </si>
  <si>
    <t>ŠOUPÁTKA DN DO 250MM</t>
  </si>
  <si>
    <t>10=10,000 [A]</t>
  </si>
  <si>
    <t>891344</t>
  </si>
  <si>
    <t>MONTÁŽNÍ VLOŽKY DN DO 250MM</t>
  </si>
  <si>
    <t>kompenzátor DN 200 
umístění v kolektoru</t>
  </si>
  <si>
    <t>6=6,000 [A]</t>
  </si>
  <si>
    <t>891426</t>
  </si>
  <si>
    <t>HYDRANTY PODZEMNÍ DN 80MM</t>
  </si>
  <si>
    <t>vzdušníkový, vč. Z.s., poklopu, atd</t>
  </si>
  <si>
    <t>891927</t>
  </si>
  <si>
    <t>ZEMNÍ SOUPRAVY DN DO 100MM S POKLOPEM</t>
  </si>
  <si>
    <t>891934</t>
  </si>
  <si>
    <t>ZEMNÍ SOUPRAVY DN DO 200MM S POKLOPEM</t>
  </si>
  <si>
    <t>893388</t>
  </si>
  <si>
    <t>ŠACHTY ARMATUR ZE ŽELBET VČET VÝZT PŮDOR PLOCHY PŘES 7,5M2</t>
  </si>
  <si>
    <t>půdorysný rozměr 10,8 m2,  strop staveništní prefabriláty</t>
  </si>
  <si>
    <t>viz příloha č.6 armaturní šachta 
rozměry 3*3,6m 
1=1,000 [A]</t>
  </si>
  <si>
    <t>899308</t>
  </si>
  <si>
    <t>DOPLŇKY NA POTRUBÍ - SIGNALIZAČ VODIČ</t>
  </si>
  <si>
    <t>7+3+4+37+27*2+6=111,000 [A]</t>
  </si>
  <si>
    <t>899309</t>
  </si>
  <si>
    <t>DOPLŇKY NA POTRUBÍ - VÝSTRAŽNÁ FÓLIE</t>
  </si>
  <si>
    <t>899621</t>
  </si>
  <si>
    <t>TLAKOVÉ ZKOUŠKY POTRUBÍ DN DO 100MM</t>
  </si>
  <si>
    <t>899641</t>
  </si>
  <si>
    <t>TLAKOVÉ ZKOUŠKY POTRUBÍ DN DO 200MM</t>
  </si>
  <si>
    <t>89974</t>
  </si>
  <si>
    <t>PROPLACH A DEZINFEKCE VODOVODNÍHO POTRUBÍ DN DO 200MM</t>
  </si>
  <si>
    <t>vypuštění a napuštění vody, dodání vody a dezinfekčního prostředku, bakteriologický rozbor vody, odvoz dezinfikované vody vč. vypuštění - včetně potřebných tvarovek, spotřeba vody orientačně 10-12 objemů</t>
  </si>
  <si>
    <t>celý odstavený úsek-vypuštění a napustění vody, dodání vody, odvzdušnění, 3x odkalení, spotřeba vody orientačně 2,5-3 objemy</t>
  </si>
  <si>
    <t>899901</t>
  </si>
  <si>
    <t>PŘEPOJENÍ POTRUBÍ 
DN100, 200, kompletní provedení</t>
  </si>
  <si>
    <t>917426</t>
  </si>
  <si>
    <t>CHODNÍKOVÉ OBRUBY Z KAMENNÝCH OBRUBNÍKŮ ŠÍŘ 250MM</t>
  </si>
  <si>
    <t>5=5,000 [A]</t>
  </si>
  <si>
    <t>16*2=32,000 [A]</t>
  </si>
  <si>
    <t>931315</t>
  </si>
  <si>
    <t>TĚSNĚNÍ DILATAČ SPAR ASF ZÁLIVKOU PRŮŘ DO 600MM2</t>
  </si>
  <si>
    <t>34=34,000 [A]</t>
  </si>
  <si>
    <t>93135R</t>
  </si>
  <si>
    <t>KS</t>
  </si>
  <si>
    <t>těsnící manžeta pro ocelovou chráničku DN 300</t>
  </si>
  <si>
    <t>96615</t>
  </si>
  <si>
    <t>BOURÁNÍ KONSTRUKCÍ Z PROSTÉHO BETONU</t>
  </si>
  <si>
    <t>předpoklad 60m2, tl. 0,2 
12=12,000 [A]</t>
  </si>
  <si>
    <t>předpoklad částečného ubourání RŠ5 - vstupu 
1=1,000 [A]</t>
  </si>
  <si>
    <t>96912</t>
  </si>
  <si>
    <t>VYBOURÁNÍ POTRUBÍ DN DO 100MM VODOVODNÍCH</t>
  </si>
  <si>
    <t>kompletní provedení, včetně likvidace vzniklé suti, 
odvoz na skládku, včetně uložení a poplatku za skládku,  
v případě výskytu materiálu určeného k povinnému odkupu zhotovitelem, bude tento materiál jako vedlejší produkt bude odkoupen zhotovitelem  
náklady na odkup budou řešeny samostatně v době realizace za aktuální ceny dle platné směrnice KSÚS</t>
  </si>
  <si>
    <t>stávající odkalení 
50=50,000 [A]</t>
  </si>
  <si>
    <t>SO 430</t>
  </si>
  <si>
    <t>Úprava vedení VO na mostě přes Labe</t>
  </si>
  <si>
    <t>014111</t>
  </si>
  <si>
    <t>POPLATKY ZA SKLÁDKU TYP S-IO (INERTNÍ ODPAD)</t>
  </si>
  <si>
    <t>4*45=180,000 [A] 1xCYKY 5x2,5 mm2 v mostu 
4*7=28,000 [B] 2xCYKY 5x2,5 mm2 v mostu 
5,07+5,13+17,5+17,7=45,400 [C] 2x CYKY 5x2,5 mm2 mimo most 
13,05+2=15,050 [D] 4xCYKY 5x2,5 mm2 
25,71+2,48=28,190 [E] CYKY 4x10 mm2 
8,18+6,84=15,020 [F] chránička 
0,35*0,2=0,070 [G] výkop volný terén 
0,5*1,31=0,655 [H] výkop chránička 
2=2,000 [I] základy pilířů 
(C+D+E)*G+F*H+I=18,043 [J]</t>
  </si>
  <si>
    <t>potřebné manipulace v rozvodu VO, spolupráce se správcem</t>
  </si>
  <si>
    <t>včetně odvozu a uložení na skládku</t>
  </si>
  <si>
    <t>5,07+5,13+17,5+17,7=45,400 [C] 2x CYKY 5x2,5 mm2 mimo most 
13,05+2=15,050 [D] 4xCYKY 5x2,5 mm2 
25,71+2,48=28,190 [E] CYKY 4x10 mm2 
8,18+6,84=15,020 [F] chránička 
0,35*0,2=0,070 [G] výkop volný terén 
0,5*1,31=0,655 [H] výkop chránička 
(C+D+E)*G+F*H=16,043 [J]</t>
  </si>
  <si>
    <t>132731</t>
  </si>
  <si>
    <t>HLOUBENÍ RÝH ŠÍŘ DO 2M PAŽ I NEPAŽ TŘ. I, ODVOZ DO 1KM</t>
  </si>
  <si>
    <t>včetně uložení do 5 m od výkopu</t>
  </si>
  <si>
    <t>5,07+5,13+17,5+17,7=45,400 [C] 2x CYKY 5x2,5 mm2 mimo most 
13,05+2=15,050 [D] 4xCYKY 5x2,5 mm2 
25,71+2,48=28,190 [E] CYKY 4x10 mm2 
0,35*0,65=0,228 [G] výkop volný terén 
(C+D+E)*G=20,210 [J]</t>
  </si>
  <si>
    <t>17481</t>
  </si>
  <si>
    <t>ZÁSYP JAM A RÝH Z NAKUPOVANÝCH MATERIÁLŮ</t>
  </si>
  <si>
    <t>štěekopísek frakce 0 až 32 mm</t>
  </si>
  <si>
    <t>8,18+6,84=15,020 [F] chránička 
0,5*1,0+0,05*0,31=0,516 [H] výkop chránička 
F*H=7,750 [I]</t>
  </si>
  <si>
    <t>písek jemnozrnný frakce 0-4 mm</t>
  </si>
  <si>
    <t>5,07+5,13+17,5+17,7=45,400 [C] 2x CYKY 5x2,5 mm2 mimo most 
13,05+2=15,050 [D] 4xCYKY 5x2,5 mm2 
25,71+2,48=28,190 [E] CYKY 4x10 mm2 
0,35*0,2=0,070 [G] výkop volný terén 
(C+D+E)*G=6,205 [J]</t>
  </si>
  <si>
    <t>XA1</t>
  </si>
  <si>
    <t>8,18+6,84=15,020 [F] chránička 
3,14*0,055*0,055=0,009 [J] jeden otvor chráničky 
0,45*0,31-2*J=0,122 [H] výkop chránička 
2=2,000 [I] základy pilířů 
F*H+I=3,832 [K]</t>
  </si>
  <si>
    <t>587203</t>
  </si>
  <si>
    <t>PŘEDLÁŽDĚNÍ KRYTU Z MOZAIKOVÝCH KOSTEK</t>
  </si>
  <si>
    <t>5,07+5,13+17,5+17,7=45,400 [A] 2x CYKY 5x2,5 mm2 mimo most 
A*2,5=113,500 [B]</t>
  </si>
  <si>
    <t>702211</t>
  </si>
  <si>
    <t>KABELOVÁ CHRÁNIČKA ZEMNÍ DN DO 100 MM</t>
  </si>
  <si>
    <t>42,5/35,2mm</t>
  </si>
  <si>
    <t>4*45=180,000 [A] 1xCYKY 5x2,5 mm2 v mostu 
4*7=28,000 [B] 2xCYKY 5x2,5 mm2 v mostu 
5,07+5,13+17,5+17,7=45,400 [C] 2x CYKY 5x2,5 mm2 mimo most 
13,05+2=15,050 [D] 4xCYKY 5x2,5 mm2 
8,18+6,84=15,020 [P] chránička 
A+2*B+2*C+4*D+2*P=417,040 [E] 
E*1,05=437,892 [F] rezerva 5% na zvlnění a prostřih</t>
  </si>
  <si>
    <t>63/52 mm</t>
  </si>
  <si>
    <t>25,71+2,48=28,190 [E] CYKY 4x10 mm2 
E*1,05=29,600 [F] rezerva 5% na zvlnění a prostřih</t>
  </si>
  <si>
    <t>110/94 mm</t>
  </si>
  <si>
    <t>(9+7,5)*2=33,000 [A]</t>
  </si>
  <si>
    <t>702312</t>
  </si>
  <si>
    <t>ZAKRYTÍ KABELŮ VÝSTRAŽNOU FÓLIÍ ŠÍŘKY PŘES 20 DO 40 CM</t>
  </si>
  <si>
    <t>červená s nápisem "veřejné osvětlení", šířka 33 cm</t>
  </si>
  <si>
    <t>5,07+5,13+17,5+17,7=45,400 [C] 2x CYKY 5x2,5 mm2 mimo most 
13,05+2=15,050 [D] 4xCYKY 5x2,5 mm2 
25,71+2,48=28,190 [E] CYKY 4x10 mm2 
8,18+6,84=15,020 [F] chránička 
C+D+E+F=103,660 [G] 
G*1,03=106,770 [H]  rezerva 3% na zvlnění</t>
  </si>
  <si>
    <t>702332</t>
  </si>
  <si>
    <t>ZAKRYTÍ KABELŮ PLASTOVOU DESKOU/PÁSEM ŠÍŘKY PŘES 20 DO 40 CM</t>
  </si>
  <si>
    <t>1000x300x4 mm červená s nápisem "veřejné osvětlení"</t>
  </si>
  <si>
    <t>5,07+5,13+17,5+17,7=45,400 [C] 2x CYKY 5x2,5 mm2 mimo most 
13,05+2=15,050 [D] 4xCYKY 5x2,5 mm2 
25,71+2,48=28,190 [E] CYKY 4x10 mm2 
C+D+E=88,640 [F] 
F+0,36=89,000 [G] zaokrouhlení na celé desky</t>
  </si>
  <si>
    <t>705100</t>
  </si>
  <si>
    <t>ZDĚNÝ PILÍŘ PRO KABELOVOU NEBO ROZVADĚČOVOU SKŘÍŇ</t>
  </si>
  <si>
    <t>architektonicky sladěný s mostem</t>
  </si>
  <si>
    <t>742H11</t>
  </si>
  <si>
    <t>KABEL NN ČTYŘ- A PĚTIŽÍLOVÝ CU S PLASTOVOU IZOLACÍ DO 2,5 MM2</t>
  </si>
  <si>
    <t>CYKY 5x2,5 mm2</t>
  </si>
  <si>
    <t>4*45=180,000 [A] 1xCYKY 5x2,5 mm2 v mostu 
4*7=28,000 [B] 2xCYKY 5x2,5 mm2 v mostu 
5,07+5,13+17,5+17,7=45,400 [C] 2x CYKY 5x2,5 mm2 mimo most 
13,05+2=15,050 [D] 4xCYKY 5x2,5 mm2 
8,18+6,84=15,020 [G] chránička 
A+2*B+2*C+4*D+2*G=417,040 [E] 
E*1,05=437,892 [F] rezerva 5% na zvlnění a prostřih</t>
  </si>
  <si>
    <t>742H12</t>
  </si>
  <si>
    <t>KABEL NN ČTYŘ- A PĚTIŽÍLOVÝ CU S PLASTOVOU IZOLACÍ OD 4 DO 16 MM2</t>
  </si>
  <si>
    <t>CYKY 4x10 mm2</t>
  </si>
  <si>
    <t>742L11</t>
  </si>
  <si>
    <t>UKONČENÍ DVOU AŽ PĚTIŽÍLOVÉHO KABELU V ROZVADĚČI NEBO NA PŘÍSTROJI DO 2,5 MM2</t>
  </si>
  <si>
    <t>8*2=16,000 [A]</t>
  </si>
  <si>
    <t>742L12</t>
  </si>
  <si>
    <t>UKONČENÍ DVOU AŽ PĚTIŽÍLOVÉHO KABELU V ROZVADĚČI NEBO NA PŘÍSTROJI OD 4 DO 16 MM2</t>
  </si>
  <si>
    <t>743C12</t>
  </si>
  <si>
    <t>SKŘÍŇ PŘÍPOJKOVÁ POJISTKOVÁ NA STOŽÁR/STĚNU NEBO DO VÝKLENKU DO 63 A, DO 50 MM2, SE 3-4 SADAMI JISTÍCÍCH PRVKŮ</t>
  </si>
  <si>
    <t>4x vývod 5x2,5 mm2</t>
  </si>
  <si>
    <t>743D12</t>
  </si>
  <si>
    <t>SKŘÍŇ PŘÍPOJKOVÁ POJISTKOVÁ KOMPAKTNÍ PILÍŘOVÁ DO 63 A, DO 50 MM2, SE 3-4 SADAMI JISTÍCÍCH PRVKŮ</t>
  </si>
  <si>
    <t>747211</t>
  </si>
  <si>
    <t>CELKOVÁ PROHLÍDKA, ZKOUŠENÍ, MĚŘENÍ A VYHOTOVENÍ VÝCHOZÍ REVIZNÍ ZPRÁVY, PRO OBJEM IN DO 100 TIS. KČ</t>
  </si>
  <si>
    <t>každá polovina samostatnou revizi</t>
  </si>
  <si>
    <t>SO 431</t>
  </si>
  <si>
    <t>Úprava vedení kabelů pro osvětlení plavebních znaků na mostě</t>
  </si>
  <si>
    <t>8*70=560,000 [A] 4xCYKY 3x2,5 mm2 v mostu 
6,36+5,32=11,680 [C] 4x CYKY 3x2,5 mm2 mimo most 
3,11=3,110 [D] 8xCYKY 5x2,5 mm2 
34,56=34,560 [E] CYKY 4x10 mm2 
8,42=8,420 [F] chránička 
0,35*0,2=0,070 [G] výkop 4 kabely volný terén 
0,35*0,25=0,088 [H] výkop 8 kabelů volný terén 
0,5*1,31=0,655 [I] výkop chránička 
1=1,000 [J] základ pilíře 
(C+E)*G+D*H+F*I+J=10,026 [K]</t>
  </si>
  <si>
    <t>03210</t>
  </si>
  <si>
    <t>ZAŘÍZENÍ PRO DODÁVKU ELEKTRICKÉHO PROUDU</t>
  </si>
  <si>
    <t>zdroj do 2,5 kW po potřebnou dobu dle POV, včetně nákladů na dobíjení či palivo.  
po dokončení stavby zdroj zůstává v majetku dodavatele stavby</t>
  </si>
  <si>
    <t>6,36+5,32=11,680 [C] 4x CYKY 3x2,5 mm2 mimo most 
3,11=3,110 [D] 8xCYKY 5x2,5 mm2 
34,56=34,560 [E] CYKY 4x10 mm2 
8,42=8,420 [F] chránička 
0,35*0,2=0,070 [G] výkop 4 kabely volný terén 
0,35*0,25=0,088 [H] výkop 8 kabelů volný terén 
0,5*1,31=0,655 [I] výkop chránička 
(C+E)*G+D*H+F*I=9,026 [K]</t>
  </si>
  <si>
    <t>6,36+5,32=11,680 [C] 4x CYKY 3x2,5 mm2 mimo most 
3,11=3,110 [D] 8xCYKY 5x2,5 mm2 
34,56=34,560 [E] CYKY 4x10 mm2 
0,35*0,65=0,228 [G] výkop 4 kabely volný terén 
0,35*0,65=0,228 [H] výkop 8 kabelů volný terén 
(C+E)*G=10,543 [K]</t>
  </si>
  <si>
    <t>8,42=8,420 [F] chránička 
0,5*1,0+0,05*0,31=0,516 [H] výkop chránička 
F*H=4,345 [I]</t>
  </si>
  <si>
    <t>6,36+5,32=11,680 [C] 4x CYKY 3x2,5 mm2 mimo most 
3,11=3,110 [D] 8xCYKY 5x2,5 mm2 
34,56=34,560 [E] CYKY 4x10 mm2 
0,35*0,2=0,070 [G] výkop 4 kabely volný terén 
0,35*0,25=0,088 [H] výkop 8 kabelů volný terén 
(C+E)*G=3,237 [K]</t>
  </si>
  <si>
    <t>8,42=8,420 [F] chránička 
3,14*0,055*0,055=0,009 [J] jeden otvor chráničky 
0,45*0,31-2*J=0,122 [H] výkop chránička 
2=2,000 [I] základy pilířů 
F*H+I=3,027 [K]</t>
  </si>
  <si>
    <t>6,36+5,32+3,11=14,790 [A] CYKY 3x2,5 mm2 mimo most 
A*2,5=36,975 [B]</t>
  </si>
  <si>
    <t>587205</t>
  </si>
  <si>
    <t>PŘEDLÁŽDĚNÍ KRYTU Z BETONOVÝCH DLAŽDIC</t>
  </si>
  <si>
    <t>702111</t>
  </si>
  <si>
    <t>KABELOVÝ ŽLAB ZEMNÍ VČETNĚ KRYTU SVĚTLÉ ŠÍŘKY DO 120 MM</t>
  </si>
  <si>
    <t>mechanicky odolný, npř. betonový</t>
  </si>
  <si>
    <t>pro ochranu kabelů provizorního napájení 
8x10=8,000 [A]</t>
  </si>
  <si>
    <t>34,5/28,8 mm</t>
  </si>
  <si>
    <t>8*70=560,000 [A] 4xCYKY 3x2,5 mm2 v mostu 
6,36+5,32=11,680 [C] 4x CYKY 3x2,5 mm2 mimo most 
3,11=3,110 [D] 8xCYKY 5x2,5 mm2 
8,42=8,420 [F] chránička 
8*10=80,000 [G] provizorní zapojení 
4*A+4*C+8*D+4*F+G=2 425,280 [H] 
G*1,05+16*3=132,000 [I] rezerva 5% na zvlnění a prostřih, 3 metry na zavedení do pilíře či značky</t>
  </si>
  <si>
    <t>34,56=34,560 [E] CYKY 4x10 mm2 
E*1,05+2*3=42,288 [F] rezerva 5% na zvlnění a prostřih, 3 metry na zavedení do pilíře</t>
  </si>
  <si>
    <t>10*2=20,000 [A]</t>
  </si>
  <si>
    <t>červená s nápisem "povodí Labe", šířka 33 cm</t>
  </si>
  <si>
    <t>6,36+5,32=11,680 [C] 4x CYKY 3x2,5 mm2 mimo most 
3,11=3,110 [D] 8xCYKY 5x2,5 mm2 
34,56=34,560 [E] CYKY 4x10 mm2 
8,42=8,420 [F] chránička 
C+D+E+F=57,770 [G] 
G*1,03=59,503 [H]  rezerva 3% na zvlnění</t>
  </si>
  <si>
    <t>1000x300x4 mm červená s nápisem "povodí Labe"</t>
  </si>
  <si>
    <t>6,36+5,32=11,680 [C] 4x CYKY 3x2,5 mm2 mimo most 
3,11=3,110 [D] 8xCYKY 5x2,5 mm2 
34,56=34,560 [E] CYKY 4x10 mm2 
C+D+E=49,350 [F] 
F+0,65=50,000 [G] zaokrouhlení na celé desky</t>
  </si>
  <si>
    <t>CYKY 3x2,5 mm2</t>
  </si>
  <si>
    <t>8*70=560,000 [A] 4xCYKY 3x2,5 mm2 v mostu 
6,36+5,32=11,680 [C] 4x CYKY 3x2,5 mm2 mimo most 
3,11=3,110 [D] 8xCYKY 5x2,5 mm2 
8,42=8,420 [H] chránička 
8*10=80,000 [G] provizorní zapojení 
4*A+4*C+8*D+4*H+G=2 425,280 [E] 
E*1,05+16*3=2 594,544 [F] rezerva 5% na zvlnění a prostřih, 3 metry na zavedení do pilíře či značky</t>
  </si>
  <si>
    <t>34,56=34,560 [E] CYKY 4x10 mm2 
E*1,05+16*3=84,288 [F] rezerva 5% na zvlnění a prostřih, 3 metry na zavedení do pilíře či značky</t>
  </si>
  <si>
    <t>8*4=32,000 [A]</t>
  </si>
  <si>
    <t>samostatné revize pro provizorní i definitovní stav</t>
  </si>
  <si>
    <t>SO 432</t>
  </si>
  <si>
    <t>Elektro - přípojka ke kolektoru</t>
  </si>
  <si>
    <t>156,31=156,310 [A] ve volném terénu 
0,35*0,2=0,070 [B] výkop volný terén 
39=39,000 [C] v chráničce 
0,5*1,31=0,655 [D] výkop chránička 
3=3,000 [E] základy pilířů 
A*B+C*D+E=39,487 [F]</t>
  </si>
  <si>
    <t>014131</t>
  </si>
  <si>
    <t>rozbitá vozovka</t>
  </si>
  <si>
    <t>39*(0,5+2*0,25)*(0,04+0,07+0,12)=8,970 [A]</t>
  </si>
  <si>
    <t>potřebné manipulace v rozvodu, spolupráce se správcem</t>
  </si>
  <si>
    <t>asfaltová vozovka kompletní včetně podkladu</t>
  </si>
  <si>
    <t>156,31=156,310 [A] ve volném terénu 
0,35*0,2=0,070 [B] výkop volný terén 
39=39,000 [C] v chráničce 
0,5*1,31=0,655 [D] výkop chránička 
A*B+C*D=36,487 [F]</t>
  </si>
  <si>
    <t>156,31=156,310 [A] ve volném terénu 
0,35*0,65=0,228 [B] výkop volný terén 
A*B=35,639 [C]</t>
  </si>
  <si>
    <t>39=39,000 [F] chránička 
0,5*1,0+0,05*0,31=0,516 [H] výkop chránička 
F*H=20,124 [I]</t>
  </si>
  <si>
    <t>156,31=156,310 [A] ve volném terénu 
0,35*0,2=0,070 [B] výkop volný terén 
A*B=10,942 [C]</t>
  </si>
  <si>
    <t>39=39,000 [F] chránička 
3,14*0,055*0,055=0,009 [J] jeden otvor chráničky 
0,45*0,31-2*J=0,122 [H] výkop chránička 
3=3,000 [I] základy pilířů 
F*H+I=7,758 [K]</t>
  </si>
  <si>
    <t>574A04</t>
  </si>
  <si>
    <t>ASFALTOVÝ BETON PRO OBRUSNÉ VRSTVY ACO 11+, 11S</t>
  </si>
  <si>
    <t>39*(0,5+2*0,25)*0,04=1,560 [A]</t>
  </si>
  <si>
    <t>574C08</t>
  </si>
  <si>
    <t>ASFALTOVÝ BETON PRO LOŽNÍ VRSTVY ACL 22+, 22S</t>
  </si>
  <si>
    <t>39*(0,5+2*0,25)*0,07=2,730 [A]</t>
  </si>
  <si>
    <t>574E06</t>
  </si>
  <si>
    <t>ASFALTOVÝ BETON PRO PODKLADNÍ VRSTVY ACP 16+, 16S</t>
  </si>
  <si>
    <t>39*(0,5+2*0,25)*0,12=4,680 [A]</t>
  </si>
  <si>
    <t>40*2=80,000 [A]</t>
  </si>
  <si>
    <t>156,31+39=195,310 [A] 
A*1,03=201,169 [B]  rezerva 3% na zvlnění</t>
  </si>
  <si>
    <t>156,31+0,69=157,000 [G] zaokrouhlení na celé desky</t>
  </si>
  <si>
    <t>741B11</t>
  </si>
  <si>
    <t>ZEMNÍCÍ TYČ FEZN DÉLKY DO 2 M</t>
  </si>
  <si>
    <t>FeZn 2000 mm včetně napojení</t>
  </si>
  <si>
    <t>CYKY 4x16 mm2</t>
  </si>
  <si>
    <t>2*6+20=32,000 [A]</t>
  </si>
  <si>
    <t>742H24</t>
  </si>
  <si>
    <t>KABEL NN ČTYŘ- A PĚTIŽÍLOVÝ AL S PLASTOVOU IZOLACÍ OD 70 DO 120 MM2</t>
  </si>
  <si>
    <t>AYKY 4x70 mm2</t>
  </si>
  <si>
    <t>(156,31+39)*1,05+2*3=211,076 [A] 
rezerva 5% na zvlnění a prostřih, 3 metry na zatažení do pilíře</t>
  </si>
  <si>
    <t>742L14</t>
  </si>
  <si>
    <t>UKONČENÍ DVOU AŽ PĚTIŽÍLOVÉHO KABELU V ROZVADĚČI NEBO NA PŘÍSTROJI OD 70 DO 120 MM2</t>
  </si>
  <si>
    <t>743D11</t>
  </si>
  <si>
    <t>SKŘÍŇ PŘÍPOJKOVÁ POJISTKOVÁ KOMPAKTNÍ PILÍŘOVÁ DO 63 A, DO 50 MM2, S 1-2 SADAMI JISTÍCÍCH PRVKŮ</t>
  </si>
  <si>
    <t>743F21</t>
  </si>
  <si>
    <t>SKŘÍŇ ELEKTROMĚROVÁ V KOMPAKTNÍM PILÍŘI PRO PŘÍMÉ MĚŘENÍ DO 80 A JEDNOSAZBOVÉ VČETNĚ VÝSTROJE</t>
  </si>
  <si>
    <t>744I01</t>
  </si>
  <si>
    <t>POJISTKOVÁ VLOŽKA DO 160 A</t>
  </si>
  <si>
    <t>zkratovací propojka</t>
  </si>
  <si>
    <t>747212</t>
  </si>
  <si>
    <t>CELKOVÁ PROHLÍDKA, ZKOUŠENÍ, MĚŘENÍ A VYHOTOVENÍ VÝCHOZÍ REVIZNÍ ZPRÁVY, PRO OBJEM IN PŘES 100 DO 500 TIS. KČ</t>
  </si>
  <si>
    <t>SO 433</t>
  </si>
  <si>
    <t>Přeložka kabelu VO u šachty č. 2</t>
  </si>
  <si>
    <t>29+8,7=37,700 [A] ve volném terénu 
0,35*0,2+0,01*0,01=0,070 [B] výkop volný terén 
A*B=2,639 [C]</t>
  </si>
  <si>
    <t>29*(0,5+2*0,25)*(0,04+0,07+0,12)=6,670 [A]</t>
  </si>
  <si>
    <t>29+8,7=37,700 [A] ve volném terénu 
0,35*0,65=0,228 [B] výkop volný terén 
A*B=8,596 [C]</t>
  </si>
  <si>
    <t>31111R</t>
  </si>
  <si>
    <t>ZDI A STĚNY PODPĚR A VOLNÉ Z DÍLCŮ BETON</t>
  </si>
  <si>
    <t>z betonových sloupků, nadzemní výška do 0,5 m, rozbití a obnovení</t>
  </si>
  <si>
    <t>29*(0,5+2*0,25)*0,04=1,160 [A]</t>
  </si>
  <si>
    <t>29*(0,5+2*0,25)*0,07=2,030 [A]</t>
  </si>
  <si>
    <t>29*(0,5+2*0,25)*0,12=3,480 [A]</t>
  </si>
  <si>
    <t>(29+8,7)*1,05=39,585 [A] 
rezerva 5% na zvlnění a prostřih</t>
  </si>
  <si>
    <t>(29+8,7)*1,03=38,831 [A] 
rezerva 3% na zvlnění a prostřih</t>
  </si>
  <si>
    <t>29+8,7=37,700 [A] 
A+0,3=38,000 [B] zaokrouhlení na celé desky</t>
  </si>
  <si>
    <t>741911</t>
  </si>
  <si>
    <t>UZEMŇOVACÍ VODIČ V ZEMI FEZN DO 120 MM2</t>
  </si>
  <si>
    <t>zemnicí drát FeZn 10 mm</t>
  </si>
  <si>
    <t>(29+8,7)*1,05+2*3=45,585 [A] 
rezerva 5% na zvlnění a prostřih, 3 metry na zatažení do sloupu</t>
  </si>
  <si>
    <t>742H13</t>
  </si>
  <si>
    <t>KABEL NN ČTYŘ- A PĚTIŽÍLOVÝ CU S PLASTOVOU IZOLACÍ OD 25 DO 50 MM2</t>
  </si>
  <si>
    <t>CYKY 4x25 mm2</t>
  </si>
  <si>
    <t>742L13</t>
  </si>
  <si>
    <t>UKONČENÍ DVOU AŽ PĚTIŽÍLOVÉHO KABELU V ROZVADĚČI NEBO NA PŘÍSTROJI OD 25 DO 50 MM2</t>
  </si>
  <si>
    <t>CYKY 4x25 mmm2</t>
  </si>
  <si>
    <t>SO 461</t>
  </si>
  <si>
    <t>Přeložka sdělovacích kabelů CETIN</t>
  </si>
  <si>
    <t>029R</t>
  </si>
  <si>
    <t>Pevná cena dle samostatné smlouvy</t>
  </si>
  <si>
    <t>KČ</t>
  </si>
  <si>
    <t>Jedná se o pevnou cenu dle samostatné smlouvy 
Jednotková cena musí být oceněna 1,-Kč</t>
  </si>
  <si>
    <t>SO 501</t>
  </si>
  <si>
    <t>Přeložka STL plynovodu DN 200</t>
  </si>
  <si>
    <t>001a</t>
  </si>
  <si>
    <t>Zemní práce - montážní jáma - propoj 1 a 2</t>
  </si>
  <si>
    <t>119004111</t>
  </si>
  <si>
    <t>Bezpečný vstup nebo výstup z výkopu pomocí žebříku zřízení</t>
  </si>
  <si>
    <t>Pomocné konstrukce při zabezpečení výkopu bezpečný vstup nebo výstup žebříkem zřízení</t>
  </si>
  <si>
    <t>119004112</t>
  </si>
  <si>
    <t>Bezpečný vstup nebo výstup z výkopu pomocí žebříku odstranění</t>
  </si>
  <si>
    <t>Pomocné konstrukce při zabezpečení výkopu bezpečný vstup nebo výstup žebříkem odstranění</t>
  </si>
  <si>
    <t>131213711</t>
  </si>
  <si>
    <t>Hloubení nezapažených jam v soudržných horninách třídy těžitelnosti I skupiny 3 ručně</t>
  </si>
  <si>
    <t>Hloubení zapažených jam ručně s urovnáním dna do předepsaného profilu a spádu v hornině třídy těžitelnosti I skupiny 3 soudržných</t>
  </si>
  <si>
    <t>131251102</t>
  </si>
  <si>
    <t>Hloubení jam nezapažených v hornině třídy těžitelnosti I skupiny 3 objem do 50 m3 strojně</t>
  </si>
  <si>
    <t>Hloubení nezapažených jam a zářezů strojně s urovnáním dna do předepsaného profilu a spádu v hornině třídy těžitelnosti I skupiny 3 přes 20 do 50 m3</t>
  </si>
  <si>
    <t>162751115</t>
  </si>
  <si>
    <t>Vodorovné přemístění přes 7 000 do 8000 m výkopku/sypaniny z horniny třídy těžitelnosti I skupiny 1 až 3 včetně naložení</t>
  </si>
  <si>
    <t>Vodorovné přemístění výkopku nebo sypaniny po suchu na obvyklém dopravním prostředku, bez naložení výkopku, avšak se složením bez rozhrnutí z horniny třídy těžitelnosti I skupiny 1 až 3 na vzdálenost přes 7 000 do 8 000 m</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</si>
  <si>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</si>
  <si>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</si>
  <si>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</si>
  <si>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174151101</t>
  </si>
  <si>
    <t>Zásyp jam, šachet rýh nebo kolem objektů sypaninou se zhutněním - vykopanou zeminou</t>
  </si>
  <si>
    <t>Zásyp sypaninou z jakékoliv horniny strojně s uložením výkopku ve vrstvách se zhutněním jam, šachet, rýh nebo kolem objektů v těchto vykopávkách</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</si>
  <si>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</si>
  <si>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</si>
  <si>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</si>
  <si>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451573111</t>
  </si>
  <si>
    <t>Lože pod potrubí otevřený výkop ze štěrkopísku</t>
  </si>
  <si>
    <t>Lože pod potrubí, stoky a drobné objekty v otevřeném výkopu z písku a štěrkopísku do 63 mm</t>
  </si>
  <si>
    <t>58337310</t>
  </si>
  <si>
    <t>štěrkopísek frakce 0/4</t>
  </si>
  <si>
    <t>8*2 Přepočtené koeficientem množství=16,000 [A] 
Celkem: A=16,000 [B]</t>
  </si>
  <si>
    <t>002</t>
  </si>
  <si>
    <t>Propoj STL plynovodu 1,2</t>
  </si>
  <si>
    <t>23002522R</t>
  </si>
  <si>
    <t>Montáž trubních dílů</t>
  </si>
  <si>
    <t>230151215R</t>
  </si>
  <si>
    <t>Bypass DN 90</t>
  </si>
  <si>
    <t>230200322</t>
  </si>
  <si>
    <t>Jednostranné přerušení průtoku plynu 2 balony vloženými pomocí zaváděcích komor v plastovém potrubí dn do 225 mm</t>
  </si>
  <si>
    <t>Přerušení průtoku plynu balony vloženými pomocí zaváděcích komor jednostranné v plastovém potrubí dn do 225 mm</t>
  </si>
  <si>
    <t>28615223R</t>
  </si>
  <si>
    <t>Balonovací hrdlo</t>
  </si>
  <si>
    <t>28625202R</t>
  </si>
  <si>
    <t>Přechodka PE/OCEL 225/200</t>
  </si>
  <si>
    <t>286252155R</t>
  </si>
  <si>
    <t>Oblouk DN 200</t>
  </si>
  <si>
    <t>Zemní práce - rýha pro STL plynovod</t>
  </si>
  <si>
    <t>115101201</t>
  </si>
  <si>
    <t>Čerpání vody na dopravní výšku do 10 m průměrný přítok do 500 l/min</t>
  </si>
  <si>
    <t>Čerpání vody na dopravní výšku do 10 m s uvažovaným průměrným přítokem do 500 l/min</t>
  </si>
  <si>
    <t>115101301</t>
  </si>
  <si>
    <t>Pohotovost čerpací soupravy pro dopravní výšku do 10 m přítok do 500 l/min</t>
  </si>
  <si>
    <t>DEN</t>
  </si>
  <si>
    <t>Pohotovost záložní čerpací soupravy pro dopravní výšku do 10 m s uvažovaným průměrným přítokem do 500 l/min</t>
  </si>
  <si>
    <t>132254104</t>
  </si>
  <si>
    <t>Hloubení rýh zapažených š do 800 mm v hornině třídy těžitelnosti I skupiny 3 objem přes 100 m3 strojně</t>
  </si>
  <si>
    <t>Hloubení zapažených rýh šířky do 800 mm strojně s urovnáním dna do předepsaného profilu a spádu v hornině třídy těžitelnosti I skupiny 3 přes 100 m3</t>
  </si>
  <si>
    <t>151101201</t>
  </si>
  <si>
    <t>Zřízení příložného pažení stěn výkopu hl do 4 m</t>
  </si>
  <si>
    <t>Zřízení pažení stěn výkopu bez rozepření nebo vzepření příložné, hloubky do 4 m</t>
  </si>
  <si>
    <t>151101211</t>
  </si>
  <si>
    <t>Odstranění příložného pažení stěn hl do 4 m</t>
  </si>
  <si>
    <t>Odstranění pažení stěn výkopu bez rozepření nebo vzepření s uložením pažin na vzdálenost do 3 m od okraje výkopu příložné, hloubky do 4 m</t>
  </si>
  <si>
    <t>162751115a</t>
  </si>
  <si>
    <t>171201231a</t>
  </si>
  <si>
    <t>174151101a</t>
  </si>
  <si>
    <t>Zásyp jam, šachet rýh nebo kolem objektů sypaninou se zhutněním</t>
  </si>
  <si>
    <t>175151101a</t>
  </si>
  <si>
    <t>451573111a</t>
  </si>
  <si>
    <t>58337308</t>
  </si>
  <si>
    <t>štěrkopísek frakce 0/2</t>
  </si>
  <si>
    <t>21*2 Přepočtené koeficientem množství=42,000 [A] 
Celkem: A=42,000 [B]</t>
  </si>
  <si>
    <t>23 - M1</t>
  </si>
  <si>
    <t>Montáže potrubí - kolektor</t>
  </si>
  <si>
    <t>14011106</t>
  </si>
  <si>
    <t>trubka ocelová L 245 NE/ME 219x6,3mm</t>
  </si>
  <si>
    <t>trubka ocelová bezešvá hladká jakost 11 353 219x6,3mm</t>
  </si>
  <si>
    <t>14012352R</t>
  </si>
  <si>
    <t>Upínací komponenty-nerez</t>
  </si>
  <si>
    <t>230011101</t>
  </si>
  <si>
    <t>Montáž potrubí trouby ocelové hladké tř.11-13 D 219 mm, tl 6,3 mm - včetně uchycení do systému nosníků</t>
  </si>
  <si>
    <t>Montáž potrubí z trub ocelových hladkých tř. 11 až 13 O 219 mm, tl. 6,3 mm</t>
  </si>
  <si>
    <t>230025101</t>
  </si>
  <si>
    <t>Montáž trubní díly přivařovací tř.11-13 do 250 kg D 219 mm tl 6,3 mm</t>
  </si>
  <si>
    <t>Montáž trubních dílů přivařovacích hmotnosti přes 50 do 250 kg tř. 11 až 13 O 219 mm, tl. 6,3 mm</t>
  </si>
  <si>
    <t>230030007R</t>
  </si>
  <si>
    <t>Montáž trubní díly přírubové hmotnost přes 150 kg do 200 kg</t>
  </si>
  <si>
    <t>Montáž trubních dílů přírubových hmotnosti přes 150 do 200 kg</t>
  </si>
  <si>
    <t>23015251R</t>
  </si>
  <si>
    <t>D+M bleskojistka</t>
  </si>
  <si>
    <t>23015252R</t>
  </si>
  <si>
    <t>Galvanická anoda</t>
  </si>
  <si>
    <t>23015261R</t>
  </si>
  <si>
    <t>Vizuální kontrola svarů</t>
  </si>
  <si>
    <t>230230076</t>
  </si>
  <si>
    <t>Čištění potrubí PN 38 6416 DN 200</t>
  </si>
  <si>
    <t>Čištění potrubí DN 200</t>
  </si>
  <si>
    <t>2861483R</t>
  </si>
  <si>
    <t>Šoupě DN 200 AVK 3.16</t>
  </si>
  <si>
    <t>32825212R</t>
  </si>
  <si>
    <t>Ohyb ocel DN 200</t>
  </si>
  <si>
    <t>78931221R</t>
  </si>
  <si>
    <t>Protipožární nátěr např. DICO</t>
  </si>
  <si>
    <t>93100101R</t>
  </si>
  <si>
    <t>Tlaková zkouška</t>
  </si>
  <si>
    <t>23-M</t>
  </si>
  <si>
    <t>Montáže potrubí</t>
  </si>
  <si>
    <t>23000402R</t>
  </si>
  <si>
    <t>Demontáž původního plynovodu včetně likvidace</t>
  </si>
  <si>
    <t>230030007</t>
  </si>
  <si>
    <t>230205142</t>
  </si>
  <si>
    <t>Montáž potrubí plastového svařovaného na tupo nebo elektrospojkou dn 225 mm en 12,8 mm</t>
  </si>
  <si>
    <t>Montáž potrubí PE průměru přes 110 mm O 225, tl. stěny 12,8 mm</t>
  </si>
  <si>
    <t>230205426</t>
  </si>
  <si>
    <t>Montáž trubního dílu PE svařovaného na tupo nebo elektrospojkou dn 225 mm en 12,8 mm</t>
  </si>
  <si>
    <t>Montáž trubních dílů PE průměru přes 110 mm svařované na tupo nebo elektrospojkou O 225, tl. stěny 12,8 mm</t>
  </si>
  <si>
    <t>28613906</t>
  </si>
  <si>
    <t>potrubí plynovodní PE 100RC SDR 17,6 PN 0,1MPa tyče 12m 225x12,8mm</t>
  </si>
  <si>
    <t>2861482R</t>
  </si>
  <si>
    <t>Šoupě DN 200 AVK 3.16 se zemní soupravou a poklopem PN 16</t>
  </si>
  <si>
    <t>Šoupě DN 200</t>
  </si>
  <si>
    <t>2861582R</t>
  </si>
  <si>
    <t>Ohyb PE dn 225 - 20°</t>
  </si>
  <si>
    <t>2861682R</t>
  </si>
  <si>
    <t>Ohyb PE dn 225 - 17°</t>
  </si>
  <si>
    <t>789</t>
  </si>
  <si>
    <t>Povrchové úpravy ocelových konstrukcí a technologických zařízení</t>
  </si>
  <si>
    <t>789233112</t>
  </si>
  <si>
    <t>Provedení otryskání potrubí do DN 250 např. metodou MBX</t>
  </si>
  <si>
    <t>Provedení otryskání povrchů potrubí do DN 250 stupeň zarezivění A, stupeň přípravy Sa 21</t>
  </si>
  <si>
    <t>78923311R</t>
  </si>
  <si>
    <t>Doizolování potrubí (Covalence)</t>
  </si>
  <si>
    <t>7892331R</t>
  </si>
  <si>
    <t>Mechanická ochrana - např. Ergelit - Band</t>
  </si>
  <si>
    <t>Trubní vedení</t>
  </si>
  <si>
    <t>899721111</t>
  </si>
  <si>
    <t>Signalizační vodič DN do 150 mm na potrubí</t>
  </si>
  <si>
    <t>Signalizační vodič na potrubí DN do 150 mm</t>
  </si>
  <si>
    <t>899722114</t>
  </si>
  <si>
    <t>Krytí potrubí z plastů výstražnou fólií z PVC 40 cm</t>
  </si>
  <si>
    <t>Krytí potrubí z plastů výstražnou fólií z PVC šířky 40 cm</t>
  </si>
  <si>
    <t>VRN1</t>
  </si>
  <si>
    <t>Průzkumné, geodetické a projektové práce</t>
  </si>
  <si>
    <t>012103000</t>
  </si>
  <si>
    <t>Geodetické práce před výstavbou</t>
  </si>
  <si>
    <t>012303000</t>
  </si>
  <si>
    <t>Geodetické práce po výstavbě</t>
  </si>
  <si>
    <t>01390103R</t>
  </si>
  <si>
    <t>Vytyčení stávajících inženýrských sítí</t>
  </si>
  <si>
    <t>VRN2</t>
  </si>
  <si>
    <t>Příprava staveniště</t>
  </si>
  <si>
    <t>020001000</t>
  </si>
  <si>
    <t>VRN3</t>
  </si>
  <si>
    <t>Zařízení staveniště</t>
  </si>
  <si>
    <t>030001000</t>
  </si>
  <si>
    <t>VRN4</t>
  </si>
  <si>
    <t>Inženýrská činnost</t>
  </si>
  <si>
    <t>040001000</t>
  </si>
  <si>
    <t>Objekt:</t>
  </si>
  <si>
    <t>SO 601</t>
  </si>
  <si>
    <t>Kolektor pro přeložky sítí pod Labem</t>
  </si>
  <si>
    <t>O1</t>
  </si>
  <si>
    <t>601.0</t>
  </si>
  <si>
    <t>Příprava území vč. ploch pro ZS</t>
  </si>
  <si>
    <t>kamenivo</t>
  </si>
  <si>
    <t>131,55*2=263,100 [A]   dle pol.11332</t>
  </si>
  <si>
    <t>184,17*2,3=423,591 [A]   dle pol.11316</t>
  </si>
  <si>
    <t>11316</t>
  </si>
  <si>
    <t>ODSTRANĚNÍ KRYTU ZPEVNĚNÝCH PLOCH ZE SILNIČNÍCH DÍLCŮ</t>
  </si>
  <si>
    <t>dle pol.č.58300.01 po dokončení stavby,  
včetně odvozu a uložení na skládku</t>
  </si>
  <si>
    <t>184,17=184,170 [A]</t>
  </si>
  <si>
    <t>vybourání nestmelených podkladních vozovkových vrstev,  
včetně odvozu a uložení na skládku</t>
  </si>
  <si>
    <t>dle pol. 56330, 131,550=131,550 [A]</t>
  </si>
  <si>
    <t>separační a ochranná geotextilie 500 g/m2, tahová pevnost 40/40 kNm, plocha bez přesahů</t>
  </si>
  <si>
    <t>(600+377-2*50)=877,000 [A]</t>
  </si>
  <si>
    <t>289971R</t>
  </si>
  <si>
    <t>OPLÁŠTĚNÍ (ZPEVNĚNÍ) Z GEOTEXTILIE- ODSTRANĚNÍ</t>
  </si>
  <si>
    <t>demontáž separační a ochranné geotextilie, vč. odvozu na skládku, uložení a poplatků, plocha bez přesahů</t>
  </si>
  <si>
    <t>56330</t>
  </si>
  <si>
    <t>VOZOVKOVÉ VRSTVY ZE ŠTĚRKODRTI</t>
  </si>
  <si>
    <t>Štěrkodrť ŠDa 0/32 GE, tl. 150 mm</t>
  </si>
  <si>
    <t>0,15*(600+377-2*50)=131,550 [A]</t>
  </si>
  <si>
    <t>58300</t>
  </si>
  <si>
    <t>KRYT ZE SILNIČNÍCH DÍLCŮ (PANELŮ)</t>
  </si>
  <si>
    <t>dodávka, vč. dovozu a položení , vč. nákupu,  příp. pronájem na dobu výstavby, odměřeno ze situace</t>
  </si>
  <si>
    <t>ŽB silniční panely 
0,21*(600+377-2*50)=184,170 [A]</t>
  </si>
  <si>
    <t>61144</t>
  </si>
  <si>
    <t>ÚPRAVY POVRCHŮ VNITŘ STROPŮ OMÍTKOU ŠTUKOVOU</t>
  </si>
  <si>
    <t>opravu trhlin v omítkách, vč. výmalby, čerpání  v případě potřeby, o čerpání rozhodne TDI</t>
  </si>
  <si>
    <t>200=200,000 [A]</t>
  </si>
  <si>
    <t>61444</t>
  </si>
  <si>
    <t>ÚPRAVY POVRCHŮ VNITŘ KONSTR ZDĚNÝCH OMÍTKOU ŠTUKOVOU</t>
  </si>
  <si>
    <t>62444</t>
  </si>
  <si>
    <t>ÚPRAVA POVRCHŮ VNĚJŠ KONSTR ZDĚNÝCH OMÍTKOU ŠTUKOVOU</t>
  </si>
  <si>
    <t>oprava  fasády po výstavbě, dvouvrstvá, vápenná (omítnutí porušených částí), čerpání  v případě potřeby, o čerpání rozhodne TDI</t>
  </si>
  <si>
    <t>62446</t>
  </si>
  <si>
    <t>ÚPRAVA POVRCHŮ VNĚJŠ KONSTR ZDĚNÝCH OMÍT ŠLECHTĚN (BŘÍZOLIT)</t>
  </si>
  <si>
    <t>62663</t>
  </si>
  <si>
    <t>INJEKTÁŽ TRHLIN SILOVĚ SPOJUJÍCÍ</t>
  </si>
  <si>
    <t>vč. vrtání a zaplnění , čerpání  v případě potřeby, o čerpání rozhodne TDI</t>
  </si>
  <si>
    <t>100=100,000 [A]</t>
  </si>
  <si>
    <t>76794R</t>
  </si>
  <si>
    <t>OPLOCENÍ Z PLECHU</t>
  </si>
  <si>
    <t>mobilní neprůhledné oplocení výšky 2,0 m, vč. vrat  
dodávka, montáž, údržba</t>
  </si>
  <si>
    <t>2*(103,7+81,37)=370,140 [A]</t>
  </si>
  <si>
    <t>OPLOCENÍ Z PLECHU - ODSTRANĚNÍ</t>
  </si>
  <si>
    <t>mobilní neprůhledné oplocení výšky 2,0 m - zahrnuje kompletní odstranění 
vč.veškeré manipulace a odvozu  -  materiál jako vedlejší produkt bude odkoupen zhotovitelem  
náklady na odkup budou řešeny samostatně v době realizace za aktuální ceny dle platné směrnice KSÚS</t>
  </si>
  <si>
    <t>601.1</t>
  </si>
  <si>
    <t>Hloubená šachta Š1</t>
  </si>
  <si>
    <t>860,367*2=1 720,734 [A]   dle pol.17120</t>
  </si>
  <si>
    <t>13,071*2,5=32,678 [A]   dle pol.96616  
0,363*2,5=0,908 [B]   dle pol.96716  
Celkem: A+B=33,586 [C]</t>
  </si>
  <si>
    <t>01431</t>
  </si>
  <si>
    <t>POPLATKY ZA VYPUŠTĚNOU VODU</t>
  </si>
  <si>
    <t>čerpáno dle skutečnosti, poplatek za vypouštění čerpané vody, vč.případných opatření dle požadavků vodoprávního úřadu</t>
  </si>
  <si>
    <t>115312</t>
  </si>
  <si>
    <t>ČERPÁNÍ VODY Z PODZEMÍ DO 500L/MIN VÝŠKY DO 40M</t>
  </si>
  <si>
    <t>odhad : 800 hodin</t>
  </si>
  <si>
    <t>800=800,000 [A]</t>
  </si>
  <si>
    <t>143312</t>
  </si>
  <si>
    <t>RAŽENÍ ŠACHET TECHNOL TŘ.3 HORN SUCHÁ BEZ TRHAVIN ÚPADNĚ</t>
  </si>
  <si>
    <t>výkop šachty - bez trhacích prací (40%)  
odvoz na skládku</t>
  </si>
  <si>
    <t>3,1415*2,5*2,5*15,85*0,40=124,482 [A]</t>
  </si>
  <si>
    <t>143314</t>
  </si>
  <si>
    <t>RAŽENÍ ŠACHET TECHNOL TŘ.3 HORN SUCHÁ S TRHAVINAMI ÚPADNĚ</t>
  </si>
  <si>
    <t>výkop šachty - s trhacími pracemi  
odvoz na skládku</t>
  </si>
  <si>
    <t>3,1415*2,6*2,6*8,75+2,3*2,3*1+0,165*3,1415*2*2,8=194,012 [A]  
3,1415*2,5*2,5*15,85*0,25=77,801 [B] 
Celkem: A+B=271,813 [C]</t>
  </si>
  <si>
    <t>143412</t>
  </si>
  <si>
    <t>RAŽENÍ ŠACHET TECHNOL TŘ.4 HORN SUCHÁ BEZ TRHAVIN ÚPADNĚ</t>
  </si>
  <si>
    <t>Ruční předvýkop do hl. 1,15 m, šachetní terč  
odvoz na skládku</t>
  </si>
  <si>
    <t>3,1415*3,6*3,6*1,15=46,821 [A]</t>
  </si>
  <si>
    <t>výkop šachty - bez trhacích prací (35%)  
odvoz na skládku</t>
  </si>
  <si>
    <t>3,1415*2,5*2,5*15,85*0,35=108,922 [A]</t>
  </si>
  <si>
    <t>16111</t>
  </si>
  <si>
    <t>SVISLÉ PŘEMÍSTĚNÍ RUBANINY NA DOPRAVNÍ VÝŠKU DO 50M</t>
  </si>
  <si>
    <t>výrub šachta  (3,1415*2,5*2,5*15,85+3,1415*2,6*2,6*8,75+2,3*2,3*1+0,165*3,1415*2*2,8)=505,217 [A] 
nadvýlom dle pol. 16171  25,261=25,261 [B] 
Celkem: A+B=530,478 [C]</t>
  </si>
  <si>
    <t>16171</t>
  </si>
  <si>
    <t>NAKLÁDÁNÍ RUBANINY Z NEZAVINĚNÉHO NADVÝLOMU</t>
  </si>
  <si>
    <t>výrub šachta, předpoklad 5% celkového objemu výrubu   
0,05*(3,1415*2,5*2,5*15,85+3,1415*2,6*2,6*8,75+2,3*2,3*1+0,165*3,1415*2*2,8)=25,261 [A]</t>
  </si>
  <si>
    <t>dle položek výkopů a vrtů odvážených na skládku 
552,038=552,038 [A] 
507,2*0,44*0,44*3,14=308,329 [B] 
Celkem: A+B=860,367 [C]</t>
  </si>
  <si>
    <t>17750</t>
  </si>
  <si>
    <t>ZEMNÍ HRÁZKY ZE ZEMIN NEPROPUSTNÝCH</t>
  </si>
  <si>
    <t>Ochranná hrázka proti vniknutí srážkové vody do šachty:  
0,35*3,1415*7,2=7,917 [A]</t>
  </si>
  <si>
    <t>ZEMNÍ HRÁZKY ZE ZEMIN NEPROPUSTNÝCH - odstranění</t>
  </si>
  <si>
    <t>Ochranná hrázka proti vniknutí srážkové vody do šachty - odstranění, vč. odvozu na skládku a poplatku za skládku 
0,35*3,1415*7,2=7,917 [A]</t>
  </si>
  <si>
    <t>224314</t>
  </si>
  <si>
    <t>PILOTY Z PROST BETONU DO C25/30 (B30)</t>
  </si>
  <si>
    <t>piloty prům. 0,88 m, beton C25/30 XC2, XA1</t>
  </si>
  <si>
    <t>3,1415*0,45*0,45*16*15,85=161,329 [A]</t>
  </si>
  <si>
    <t>224324</t>
  </si>
  <si>
    <t>PILOTY ZE ŽELEZOBETONU C25/30</t>
  </si>
  <si>
    <t>224365</t>
  </si>
  <si>
    <t>VÝZTUŽ PILOT Z OCELI 10505, B500B</t>
  </si>
  <si>
    <t>piloty výztuž, dle výkresu</t>
  </si>
  <si>
    <t>818*16*0,001=13,088 [A]</t>
  </si>
  <si>
    <t>262313</t>
  </si>
  <si>
    <t>VRTY PRO INJEKT A MONITOR V PODZEMÍ DO 12M TŘ III D DO 25MM</t>
  </si>
  <si>
    <t>předpoklad 40%</t>
  </si>
  <si>
    <t>9*(16+20+5)*0,40=147,600 [A]</t>
  </si>
  <si>
    <t>262315</t>
  </si>
  <si>
    <t>VRTY PRO INJEKT A MONITOR V PODZEMÍ DO 12M TŘ III D DO 50MM</t>
  </si>
  <si>
    <t>9*(16+20)*0,40=129,600 [A]</t>
  </si>
  <si>
    <t>262413</t>
  </si>
  <si>
    <t>VRTY PRO INJEKTÁŽ A MONITOR V PODZEMÍ DO 12M TŘ IV D DO 25MM</t>
  </si>
  <si>
    <t>předpoklad 30%</t>
  </si>
  <si>
    <t>9*(16+20+5)*0,30=110,700 [A]</t>
  </si>
  <si>
    <t>262415</t>
  </si>
  <si>
    <t>VRTY PRO INJEKTÁŽ A MONITOR V PODZEMÍ DO 12M TŘ IV D DO 50MM</t>
  </si>
  <si>
    <t>9*(16+20)*0,30=97,200 [A]</t>
  </si>
  <si>
    <t>262513</t>
  </si>
  <si>
    <t>VRTY PRO INJEKTÁŽ A MONITOR V PODZEMÍ DO 12M TŘ V D DO 25MM</t>
  </si>
  <si>
    <t>262515</t>
  </si>
  <si>
    <t>VRTY PRO INJEKTÁŽ A MONITOR V PODZEMÍ DO 12M TŘ V D DO 50MM</t>
  </si>
  <si>
    <t>263116</t>
  </si>
  <si>
    <t>VRTY PRO SVORNÍKY A KOTVY V PODZEMÍ DO 12M TŘ I D DO 80MM</t>
  </si>
  <si>
    <t>vrt pro svorníky</t>
  </si>
  <si>
    <t>2,5*30=75,000 [A]</t>
  </si>
  <si>
    <t>264741</t>
  </si>
  <si>
    <t>VRTY PRO PILOTY TŘ I A II D DO 1000MM</t>
  </si>
  <si>
    <t>piloty vrty prům. 880 mm 20% 
odvoz na skládku</t>
  </si>
  <si>
    <t>32*15,85*0,2=101,440 [A]</t>
  </si>
  <si>
    <t>264841</t>
  </si>
  <si>
    <t>VRTY PRO PILOTY TŘ. III a IV D DO 1000MM</t>
  </si>
  <si>
    <t>piloty vrty prům. 880 mm 30%,  
odvoz na skládku</t>
  </si>
  <si>
    <t>32*15,85*0,3=152,160 [A]</t>
  </si>
  <si>
    <t>264941</t>
  </si>
  <si>
    <t>VRTY PRO PILOTY TŘ. V-VI D DO 1000MM</t>
  </si>
  <si>
    <t>piloty vrty prům. 880 mm 50%, vrtání přes betonové primární piloty 
odvoz na skládku</t>
  </si>
  <si>
    <t>32*15,85*0,5=253,600 [A]</t>
  </si>
  <si>
    <t>281452</t>
  </si>
  <si>
    <t>INJEKTOVÁNÍ NÍZKOTLAKÉ Z CEMENTOVÉ MALTY V PODZEMÍ</t>
  </si>
  <si>
    <t>vyrovnání ostění pod izolaci, v případě potřeby</t>
  </si>
  <si>
    <t>24,355*0,01*3,1415*4,8=3,673 [A]</t>
  </si>
  <si>
    <t>281612</t>
  </si>
  <si>
    <t>INJEKTOVÁNÍ NÍZKOTLAKÉ Z CEMENTOVÝCH POJIV V PODZEMÍ</t>
  </si>
  <si>
    <t>těsnící injektáž, pod patou pilot 
1,5*2*3,1415*3,4*0,5=16,022 [A] 
zaplnění volných prostor za ostěním, čerpáno v případě potřeby 
20=20,000 [B] 
Celkem: A+B=36,022 [C]</t>
  </si>
  <si>
    <t>282612</t>
  </si>
  <si>
    <t>INJEKTOVÁNÍ VYSOKOTLAKÉ Z CEMENTOVÝCH POJIV V PODZEMÍ</t>
  </si>
  <si>
    <t>282662</t>
  </si>
  <si>
    <t>INJEKTOVÁNÍ VYSOKOTLAKÉ Z CHEMICKÝCH POJIV V PODZEMÍ</t>
  </si>
  <si>
    <t>v případě potřeby</t>
  </si>
  <si>
    <t>284251</t>
  </si>
  <si>
    <t>SVORNÍKY MECHAN UPÍNANÉ V PODZEMÍ DL DO 2,5M ÚNOS DO 100KN</t>
  </si>
  <si>
    <t>ocelové svorníky prům. 32 mm, dl. 2,5 m, á 1,0 x 0,50 m vč. cementové zálivky</t>
  </si>
  <si>
    <t>3*5*2=30,000 [A]</t>
  </si>
  <si>
    <t>289314</t>
  </si>
  <si>
    <t>STŘÍKANÝ BETON DO C25/30</t>
  </si>
  <si>
    <t>Primární ostění ze stříkaného betonu</t>
  </si>
  <si>
    <t>stříkaný beton SB 25 v místě pilot  
2*3,1415*2,45*0,1*15,85+0,0165*32*15,85=32,767 [A] 
stříkaný beton SB 25 dolní část šachty  
2*3,1415*0,2*2,5*8,75=27,488 [B] 
Celkem: A+B=60,255 [C]</t>
  </si>
  <si>
    <t>289365</t>
  </si>
  <si>
    <t>VÝZTUŽ STŘÍKANÉHO BETONU Z OCELI 10505, B500B</t>
  </si>
  <si>
    <t>Výztuž primárního ostění šachty - rámy</t>
  </si>
  <si>
    <t>ocelové rámy BTX65-25  
hm.*ks, 203*10*1,2*0,001=2,436 [A]</t>
  </si>
  <si>
    <t>289366</t>
  </si>
  <si>
    <t>VÝZTUŽ STŘÍKANÉHO BETONU Z KARI SITÍ</t>
  </si>
  <si>
    <t>stříkaný beton výztuž sítě</t>
  </si>
  <si>
    <t>do primírního ostění  
KARI SÍŤ KH20 (6/150x6/150 mm)  
(2*3,1415*2,45*15,85)*1,2*3,03*0,001=0,887 [A] 
do primírního ostění spodní část šachty  
KARI SÍŤ  6,3/100x6,3/100 mm  
(2*3,1415*2,56+2*3,1415*2,44)*8,75*1,2*4,97*0,001=1,639 [B] 
Celkem: A+B=2,526 [C]</t>
  </si>
  <si>
    <t>311365</t>
  </si>
  <si>
    <t>VÝZTUŽ ZDÍ A STĚN PODP A VOL Z OCELI 10505, B500B</t>
  </si>
  <si>
    <t>sekundární ostění výztuž ((2*3,1415*2,35+2*3,1415*2,15)*20,765-7,37*2)*1,30*5,36*0,001+(2*3,1415*2,35+2*3,1415*2,05)*3,14*1,3*5,36*0,001=4,593 [A] 
spony, příložky (0,35*9*2*3,1415*2,25*20,765*0,395+0,35*9*2*3,1415*2,2*2,14*0,395+0,35*12*3,1415*2,2*1,0*0,395)*1,2*0,001+20*4,8*3,853*0,001=0,866 [B] 
dno, dle výkresu 4,125 =4,125 [C] 
Celkem: A+B+C=9,584 [D]</t>
  </si>
  <si>
    <t>3183R</t>
  </si>
  <si>
    <t>VÝZTUŽ Z KARI SÍTÍ</t>
  </si>
  <si>
    <t>do vodících zídek 6,3/100x6,3/100 mm</t>
  </si>
  <si>
    <t>(2*3,1415*2,5+2*3,1415*2,28+2*3,1415*3,6+2*3,1415*3,38+0,25*2*3,1415*2,39*2+0,25*2*3,1415*3,49*2)*1,1*4,97*0,001=0,505 [A]  
výztuž dna šachty, cca 70 kg/m3  
70*4,685*0,001=0,328 [B] 
Celkem: A+B=0,833 [C]</t>
  </si>
  <si>
    <t>318R</t>
  </si>
  <si>
    <t>ŽELEZOBETONOVÉ VODÍCÍ ZÍDKY</t>
  </si>
  <si>
    <t>Beton C16/20 X0</t>
  </si>
  <si>
    <t>((3,1415*2,5*2,5-3,1415*2,28*2,28)+(3,1415*3,6*3,6-3,1415*3,38*3,38))*1,0=8,128 [A]</t>
  </si>
  <si>
    <t>342325</t>
  </si>
  <si>
    <t>STĚNY A PŘÍČKY VÝPLŇ A ODDĚL ZE ŽELBET DO C30/37</t>
  </si>
  <si>
    <t>sekundární ostění šachty z betonu C30/37 stěny, dno</t>
  </si>
  <si>
    <t>stěny (3,1415*2,4*2,4-3,1415*2,1*2,1)*20,765-7,37*0,3=85,854 [A] 
spodní část (3,1415*2,4*2,4-3,1415*2,0*2,0)*3,14=17,361 [B]  
dno (3,1415*2,4*2,4*0,45+1,0*0,45*1,9*2+1,0*0,45*1,0*2)=10,753 [C] 
Celkem: A+B+C=113,968 [D]</t>
  </si>
  <si>
    <t>34623</t>
  </si>
  <si>
    <t>IZOLAČNÍ PŘIZDÍVKY Z CIHEL PÁLENÝCH</t>
  </si>
  <si>
    <t>tl. 0,065 m</t>
  </si>
  <si>
    <t>0,065*(1,4*2+1,2*2+1,9*2+1,5*2)*0,55=0,429 [A]</t>
  </si>
  <si>
    <t>36831</t>
  </si>
  <si>
    <t>VÝPLŇ TECHNOLOGICKÉHO NADVÝLOMU Z PROST BET</t>
  </si>
  <si>
    <t>předpoklad 5% celkového objemu výrubu, dle pol. 16171</t>
  </si>
  <si>
    <t>25,264=25,264 [A]</t>
  </si>
  <si>
    <t>371323</t>
  </si>
  <si>
    <t>PRIMÁRNÍ OSTĚNÍ ŠACHTY ZE ŽELEZOBET DO C16/20</t>
  </si>
  <si>
    <t>Betonová deska dna šachty  
Beton C 16/20 X0,</t>
  </si>
  <si>
    <t>(3,1415*2,4*2,4-2,2*2,2+1,9*1,9+2,05*4*0,8)*0,2=4,685 [A]</t>
  </si>
  <si>
    <t>411325</t>
  </si>
  <si>
    <t>STROPY ZE ŽELEZOBETONU DO C30/37</t>
  </si>
  <si>
    <t>sekundární ostění šachty z betonu C30/37 strop vč. komínků pro poklopy</t>
  </si>
  <si>
    <t>35,9*0,4+0,25*0,7*(2*1,2+2*1,4+2*1,9+2*1,5)=16,460 [A]</t>
  </si>
  <si>
    <t>411365</t>
  </si>
  <si>
    <t>VÝZTUŽ STROPŮ Z BETONÁŘSKÉ OCELI 10505, B500B</t>
  </si>
  <si>
    <t>vázaná výztuž stropu, vč. komínků pro poklopy, předpoklad 95 kg/m3</t>
  </si>
  <si>
    <t>95*16,460*0,001=1,564 [A]</t>
  </si>
  <si>
    <t>457312</t>
  </si>
  <si>
    <t>VYROVNÁVACÍ A SPÁDOVÝ PROSTÝ BETON C12/15</t>
  </si>
  <si>
    <t>strop, ochranný beton C12/15 X0 nad hydroizolací</t>
  </si>
  <si>
    <t>(3,1415*3,18*3,18-1,2*1,4-1,5*1,9+2*3,1415*3,18*0,56)*0,08=3,074 [A]</t>
  </si>
  <si>
    <t>457313</t>
  </si>
  <si>
    <t>VYROVNÁVACÍ A SPÁDOVÝ PROSTÝ BETON C16/20</t>
  </si>
  <si>
    <t>strop, spádový beton C16/20 X0 pod izolaci</t>
  </si>
  <si>
    <t>(3,1415*3,18*3,18-1,2*1,4-1,5*1,9)*0,06=1,634 [A]</t>
  </si>
  <si>
    <t>457366</t>
  </si>
  <si>
    <t>VÝZTUŽ VYROVNÁVACÍHO A SPÁDOVÉHO BETONU Z KARI SÍTÍ</t>
  </si>
  <si>
    <t>do ochranného betonu 6,3/100x6,3/100 mm</t>
  </si>
  <si>
    <t>(3,1415*3,18*3,18-1,2*1,4-1,5*1,9+2*3,1415*3,18*0,56)*1,2*0,001*4,97=0,229 [A]</t>
  </si>
  <si>
    <t>OCHRANA IZOLACE NA POVRCHU TEXTILIÍ 500G/M2</t>
  </si>
  <si>
    <t>ochrana izolace stropu, plocha bez přesahů</t>
  </si>
  <si>
    <t>(3,1415*3,18*3,18-1,2*1,4-1,5*1,9+(1,5*2+1,9*2)*0,8+(1,2*2+1,4*2)*0,8+2*3,1415*3,18*0,66)=50,025 [A]</t>
  </si>
  <si>
    <t>71151</t>
  </si>
  <si>
    <t>OCHRANA IZOLACE V PODZEMÍ</t>
  </si>
  <si>
    <t>šachta, geotextilie netkaná separační a ochranná 500g/m2, plocha bez přesahů</t>
  </si>
  <si>
    <t>(15,1*24,6+18,1+36,1+28)*2=907,320 [A]</t>
  </si>
  <si>
    <t>711712</t>
  </si>
  <si>
    <t>IZOLACE ŠACHET DLE SD 37 PROTI ZEM VLHK ASFALT PÁSY</t>
  </si>
  <si>
    <t>izolace stropní desky šachty, pás asfaltový natavitelný modifikovaný SBS tl 4,0mm s vložkou ze skleněné tkaniny a spalitelnou PE fólií nebo jemnozrnným minerálním posypem na horním povrchu</t>
  </si>
  <si>
    <t>plocha bez přesahů  
(3,1415*3,18*3,18-1,2*1,4-1,5*1,9+(1,5*2+1,9*2)*0,8+(1,2*2+1,4*2)*0,8+2*3,1415*3,18*0,66)*2=100,050 [A]</t>
  </si>
  <si>
    <t>711727</t>
  </si>
  <si>
    <t>IZOLACE ŠACHET DLE SD 37 PROTI TLAK VODĚ Z PE FOLIÍ</t>
  </si>
  <si>
    <t>hydroizolace šachty, plocha bez přesahů</t>
  </si>
  <si>
    <t>15,1*24,6+18,1+36,1+28=453,660 [A]</t>
  </si>
  <si>
    <t>Ocelové pažiny UNION 3, dl. 2,50 m</t>
  </si>
  <si>
    <t>2*3,1415*3,6*2,5*1,1*32,7*0,001=2,034 [A]</t>
  </si>
  <si>
    <t>ocelový poval vč. poklopu</t>
  </si>
  <si>
    <t>I240 (5,9+2*5,65+2*4,8)*36,2*1,1*0,001=1,067 [A]  
I200 (5,2+2*4,9+2*4,0)*26,2*1,1*0,001=0,663 [B]  
plech tl. 6,0 mm, 3,1415*2,1*2,1*49,7*1,1*0,001=0,757 [C] 
trubka (TR.63.5x2.9) pro zkoušku CHA  4*277,12*0,001=1,108 [D] 
Celkem: A+B+C+D=3,595 [E]</t>
  </si>
  <si>
    <t>84434</t>
  </si>
  <si>
    <t>POTRUBÍ ODPADNÍ Z TRUB SKLOLAMINÁTOVÝCH DN DO 200MM</t>
  </si>
  <si>
    <t>sklolaminátové chráničky DN 100, vč. těsnění a víček</t>
  </si>
  <si>
    <t>9ks, dl. 1,50 m, 9*1,5=13,500 [A]</t>
  </si>
  <si>
    <t>84445</t>
  </si>
  <si>
    <t>POTRUBÍ ODPADNÍ Z TRUB SKLOLAMINÁTOVÝCH DN DO 300MM</t>
  </si>
  <si>
    <t>sklolaminátové chráničky DN 300, vč. těsnění a víček</t>
  </si>
  <si>
    <t>2ks, dl. 1,70 m, 2*1,7=3,400 [A]</t>
  </si>
  <si>
    <t>84446</t>
  </si>
  <si>
    <t>POTRUBÍ ODPADNÍ Z TRUB SKLOLAMINÁTOVÝCH DN DO 400MM</t>
  </si>
  <si>
    <t>sklolaminátové chráničky DN 400, vč. těsnění a víček</t>
  </si>
  <si>
    <t>89911G</t>
  </si>
  <si>
    <t>LITINOVÝ POKLOP D400</t>
  </si>
  <si>
    <t>ks</t>
  </si>
  <si>
    <t>unikový poklop 700x900 mm s plynovým tlumičem vč. uložení</t>
  </si>
  <si>
    <t>89911K</t>
  </si>
  <si>
    <t>OCELOVÝ POKLOP D400</t>
  </si>
  <si>
    <t>POKLOP MONTÁŽNÍ 1000/1400 s dlažbou, vč. uložení</t>
  </si>
  <si>
    <t>89952A</t>
  </si>
  <si>
    <t>OBETONOVÁNÍ POTRUBÍ Z PROSTÉHO BETONU DO C20/25</t>
  </si>
  <si>
    <t>beton C20/25 - X0</t>
  </si>
  <si>
    <t>ochranná betonová hrázka proti povrchové vodě okolo šachty:  0,35*0,5*0,5*3,1415*7,2=1,979 [A]</t>
  </si>
  <si>
    <t>9111R</t>
  </si>
  <si>
    <t>OCHRANNÉ ZÁBRADLÍ V 1,10 M</t>
  </si>
  <si>
    <t>dodávka, montáž</t>
  </si>
  <si>
    <t>2*3,1415*3,6=22,619 [A]</t>
  </si>
  <si>
    <t>9111R.1</t>
  </si>
  <si>
    <t>OCHRANNÉ ZÁBRADLÍ V 1,10 M - DEMONTÁŽ</t>
  </si>
  <si>
    <t>demontáž</t>
  </si>
  <si>
    <t>22,619=22,619 [A]</t>
  </si>
  <si>
    <t>913R1</t>
  </si>
  <si>
    <t>TĚSNĚNÍ - INJEKTÁŽ PROSTUPŮ</t>
  </si>
  <si>
    <t>těsnění chrániček a VZT kanálu, pružná 2K PU pryskyřice M+D</t>
  </si>
  <si>
    <t>4*(4*0,55+1,3*2+10*0,35+2*0,99)=41,120 [A]</t>
  </si>
  <si>
    <t>933331</t>
  </si>
  <si>
    <t>ZKOUŠKA INTEGRITY ULTRAZVUKEM V TRUBKÁCH PILOT SYSTÉMOVÝCH</t>
  </si>
  <si>
    <t>933333</t>
  </si>
  <si>
    <t>ZKOUŠKA INTEGRITY ULTRAZVUKEM ODRAZ METOD PIT PILOT SYSTÉMOVÝCH</t>
  </si>
  <si>
    <t>93857</t>
  </si>
  <si>
    <t>BROUŠENÍ BETON KONSTR</t>
  </si>
  <si>
    <t>broušení betonu  v místě osazení těsnění u prostupu</t>
  </si>
  <si>
    <t>0,2*2*4*0,55=0,880 [A]</t>
  </si>
  <si>
    <t>bourání vodících zídek  
((3,1415*2,5*2,5-3,1415*2,28*2,28)+(3,1415*3,6*3,6-3,1415*3,38*3,38))*1,0=8,128 [A] 
rozrážka  
4,56*0,2*1,7+0,5*3,1415*2,0*2,0*0,2*1,125=2,964 [B] 
betonová hrázka  
0,35*0,5*0,5*3,1415*7,2=1,979 [C] 
Celkem: A+B+C=13,071 [D]</t>
  </si>
  <si>
    <t>96618</t>
  </si>
  <si>
    <t>BOURÁNÍ KONSTRUKCÍ KOVOVÝCH</t>
  </si>
  <si>
    <t>demontáž primárního zajištění šachty z pažin Union 3  
2*3,1415*3,6*2,5*1,1*32,7*0,001=2,034 [A]</t>
  </si>
  <si>
    <t>96716</t>
  </si>
  <si>
    <t>VYBOURÁNÍ ČÁSTÍ KONSTRUKCÍ ŽELEZOBET</t>
  </si>
  <si>
    <t>vybourání prostupu pro VZT kanál, vč. hrubého zarovnání prostupu 
0,55*0,55*1,2=0,363 [A]</t>
  </si>
  <si>
    <t>9901</t>
  </si>
  <si>
    <t>Betonový ohlubňový věnec</t>
  </si>
  <si>
    <t>beton C20/25 X0</t>
  </si>
  <si>
    <t>0,165*3,1415*2*2,8=2,903 [A]</t>
  </si>
  <si>
    <t>9902</t>
  </si>
  <si>
    <t>betonová hrázka proti vniknutí vody do šachty</t>
  </si>
  <si>
    <t>Beton C12/15 X0</t>
  </si>
  <si>
    <t>0,09*2*3,1415*3,5=1,979 [A]</t>
  </si>
  <si>
    <t>9903</t>
  </si>
  <si>
    <t>jádrový vrt pro osazení chráničky přes piloty</t>
  </si>
  <si>
    <t>prům. 110 mm</t>
  </si>
  <si>
    <t>9ks, dl. 0,98 m, 9*0,98=8,820 [A]</t>
  </si>
  <si>
    <t>9904</t>
  </si>
  <si>
    <t>prům. 310 mm</t>
  </si>
  <si>
    <t>2ks, dl. 0,98 m, 2*0,98=1,960 [A]</t>
  </si>
  <si>
    <t>9905</t>
  </si>
  <si>
    <t>prům. 410 mm</t>
  </si>
  <si>
    <t>601.2</t>
  </si>
  <si>
    <t>Hloubená šachta Š2</t>
  </si>
  <si>
    <t>622,74*2=1 245,480 [A]   dle pol.17120</t>
  </si>
  <si>
    <t>7,5*2,3=17,250 [A]   dle pol.11348</t>
  </si>
  <si>
    <t>13,071*2,5=32,678 [A]   dle pol.96616 
0,363*2,5=0,908 [B]   dle pol.96716 
Celkem: A+B=33,586 [C]</t>
  </si>
  <si>
    <t>11348</t>
  </si>
  <si>
    <t>ODSTRANĚNÍ KRYTU ZPEVNĚNÝCH PLOCH Z DLAŽDIC VČETNĚ PODKLADU</t>
  </si>
  <si>
    <t>odstranění zámkové dlažby v msítě šachty Š2, vč. podkladních vretev a odvozu a uložení na skládku</t>
  </si>
  <si>
    <t>50 m2 x 15cm 
50*0,15=7,500 [A]</t>
  </si>
  <si>
    <t>odhad : 500 hodin</t>
  </si>
  <si>
    <t>výkop šachty - bez trhacích prací (30%)  
odvoz na skládku</t>
  </si>
  <si>
    <t>3,1415*2,5*2,5*8,5*0,30=50,068 [A]</t>
  </si>
  <si>
    <t>3,1415*2,6*2,6*11,43+1,2*3,1415*0,5*0,5=243,676 [A] 
3,1415*2,5*2,5*8,5*0,20=33,378 [B] 
Celkem: A+B=277,054 [C]</t>
  </si>
  <si>
    <t>výkop šachty - bez trhacích prací (50%)  
odvoz na skládku</t>
  </si>
  <si>
    <t>3,1415*2,5*2,5*8,5*0,50=83,446 [A]</t>
  </si>
  <si>
    <t>výrub šachta  (3,1415*2,5*2,5*8,5+3,1415*2,6*2,6*11,43+1,2*3,1415*0,5*0,5)=410,568 [A] 
nadvýlom dle pol. 16171  20,528=20,528 [B] 
Celkem: A+B=431,096 [C]</t>
  </si>
  <si>
    <t>výrub šachta, předpoklad 5% celkového objemu výrubu   
0,05*(3,1415*2,5*2,5*8,5+3,1415*2,6*2,6*11,43+1,2*3,1415*0,5*0,5)=20,528 [A]</t>
  </si>
  <si>
    <t>dle položek výkopů a vrtů odvážených na skládku 
457,39=457,390 [A] 
272*0,44*0,44*3,14=165,350 [B] 
Celkem: A+B=622,740 [C]</t>
  </si>
  <si>
    <t>3,1415*0,45*0,45*16*8,5=86,517 [A]</t>
  </si>
  <si>
    <t>425*16*0,001=6,800 [A]</t>
  </si>
  <si>
    <t>piloty vrty prům. 880 mm 30%  
odvoz na skládku</t>
  </si>
  <si>
    <t>32*8,5*0,3=81,600 [A]</t>
  </si>
  <si>
    <t>piloty vrty prům. 880 mm 20%,  
odvoz na skládku</t>
  </si>
  <si>
    <t>32*8,5*0,20=54,400 [A]</t>
  </si>
  <si>
    <t>32*8,5*0,5=136,000 [A]</t>
  </si>
  <si>
    <t>19,8*0,01*3,1415*4,8=2,986 [A]</t>
  </si>
  <si>
    <t>stříkaný beton SB 25 v místě pilot  
2*3,1415*2,45*0,1*8,5+0,0165*32*8,5=17,572 [A] 
stříkaný beton SB 25 dolní část šachty  
2*3,1415*0,2*2,5*11,43=35,907 [B] 
Celkem: A+B=53,479 [C]</t>
  </si>
  <si>
    <t>ocelové rámy BTX65-25  
hm.*ks, 203*12*1,2*0,001=2,923 [A]</t>
  </si>
  <si>
    <t>do primírního ostění  
KARI SÍŤ KH20 (6/150x6/150 mm)  
(2*3,1415*2,45*8,5)*1,2*3,03*0,001=0,476 [A] 
do primírního ostění spodní část šachty  
KARI SÍŤ  6,3/100x6,3/100 mm  
(2*3,1415*2,56+2*3,1415*2,44)*11,43*1,2*4,97*0,001=2,142 [B] 
Celkem: A+B=2,618 [C]</t>
  </si>
  <si>
    <t>sekundární ostění výztuž  ((2*3,1415*2,35+2*3,1415*2,15)*19,28-7,37*2)*1,30*5,36*0,001=3,696 [A] 
spony, příložky (0,35*9*2*3,1415*2,25*18,28*0,395+0,35*9*2*3,1415*2,2*2,14*0,395+0,35*12*2*3,1415*2,25*1,0*0,395)*1,2*0,001+20*4,8*3,853*0,001=0,828 [B]  
dno, dle výkresu 3,160=3,160 [C] 
Celkem: A+B+C=7,684 [D]</t>
  </si>
  <si>
    <t>(2*3,1415*2,5+2*3,1415*2,28+2*3,1415*3,6+2*3,1415*3,38+0,25*2*3,1415*2,39*2+0,25*2*3,1415*3,49*2)*1,1*4,97*0,001=0,505 [A] 
výztuž dna šachty, cca 70 kg/m3  
70*4,298*0,001=0,301 [B] 
Celkem: A+B=0,806 [C]</t>
  </si>
  <si>
    <t>stěny (3,1415*2,4*2,4-3,1415*2,1*2,1)*19,28-7,37*0,3=79,556 [A] 
dno 3,1415*2,4*2,4*0,45=8,143 [B] 
Celkem: A+B=87,699 [C]</t>
  </si>
  <si>
    <t>0,065*(1,4*2+1,2*2)*0,4+(1,9*2+1,5*2)*0,45*0,065=0,334 [A]</t>
  </si>
  <si>
    <t>20,528=20,528 [A]</t>
  </si>
  <si>
    <t>Betonová deska dna šachty, beton C16/20 XO</t>
  </si>
  <si>
    <t>3,1415*2,4*2,4*0,2+0,2*1,2*2*3,1415*0,45=4,298 [A]</t>
  </si>
  <si>
    <t>(3,1415*3,18*3,18-1,4*1,0-0,7*0,9)*0,4+0,3*0,25*(2*1,4+2*1,5)+0,4*0,25*(1,4*2+0,7*2)=12,750 [A]</t>
  </si>
  <si>
    <t>95*12,750*0,001=1,211 [A]</t>
  </si>
  <si>
    <t>strop, ochranný beton C12/15 X0 nad hydroizolací izolací</t>
  </si>
  <si>
    <t>(15,1*19,8+18,1+36,1)*2=706,360 [A]</t>
  </si>
  <si>
    <t>15,1*19,8+18,1+36,1=353,180 [A]</t>
  </si>
  <si>
    <t>Ocelové pažiny UNION 3, dl. 2,50 m 
2*3,1415*3,6*2,5*1,1*32,7*0,001=2,034 [A] 
trubka (TR.63.5x2.9) pro zkoušku CHA 
4*150,7*0,001=0,603 [B] 
Celkem: A+B=2,637 [C]</t>
  </si>
  <si>
    <t>1ks, dl. 1,70 m, 1*1,7=1,700 [A]</t>
  </si>
  <si>
    <t>vč. pomocného materiálu</t>
  </si>
  <si>
    <t>broušení betonu  v místě osazení těsnění u prostup</t>
  </si>
  <si>
    <t>bourání vodících zídek 
((3,1415*2,5*2,5-3,1415*2,28*2,28)+(3,1415*3,6*3,6-3,1415*3,38*3,38))*1,0=8,128 [A] 
rozrážka  
4,56*0,2*1,7+0,5*3,1415*2,0*2,0*0,2*1,125=2,964 [B] 
betonová hrázka  
0,35*0,5*0,5*3,1415*7,2=1,979 [C] 
Celkem: A+B+C=13,071 [D]</t>
  </si>
  <si>
    <t>10ks, dl. 0,98 m, 9*0,98=8,820 [A]</t>
  </si>
  <si>
    <t>1ks, dl. 0,98 m, 1*0,98=0,980 [A]</t>
  </si>
  <si>
    <t>601.3</t>
  </si>
  <si>
    <t>Kolektorová trasa</t>
  </si>
  <si>
    <t>1618,964*2=3 237,928 [A]   dle pol.16120</t>
  </si>
  <si>
    <t>8,506*2,3=19,564 [A]   dle pol.96625</t>
  </si>
  <si>
    <t>142313</t>
  </si>
  <si>
    <t>RAŽENÍ ŠTOL TECHNOL TŘ.3 HORN SUCHÁ S TRHAVINAMI DOVRCHNĚ</t>
  </si>
  <si>
    <t>výrub štol s použitím trhacích prací, předpoklad 70%  
(3,1415*1,55*1,55/2+5,27+0,04)*153,7=1 396,169 [A] 
Celkem: A*0,7=977,318 [B]</t>
  </si>
  <si>
    <t>142314</t>
  </si>
  <si>
    <t>RAŽENÍ ŠTOL TECHNOL TŘ.3 HORN SUCHÁ S TRHAVINAMI ÚPADNĚ</t>
  </si>
  <si>
    <t>rozrážka ze šachty Š2  
rozrážka (3,1415*2*2/2+1,705*4)*2,8+0,4*2,8=37,808 [A]</t>
  </si>
  <si>
    <t>14241R</t>
  </si>
  <si>
    <t>RAŽENÍ ŠTOL TECHNOL TŘ.4 HORN SUCHÁ S TRHAVINAMI DOVRCHNĚ</t>
  </si>
  <si>
    <t>rozrážka ze šachty Š1 (3,1415*2*2/2+1,705*4)*2,8+0,4*2,8=37,808 [A] 
výrub štol s použitím trhacích prací, předpokald 30%  
(3,1415*1,55*1,55/2+5,27+0,04)*153,7=1 396,169 [B]  
Celkem: A+B*0,3=456,659 [C]</t>
  </si>
  <si>
    <t>14907</t>
  </si>
  <si>
    <t>PŘÍPL ZA PŘERUŠENÍ RAZÍCÍCH PRACÍ PŘES 6 DO 24 HOD</t>
  </si>
  <si>
    <t>v době provádění měření GTM 240 hodin, bude čerpáno na základě rozhodnutí objednatele, příp. RAMa</t>
  </si>
  <si>
    <t>240=240,000 [A]</t>
  </si>
  <si>
    <t>149331</t>
  </si>
  <si>
    <t>PŘÍP ZA HOR MOKR PŘI DOVRCH RAŽBĚ TT 3 PŘÍTOK VODY DO 5L/S</t>
  </si>
  <si>
    <t>dle pol. 142313 
977,318=977,318 [A]</t>
  </si>
  <si>
    <t>149341</t>
  </si>
  <si>
    <t>PŘÍP ZA HOR MOKR PŘI ÚPADNÍ RAŽBĚ TT 3 PŘÍTOK VODY DO 5L/S</t>
  </si>
  <si>
    <t>dle pol. 142314 
37,808=37,808 [A]</t>
  </si>
  <si>
    <t>149431</t>
  </si>
  <si>
    <t>PŘÍP ZA HOR MOKR PŘI DOVRCH RAŽBĚ TT 4 PŘÍTOK VODY DO 5L/S</t>
  </si>
  <si>
    <t>dle pol. 14211a 
456,659=456,659 [A]</t>
  </si>
  <si>
    <t>15211</t>
  </si>
  <si>
    <t>ZAJIŠTĚNÍ VÝRUBU ŠTOL Z OCEL PŘÍHRAD OBLOUKU V HOR SUCHÉ</t>
  </si>
  <si>
    <t>0,5*(169*155+8*197)*0,001=13,886 [A]</t>
  </si>
  <si>
    <t>15212</t>
  </si>
  <si>
    <t>ZAJIŠTĚNÍ VÝRUBU ŠTOL Z OCEL PŘÍHRAD OBLOUKU V HOR MOKRÉ</t>
  </si>
  <si>
    <t>15241</t>
  </si>
  <si>
    <t>ZAJIŠTĚNÍ VÝRUBU ŠTOL Z OCEL SÍTÍ A MŘÍŽOVINY V HOR SUCHÉ</t>
  </si>
  <si>
    <t>KARI síť 1x8/150x8/150 mm</t>
  </si>
  <si>
    <t>(15,85*153,7+(9,6+9,1)*4,4+0,6*9,35)*1,15*3,03*0,001=8,795 [A]</t>
  </si>
  <si>
    <t>dle pol. 142313, 14211a, 142314, 16171  
977,318+37,808+456,659+147,179=1 618,964 [A]</t>
  </si>
  <si>
    <t>16120</t>
  </si>
  <si>
    <t>VODOROVNÉ PŘEMÍSTĚNÍ RUBANINY NA POVRCHU</t>
  </si>
  <si>
    <t>16131</t>
  </si>
  <si>
    <t>VODOROVNÉ PŘEMÍSTĚNÍ RUBANINY V PODZEMÍ PŘES 50 DO 500M</t>
  </si>
  <si>
    <t>(3,1415*1,55*1,55/2+5,27+0,04)*(153,7-47,2)+147,179=1 114,596 [A]</t>
  </si>
  <si>
    <t>předpoklad 10 % výrubu:  
0,1*(977,318+456,659+37,808)=147,179 [A]</t>
  </si>
  <si>
    <t>16331</t>
  </si>
  <si>
    <t>VODOROVNÉ PŘEMÍSTĚNÍ VYBOUR HMOT V PODZEMÍ PŘES 50 DO 500M</t>
  </si>
  <si>
    <t>z bourání čelby, hmotnost 2,5 t/m3  
170,12*0,05*2,5=21,265 [A]</t>
  </si>
  <si>
    <t>1618,964=1 618,964 [A]   dle pol.16120</t>
  </si>
  <si>
    <t>17561</t>
  </si>
  <si>
    <t>OBSYP POTRUBÍ A OBJEKTŮ Z HORNIN KAMENITÝCH</t>
  </si>
  <si>
    <t>okolo drenáže:  (153,7+2,5)*0,03=4,686 [A]</t>
  </si>
  <si>
    <t>předpoklad 50%</t>
  </si>
  <si>
    <t>9*(10+20+10)*0,50=180,000 [A]</t>
  </si>
  <si>
    <t>9*(10+20)*0,50=135,000 [A]</t>
  </si>
  <si>
    <t>263816</t>
  </si>
  <si>
    <t>VRTY PRO SVORN A KOTVY V PODZEMÍ DO 12M TŘ III-IV D DO 80MM</t>
  </si>
  <si>
    <t>(154+2)*7*0,75*2,0=1 638,000 [A] 
49*2,50=122,500 [B] 
Celkem: A+B=1 760,500 [C]</t>
  </si>
  <si>
    <t>vyrovnání ostění pod izolaci, v případě potřeby 
158,7*0,01*7,45=11,823 [A]</t>
  </si>
  <si>
    <t>těsnící injektáž,  čerpáno v případě potřeby 
10=10,000 [A] 
zaplnění volných prostor za ostěním, čerpáno v případě potřeby 
20=20,000 [B] 
Celkem: A+B=30,000 [C]</t>
  </si>
  <si>
    <t>v případě potřeby  
10=10,000 [A]</t>
  </si>
  <si>
    <t>284242</t>
  </si>
  <si>
    <t>SVORNÍKY HYDRAUL UPÍNANÉ V PODZEMÍ DL DO 2,0M ÚNOS DO 100KN</t>
  </si>
  <si>
    <t>ocelové svorníky prům. 32 mm, dl. 2,0 m, kompletní provedení</t>
  </si>
  <si>
    <t>(154+2)*7*0,75=819,000 [A]</t>
  </si>
  <si>
    <t>284249</t>
  </si>
  <si>
    <t>PŘÍPL ZA HOR MOKROU SVORNÍKY HYDRAULICKY UPÍNANÉ DL DO 2,0M</t>
  </si>
  <si>
    <t>819=819,000 [A]</t>
  </si>
  <si>
    <t>284252</t>
  </si>
  <si>
    <t>SVORNÍKY HYDRAUL UPÍNANÉ V PODZEMÍ DL DO 2,5M ÚNOS DO 100KN</t>
  </si>
  <si>
    <t>49=49,000 [A]</t>
  </si>
  <si>
    <t>284259</t>
  </si>
  <si>
    <t>PŘÍPL ZA HOR MOKROU SVORNÍKY HYDRAULICKY UPÍNANÉ DL DO 2,5M</t>
  </si>
  <si>
    <t>286312</t>
  </si>
  <si>
    <t>KOTVY SAMOZÁVRTNÉ V PODZEMÍ DL DO 3M ÚNOS DO 100KN</t>
  </si>
  <si>
    <t>prům. 32 mm, dl. 2,0 m, kompletní provedení</t>
  </si>
  <si>
    <t>(154+2)*7*0,25=273,000 [A] 
100=100,000 [B] 
13+13=26,000 [C] 
Celkem: A+B+C=399,000 [D]</t>
  </si>
  <si>
    <t>286319</t>
  </si>
  <si>
    <t>PŘÍPL ZA HOR MOKROU KOTVY SAMOZÁVRTNÉ DL DO 3M</t>
  </si>
  <si>
    <t>čerpáno dle skutečnosti</t>
  </si>
  <si>
    <t>dle pol. 286312   399=399,000 [A]</t>
  </si>
  <si>
    <t>286322</t>
  </si>
  <si>
    <t>KOTVY SAMOZÁVRTNÉ V PODZEMÍ DL DO 4M ÚNOS DO 100KN</t>
  </si>
  <si>
    <t>svorníky samozávrtné, v místě rozrážek</t>
  </si>
  <si>
    <t>15+15=30,000 [A]</t>
  </si>
  <si>
    <t>286329</t>
  </si>
  <si>
    <t>PŘÍPL ZA HOR MOKROU KOTVY SAMOZÁVRTNÉ DL DO 4M</t>
  </si>
  <si>
    <t>dle pol. 286322   30=30,000 [A]</t>
  </si>
  <si>
    <t>28711</t>
  </si>
  <si>
    <t>JEHLY V PODZEMÍ D DO 25MM DÉLKY DO 3M</t>
  </si>
  <si>
    <t>13*2=26,000 [A]</t>
  </si>
  <si>
    <t>287119</t>
  </si>
  <si>
    <t>PŘÍPL ZA HOR MOKROU JEHLY D DO 25MM DÉLKY DO 3M</t>
  </si>
  <si>
    <t>26=26,000 [A]</t>
  </si>
  <si>
    <t>28712</t>
  </si>
  <si>
    <t>JEHLY V PODZEMÍ D DO 25MM DÉLKY DO 4M</t>
  </si>
  <si>
    <t>15*2=30,000 [A]</t>
  </si>
  <si>
    <t>287129</t>
  </si>
  <si>
    <t>PŘÍPL ZA HOR MOKROU JEHLY D DO 25MM DÉLKY DO 4M</t>
  </si>
  <si>
    <t>30=30,000 [A]</t>
  </si>
  <si>
    <t>separační geotextilie min. 500 g/m2, plocha bez přesahů</t>
  </si>
  <si>
    <t>12,5*3,6*2+(5,9+6,13)*2*0,5*0,5+10,08*154,1=1 649,343 [A]</t>
  </si>
  <si>
    <t>36140</t>
  </si>
  <si>
    <t>PRIMÁRNÍ OSTĚNÍ ŠTOLY ZE STŘÍKANÉHO BETONU</t>
  </si>
  <si>
    <t>stříkaný beton SB25</t>
  </si>
  <si>
    <t>1,6*154,1+1,88*4,4+1,08*0,2*2=255,264 [A]</t>
  </si>
  <si>
    <t>36149</t>
  </si>
  <si>
    <t>PŘÍPL ZA HOR MOKROU PRIMÁRNÍHO OSTĚNÍ ŠTOLY ZE STŘÍK BETONU</t>
  </si>
  <si>
    <t>364423</t>
  </si>
  <si>
    <t>ČELBA ZE STŘÍK BETONU DO C16/20 TL DO 50MM</t>
  </si>
  <si>
    <t>v případě potřeby,</t>
  </si>
  <si>
    <t>7,42*20+10,86*2=170,120 [A]</t>
  </si>
  <si>
    <t>36449</t>
  </si>
  <si>
    <t>PŘÍPL ZA HORNINU MOKROU ČELBY ZE STŘÍK BETONU</t>
  </si>
  <si>
    <t>170,12*0,05=8,506 [A]</t>
  </si>
  <si>
    <t>36532</t>
  </si>
  <si>
    <t>DEFINITIVNÍ OSTĚNÍ ŠTOLY ZE ŽELEZOBET</t>
  </si>
  <si>
    <t>ostění štoly z betonu C30/37 kompletní provedení</t>
  </si>
  <si>
    <t>154,7*(3,1415*1,35*1,35*0,5-3,1415*1,05*1,05*0,5+2*0,3*1,64)+3,42*3,6+0,15*(8,24+7,31)*2*0,5*0,3=340,193 [A]</t>
  </si>
  <si>
    <t>36535</t>
  </si>
  <si>
    <t>BEDNĚNÍ DEFINITIVNÍHO OSTĚNÍ ŠTOLY</t>
  </si>
  <si>
    <t>154,7*(3,1415*1,05*1,05*0,5+2*1,64)+7,32*2,63*2+2*(7,45-4,47)=819,781 [A]</t>
  </si>
  <si>
    <t>365365</t>
  </si>
  <si>
    <t>VÝZTUŽ DEFINITIVNÍHO OSTĚNÍ ŠTOLY Z BET OCELI 10505, B500B</t>
  </si>
  <si>
    <t>předpoklad štola 400 kg/m´, rozrážka 550 kg/m´</t>
  </si>
  <si>
    <t>400*154,7*0,001+550*2,5*2*0,001=64,630 [A]</t>
  </si>
  <si>
    <t>36840</t>
  </si>
  <si>
    <t>VÝPLŇ TECHNOLOG NADVÝLOMU ZE STŘÍKANÉHO BETONU</t>
  </si>
  <si>
    <t>provizorní dno tl. 100 mm  
3,6*4,4*0,1+2,7*0,1*154,1=43,191 [A] 
definitivní betonová podlaha  
0,06*(3*2*2+2,1*154,1)=20,137 [B] 
Celkem: A+B=63,328 [C]</t>
  </si>
  <si>
    <t>451366</t>
  </si>
  <si>
    <t>VÝZTUŽ PODKL VRSTEV Z KARI-SÍTÍ</t>
  </si>
  <si>
    <t>dno štoly, KARI síť 1x6,3/100x6,3/100 mm:</t>
  </si>
  <si>
    <t>(3,6*4,4+2,7*154,1)*4,97*1,15*0,001=2,469 [A]</t>
  </si>
  <si>
    <t>703754</t>
  </si>
  <si>
    <t>PROTIPOŽÁRNÍ UCPÁVKA PROSTUPU KABELOVÉHO PR. DO 110MM, DO EI 90 MIN.</t>
  </si>
  <si>
    <t>kabelové vedení</t>
  </si>
  <si>
    <t>703755</t>
  </si>
  <si>
    <t>PROTIPOŽÁRNÍ UCPÁVKA PROSTUPU KABELOVÉHO PR. DO 200MM, DO EI 90 MIN.</t>
  </si>
  <si>
    <t>pro vodovod, plynovod</t>
  </si>
  <si>
    <t>711627</t>
  </si>
  <si>
    <t>IZOLACE ŠTOL PROTI TLAK VODĚ Z PE FOLIÍ</t>
  </si>
  <si>
    <t>fóliová hydroizolace, plocha bez přesahů</t>
  </si>
  <si>
    <t>montážní nosník HEA160, pod stropem, vč. kotvení a PKO (pozink)</t>
  </si>
  <si>
    <t>158,4*0,001*1,10*24,60=4,286 [A]</t>
  </si>
  <si>
    <t>78383</t>
  </si>
  <si>
    <t>NÁTĚRY BETON KONSTR TYP S4 (OS-C)</t>
  </si>
  <si>
    <t>protiprašný nátěr podlahy v kolektoru</t>
  </si>
  <si>
    <t>3*2*2+2,1*154,1=335,610 [A]</t>
  </si>
  <si>
    <t>87527</t>
  </si>
  <si>
    <t>POTRUBÍ DREN Z TRUB PLAST (I FLEXIBIL) DN DO 100MM</t>
  </si>
  <si>
    <t>(153,7+2,5)=156,200 [A]</t>
  </si>
  <si>
    <t>96625</t>
  </si>
  <si>
    <t>BOURÁNÍ KONSTRUKCÍ Z PROSTÉHO BETONU V PODZEMÍ</t>
  </si>
  <si>
    <t>bourání čelby, vč. odvoz a uložení na skládku</t>
  </si>
  <si>
    <t>9907</t>
  </si>
  <si>
    <t>PŘENOSNÉ HASÍCÍ PŘÍSTROJE</t>
  </si>
  <si>
    <t>PHP práškové s hasící schopností 34A., příp. CO2 s hasící schopností 55B</t>
  </si>
  <si>
    <t>9908</t>
  </si>
  <si>
    <t>Protipožární předěl "např. desky PROMATEC"</t>
  </si>
  <si>
    <t>požární příčka 90 DP1</t>
  </si>
  <si>
    <t>4,47-0,7*1,97=3,091 [A]</t>
  </si>
  <si>
    <t>9909</t>
  </si>
  <si>
    <t>Požární dveře EW60 DP1C, vč. samozavírače</t>
  </si>
  <si>
    <t>0,7*1,97=1,379 [A]</t>
  </si>
  <si>
    <t>601.4</t>
  </si>
  <si>
    <t>Ocelové konstrukce v šachtách a kolektoru</t>
  </si>
  <si>
    <t>ocelové konstrukce v šachtách</t>
  </si>
  <si>
    <t>Ocelové konstrukce ze standardních válcovaných a uzavřených profilů vč. žárového pozinkování (dodávka + montáž)  
0,001*(4*696,85+4*696,85+1*679,50)=6,254 [A] 
Svislé kabelové rošty  
0,001*(1024,26+931,99)=1,956 [B] 
Lezní oddělení  
0,001*(593,85+495,04)=1,089 [C] 
Konzola pro uložení plošiny  
0,001*16,6*(41+32)*1,1=1,333 [D] 
Celkem: A+B+C+D=10,632 [E]</t>
  </si>
  <si>
    <t>ocelové konstrukce v kolektoru</t>
  </si>
  <si>
    <t>Ocelové konstrukce ze standardních válcovaných a uzavřených profilů vč. žárového pozinkování (dodávka + montáž + kotvení)  
rozrážky  
0,001*22,52*(3+4)+0,001*25,3*(3+3)+(2,5+1,5+2,3+1,9)*9,7*0,001+4*2*4,36*1,2*0,001=0,431 [A] 
štola  
0,001*18,7*156 + 0,001*21,92*156+2*155*9,7*0,001+156*3*0,001=9,812 [B] 
kotvení vodovod, plynovod  
(156/4*8*0,001*2+156/4*20*0,001)*1,1=1,544 [C] 
Kabelové rošty š=440 mm štola  
156*2*2,96*0,001+0,03*0,005*0,44*7850*156*2*0,001=1,085 [D] 
Kotevní prvek štola, vč. kotvení   
156/3*2*0,001*1,1*1,98+156*2*0,001*1,40*1,1=0,707 [E] 
Celkem: A+B+C+D+E=13,579 [F]</t>
  </si>
  <si>
    <t>783R</t>
  </si>
  <si>
    <t>VÝSTRAŽNÝ NÁTĚR</t>
  </si>
  <si>
    <t>Výstražný nátěr (snížený a zúžený profil) - žlutočerný bezpečnostní (pruhováním), předpoklad počet míst 10 ks á plocha 0,5 m2</t>
  </si>
  <si>
    <t>8991R</t>
  </si>
  <si>
    <t>POKLOP KOMPOZIT</t>
  </si>
  <si>
    <t>montážní poklop 1500 x 1000 mm, kompozit, vč. rámu a osazení</t>
  </si>
  <si>
    <t>4+4=8,000 [A]</t>
  </si>
  <si>
    <t>93261</t>
  </si>
  <si>
    <t>POCHOZÍ ROŠT Z KOMPOZITU - PŘEKRYTÍ ZRCADLA MOSTU</t>
  </si>
  <si>
    <t>Pochozí rošty rošty 30 mm, oka 19/19 mm na plošinách šachet z kompozitních materiálů (dodávka + montáž)</t>
  </si>
  <si>
    <t>šachta Š1  
4*73+116=408,000 [A] 
šachta Š2  
4*73=292,000 [B] 
Celkem: A+B=700,000 [C]</t>
  </si>
  <si>
    <t>9910</t>
  </si>
  <si>
    <t>BEZPEČNOSTNÍ ZNAČENÍ</t>
  </si>
  <si>
    <t>Bezpečnostní značení únikových cest a únikových poklopů, hasicích přístrojů, včetně směru a délky úniku - tabulky s fosforeskující barvou, včetně montáže</t>
  </si>
  <si>
    <t>vel. 210x297 mm, počet 6=6,000 [A]   
vel. 420x297 mm,  počet 8=8,000 [B]  
vel. 420x210 mm,  počet 10=10,000 [C] 
Celkem: A+B+C=24,000 [D]</t>
  </si>
  <si>
    <t>9912</t>
  </si>
  <si>
    <t>Popisné, výstražné a orientační značení</t>
  </si>
  <si>
    <t>tabulky 210x297 mm, včetně montáže a upevnění</t>
  </si>
  <si>
    <t>- vodovodní armatury, 9=9,000 [A]  
- plynovodní armatury, 6=6,000 [B]  
- označení vybavení kolektoru, 26=26,000 [C]  
- označení šachet, 4=4,000 [D]   
Výstražné značení  - místa se zvýšeným nebezpečím pádu - tabulky s klasickou  barvou, včetně montáže, velikost 150x150x150 mm, počet 9=9,000 [E] 
Celkem: A+B+C+D+E=54,000 [F]</t>
  </si>
  <si>
    <t>9913</t>
  </si>
  <si>
    <t>Popisné značení - nátěr</t>
  </si>
  <si>
    <t>nátěr potrubí 1x základní + 2x vrchní nátěr :</t>
  </si>
  <si>
    <t>vodovodní potrubí, pruhy o šířce min. 500 mm ve vzdálenosti 5 m od každé šachty, PÚ, vstupu potrubí do kolektoru,  
počet míst 12=12,000 [A] ks, á plocha 0,1 m2  
plynovodní potrubí, pruhy o šířce min. 500 mm ve vzdálenosti 5 m od každé šachty, PÚ, vstupu potrubí do kolektoru, 
počet míst 6=6,000 [B] ks, á plocha 0,10 m2 
Celkem: A+B=18,000 [C]</t>
  </si>
  <si>
    <t>601.5</t>
  </si>
  <si>
    <t>Výdechové objekty</t>
  </si>
  <si>
    <t>13,538*2=27,076 [A]   dle pol.13373</t>
  </si>
  <si>
    <t>0,921*2,5=2,303 [A]   dle pol.96616</t>
  </si>
  <si>
    <t>zemní práce</t>
  </si>
  <si>
    <t>13373</t>
  </si>
  <si>
    <t>HLOUBENÍ ŠACHET ZAPAŽ I NEPAŽ TŘ. I</t>
  </si>
  <si>
    <t>šachta Š1  
1,11*2,35*2,05+1,5*1,5*2,05=9,960 [A]  
šachta Š2  
1,5*1,5*1,59=3,578 [B] 
Celkem: A+B=13,538 [C]</t>
  </si>
  <si>
    <t>13,538=13,538 [A]   dle pol.13373</t>
  </si>
  <si>
    <t>3183R.1</t>
  </si>
  <si>
    <t>VZT komínek  síť 6,3x150/6,3x150 mm</t>
  </si>
  <si>
    <t>šachta Š1  
0,001*1,3*2*1,2*3,04*((0,9*4+0,9*4)+0,7*(1+1+0,6*2)+1,0*1,0*2+0,7*(1*2+0,6*2)-2*0,6*0,6)=0,123 [A]  
šachta Š2  
0,001*1,45*2*1,2*3,04*((0,9*4+0,9*4)+0,7*(1+1+0,6*2)+1,0*1,0*2+0,7*(1*2+0,6*2)-2*0,6*0,6)=0,137 [B] 
Celkem: A+B=0,260 [C]</t>
  </si>
  <si>
    <t>3183R.2</t>
  </si>
  <si>
    <t>obetonování VZT kanálu síť 6,3x150/6,3x150mm</t>
  </si>
  <si>
    <t>šachta Š1  
0,001*3,04*1,2*(1,95*2*0,9*4+0,82*2*0,97+(2,8+2,3)*2,63+1,4*1,4*2)=0,120 [A]  
šachta Š2  
0,001*3,04*1,2*(1,95*2*0,9*4+0,95*2*0,97+0,92*2*0,97+(1,27+0,56)*0,96+1,4*1,4*2)=0,085 [B] 
Celkem: A+B=0,205 [C]</t>
  </si>
  <si>
    <t>3184R</t>
  </si>
  <si>
    <t>VÁZANÁ VÝZTUŽ B505</t>
  </si>
  <si>
    <t>VZT kanál a komínek, předpoklad 50 kg/m3</t>
  </si>
  <si>
    <t>50*0,001*(1,963+3,773+1,661)=0,370 [A]</t>
  </si>
  <si>
    <t>38232R</t>
  </si>
  <si>
    <t>ŽB KOMÍNEK</t>
  </si>
  <si>
    <t>beton C30/37 XF4, XC2, nadzemní část</t>
  </si>
  <si>
    <t>šachta Š1  
0,2*1,175*(1*2+0,6*2-0,50*0,51*2)+0,15*1,1*1,1+1,1*0,05*0,5*1,1=0,844 [A]  
šachta Š2  
0,2*1,125*(1*2+0,6*2-0,50*0,51*2)+0,15*1,1*1,1+1,1*0,05*0,5*1,1=0,817 [B] 
Celkem: A+B=1,661 [C]</t>
  </si>
  <si>
    <t>podkladní beton pod VZT kanál a komínek 
beton C20/25 XC2, pod VZT kanál</t>
  </si>
  <si>
    <t>šachta Š1  
2,35*1,11*0,25+1,5*1,5*0,25=1,215 [A]  
šachta Š2  
0,67*1,11*0,25+1,5*1,5*0,25=0,748 [B] 
Celkem: A+B=1,963 [C]</t>
  </si>
  <si>
    <t>VZT kanál, ocelové potrubí, vč. PKO pozink</t>
  </si>
  <si>
    <t>šachta Š1  
112*0,001*(4,52+2,52)=0,788 [A]  
šachta Š2  
112*0,001*(2,31+2,46)=0,534 [B] 
Celkem: A+B=1,322 [C]</t>
  </si>
  <si>
    <t>VZT žaluzie, vč. rámu, PKO, kotvení  a pletiva</t>
  </si>
  <si>
    <t>šachta Š1  
2*1,2*0,001*20,63+2*0,001*1,2*11,20=0,076 [A]  
šachta Š2  
2*1,2*0,001*20,63+2*0,001*1,2*11,2=0,076 [B] 
Celkem: A+B=0,152 [C]</t>
  </si>
  <si>
    <t>7838H</t>
  </si>
  <si>
    <t>NÁTĚRY BETON KONSTR ANTIGRAFITI</t>
  </si>
  <si>
    <t>Anti-grafiti nátěr VZT komínku</t>
  </si>
  <si>
    <t>šachta Š1  
1,30*(1*4-0,51*0,5*2)+1,1*1,1+1,1*4*0,15+0,05*1,1*4+2*1,1*0,05*0,5=6,682 [A]  
šachta Š2  
1,30*(1*4-0,51*0,5*2)+1,1*1,1+1,1*4*0,15+0,05*1,1*4+2*1,1*0,05*0,5=6,682 [B] 
Celkem: A+B=13,364 [C]</t>
  </si>
  <si>
    <t>7838R</t>
  </si>
  <si>
    <t>NÁTĚR 1x ASL + 2x NAS</t>
  </si>
  <si>
    <t>betonové plochy pod terénem</t>
  </si>
  <si>
    <t>šachta Š1  
(2,8+2,3)*0,5+2,50+1,9*(1*2+0,6*2)=11,130 [A]  
šachta Š2  
(1,27+0,56)*0,5+0,74+1,9*(1*2+0,6*2)=7,735 [B] 
Celkem: A+B=18,865 [C]</t>
  </si>
  <si>
    <t>899524</t>
  </si>
  <si>
    <t>OBETONOVÁNÍ POTRUBÍ Z PROSTÉHO BETONU DO C25/30</t>
  </si>
  <si>
    <t>Obetonování VZT kanálu 
beton C25/30 XC2, pod VZT kanál</t>
  </si>
  <si>
    <t>šachta Š1  
0,2*(2,8+2,3)*0,5+2,50*0,2+1,9*(1*2+0,6*2)*0,2=2,226 [A]  
šachta Š2  
0,2*(1,27+0,56)*0,5+0,74*0,2+1,9*(1*2+0,6*2)*0,2=1,547 [B] 
Celkem: A+B=3,773 [C]</t>
  </si>
  <si>
    <t>vybourání prostupu pro VZT kanál 
bourání ŽB pilot 
šachta Š1  
0,55*0,55*0,95=0,287 [A]  
šachta Š2  
0,95*0,55*0,95+0,25*0,55=0,634 [B] 
Celkem: A+B=0,921 [C]</t>
  </si>
  <si>
    <t>601.6</t>
  </si>
  <si>
    <t>Úpravy ploch ZS po stavbě</t>
  </si>
  <si>
    <t>113765</t>
  </si>
  <si>
    <t>FRÉZOVÁNÍ DRÁŽKY PRŮŘEZU DO 600MM2 V ASFALTOVÉ VOZOVCE</t>
  </si>
  <si>
    <t>13,3+0,65+3,1+3,8+13,00+3,70+12+4,2+1*2+12,5*2=80,750 [A]</t>
  </si>
  <si>
    <t>hutněný zásyp tl. 0,15-0,35 mm</t>
  </si>
  <si>
    <t>šachta Š1   0,25*38,5+2*3,1415*3,4*0,45*0,56=15,008 [A] 
šachta Š2   3,1415*3,7*3,7*0,29+2*3,1415*3,4*0,45*0,56=17,855 [B] 
Celkem: A+B=32,863 [C]</t>
  </si>
  <si>
    <t>18110</t>
  </si>
  <si>
    <t>ÚPRAVA PLÁNĚ SE ZHUTNĚNÍM V HORNINĚ TŘ. I</t>
  </si>
  <si>
    <t>kompletní provedení pláně, požadavky a výsledné parametry dle ČSN 736133</t>
  </si>
  <si>
    <t>10,5+36,0+10,0=56,500 [A]</t>
  </si>
  <si>
    <t>Obnova trávníků v rozsahu záboru stavby.</t>
  </si>
  <si>
    <t>U šachty S1:  
 563-60=503,000 [A] 
U šachty S2:  
10=10,000 [B] 
Celkem: A+B=513,000 [C]</t>
  </si>
  <si>
    <t>3*(503+10)=1 539,000 [A]</t>
  </si>
  <si>
    <t>hrubé drcené kamenivo (HDK 4-8) , TL. 40 mm, pod dlažbu</t>
  </si>
  <si>
    <t>(57,97+50,0)*0,04=4,319 [A]</t>
  </si>
  <si>
    <t>Štěrkodrť ŠDa 0/32 GE, tl. 150 mm  
pod dlažbu  
plocho okolo šachty Š1    (60-0,7*0,9-1,0*1,4)*0,15=8,696 [A] 
plocho okolo šachty Š2    50,0*0,15=7,500 [B] 
Štěrkodrť ŠDb 0/32 GN, tl. 150 mm  
pod dlažbu  
plocho okolo šachty Š1    (60-0,7*0,9-1,0*1,4)*0,15=8,696 [C] 
plocho okolo šachty Š2    50,0*0,15=7,500 [D] 
Celkem: A+B+C+D=32,392 [E]</t>
  </si>
  <si>
    <t>56335</t>
  </si>
  <si>
    <t>VOZOVKOVÉ VRSTVY ZE ŠTĚRKODRTI TL. min. 250MM</t>
  </si>
  <si>
    <t>Štěrkodrť ŠDA 0/32  min. 250 mm</t>
  </si>
  <si>
    <t>PS-C - 0,35 kg/m2 po vyštěpení   
mezi obrusnou a ložnou vrstvou, mezi ložnou a podkladní vrstvou (v předpolích), mezi ložnou a litým asfaltem (na mostě).</t>
  </si>
  <si>
    <t>2*(10,5+36,0+10,0)=113,000 [A]</t>
  </si>
  <si>
    <t>574D56</t>
  </si>
  <si>
    <t>ASFALTOVÝ BETON PRO LOŽNÍ VRSTVY MODIFIK ACL 16+, 16S TL. 60MM</t>
  </si>
  <si>
    <t>574E66</t>
  </si>
  <si>
    <t>ASFALTOVÝ BETON PRO PODKLADNÍ VRSTVY ACP 16+, 16S TL. 70MM</t>
  </si>
  <si>
    <t>posyp obrusné vrstvy ACO 11+ dle pol 574A34:   
10,5+36,0+10,0=56,500 [A]</t>
  </si>
  <si>
    <t>582618</t>
  </si>
  <si>
    <t>KRYTY Z BETON DLAŽDIC SE ZÁMKEM ŠEDÝCH RELIÉF TL 80MM DO LOŽE Z KAM</t>
  </si>
  <si>
    <t>odečteno z Acadu</t>
  </si>
  <si>
    <t>plocho okolo šachty Š1    60-0,7*0,9-1,0*1,4=57,970 [A] 
plocho okolo šachty Š2   50,0=50,000 [B] 
Celkem: A+B=107,970 [C]</t>
  </si>
  <si>
    <t>587206</t>
  </si>
  <si>
    <t>PŘEDLÁŽDĚNÍ KRYTU Z BETONOVÝCH DLAŽDIC SE ZÁMKEM</t>
  </si>
  <si>
    <t>v ploše záboru u Š2</t>
  </si>
  <si>
    <t>odečteno z Acadu, 356,00=356,000 [A]</t>
  </si>
  <si>
    <t>91710</t>
  </si>
  <si>
    <t>OBRUBY Z BETONOVÝCH PALISÁD</t>
  </si>
  <si>
    <t>1,2*0,2*(9,0+0,4)=2,256 [A]</t>
  </si>
  <si>
    <t>917224</t>
  </si>
  <si>
    <t>SILNIČNÍ A CHODNÍKOVÉ OBRUBY Z BETONOVÝCH OBRUBNÍKŮ ŠÍŘ 150MM</t>
  </si>
  <si>
    <t>vč. betonového lože</t>
  </si>
  <si>
    <t>10+23,5+8=41,500 [A]</t>
  </si>
  <si>
    <t>Prořezávaní obrusnných vrstev pro asflaltové zálivky,</t>
  </si>
  <si>
    <t>9906</t>
  </si>
  <si>
    <t>Litinové regulační sloupky</t>
  </si>
  <si>
    <t>vč. založení a kotvení</t>
  </si>
  <si>
    <t>4+4ks, výška 1,0 m,  
8=8,000 [A]</t>
  </si>
  <si>
    <t>PS 01</t>
  </si>
  <si>
    <t>Odvodnění kolektoru</t>
  </si>
  <si>
    <t>741736</t>
  </si>
  <si>
    <t>KALOVÉ ČERPADLO 500-1000 W, 230 V, S TEPELNOU OCHRANOU</t>
  </si>
  <si>
    <t>kalové čerpadlo, kompletní dodávka vč. kompl. příslušenství, vodící tyče, apod. - s doprovodným popisem - dle specifikace v TZ</t>
  </si>
  <si>
    <t>87315</t>
  </si>
  <si>
    <t>POTRUBÍ Z TRUB PLASTOVÝCH TLAKOVÝCH SVAŘOVANÝCH DN DO 50MM</t>
  </si>
  <si>
    <t>potrubí PE 100 SDR11 D 63mm (včetně tvarovek, objímek a kotev)</t>
  </si>
  <si>
    <t>potrubí PE 100 SDR11 D 110mm (včetně tvarovek, objímek a kotev)</t>
  </si>
  <si>
    <t>891115</t>
  </si>
  <si>
    <t>ŠOUPÁTKA DN DO 50MM</t>
  </si>
  <si>
    <t>šoupě DN50 pro PE potrubí</t>
  </si>
  <si>
    <t>891615</t>
  </si>
  <si>
    <t>KLAPKY DN DO 50MM</t>
  </si>
  <si>
    <t>zpětná klapka DN50</t>
  </si>
  <si>
    <t>8999R</t>
  </si>
  <si>
    <t>VODOMĚRNÁ SESTAVA</t>
  </si>
  <si>
    <t>vodoměrná sestava na potrubí D63mm - kompletní dodávka vč. tvarovek - 1ks (kompletní provedení)</t>
  </si>
  <si>
    <t>PS 02</t>
  </si>
  <si>
    <t>Osvětlení kolektoru</t>
  </si>
  <si>
    <t>PRÁCE PSV</t>
  </si>
  <si>
    <t>795201</t>
  </si>
  <si>
    <t>VŠEOBECNÉ POŽADAVKY</t>
  </si>
  <si>
    <t>795202</t>
  </si>
  <si>
    <t>VŠEOBECNÉ POŽADAVKY - PROJEKČNÍ PRÁCE</t>
  </si>
  <si>
    <t>Vypracování realizační dokumentace stavby (RDS) a dokumentace skutečného provedení stavby (DSPS)</t>
  </si>
  <si>
    <t>795203</t>
  </si>
  <si>
    <t>Vypracování dodavatelské dokumentace - TePŘ, KZP, Závěrečná dokumentace, návody k obsluze, manuály</t>
  </si>
  <si>
    <t>795204</t>
  </si>
  <si>
    <t>Autorský dozor projektanta po dobu výstavby, komplexních zkoušek a zkušebních provozů.</t>
  </si>
  <si>
    <t>795205</t>
  </si>
  <si>
    <t>VŠEOBECNÉ POŽADAVKY - FUNKČNÍ ZKOUŠKY</t>
  </si>
  <si>
    <t>Příprava, koordinace, provedení, vyhodnocení a dokumentace Individualní funkční zkoušky</t>
  </si>
  <si>
    <t>795206</t>
  </si>
  <si>
    <t>Účast dodavatele při zkoušce PBZ</t>
  </si>
  <si>
    <t>795207</t>
  </si>
  <si>
    <t>VŠEOBECNÉ POŽADAVKY - ZKUŠEBNÍ PROVOZ</t>
  </si>
  <si>
    <t>Zkušební provoz</t>
  </si>
  <si>
    <t>795208</t>
  </si>
  <si>
    <t>LED svítidlo</t>
  </si>
  <si>
    <t>LED svítidlo, el. třída II, 3G, Ex prostředí,  nR IIC T6 Gc, stupeň krytí svítidla včetně připojení IP68, vč. nouzového svítidla pro trvalý provoz, bez nuceného chlazení, svítidlo vybavenop elektronickým předřadníkem s plynulou regulací připojeným na sběrnici, doba životnosti předřadíku min 100 000 hodin, integrovaná ochrana proti přepětí 6 kV, účiník při maximálním světelném toku min. 0,95, teplota chromatičnosti 4000 K +-500 K, schopnost provozu od teplot -30°C do +40°C. Položka obsahuje dodávku, montáž, zapojení, oživení a veškerý pomocný a upevňovací materiál</t>
  </si>
  <si>
    <t>795209</t>
  </si>
  <si>
    <t>Další instalační a provozní materiál</t>
  </si>
  <si>
    <t>potřebný pro fukci vodicího osvětlení. Položka obsahuje dodávku, montáž, zapojení, oživení a veškerý pomocný a upevňovací materiál.</t>
  </si>
  <si>
    <t>795210</t>
  </si>
  <si>
    <t>Napájecí kabel</t>
  </si>
  <si>
    <t>Cu 5x2,5, Ex II 3G, vedený v chráničkách, v zemi, na kabelových roštech nebo kabelových žlabech, včetně dovozu, pokládky, zapojení a pomocných mechanismů</t>
  </si>
  <si>
    <t>795211</t>
  </si>
  <si>
    <t>Sdělovací kabel</t>
  </si>
  <si>
    <t>Cu 10x0,8, Ex II 3G, vedený v chráničkách, v zemi, na kabelových roštech nebo kabelových žlabech, včetně dovozu, pokládky, zapojení a pomocných mechanismů</t>
  </si>
  <si>
    <t>795212</t>
  </si>
  <si>
    <t>Vypínač osvětlení</t>
  </si>
  <si>
    <t>Tlačítkový vypínač vč. Podsvícení, do prostředí Ex, třída II, 3G, Položka obsahuje veškerý spojovací materiál vč. připojovacího vedení</t>
  </si>
  <si>
    <t>795213</t>
  </si>
  <si>
    <t>Utěsnění kabelů v chráničkách proti vnikání vlhkosti, nečistot a hlodavců</t>
  </si>
  <si>
    <t>795214</t>
  </si>
  <si>
    <t>PROTIPOŽÁRNÍ UCPÁVKY</t>
  </si>
  <si>
    <t>Protipožární utěstění prostupů požárnímu úseky</t>
  </si>
  <si>
    <t>795215</t>
  </si>
  <si>
    <t>Podružný materiál, stahovací pásky, štítky na označení kabeláže, drobný instalační materiál nerez, aj.</t>
  </si>
  <si>
    <t>795216</t>
  </si>
  <si>
    <t>Uzemnění zařízení tohoto PS</t>
  </si>
  <si>
    <t>PS 03</t>
  </si>
  <si>
    <t>Silnoproudá zařízení</t>
  </si>
  <si>
    <t>987301</t>
  </si>
  <si>
    <t>987302</t>
  </si>
  <si>
    <t>987303</t>
  </si>
  <si>
    <t>987304</t>
  </si>
  <si>
    <t>987305</t>
  </si>
  <si>
    <t>987306</t>
  </si>
  <si>
    <t>987307</t>
  </si>
  <si>
    <t>987308</t>
  </si>
  <si>
    <t>Rozvaděč RM1</t>
  </si>
  <si>
    <t>Oceloplechový rozvaděč 1000x2000x540mm, 1 pole, vč. dveří, vnitřního vybavení dle požadavků dodavatele elektrické energie. Pro vemkovní použití, IP min. 55.  Položka obsahuje dodávku, montáž, zapojení, oživení a veškerý pomocný a upevňovací materiál.</t>
  </si>
  <si>
    <t>987309</t>
  </si>
  <si>
    <t>Rozvaděč RH</t>
  </si>
  <si>
    <t>Oceloplechový rozvaděč 400x600x540mm, 1 pole, vč. dveří, vnitřního vybavení dle požadavků dodavatele elektrické energie. Pro vemkovní použití, IP min. 55.  Položka obsahuje dodávku, montáž, zapojení, oživení a veškerý pomocný a upevňovací materiál. Včetně betonového základu</t>
  </si>
  <si>
    <t>987310</t>
  </si>
  <si>
    <t>Signalizační siréna</t>
  </si>
  <si>
    <t>Signalizační siréna s majákem, 230V AC, do prostředí Ex II 3G</t>
  </si>
  <si>
    <t>987311</t>
  </si>
  <si>
    <t>Tlačítko TOTAL STOP</t>
  </si>
  <si>
    <t>Tlačítko TOTAL STOP do prostředí Ex II 3G</t>
  </si>
  <si>
    <t>987312</t>
  </si>
  <si>
    <t>Tlačítko TOTAL STOP do venkovního prostředí</t>
  </si>
  <si>
    <t>987313</t>
  </si>
  <si>
    <t>Zásuvka 1f s IP min. 44, do prostředí Ex II 3G</t>
  </si>
  <si>
    <t>987314</t>
  </si>
  <si>
    <t>Zásuvka 3f</t>
  </si>
  <si>
    <t>Zásuvka 3f s IP min. 44, do prostředí Ex II 3G</t>
  </si>
  <si>
    <t>987315</t>
  </si>
  <si>
    <t>Zásuvková skříň</t>
  </si>
  <si>
    <t>Rozbočná krabice sloužící pro zmenšení průřezu kabelu. IP min. 66, do prostředí Ex II 3G</t>
  </si>
  <si>
    <t>987316</t>
  </si>
  <si>
    <t>Tlačítkový ovladač podsvíceny</t>
  </si>
  <si>
    <t>Tlačítkový ovladač s podsvícenými tlačítky pro vypínání ventilátoru do prostředí Ex II 3G</t>
  </si>
  <si>
    <t>987317</t>
  </si>
  <si>
    <t>Otočný přepínač</t>
  </si>
  <si>
    <t>Otočný přepínač pro místní ovládání čerpadla do prostředí Ex II 3G</t>
  </si>
  <si>
    <t>987318</t>
  </si>
  <si>
    <t>Zemnící pásek 30x4</t>
  </si>
  <si>
    <t>Zemnící pásek FeZn 30x4, vedený v chráničkách, v zemi, na kabelových roštech nebo kabelových žlabech, včetně dovozu, pokládky, zapojení a pomocných mechanismů</t>
  </si>
  <si>
    <t>987319</t>
  </si>
  <si>
    <t>Cu, 3x1,5, Ex II 3G, vedený v chráničkách, v zemi, na kabelových roštech nebo kabelových žlabech, včetně dovozu, pokládky, zapojení a pomocných mechanismů</t>
  </si>
  <si>
    <t>987320</t>
  </si>
  <si>
    <t>Cu, 5x2,5, Ex II 3G, vedený v chráničkách, v zemi, na kabelových roštech nebo kabelových žlabech, včetně dovozu, pokládky, zapojení a pomocných mechanismů</t>
  </si>
  <si>
    <t>987321</t>
  </si>
  <si>
    <t>Cu, 5x2,5, Ex II 3G, P60-R, vedený v chráničkách, v zemi, na kabelových roštech nebo kabelových žlabech, včetně dovozu, pokládky, zapojení a pomocných mechanismů</t>
  </si>
  <si>
    <t>987322</t>
  </si>
  <si>
    <t>Ovládací kabel</t>
  </si>
  <si>
    <t>Cu, 2x1,5, Ex II 3G, vedený v chráničkách, v zemi, na kabelových roštech nebo kabelových žlabech, včetně dovozu, pokládky, zapojení a pomocných mechanismů</t>
  </si>
  <si>
    <t>987323</t>
  </si>
  <si>
    <t>Cu, 5x4, Ex II 3G, vedený v chráničkách, v zemi, na kabelových roštech nebo kabelových žlabech, včetně dovozu, pokládky, zapojení a pomocných mechanismů</t>
  </si>
  <si>
    <t>987324</t>
  </si>
  <si>
    <t>Cu, 5x10, Ex II 3G, vedený v chráničkách, v zemi, na kabelových roštech nebo kabelových žlabech, včetně dovozu, pokládky, zapojení a pomocných mechanismů</t>
  </si>
  <si>
    <t>987325</t>
  </si>
  <si>
    <t>Cu, 3x6, Ex II 3G, vedený v chráničkách, v zemi, na kabelových roštech nebo kabelových žlabech, včetně dovozu, pokládky, zapojení a pomocných mechanismů</t>
  </si>
  <si>
    <t>987326</t>
  </si>
  <si>
    <t>Cu, 3x2,5, Ex II 3G, vedený v chráničkách, v zemi, na kabelových roštech nebo kabelových žlabech, včetně dovozu, pokládky, zapojení a pomocných mechanismů</t>
  </si>
  <si>
    <t>987327</t>
  </si>
  <si>
    <t>Cu, 3x4, Ex II 3G, vedený v chráničkách, v zemi, na kabelových roštech nebo kabelových žlabech, včetně dovozu, pokládky, zapojení a pomocných mechanismů</t>
  </si>
  <si>
    <t>987328</t>
  </si>
  <si>
    <t>Cu, 4x1,5, Ex II 3G, P60-R, vedený v chráničkách, v zemi, na kabelových roštech nebo kabelových žlabech, včetně dovozu, pokládky, zapojení a pomocných mechanismů</t>
  </si>
  <si>
    <t>987329</t>
  </si>
  <si>
    <t>Cu, 3x2,5, vedený v chráničkách, v zemi, na kabelových roštech nebo kabelových žlabech, včetně dovozu, pokládky, zapojení a pomocných mechanismů</t>
  </si>
  <si>
    <t>987330</t>
  </si>
  <si>
    <t>Cu, 8x1, Ex II 3G, vedený v chráničkách, v zemi, na kabelových roštech nebo kabelových žlabech, včetně dovozu, pokládky, zapojení a pomocných mechanismů</t>
  </si>
  <si>
    <t>987331</t>
  </si>
  <si>
    <t>987332</t>
  </si>
  <si>
    <t>987333</t>
  </si>
  <si>
    <t>987334</t>
  </si>
  <si>
    <t>987335</t>
  </si>
  <si>
    <t>Nosná konstrukce 200x100</t>
  </si>
  <si>
    <t>Ocelová nosná konstrukce 200x100 mm, včetně montáže včetně, manipulace a ukotvení systému do stropu kolektoru.</t>
  </si>
  <si>
    <t>987336</t>
  </si>
  <si>
    <t>kabelová rýhy pro uložení kabelů, zemina ponechána na místě pro zpětný zásyp, dodávka + montáž</t>
  </si>
  <si>
    <t>výkop 1,2x0,8x20=15,6</t>
  </si>
  <si>
    <t>987337</t>
  </si>
  <si>
    <t>CHRÁNIČKA</t>
  </si>
  <si>
    <t>Chránička DN 160 plastová. Položka obsahuje dodávku a montáž.</t>
  </si>
  <si>
    <t>987338</t>
  </si>
  <si>
    <t>kabelová rýhy - prosátí zeminy, zához, hutnění po vrstvách, dodávka + montáž</t>
  </si>
  <si>
    <t>výkop 0,8x0,8x20=12,8</t>
  </si>
  <si>
    <t>987339</t>
  </si>
  <si>
    <t>Obetonování chrániček pod vozovkou, beton C30/37-XF4, zahrnuje zemní práce, bednění, ocelové kotevní přípravky a případně další výstuže</t>
  </si>
  <si>
    <t>množství 0,4x0,8x20=6,4</t>
  </si>
  <si>
    <t>987340</t>
  </si>
  <si>
    <t>VEDLEJŠÍ NÁKLADY, DOPRAVA, NAKLÁDÁNÍ S ODPADY</t>
  </si>
  <si>
    <t>Vedlejší náklady, doprava, nakládání s odpady</t>
  </si>
  <si>
    <t>PS 04.1; PS 06</t>
  </si>
  <si>
    <t>MaR, signalizace RH, RM1, signalizace a ovl. technologie, NPS; Zařízení pro sledování stavu a automa</t>
  </si>
  <si>
    <t>987501</t>
  </si>
  <si>
    <t>987502</t>
  </si>
  <si>
    <t>987503</t>
  </si>
  <si>
    <t>987504</t>
  </si>
  <si>
    <t>987505</t>
  </si>
  <si>
    <t>987506</t>
  </si>
  <si>
    <t>987507</t>
  </si>
  <si>
    <t>987508</t>
  </si>
  <si>
    <t>PROCESOR</t>
  </si>
  <si>
    <t>šířka cca 130 mm (14DI, 10DO, 2AI, 2AO)</t>
  </si>
  <si>
    <t>987509</t>
  </si>
  <si>
    <t>Modul analogových vstupů</t>
  </si>
  <si>
    <t>8 AI , šířka cca 45 mm</t>
  </si>
  <si>
    <t>987510</t>
  </si>
  <si>
    <t>Modul digitálních vstupů</t>
  </si>
  <si>
    <t>16 DI, šířka cca 45 mm</t>
  </si>
  <si>
    <t>987511</t>
  </si>
  <si>
    <t>16DI/16 DO, šířka 70 mm</t>
  </si>
  <si>
    <t>987512</t>
  </si>
  <si>
    <t>Komunikační modul</t>
  </si>
  <si>
    <t>šířka 90 mm, Ethernet</t>
  </si>
  <si>
    <t>987513</t>
  </si>
  <si>
    <t>šířka 90 mm, RS485, ModBus</t>
  </si>
  <si>
    <t>987514</t>
  </si>
  <si>
    <t>Napájecí modul</t>
  </si>
  <si>
    <t>šířka 70 mm</t>
  </si>
  <si>
    <t>987515</t>
  </si>
  <si>
    <t>Zdroj 24 VDC 5A</t>
  </si>
  <si>
    <t>987516</t>
  </si>
  <si>
    <t>3G/4G/5G modem</t>
  </si>
  <si>
    <t>3G/4G/5G modem pro přenos dat mezi ŘS koektoru a dohledovým pracovištěm s trvalou obsluhou</t>
  </si>
  <si>
    <t>987517</t>
  </si>
  <si>
    <t>UMTS brána</t>
  </si>
  <si>
    <t>UMTS brána pro napojení dorozumívacích pevných linek v kolektoru na mobilní síť</t>
  </si>
  <si>
    <t>987518</t>
  </si>
  <si>
    <t>Operátorský panel</t>
  </si>
  <si>
    <t>7" + příslušenství + kryt</t>
  </si>
  <si>
    <t>987519</t>
  </si>
  <si>
    <t>Snímač teploty</t>
  </si>
  <si>
    <t>výstupní signál 4 - 20 mA, pracovní rozsah 30 - 70°C, napětí 24V</t>
  </si>
  <si>
    <t>987520</t>
  </si>
  <si>
    <t>Oddělovač s převodníkem</t>
  </si>
  <si>
    <t>ATEX (Ex), zóna 2,výstupní signál 4 - 20 mA, napětí 24V</t>
  </si>
  <si>
    <t>987521</t>
  </si>
  <si>
    <t>Detektor hořlavých a výbušných plynů s převodníkem</t>
  </si>
  <si>
    <t>zóna 2, výstupní signál 4 - 20 mA, pracovní rozsah ATEX (Ex) II 3 G, napětí 24V</t>
  </si>
  <si>
    <t>987522</t>
  </si>
  <si>
    <t>Snímač vlhkosti</t>
  </si>
  <si>
    <t>výstupní signál 4 - 20 mA, pracovní rozsah 0...100% r.v., napětí 24V</t>
  </si>
  <si>
    <t>987523</t>
  </si>
  <si>
    <t>Snímač atmosférického tlaku</t>
  </si>
  <si>
    <t>výstupní signál 4 - 20 mA, pracovní rozsah 0…1000 Pa, napětí 24V</t>
  </si>
  <si>
    <t>987524</t>
  </si>
  <si>
    <t>Snímač proudění vzduchu</t>
  </si>
  <si>
    <t>ATEX (Ex), zóna 2, výstupní signál 4 - 20 mA, pracovní rozsah 0-20 m/s, 0-15 m/s, 0-10 m/s, napětí 24V</t>
  </si>
  <si>
    <t>987525</t>
  </si>
  <si>
    <t>Snímač výšky hladiny v jímce elektrodové zařízení</t>
  </si>
  <si>
    <t>987526</t>
  </si>
  <si>
    <t>Záplavová elektroda</t>
  </si>
  <si>
    <t>elektrodové zařízení</t>
  </si>
  <si>
    <t>987527</t>
  </si>
  <si>
    <t>Signalizace otevření poklopů, požárních dveří, dvěří rozvaděče a klíčového trezoru</t>
  </si>
  <si>
    <t>987528</t>
  </si>
  <si>
    <t>Cu 2x2x1, Ex II 3G, P60-R, vedený v chráničkách, v zemi, na kabelových roštech nebo kabelových žlabech, včetně dovozu, pokládky, zapojení a pomocných mechanismů</t>
  </si>
  <si>
    <t>987529</t>
  </si>
  <si>
    <t>Cu 8x2x1, Ex II 3G, P60-R, vedený v chráničkách, v zemi, na kabelových roštech nebo kabelových žlabech, včetně dovozu, pokládky, zapojení a pomocných mechanismů</t>
  </si>
  <si>
    <t>987530</t>
  </si>
  <si>
    <t>Cu 6x2x1,  Ex II 3G, P60-R, vedený v chráničkách, v zemi, na kabelových roštech nebo kabelových žlabech, včetně dovozu, pokládky, zapojení a pomocných mechanismů</t>
  </si>
  <si>
    <t>987531</t>
  </si>
  <si>
    <t>Cu 12x2x1,  Ex II 3G, P60-R, vedený v chráničkách, v zemi, na kabelových roštech nebo kabelových žlabech, včetně dovozu, pokládky, zapojení a pomocných mechanismů</t>
  </si>
  <si>
    <t>987532</t>
  </si>
  <si>
    <t>FTPCat..5 4x2x0,5,  Ex II 3G, P60-R, vedený v chráničkách, v zemi, na kabelových roštech nebo kabelových žlabech, včetně dovozu, pokládky, zapojení a pomocných mechanismů</t>
  </si>
  <si>
    <t>987533</t>
  </si>
  <si>
    <t>987534</t>
  </si>
  <si>
    <t>987535</t>
  </si>
  <si>
    <t>987536</t>
  </si>
  <si>
    <t>PS 04.2</t>
  </si>
  <si>
    <t>EPS</t>
  </si>
  <si>
    <t>Ústředna EPS</t>
  </si>
  <si>
    <t>Ústředna EPS - 1 kruhová smyčka, max. 252 adres, 2x relé OUT, 3x hlídaný OUT, 8x prog. IN/OUT,  napájecí zdroj 150W, max AKU 2x12V/26Ah, modul RS 232, RS485, HZS (OPPO + KTPO), instalační desky, propojovací kabely</t>
  </si>
  <si>
    <t>Akumulátor 12V/25Ah</t>
  </si>
  <si>
    <t>Vstupně výstupní modul - 4xIN/4xOUT</t>
  </si>
  <si>
    <t>Klíčový trezor (KTPO)</t>
  </si>
  <si>
    <t>Klíčový trezor (KTPO) - základní jednotka, vnitřní dvířka pro vložku zámku, vložka zámku pro univerzální motýlkový klíč kompatibilní s klíči používanými složkami HZS Středočeského kraje, montážní deska, provedení dle místních předpisů</t>
  </si>
  <si>
    <t>Zábleskový maják</t>
  </si>
  <si>
    <t>Zábleskový maják, systémový, pro venkovní použití</t>
  </si>
  <si>
    <t>Obslužné pole požární ochrany (OPPO)</t>
  </si>
  <si>
    <t>Obslužné pole požární ochrany (OPPO), provedení dle místních předpisů</t>
  </si>
  <si>
    <t>Zařízení dálkového přenosu (ZDP)</t>
  </si>
  <si>
    <t>Zařízení dálkového přenosu (ZDP), včetně antény, propojovací koaxiální kabeláže a akumulátoru, projektové dokumentace, plně kompatibilní s požadavky připojení na KOPIS HZS Středočeského kraje,  provedení dle místních předpisů</t>
  </si>
  <si>
    <t>Tlačítkový hlásič - vnitřní - PTO</t>
  </si>
  <si>
    <t>Tlačítkový hlásič - venkovní - elektronika tl. hlásiče, odolný kryt tl. hlásiče červený, těsnění, popisné štítky, do prostředí Ex II 3G</t>
  </si>
  <si>
    <t>Tlačítkový hlásič - venkovní - elektronika tl. hlásiče, odolný kryt tl. hlásiče červený, těsnění, popisné štítky</t>
  </si>
  <si>
    <t>Siréna systémová s optickou signalizací, 24V</t>
  </si>
  <si>
    <t>Siréna systémová, 24V, včetně přídavné patice do prostředí Ex II 3G</t>
  </si>
  <si>
    <t>Kombinovaný opticko-teplotní hlásič</t>
  </si>
  <si>
    <t>Kombinovaný opticko-teplotní hlásič včetně adresovatelné patice a přídavné patice pro zavedení kabelů vedených po povrchu, popisné štítky do prostředí Ex II 3G</t>
  </si>
  <si>
    <t>Cu, 3x1,5, vedený v chráničkách, v zemi, na kabelových roštech nebo kabelových žlabech, včetně dovozu, pokládky, zapojení a pomocných mechanismů</t>
  </si>
  <si>
    <t>Cu, 3x1,5, P60-R, vedený v chráničkách, v zemi, na kabelových roštech nebo kabelových žlabech, včetně dovozu, pokládky, zapojení a pomocných mechanismů</t>
  </si>
  <si>
    <t>Cu, 4x0,8, vedený v chráničkách, v zemi, na kabelových roštech nebo kabelových žlabech, včetně dovozu, pokládky, zapojení a pomocných mechanismů</t>
  </si>
  <si>
    <t>Cu, 10x2x0,5, vedený v chráničkách, v zemi, na kabelových roštech nebo kabelových žlabech, včetně dovozu, pokládky, zapojení a pomocných mechanismů</t>
  </si>
  <si>
    <t>Cu, 4x0,8, Ex II 3G, P60-R, vedený v chráničkách, v zemi, na kabelových roštech nebo kabelových žlabech, včetně dovozu, pokládky, zapojení a pomocných mechanismů</t>
  </si>
  <si>
    <t>Cu, koax. Kabel, vedený v chráničkách, v zemi, na kabelových roštech nebo kabelových žlabech, včetně dovozu, pokládky, zapojení a pomocných mechanismů</t>
  </si>
  <si>
    <t>Cu, 10x2x0,8, P60-R, vedený v chráničkách, v zemi, na kabelových roštech nebo kabelových žlabech, včetně dovozu, pokládky, zapojení a pomocných mechanismů</t>
  </si>
  <si>
    <t>Cu, 1x2x0,8, Ex II 3G, P60-R, vedený v chráničkách, v zemi, na kabelových roštech nebo kabelových žlabech, včetně dovozu, pokládky, zapojení a pomocných mechanismů</t>
  </si>
  <si>
    <t>Cu, 1x2x0,8, Ex II 3G, vedený v chráničkách, v zemi, na kabelových roštech nebo kabelových žlabech, včetně dovozu, pokládky, zapojení a pomocných mechanismů</t>
  </si>
  <si>
    <t>Cu, 4x0,8, P60-R, vedený v chráničkách, v zemi, na kabelových roštech nebo kabelových žlabech, včetně dovozu, pokládky, zapojení a pomocných mechanismů</t>
  </si>
  <si>
    <t>Krycí skříň</t>
  </si>
  <si>
    <t>Oceloplechový vyhřívaný a větraný rozvaděč pro umístění ústředny EPS a EZS, OPPO, ovládacího terminálu EZS. IP min. 55.</t>
  </si>
  <si>
    <t>PS 04.3</t>
  </si>
  <si>
    <t>EZS</t>
  </si>
  <si>
    <t>987701</t>
  </si>
  <si>
    <t>987702</t>
  </si>
  <si>
    <t>987703</t>
  </si>
  <si>
    <t>987704</t>
  </si>
  <si>
    <t>987705</t>
  </si>
  <si>
    <t>987706</t>
  </si>
  <si>
    <t>987707</t>
  </si>
  <si>
    <t>987708</t>
  </si>
  <si>
    <t>Ústředna EZS</t>
  </si>
  <si>
    <t>Ústředna EZS s integrovaným webovým serverem , max. 512 zón (8 v základu), max. 512 výstupů (6 v základu), 2x systémová sběrnice s možností zapojení do kruhu, rozhraní TCP/IP, USB a RS232, max. 16 podsystémů s až 256 uživateli s různými přístupovými hesly, interní paměť pro zápis 10000 poplachů a 10000 přístupových záznamů, v kovové skříni, stupeň zabezpečení 3 - dle ČSN EN 50 131. Položka obsahuje dodávku, montáž, zapojení, oživení a veškerý pomocný a upevňovací materiál.</t>
  </si>
  <si>
    <t>987709</t>
  </si>
  <si>
    <t>Systémový zdroj</t>
  </si>
  <si>
    <t>Systémový inteligentní přídavný zdroj v krytu včetně transformátoru s integrovaným expanderem 8xIN/2xOUT, AUX max. 1500mA - 2 pojistkou jištěnými výstupy po max. 750mA, v plechové skříni s tamperem a prostorem pro akumulátor 17Ah a 3 další expandéry. Položka obsahuje dodávku, montáž, zapojení, oživení a veškerý pomocný a upevňovací materiál.</t>
  </si>
  <si>
    <t>987710</t>
  </si>
  <si>
    <t>Expandér</t>
  </si>
  <si>
    <t>Expandér 8xIN/2xOUT, stavová LED a bzučák pro snadnou identifikaci na sběrnici a diagnostiku exp. Položka obsahuje dodávku, montáž, zapojení, oživení a veškerý pomocný a upevňovací materiál.andéru, v plastovém pouzdru s tamper kontaktem. Expandér do prostředí Ex II 3G</t>
  </si>
  <si>
    <t>987711</t>
  </si>
  <si>
    <t>987712</t>
  </si>
  <si>
    <t>Ovládací klávesnice</t>
  </si>
  <si>
    <t>Ovládací klávesnice s LCD displejem 2x 16 znaků, 3x indikační LED dioda signalizující základní stavy ústředny EZS. Položka obsahuje dodávku, montáž, zapojení, oživení a veškerý pomocný a upevňovací materiál., 2 funkční a 1 navigační tlačítko, včetně instalační krabice. Klávesnice do prostředí Ex II 3G</t>
  </si>
  <si>
    <t>987713</t>
  </si>
  <si>
    <t>PIR detektor</t>
  </si>
  <si>
    <t>Duální PIR / MW detektor s anti-maskingem, dosah 18m, včetně držáku, Položka obsahuje dodávku, montáž, zapojení, oživení a veškerý pomocný a upevňovací materiál. Do prostředí Ex II 3G</t>
  </si>
  <si>
    <t>987714</t>
  </si>
  <si>
    <t>Magnetický detektor</t>
  </si>
  <si>
    <t>Magnetický polarizovaný kontakt (1 x NC) pro zápustnou montáž, krytí IP67, kabel se 3 žilami, pracovní vzdálenost max. 25 mm, délka připojovacího kabelu 2m. Položka obsahuje dodávku, montáž, zapojení, oživení a veškerý pomocný a upevňovací materiál. Do prostředí Ex II 3G</t>
  </si>
  <si>
    <t>987715</t>
  </si>
  <si>
    <t>Magnetický polarizovaný kontakt (1 x NC) pro zápustnou montáž, krytí IP67, kabel se 3 žilami, pracovní vzdálenost max. 25 mm, délka připojovacího kabelu 2m. Položka obsahuje dodávku, montáž, zapojení, oživení a veškerý pomocný a upevňovací materiál.</t>
  </si>
  <si>
    <t>987716</t>
  </si>
  <si>
    <t>Propojovací krabice</t>
  </si>
  <si>
    <t>Propojovací krabice 8x  pájecí svorka, tamper, na omítku. Položka obsahuje dodávku, montáž, zapojení, oživení a veškerý pomocný a upevňovací materiál. Do prostředí Ex II 3G</t>
  </si>
  <si>
    <t>987717</t>
  </si>
  <si>
    <t>987718</t>
  </si>
  <si>
    <t>Cu, 4x2x0,5, Ex II 3G, vedený v chráničkách, v zemi, na kabelových roštech nebo kabelových žlabech, včetně dovozu, pokládky, zapojení a pomocných mechanismů</t>
  </si>
  <si>
    <t>987719</t>
  </si>
  <si>
    <t>Cu, 4x2x0,5, vedený v chráničkách, v zemi, na kabelových roštech nebo kabelových žlabech, včetně dovozu, pokládky, zapojení a pomocných mechanismů</t>
  </si>
  <si>
    <t>987720</t>
  </si>
  <si>
    <t>987721</t>
  </si>
  <si>
    <t>987722</t>
  </si>
  <si>
    <t>987723</t>
  </si>
  <si>
    <t>PS 05</t>
  </si>
  <si>
    <t>Vzduchotechnika</t>
  </si>
  <si>
    <t>Nemateriálové položky</t>
  </si>
  <si>
    <t>N.1</t>
  </si>
  <si>
    <t>Montáž</t>
  </si>
  <si>
    <t>N.10</t>
  </si>
  <si>
    <t>Zpracování výrobně dodavatelské dokumentace</t>
  </si>
  <si>
    <t>N.11</t>
  </si>
  <si>
    <t>Vypracování projektu skutečného provedení</t>
  </si>
  <si>
    <t>N.2</t>
  </si>
  <si>
    <t>Doprava materiálu</t>
  </si>
  <si>
    <t>N.3</t>
  </si>
  <si>
    <t>N.4</t>
  </si>
  <si>
    <t>Provedení kompletních zkoušek, značení potrubí apod.</t>
  </si>
  <si>
    <t>N.5</t>
  </si>
  <si>
    <t>Jemné zaregulování systému</t>
  </si>
  <si>
    <t>N.6</t>
  </si>
  <si>
    <t>Zaškolení obsluhy</t>
  </si>
  <si>
    <t>N.7</t>
  </si>
  <si>
    <t>Vypracování provozních řádů</t>
  </si>
  <si>
    <t>N.8</t>
  </si>
  <si>
    <t>Individuální zkoušky</t>
  </si>
  <si>
    <t>N.9</t>
  </si>
  <si>
    <t>Uvedení do provozu</t>
  </si>
  <si>
    <t>Odvětrání kolektoru</t>
  </si>
  <si>
    <t>1.1</t>
  </si>
  <si>
    <t>Axiální potrubní ventilátor</t>
  </si>
  <si>
    <t>Axiální ventilátor TGT Ex/4–400-6, V=2500 m3/h, pc= 120 Pa, el. m. 0,25 kW, 400 V.,  provedení Ex (provedení do zóny 2 podle ČSN EN 60079-14 ed.4.)</t>
  </si>
  <si>
    <t>1.2</t>
  </si>
  <si>
    <t>Axiální ventilátor TGT Ex/4–400-6, V=2500 m3/h, pc= 120 Pa, el. m. 0,25 kW, 400 V., provedení Ex (provedení do zóny 2 podle ČSN EN 60079-14 ed.4.)</t>
  </si>
  <si>
    <t>1.3</t>
  </si>
  <si>
    <t>Zpětná klapka</t>
  </si>
  <si>
    <t>Zpětná klapka D400 mm, TSK 400,provedení Ex (provedení do zóny 2 podle ČSN EN 60079-14 ed.4.)</t>
  </si>
  <si>
    <t>1.4</t>
  </si>
  <si>
    <t>Pružné vložky</t>
  </si>
  <si>
    <t>Pružné vložky D 400 mm, ACOP 400 Ex, provedení Ex (provedení do zóny 2 podle ČSN EN 60079-14 ed.4.)</t>
  </si>
  <si>
    <t>1.4a</t>
  </si>
  <si>
    <t>Ochranná mřížka</t>
  </si>
  <si>
    <t>Ochranná mřížka DEF-D 400</t>
  </si>
  <si>
    <t>1.5</t>
  </si>
  <si>
    <t>Větrací žaluzie průmyslová</t>
  </si>
  <si>
    <t>Větrací žaluzie průmyslová 400 x 400mm, protidešťová s oky 20x20 mm</t>
  </si>
  <si>
    <t>1.6</t>
  </si>
  <si>
    <t>Čtyřhranné potrubí</t>
  </si>
  <si>
    <t>Čtyřhranné potrubí z ocel. pozink. plechu spojovaného přírubami, včetně závěsů, tvarovek a spojovacího materiálu, 400/400 mm, dl. 3,0 m</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</si>
</sst>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5">
    <fill>
      <patternFill/>
    </fill>
    <fill>
      <patternFill patternType="gray125"/>
    </fill>
    <fill>
      <patternFill patternType="solid">
        <fgColor rgb="FFD9D9D9"/>
        <bgColor indexed="64"/>
      </patternFill>
    </fill>
    <fill>
      <patternFill patternType="solid">
        <fgColor rgb="FFCB441A"/>
        <bgColor indexed="64"/>
      </patternFill>
    </fill>
    <fill>
      <patternFill patternType="solid">
        <fgColor rgb="FFADD8E6"/>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4" borderId="1" xfId="0" applyNumberFormat="1" applyFill="1" applyBorder="1" applyAlignment="1" applyProtection="1">
      <alignment horizontal="center"/>
      <protection locked="0"/>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0" fontId="0" fillId="0" borderId="2" xfId="0" applyBorder="1" applyAlignment="1">
      <alignment vertical="top"/>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SUM(C10:C36)</f>
      </c>
      <c s="1"/>
      <c s="1"/>
    </row>
    <row r="7" spans="1:5" ht="12.75" customHeight="1">
      <c r="A7" s="1"/>
      <c s="4" t="s">
        <v>5</v>
      </c>
      <c s="7">
        <f>SUM(E10:E36)</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_SO201!I3</f>
      </c>
      <c s="21">
        <f>_SO201!O2</f>
      </c>
      <c s="21">
        <f>C10+D10</f>
      </c>
    </row>
    <row r="11" spans="1:5" ht="12.75" customHeight="1">
      <c r="A11" s="20" t="s">
        <v>326</v>
      </c>
      <c s="20" t="s">
        <v>327</v>
      </c>
      <c s="21">
        <f>'SO 000'!I3</f>
      </c>
      <c s="21">
        <f>'SO 000'!O2</f>
      </c>
      <c s="21">
        <f>C11+D11</f>
      </c>
    </row>
    <row r="12" spans="1:5" ht="12.75" customHeight="1">
      <c r="A12" s="20" t="s">
        <v>373</v>
      </c>
      <c s="20" t="s">
        <v>374</v>
      </c>
      <c s="21">
        <f>'SO 180'!I3</f>
      </c>
      <c s="21">
        <f>'SO 180'!O2</f>
      </c>
      <c s="21">
        <f>C12+D12</f>
      </c>
    </row>
    <row r="13" spans="1:5" ht="12.75" customHeight="1">
      <c r="A13" s="20" t="s">
        <v>379</v>
      </c>
      <c s="20" t="s">
        <v>380</v>
      </c>
      <c s="21">
        <f>'SO 181'!I3</f>
      </c>
      <c s="21">
        <f>'SO 181'!O2</f>
      </c>
      <c s="21">
        <f>C13+D13</f>
      </c>
    </row>
    <row r="14" spans="1:5" ht="12.75" customHeight="1">
      <c r="A14" s="20" t="s">
        <v>382</v>
      </c>
      <c s="20" t="s">
        <v>383</v>
      </c>
      <c s="21">
        <f>'SO 201'!I3</f>
      </c>
      <c s="21">
        <f>'SO 201'!O2</f>
      </c>
      <c s="21">
        <f>C14+D14</f>
      </c>
    </row>
    <row r="15" spans="1:5" ht="12.75" customHeight="1">
      <c r="A15" s="20" t="s">
        <v>792</v>
      </c>
      <c s="20" t="s">
        <v>793</v>
      </c>
      <c s="21">
        <f>'SO 330'!I3</f>
      </c>
      <c s="21">
        <f>'SO 330'!O2</f>
      </c>
      <c s="21">
        <f>C15+D15</f>
      </c>
    </row>
    <row r="16" spans="1:5" ht="12.75" customHeight="1">
      <c r="A16" s="20" t="s">
        <v>869</v>
      </c>
      <c s="20" t="s">
        <v>870</v>
      </c>
      <c s="21">
        <f>'SO 340'!I3</f>
      </c>
      <c s="21">
        <f>'SO 340'!O2</f>
      </c>
      <c s="21">
        <f>C16+D16</f>
      </c>
    </row>
    <row r="17" spans="1:5" ht="12.75" customHeight="1">
      <c r="A17" s="20" t="s">
        <v>997</v>
      </c>
      <c s="20" t="s">
        <v>998</v>
      </c>
      <c s="21">
        <f>'SO 430'!I3</f>
      </c>
      <c s="21">
        <f>'SO 430'!O2</f>
      </c>
      <c s="21">
        <f>C17+D17</f>
      </c>
    </row>
    <row r="18" spans="1:5" ht="12.75" customHeight="1">
      <c r="A18" s="20" t="s">
        <v>1059</v>
      </c>
      <c s="20" t="s">
        <v>1060</v>
      </c>
      <c s="21">
        <f>'SO 431'!I3</f>
      </c>
      <c s="21">
        <f>'SO 431'!O2</f>
      </c>
      <c s="21">
        <f>C18+D18</f>
      </c>
    </row>
    <row r="19" spans="1:5" ht="12.75" customHeight="1">
      <c r="A19" s="20" t="s">
        <v>1090</v>
      </c>
      <c s="20" t="s">
        <v>1091</v>
      </c>
      <c s="21">
        <f>'SO 432'!I3</f>
      </c>
      <c s="21">
        <f>'SO 432'!O2</f>
      </c>
      <c s="21">
        <f>C19+D19</f>
      </c>
    </row>
    <row r="20" spans="1:5" ht="12.75" customHeight="1">
      <c r="A20" s="20" t="s">
        <v>1135</v>
      </c>
      <c s="20" t="s">
        <v>1136</v>
      </c>
      <c s="21">
        <f>'SO 433'!I3</f>
      </c>
      <c s="21">
        <f>'SO 433'!O2</f>
      </c>
      <c s="21">
        <f>C20+D20</f>
      </c>
    </row>
    <row r="21" spans="1:5" ht="12.75" customHeight="1">
      <c r="A21" s="20" t="s">
        <v>1159</v>
      </c>
      <c s="20" t="s">
        <v>1160</v>
      </c>
      <c s="21">
        <f>'SO 461'!I3</f>
      </c>
      <c s="21">
        <f>'SO 461'!O2</f>
      </c>
      <c s="21">
        <f>C21+D21</f>
      </c>
    </row>
    <row r="22" spans="1:5" ht="12.75" customHeight="1">
      <c r="A22" s="20" t="s">
        <v>1165</v>
      </c>
      <c s="20" t="s">
        <v>1166</v>
      </c>
      <c s="21">
        <f>'SO 501'!I3</f>
      </c>
      <c s="21">
        <f>'SO 501'!O2</f>
      </c>
      <c s="21">
        <f>C22+D22</f>
      </c>
    </row>
    <row r="23" spans="1:5" ht="12.75" customHeight="1">
      <c r="A23" s="20" t="s">
        <v>1330</v>
      </c>
      <c s="20" t="s">
        <v>1331</v>
      </c>
      <c s="21">
        <f>'SO 601_601.0'!I3</f>
      </c>
      <c s="21">
        <f>'SO 601_601.0'!O2</f>
      </c>
      <c s="21">
        <f>C23+D23</f>
      </c>
    </row>
    <row r="24" spans="1:5" ht="12.75" customHeight="1">
      <c r="A24" s="20" t="s">
        <v>1375</v>
      </c>
      <c s="20" t="s">
        <v>1376</v>
      </c>
      <c s="21">
        <f>'SO 601_601.1'!I3</f>
      </c>
      <c s="21">
        <f>'SO 601_601.1'!O2</f>
      </c>
      <c s="21">
        <f>C24+D24</f>
      </c>
    </row>
    <row r="25" spans="1:5" ht="12.75" customHeight="1">
      <c r="A25" s="20" t="s">
        <v>1616</v>
      </c>
      <c s="20" t="s">
        <v>1617</v>
      </c>
      <c s="21">
        <f>'SO 601_601.2'!I3</f>
      </c>
      <c s="21">
        <f>'SO 601_601.2'!O2</f>
      </c>
      <c s="21">
        <f>C25+D25</f>
      </c>
    </row>
    <row r="26" spans="1:5" ht="12.75" customHeight="1">
      <c r="A26" s="20" t="s">
        <v>1664</v>
      </c>
      <c s="20" t="s">
        <v>1665</v>
      </c>
      <c s="21">
        <f>'SO 601_601.3'!I3</f>
      </c>
      <c s="21">
        <f>'SO 601_601.3'!O2</f>
      </c>
      <c s="21">
        <f>C26+D26</f>
      </c>
    </row>
    <row r="27" spans="1:5" ht="12.75" customHeight="1">
      <c r="A27" s="20" t="s">
        <v>1825</v>
      </c>
      <c s="20" t="s">
        <v>1826</v>
      </c>
      <c s="21">
        <f>'SO 601_601.4'!I3</f>
      </c>
      <c s="21">
        <f>'SO 601_601.4'!O2</f>
      </c>
      <c s="21">
        <f>C27+D27</f>
      </c>
    </row>
    <row r="28" spans="1:5" ht="12.75" customHeight="1">
      <c r="A28" s="20" t="s">
        <v>1854</v>
      </c>
      <c s="20" t="s">
        <v>1855</v>
      </c>
      <c s="21">
        <f>'SO 601_601.5'!I3</f>
      </c>
      <c s="21">
        <f>'SO 601_601.5'!O2</f>
      </c>
      <c s="21">
        <f>C28+D28</f>
      </c>
    </row>
    <row r="29" spans="1:5" ht="12.75" customHeight="1">
      <c r="A29" s="20" t="s">
        <v>1896</v>
      </c>
      <c s="20" t="s">
        <v>1897</v>
      </c>
      <c s="21">
        <f>'SO 601_601.6'!I3</f>
      </c>
      <c s="21">
        <f>'SO 601_601.6'!O2</f>
      </c>
      <c s="21">
        <f>C29+D29</f>
      </c>
    </row>
    <row r="30" spans="1:5" ht="12.75" customHeight="1">
      <c r="A30" s="20" t="s">
        <v>1943</v>
      </c>
      <c s="20" t="s">
        <v>1944</v>
      </c>
      <c s="21">
        <f>'PS 01'!I3</f>
      </c>
      <c s="21">
        <f>'PS 01'!O2</f>
      </c>
      <c s="21">
        <f>C30+D30</f>
      </c>
    </row>
    <row r="31" spans="1:5" ht="12.75" customHeight="1">
      <c r="A31" s="20" t="s">
        <v>1961</v>
      </c>
      <c s="20" t="s">
        <v>1962</v>
      </c>
      <c s="21">
        <f>'PS 02'!I3</f>
      </c>
      <c s="21">
        <f>'PS 02'!O2</f>
      </c>
      <c s="21">
        <f>C31+D31</f>
      </c>
    </row>
    <row r="32" spans="1:5" ht="12.75" customHeight="1">
      <c r="A32" s="20" t="s">
        <v>2005</v>
      </c>
      <c s="20" t="s">
        <v>2006</v>
      </c>
      <c s="21">
        <f>'PS 03'!I3</f>
      </c>
      <c s="21">
        <f>'PS 03'!O2</f>
      </c>
      <c s="21">
        <f>C32+D32</f>
      </c>
    </row>
    <row r="33" spans="1:5" ht="12.75" customHeight="1">
      <c r="A33" s="20" t="s">
        <v>2092</v>
      </c>
      <c s="20" t="s">
        <v>2093</v>
      </c>
      <c s="21">
        <f>'PS 04.1; PS 06'!I3</f>
      </c>
      <c s="21">
        <f>'PS 04.1; PS 06'!O2</f>
      </c>
      <c s="21">
        <f>C33+D33</f>
      </c>
    </row>
    <row r="34" spans="1:5" ht="12.75" customHeight="1">
      <c r="A34" s="20" t="s">
        <v>2170</v>
      </c>
      <c s="20" t="s">
        <v>2171</v>
      </c>
      <c s="21">
        <f>'PS 04.2'!I3</f>
      </c>
      <c s="21">
        <f>'PS 04.2'!O2</f>
      </c>
      <c s="21">
        <f>C34+D34</f>
      </c>
    </row>
    <row r="35" spans="1:5" ht="12.75" customHeight="1">
      <c r="A35" s="20" t="s">
        <v>2203</v>
      </c>
      <c s="20" t="s">
        <v>2204</v>
      </c>
      <c s="21">
        <f>'PS 04.3'!I3</f>
      </c>
      <c s="21">
        <f>'PS 04.3'!O2</f>
      </c>
      <c s="21">
        <f>C35+D35</f>
      </c>
    </row>
    <row r="36" spans="1:5" ht="12.75" customHeight="1">
      <c r="A36" s="20" t="s">
        <v>2245</v>
      </c>
      <c s="20" t="s">
        <v>2246</v>
      </c>
      <c s="21">
        <f>'PS 05'!I3</f>
      </c>
      <c s="21">
        <f>'PS 05'!O2</f>
      </c>
      <c s="21">
        <f>C36+D36</f>
      </c>
    </row>
  </sheetData>
  <sheetProtection sheet="1" objects="1" scenarios="1"/>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0+O8+O18+O37+O41+O48</f>
      </c>
      <c t="s">
        <v>22</v>
      </c>
    </row>
    <row r="3" spans="1:16" ht="15" customHeight="1">
      <c r="A3" t="s">
        <v>12</v>
      </c>
      <c s="12" t="s">
        <v>14</v>
      </c>
      <c s="13" t="s">
        <v>15</v>
      </c>
      <c s="1"/>
      <c s="14" t="s">
        <v>16</v>
      </c>
      <c s="1"/>
      <c s="9"/>
      <c s="8" t="s">
        <v>1059</v>
      </c>
      <c s="43">
        <f>0+I8+I18+I37+I41+I48</f>
      </c>
      <c r="O3" t="s">
        <v>19</v>
      </c>
      <c t="s">
        <v>23</v>
      </c>
    </row>
    <row r="4" spans="1:16" ht="15" customHeight="1">
      <c r="A4" t="s">
        <v>17</v>
      </c>
      <c s="16" t="s">
        <v>18</v>
      </c>
      <c s="17" t="s">
        <v>1059</v>
      </c>
      <c s="6"/>
      <c s="18" t="s">
        <v>1060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999</v>
      </c>
      <c s="25" t="s">
        <v>47</v>
      </c>
      <c s="30" t="s">
        <v>1000</v>
      </c>
      <c s="31" t="s">
        <v>108</v>
      </c>
      <c s="32">
        <v>10.026</v>
      </c>
      <c s="33">
        <v>0</v>
      </c>
      <c s="34">
        <f>ROUND(ROUND(H9,2)*ROUND(G9,3),2)</f>
      </c>
      <c r="O9">
        <f>(I9*21)/100</f>
      </c>
      <c t="s">
        <v>23</v>
      </c>
    </row>
    <row r="10" spans="1:5" ht="12.75">
      <c r="A10" s="35" t="s">
        <v>50</v>
      </c>
      <c r="E10" s="36" t="s">
        <v>47</v>
      </c>
    </row>
    <row r="11" spans="1:5" ht="127.5">
      <c r="A11" s="39" t="s">
        <v>52</v>
      </c>
      <c r="E11" s="38" t="s">
        <v>1061</v>
      </c>
    </row>
    <row r="12" spans="1:16" ht="12.75">
      <c r="A12" s="25" t="s">
        <v>45</v>
      </c>
      <c s="29" t="s">
        <v>23</v>
      </c>
      <c s="29" t="s">
        <v>86</v>
      </c>
      <c s="25" t="s">
        <v>47</v>
      </c>
      <c s="30" t="s">
        <v>87</v>
      </c>
      <c s="31" t="s">
        <v>61</v>
      </c>
      <c s="32">
        <v>1</v>
      </c>
      <c s="33">
        <v>0</v>
      </c>
      <c s="34">
        <f>ROUND(ROUND(H12,2)*ROUND(G12,3),2)</f>
      </c>
      <c r="O12">
        <f>(I12*21)/100</f>
      </c>
      <c t="s">
        <v>23</v>
      </c>
    </row>
    <row r="13" spans="1:5" ht="12.75">
      <c r="A13" s="35" t="s">
        <v>50</v>
      </c>
      <c r="E13" s="36" t="s">
        <v>1002</v>
      </c>
    </row>
    <row r="14" spans="1:5" ht="12.75">
      <c r="A14" s="39" t="s">
        <v>52</v>
      </c>
      <c r="E14" s="38" t="s">
        <v>47</v>
      </c>
    </row>
    <row r="15" spans="1:16" ht="12.75">
      <c r="A15" s="25" t="s">
        <v>45</v>
      </c>
      <c s="29" t="s">
        <v>22</v>
      </c>
      <c s="29" t="s">
        <v>1062</v>
      </c>
      <c s="25" t="s">
        <v>47</v>
      </c>
      <c s="30" t="s">
        <v>1063</v>
      </c>
      <c s="31" t="s">
        <v>61</v>
      </c>
      <c s="32">
        <v>1</v>
      </c>
      <c s="33">
        <v>0</v>
      </c>
      <c s="34">
        <f>ROUND(ROUND(H15,2)*ROUND(G15,3),2)</f>
      </c>
      <c r="O15">
        <f>(I15*21)/100</f>
      </c>
      <c t="s">
        <v>23</v>
      </c>
    </row>
    <row r="16" spans="1:5" ht="25.5">
      <c r="A16" s="35" t="s">
        <v>50</v>
      </c>
      <c r="E16" s="36" t="s">
        <v>1064</v>
      </c>
    </row>
    <row r="17" spans="1:5" ht="12.75">
      <c r="A17" s="37" t="s">
        <v>52</v>
      </c>
      <c r="E17" s="38" t="s">
        <v>47</v>
      </c>
    </row>
    <row r="18" spans="1:18" ht="12.75" customHeight="1">
      <c r="A18" s="6" t="s">
        <v>43</v>
      </c>
      <c s="6"/>
      <c s="41" t="s">
        <v>29</v>
      </c>
      <c s="6"/>
      <c s="27" t="s">
        <v>97</v>
      </c>
      <c s="6"/>
      <c s="6"/>
      <c s="6"/>
      <c s="42">
        <f>0+Q18</f>
      </c>
      <c r="O18">
        <f>0+R18</f>
      </c>
      <c r="Q18">
        <f>0+I19+I22+I25+I28+I31+I34</f>
      </c>
      <c>
        <f>0+O19+O22+O25+O28+O31+O34</f>
      </c>
    </row>
    <row r="19" spans="1:16" ht="12.75">
      <c r="A19" s="25" t="s">
        <v>45</v>
      </c>
      <c s="29" t="s">
        <v>33</v>
      </c>
      <c s="29" t="s">
        <v>450</v>
      </c>
      <c s="25" t="s">
        <v>47</v>
      </c>
      <c s="30" t="s">
        <v>451</v>
      </c>
      <c s="31" t="s">
        <v>108</v>
      </c>
      <c s="32">
        <v>1</v>
      </c>
      <c s="33">
        <v>0</v>
      </c>
      <c s="34">
        <f>ROUND(ROUND(H19,2)*ROUND(G19,3),2)</f>
      </c>
      <c r="O19">
        <f>(I19*21)/100</f>
      </c>
      <c t="s">
        <v>23</v>
      </c>
    </row>
    <row r="20" spans="1:5" ht="12.75">
      <c r="A20" s="35" t="s">
        <v>50</v>
      </c>
      <c r="E20" s="36" t="s">
        <v>1003</v>
      </c>
    </row>
    <row r="21" spans="1:5" ht="12.75">
      <c r="A21" s="39" t="s">
        <v>52</v>
      </c>
      <c r="E21" s="38" t="s">
        <v>47</v>
      </c>
    </row>
    <row r="22" spans="1:16" ht="12.75">
      <c r="A22" s="25" t="s">
        <v>45</v>
      </c>
      <c s="29" t="s">
        <v>35</v>
      </c>
      <c s="29" t="s">
        <v>804</v>
      </c>
      <c s="25" t="s">
        <v>47</v>
      </c>
      <c s="30" t="s">
        <v>805</v>
      </c>
      <c s="31" t="s">
        <v>108</v>
      </c>
      <c s="32">
        <v>9.026</v>
      </c>
      <c s="33">
        <v>0</v>
      </c>
      <c s="34">
        <f>ROUND(ROUND(H22,2)*ROUND(G22,3),2)</f>
      </c>
      <c r="O22">
        <f>(I22*21)/100</f>
      </c>
      <c t="s">
        <v>23</v>
      </c>
    </row>
    <row r="23" spans="1:5" ht="12.75">
      <c r="A23" s="35" t="s">
        <v>50</v>
      </c>
      <c r="E23" s="36" t="s">
        <v>1003</v>
      </c>
    </row>
    <row r="24" spans="1:5" ht="102">
      <c r="A24" s="39" t="s">
        <v>52</v>
      </c>
      <c r="E24" s="38" t="s">
        <v>1065</v>
      </c>
    </row>
    <row r="25" spans="1:16" ht="12.75">
      <c r="A25" s="25" t="s">
        <v>45</v>
      </c>
      <c s="29" t="s">
        <v>37</v>
      </c>
      <c s="29" t="s">
        <v>1005</v>
      </c>
      <c s="25" t="s">
        <v>47</v>
      </c>
      <c s="30" t="s">
        <v>1006</v>
      </c>
      <c s="31" t="s">
        <v>108</v>
      </c>
      <c s="32">
        <v>10.543</v>
      </c>
      <c s="33">
        <v>0</v>
      </c>
      <c s="34">
        <f>ROUND(ROUND(H25,2)*ROUND(G25,3),2)</f>
      </c>
      <c r="O25">
        <f>(I25*21)/100</f>
      </c>
      <c t="s">
        <v>23</v>
      </c>
    </row>
    <row r="26" spans="1:5" ht="12.75">
      <c r="A26" s="35" t="s">
        <v>50</v>
      </c>
      <c r="E26" s="36" t="s">
        <v>1007</v>
      </c>
    </row>
    <row r="27" spans="1:5" ht="76.5">
      <c r="A27" s="39" t="s">
        <v>52</v>
      </c>
      <c r="E27" s="38" t="s">
        <v>1066</v>
      </c>
    </row>
    <row r="28" spans="1:16" ht="12.75">
      <c r="A28" s="25" t="s">
        <v>45</v>
      </c>
      <c s="29" t="s">
        <v>68</v>
      </c>
      <c s="29" t="s">
        <v>812</v>
      </c>
      <c s="25" t="s">
        <v>47</v>
      </c>
      <c s="30" t="s">
        <v>813</v>
      </c>
      <c s="31" t="s">
        <v>108</v>
      </c>
      <c s="32">
        <v>10.543</v>
      </c>
      <c s="33">
        <v>0</v>
      </c>
      <c s="34">
        <f>ROUND(ROUND(H28,2)*ROUND(G28,3),2)</f>
      </c>
      <c r="O28">
        <f>(I28*21)/100</f>
      </c>
      <c t="s">
        <v>23</v>
      </c>
    </row>
    <row r="29" spans="1:5" ht="12.75">
      <c r="A29" s="35" t="s">
        <v>50</v>
      </c>
      <c r="E29" s="36" t="s">
        <v>47</v>
      </c>
    </row>
    <row r="30" spans="1:5" ht="76.5">
      <c r="A30" s="39" t="s">
        <v>52</v>
      </c>
      <c r="E30" s="38" t="s">
        <v>1066</v>
      </c>
    </row>
    <row r="31" spans="1:16" ht="12.75">
      <c r="A31" s="25" t="s">
        <v>45</v>
      </c>
      <c s="29" t="s">
        <v>72</v>
      </c>
      <c s="29" t="s">
        <v>1009</v>
      </c>
      <c s="25" t="s">
        <v>47</v>
      </c>
      <c s="30" t="s">
        <v>1010</v>
      </c>
      <c s="31" t="s">
        <v>108</v>
      </c>
      <c s="32">
        <v>4.345</v>
      </c>
      <c s="33">
        <v>0</v>
      </c>
      <c s="34">
        <f>ROUND(ROUND(H31,2)*ROUND(G31,3),2)</f>
      </c>
      <c r="O31">
        <f>(I31*21)/100</f>
      </c>
      <c t="s">
        <v>23</v>
      </c>
    </row>
    <row r="32" spans="1:5" ht="12.75">
      <c r="A32" s="35" t="s">
        <v>50</v>
      </c>
      <c r="E32" s="36" t="s">
        <v>1011</v>
      </c>
    </row>
    <row r="33" spans="1:5" ht="38.25">
      <c r="A33" s="39" t="s">
        <v>52</v>
      </c>
      <c r="E33" s="38" t="s">
        <v>1067</v>
      </c>
    </row>
    <row r="34" spans="1:16" ht="12.75">
      <c r="A34" s="25" t="s">
        <v>45</v>
      </c>
      <c s="29" t="s">
        <v>40</v>
      </c>
      <c s="29" t="s">
        <v>467</v>
      </c>
      <c s="25" t="s">
        <v>47</v>
      </c>
      <c s="30" t="s">
        <v>468</v>
      </c>
      <c s="31" t="s">
        <v>108</v>
      </c>
      <c s="32">
        <v>3.237</v>
      </c>
      <c s="33">
        <v>0</v>
      </c>
      <c s="34">
        <f>ROUND(ROUND(H34,2)*ROUND(G34,3),2)</f>
      </c>
      <c r="O34">
        <f>(I34*21)/100</f>
      </c>
      <c t="s">
        <v>23</v>
      </c>
    </row>
    <row r="35" spans="1:5" ht="12.75">
      <c r="A35" s="35" t="s">
        <v>50</v>
      </c>
      <c r="E35" s="36" t="s">
        <v>1013</v>
      </c>
    </row>
    <row r="36" spans="1:5" ht="76.5">
      <c r="A36" s="37" t="s">
        <v>52</v>
      </c>
      <c r="E36" s="38" t="s">
        <v>1068</v>
      </c>
    </row>
    <row r="37" spans="1:18" ht="12.75" customHeight="1">
      <c r="A37" s="6" t="s">
        <v>43</v>
      </c>
      <c s="6"/>
      <c s="41" t="s">
        <v>23</v>
      </c>
      <c s="6"/>
      <c s="27" t="s">
        <v>146</v>
      </c>
      <c s="6"/>
      <c s="6"/>
      <c s="6"/>
      <c s="42">
        <f>0+Q37</f>
      </c>
      <c r="O37">
        <f>0+R37</f>
      </c>
      <c r="Q37">
        <f>0+I38</f>
      </c>
      <c>
        <f>0+O38</f>
      </c>
    </row>
    <row r="38" spans="1:16" ht="12.75">
      <c r="A38" s="25" t="s">
        <v>45</v>
      </c>
      <c s="29" t="s">
        <v>42</v>
      </c>
      <c s="29" t="s">
        <v>152</v>
      </c>
      <c s="25" t="s">
        <v>47</v>
      </c>
      <c s="30" t="s">
        <v>153</v>
      </c>
      <c s="31" t="s">
        <v>108</v>
      </c>
      <c s="32">
        <v>3.027</v>
      </c>
      <c s="33">
        <v>0</v>
      </c>
      <c s="34">
        <f>ROUND(ROUND(H38,2)*ROUND(G38,3),2)</f>
      </c>
      <c r="O38">
        <f>(I38*21)/100</f>
      </c>
      <c t="s">
        <v>23</v>
      </c>
    </row>
    <row r="39" spans="1:5" ht="12.75">
      <c r="A39" s="35" t="s">
        <v>50</v>
      </c>
      <c r="E39" s="36" t="s">
        <v>1015</v>
      </c>
    </row>
    <row r="40" spans="1:5" ht="63.75">
      <c r="A40" s="37" t="s">
        <v>52</v>
      </c>
      <c r="E40" s="38" t="s">
        <v>1069</v>
      </c>
    </row>
    <row r="41" spans="1:18" ht="12.75" customHeight="1">
      <c r="A41" s="6" t="s">
        <v>43</v>
      </c>
      <c s="6"/>
      <c s="41" t="s">
        <v>35</v>
      </c>
      <c s="6"/>
      <c s="27" t="s">
        <v>212</v>
      </c>
      <c s="6"/>
      <c s="6"/>
      <c s="6"/>
      <c s="42">
        <f>0+Q41</f>
      </c>
      <c r="O41">
        <f>0+R41</f>
      </c>
      <c r="Q41">
        <f>0+I42+I45</f>
      </c>
      <c>
        <f>0+O42+O45</f>
      </c>
    </row>
    <row r="42" spans="1:16" ht="12.75">
      <c r="A42" s="25" t="s">
        <v>45</v>
      </c>
      <c s="29" t="s">
        <v>81</v>
      </c>
      <c s="29" t="s">
        <v>1017</v>
      </c>
      <c s="25" t="s">
        <v>47</v>
      </c>
      <c s="30" t="s">
        <v>1018</v>
      </c>
      <c s="31" t="s">
        <v>101</v>
      </c>
      <c s="32">
        <v>36.975</v>
      </c>
      <c s="33">
        <v>0</v>
      </c>
      <c s="34">
        <f>ROUND(ROUND(H42,2)*ROUND(G42,3),2)</f>
      </c>
      <c r="O42">
        <f>(I42*21)/100</f>
      </c>
      <c t="s">
        <v>23</v>
      </c>
    </row>
    <row r="43" spans="1:5" ht="12.75">
      <c r="A43" s="35" t="s">
        <v>50</v>
      </c>
      <c r="E43" s="36" t="s">
        <v>47</v>
      </c>
    </row>
    <row r="44" spans="1:5" ht="25.5">
      <c r="A44" s="39" t="s">
        <v>52</v>
      </c>
      <c r="E44" s="38" t="s">
        <v>1070</v>
      </c>
    </row>
    <row r="45" spans="1:16" ht="12.75">
      <c r="A45" s="25" t="s">
        <v>45</v>
      </c>
      <c s="29" t="s">
        <v>85</v>
      </c>
      <c s="29" t="s">
        <v>1071</v>
      </c>
      <c s="25" t="s">
        <v>47</v>
      </c>
      <c s="30" t="s">
        <v>1072</v>
      </c>
      <c s="31" t="s">
        <v>101</v>
      </c>
      <c s="32">
        <v>5</v>
      </c>
      <c s="33">
        <v>0</v>
      </c>
      <c s="34">
        <f>ROUND(ROUND(H45,2)*ROUND(G45,3),2)</f>
      </c>
      <c r="O45">
        <f>(I45*21)/100</f>
      </c>
      <c t="s">
        <v>23</v>
      </c>
    </row>
    <row r="46" spans="1:5" ht="12.75">
      <c r="A46" s="35" t="s">
        <v>50</v>
      </c>
      <c r="E46" s="36" t="s">
        <v>47</v>
      </c>
    </row>
    <row r="47" spans="1:5" ht="12.75">
      <c r="A47" s="37" t="s">
        <v>52</v>
      </c>
      <c r="E47" s="38" t="s">
        <v>47</v>
      </c>
    </row>
    <row r="48" spans="1:18" ht="12.75" customHeight="1">
      <c r="A48" s="6" t="s">
        <v>43</v>
      </c>
      <c s="6"/>
      <c s="41" t="s">
        <v>68</v>
      </c>
      <c s="6"/>
      <c s="27" t="s">
        <v>257</v>
      </c>
      <c s="6"/>
      <c s="6"/>
      <c s="6"/>
      <c s="42">
        <f>0+Q48</f>
      </c>
      <c r="O48">
        <f>0+R48</f>
      </c>
      <c r="Q48">
        <f>0+I49+I52+I55+I58+I61+I64+I67+I70+I73+I76+I79+I82+I85</f>
      </c>
      <c>
        <f>0+O49+O52+O55+O58+O61+O64+O67+O70+O73+O76+O79+O82+O85</f>
      </c>
    </row>
    <row r="49" spans="1:16" ht="12.75">
      <c r="A49" s="25" t="s">
        <v>45</v>
      </c>
      <c s="29" t="s">
        <v>89</v>
      </c>
      <c s="29" t="s">
        <v>1073</v>
      </c>
      <c s="25" t="s">
        <v>47</v>
      </c>
      <c s="30" t="s">
        <v>1074</v>
      </c>
      <c s="31" t="s">
        <v>278</v>
      </c>
      <c s="32">
        <v>8</v>
      </c>
      <c s="33">
        <v>0</v>
      </c>
      <c s="34">
        <f>ROUND(ROUND(H49,2)*ROUND(G49,3),2)</f>
      </c>
      <c r="O49">
        <f>(I49*21)/100</f>
      </c>
      <c t="s">
        <v>23</v>
      </c>
    </row>
    <row r="50" spans="1:5" ht="12.75">
      <c r="A50" s="35" t="s">
        <v>50</v>
      </c>
      <c r="E50" s="36" t="s">
        <v>1075</v>
      </c>
    </row>
    <row r="51" spans="1:5" ht="25.5">
      <c r="A51" s="39" t="s">
        <v>52</v>
      </c>
      <c r="E51" s="38" t="s">
        <v>1076</v>
      </c>
    </row>
    <row r="52" spans="1:16" ht="12.75">
      <c r="A52" s="25" t="s">
        <v>45</v>
      </c>
      <c s="29" t="s">
        <v>93</v>
      </c>
      <c s="29" t="s">
        <v>1020</v>
      </c>
      <c s="25" t="s">
        <v>47</v>
      </c>
      <c s="30" t="s">
        <v>1021</v>
      </c>
      <c s="31" t="s">
        <v>278</v>
      </c>
      <c s="32">
        <v>132</v>
      </c>
      <c s="33">
        <v>0</v>
      </c>
      <c s="34">
        <f>ROUND(ROUND(H52,2)*ROUND(G52,3),2)</f>
      </c>
      <c r="O52">
        <f>(I52*21)/100</f>
      </c>
      <c t="s">
        <v>23</v>
      </c>
    </row>
    <row r="53" spans="1:5" ht="12.75">
      <c r="A53" s="35" t="s">
        <v>50</v>
      </c>
      <c r="E53" s="36" t="s">
        <v>1077</v>
      </c>
    </row>
    <row r="54" spans="1:5" ht="102">
      <c r="A54" s="39" t="s">
        <v>52</v>
      </c>
      <c r="E54" s="38" t="s">
        <v>1078</v>
      </c>
    </row>
    <row r="55" spans="1:16" ht="12.75">
      <c r="A55" s="25" t="s">
        <v>45</v>
      </c>
      <c s="29" t="s">
        <v>98</v>
      </c>
      <c s="29" t="s">
        <v>1020</v>
      </c>
      <c s="25" t="s">
        <v>29</v>
      </c>
      <c s="30" t="s">
        <v>1021</v>
      </c>
      <c s="31" t="s">
        <v>278</v>
      </c>
      <c s="32">
        <v>42.288</v>
      </c>
      <c s="33">
        <v>0</v>
      </c>
      <c s="34">
        <f>ROUND(ROUND(H55,2)*ROUND(G55,3),2)</f>
      </c>
      <c r="O55">
        <f>(I55*21)/100</f>
      </c>
      <c t="s">
        <v>23</v>
      </c>
    </row>
    <row r="56" spans="1:5" ht="12.75">
      <c r="A56" s="35" t="s">
        <v>50</v>
      </c>
      <c r="E56" s="36" t="s">
        <v>1024</v>
      </c>
    </row>
    <row r="57" spans="1:5" ht="38.25">
      <c r="A57" s="39" t="s">
        <v>52</v>
      </c>
      <c r="E57" s="38" t="s">
        <v>1079</v>
      </c>
    </row>
    <row r="58" spans="1:16" ht="12.75">
      <c r="A58" s="25" t="s">
        <v>45</v>
      </c>
      <c s="29" t="s">
        <v>102</v>
      </c>
      <c s="29" t="s">
        <v>1020</v>
      </c>
      <c s="25" t="s">
        <v>23</v>
      </c>
      <c s="30" t="s">
        <v>1021</v>
      </c>
      <c s="31" t="s">
        <v>278</v>
      </c>
      <c s="32">
        <v>20</v>
      </c>
      <c s="33">
        <v>0</v>
      </c>
      <c s="34">
        <f>ROUND(ROUND(H58,2)*ROUND(G58,3),2)</f>
      </c>
      <c r="O58">
        <f>(I58*21)/100</f>
      </c>
      <c t="s">
        <v>23</v>
      </c>
    </row>
    <row r="59" spans="1:5" ht="12.75">
      <c r="A59" s="35" t="s">
        <v>50</v>
      </c>
      <c r="E59" s="36" t="s">
        <v>1026</v>
      </c>
    </row>
    <row r="60" spans="1:5" ht="12.75">
      <c r="A60" s="39" t="s">
        <v>52</v>
      </c>
      <c r="E60" s="38" t="s">
        <v>1080</v>
      </c>
    </row>
    <row r="61" spans="1:16" ht="12.75">
      <c r="A61" s="25" t="s">
        <v>45</v>
      </c>
      <c s="29" t="s">
        <v>105</v>
      </c>
      <c s="29" t="s">
        <v>1028</v>
      </c>
      <c s="25" t="s">
        <v>47</v>
      </c>
      <c s="30" t="s">
        <v>1029</v>
      </c>
      <c s="31" t="s">
        <v>278</v>
      </c>
      <c s="32">
        <v>59.503</v>
      </c>
      <c s="33">
        <v>0</v>
      </c>
      <c s="34">
        <f>ROUND(ROUND(H61,2)*ROUND(G61,3),2)</f>
      </c>
      <c r="O61">
        <f>(I61*21)/100</f>
      </c>
      <c t="s">
        <v>23</v>
      </c>
    </row>
    <row r="62" spans="1:5" ht="12.75">
      <c r="A62" s="35" t="s">
        <v>50</v>
      </c>
      <c r="E62" s="36" t="s">
        <v>1081</v>
      </c>
    </row>
    <row r="63" spans="1:5" ht="76.5">
      <c r="A63" s="39" t="s">
        <v>52</v>
      </c>
      <c r="E63" s="38" t="s">
        <v>1082</v>
      </c>
    </row>
    <row r="64" spans="1:16" ht="12.75">
      <c r="A64" s="25" t="s">
        <v>45</v>
      </c>
      <c s="29" t="s">
        <v>110</v>
      </c>
      <c s="29" t="s">
        <v>1032</v>
      </c>
      <c s="25" t="s">
        <v>47</v>
      </c>
      <c s="30" t="s">
        <v>1033</v>
      </c>
      <c s="31" t="s">
        <v>278</v>
      </c>
      <c s="32">
        <v>50</v>
      </c>
      <c s="33">
        <v>0</v>
      </c>
      <c s="34">
        <f>ROUND(ROUND(H64,2)*ROUND(G64,3),2)</f>
      </c>
      <c r="O64">
        <f>(I64*21)/100</f>
      </c>
      <c t="s">
        <v>23</v>
      </c>
    </row>
    <row r="65" spans="1:5" ht="12.75">
      <c r="A65" s="35" t="s">
        <v>50</v>
      </c>
      <c r="E65" s="36" t="s">
        <v>1083</v>
      </c>
    </row>
    <row r="66" spans="1:5" ht="63.75">
      <c r="A66" s="39" t="s">
        <v>52</v>
      </c>
      <c r="E66" s="38" t="s">
        <v>1084</v>
      </c>
    </row>
    <row r="67" spans="1:16" ht="12.75">
      <c r="A67" s="25" t="s">
        <v>45</v>
      </c>
      <c s="29" t="s">
        <v>114</v>
      </c>
      <c s="29" t="s">
        <v>1036</v>
      </c>
      <c s="25" t="s">
        <v>47</v>
      </c>
      <c s="30" t="s">
        <v>1037</v>
      </c>
      <c s="31" t="s">
        <v>84</v>
      </c>
      <c s="32">
        <v>1</v>
      </c>
      <c s="33">
        <v>0</v>
      </c>
      <c s="34">
        <f>ROUND(ROUND(H67,2)*ROUND(G67,3),2)</f>
      </c>
      <c r="O67">
        <f>(I67*21)/100</f>
      </c>
      <c t="s">
        <v>23</v>
      </c>
    </row>
    <row r="68" spans="1:5" ht="12.75">
      <c r="A68" s="35" t="s">
        <v>50</v>
      </c>
      <c r="E68" s="36" t="s">
        <v>1038</v>
      </c>
    </row>
    <row r="69" spans="1:5" ht="12.75">
      <c r="A69" s="39" t="s">
        <v>52</v>
      </c>
      <c r="E69" s="38" t="s">
        <v>47</v>
      </c>
    </row>
    <row r="70" spans="1:16" ht="12.75">
      <c r="A70" s="25" t="s">
        <v>45</v>
      </c>
      <c s="29" t="s">
        <v>118</v>
      </c>
      <c s="29" t="s">
        <v>1039</v>
      </c>
      <c s="25" t="s">
        <v>47</v>
      </c>
      <c s="30" t="s">
        <v>1040</v>
      </c>
      <c s="31" t="s">
        <v>278</v>
      </c>
      <c s="32">
        <v>2594.544</v>
      </c>
      <c s="33">
        <v>0</v>
      </c>
      <c s="34">
        <f>ROUND(ROUND(H70,2)*ROUND(G70,3),2)</f>
      </c>
      <c r="O70">
        <f>(I70*21)/100</f>
      </c>
      <c t="s">
        <v>23</v>
      </c>
    </row>
    <row r="71" spans="1:5" ht="12.75">
      <c r="A71" s="35" t="s">
        <v>50</v>
      </c>
      <c r="E71" s="36" t="s">
        <v>1085</v>
      </c>
    </row>
    <row r="72" spans="1:5" ht="102">
      <c r="A72" s="39" t="s">
        <v>52</v>
      </c>
      <c r="E72" s="38" t="s">
        <v>1086</v>
      </c>
    </row>
    <row r="73" spans="1:16" ht="12.75">
      <c r="A73" s="25" t="s">
        <v>45</v>
      </c>
      <c s="29" t="s">
        <v>122</v>
      </c>
      <c s="29" t="s">
        <v>1043</v>
      </c>
      <c s="25" t="s">
        <v>47</v>
      </c>
      <c s="30" t="s">
        <v>1044</v>
      </c>
      <c s="31" t="s">
        <v>278</v>
      </c>
      <c s="32">
        <v>84.288</v>
      </c>
      <c s="33">
        <v>0</v>
      </c>
      <c s="34">
        <f>ROUND(ROUND(H73,2)*ROUND(G73,3),2)</f>
      </c>
      <c r="O73">
        <f>(I73*21)/100</f>
      </c>
      <c t="s">
        <v>23</v>
      </c>
    </row>
    <row r="74" spans="1:5" ht="12.75">
      <c r="A74" s="35" t="s">
        <v>50</v>
      </c>
      <c r="E74" s="36" t="s">
        <v>1045</v>
      </c>
    </row>
    <row r="75" spans="1:5" ht="38.25">
      <c r="A75" s="39" t="s">
        <v>52</v>
      </c>
      <c r="E75" s="38" t="s">
        <v>1087</v>
      </c>
    </row>
    <row r="76" spans="1:16" ht="25.5">
      <c r="A76" s="25" t="s">
        <v>45</v>
      </c>
      <c s="29" t="s">
        <v>126</v>
      </c>
      <c s="29" t="s">
        <v>1046</v>
      </c>
      <c s="25" t="s">
        <v>47</v>
      </c>
      <c s="30" t="s">
        <v>1047</v>
      </c>
      <c s="31" t="s">
        <v>84</v>
      </c>
      <c s="32">
        <v>32</v>
      </c>
      <c s="33">
        <v>0</v>
      </c>
      <c s="34">
        <f>ROUND(ROUND(H76,2)*ROUND(G76,3),2)</f>
      </c>
      <c r="O76">
        <f>(I76*21)/100</f>
      </c>
      <c t="s">
        <v>23</v>
      </c>
    </row>
    <row r="77" spans="1:5" ht="12.75">
      <c r="A77" s="35" t="s">
        <v>50</v>
      </c>
      <c r="E77" s="36" t="s">
        <v>47</v>
      </c>
    </row>
    <row r="78" spans="1:5" ht="12.75">
      <c r="A78" s="39" t="s">
        <v>52</v>
      </c>
      <c r="E78" s="38" t="s">
        <v>1088</v>
      </c>
    </row>
    <row r="79" spans="1:16" ht="25.5">
      <c r="A79" s="25" t="s">
        <v>45</v>
      </c>
      <c s="29" t="s">
        <v>130</v>
      </c>
      <c s="29" t="s">
        <v>1049</v>
      </c>
      <c s="25" t="s">
        <v>47</v>
      </c>
      <c s="30" t="s">
        <v>1050</v>
      </c>
      <c s="31" t="s">
        <v>84</v>
      </c>
      <c s="32">
        <v>2</v>
      </c>
      <c s="33">
        <v>0</v>
      </c>
      <c s="34">
        <f>ROUND(ROUND(H79,2)*ROUND(G79,3),2)</f>
      </c>
      <c r="O79">
        <f>(I79*21)/100</f>
      </c>
      <c t="s">
        <v>23</v>
      </c>
    </row>
    <row r="80" spans="1:5" ht="12.75">
      <c r="A80" s="35" t="s">
        <v>50</v>
      </c>
      <c r="E80" s="36" t="s">
        <v>1045</v>
      </c>
    </row>
    <row r="81" spans="1:5" ht="12.75">
      <c r="A81" s="39" t="s">
        <v>52</v>
      </c>
      <c r="E81" s="38" t="s">
        <v>47</v>
      </c>
    </row>
    <row r="82" spans="1:16" ht="25.5">
      <c r="A82" s="25" t="s">
        <v>45</v>
      </c>
      <c s="29" t="s">
        <v>134</v>
      </c>
      <c s="29" t="s">
        <v>1051</v>
      </c>
      <c s="25" t="s">
        <v>47</v>
      </c>
      <c s="30" t="s">
        <v>1052</v>
      </c>
      <c s="31" t="s">
        <v>84</v>
      </c>
      <c s="32">
        <v>1</v>
      </c>
      <c s="33">
        <v>0</v>
      </c>
      <c s="34">
        <f>ROUND(ROUND(H82,2)*ROUND(G82,3),2)</f>
      </c>
      <c r="O82">
        <f>(I82*21)/100</f>
      </c>
      <c t="s">
        <v>23</v>
      </c>
    </row>
    <row r="83" spans="1:5" ht="12.75">
      <c r="A83" s="35" t="s">
        <v>50</v>
      </c>
      <c r="E83" s="36" t="s">
        <v>1053</v>
      </c>
    </row>
    <row r="84" spans="1:5" ht="12.75">
      <c r="A84" s="39" t="s">
        <v>52</v>
      </c>
      <c r="E84" s="38" t="s">
        <v>47</v>
      </c>
    </row>
    <row r="85" spans="1:16" ht="25.5">
      <c r="A85" s="25" t="s">
        <v>45</v>
      </c>
      <c s="29" t="s">
        <v>138</v>
      </c>
      <c s="29" t="s">
        <v>1056</v>
      </c>
      <c s="25" t="s">
        <v>47</v>
      </c>
      <c s="30" t="s">
        <v>1057</v>
      </c>
      <c s="31" t="s">
        <v>84</v>
      </c>
      <c s="32">
        <v>2</v>
      </c>
      <c s="33">
        <v>0</v>
      </c>
      <c s="34">
        <f>ROUND(ROUND(H85,2)*ROUND(G85,3),2)</f>
      </c>
      <c r="O85">
        <f>(I85*21)/100</f>
      </c>
      <c t="s">
        <v>23</v>
      </c>
    </row>
    <row r="86" spans="1:5" ht="12.75">
      <c r="A86" s="35" t="s">
        <v>50</v>
      </c>
      <c r="E86" s="36" t="s">
        <v>47</v>
      </c>
    </row>
    <row r="87" spans="1:5" ht="12.75">
      <c r="A87" s="37" t="s">
        <v>52</v>
      </c>
      <c r="E87" s="38" t="s">
        <v>1089</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0+O8+O18+O40+O44+O57</f>
      </c>
      <c t="s">
        <v>22</v>
      </c>
    </row>
    <row r="3" spans="1:16" ht="15" customHeight="1">
      <c r="A3" t="s">
        <v>12</v>
      </c>
      <c s="12" t="s">
        <v>14</v>
      </c>
      <c s="13" t="s">
        <v>15</v>
      </c>
      <c s="1"/>
      <c s="14" t="s">
        <v>16</v>
      </c>
      <c s="1"/>
      <c s="9"/>
      <c s="8" t="s">
        <v>1090</v>
      </c>
      <c s="43">
        <f>0+I8+I18+I40+I44+I57</f>
      </c>
      <c r="O3" t="s">
        <v>19</v>
      </c>
      <c t="s">
        <v>23</v>
      </c>
    </row>
    <row r="4" spans="1:16" ht="15" customHeight="1">
      <c r="A4" t="s">
        <v>17</v>
      </c>
      <c s="16" t="s">
        <v>18</v>
      </c>
      <c s="17" t="s">
        <v>1090</v>
      </c>
      <c s="6"/>
      <c s="18" t="s">
        <v>1091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999</v>
      </c>
      <c s="25" t="s">
        <v>47</v>
      </c>
      <c s="30" t="s">
        <v>1000</v>
      </c>
      <c s="31" t="s">
        <v>108</v>
      </c>
      <c s="32">
        <v>39.487</v>
      </c>
      <c s="33">
        <v>0</v>
      </c>
      <c s="34">
        <f>ROUND(ROUND(H9,2)*ROUND(G9,3),2)</f>
      </c>
      <c r="O9">
        <f>(I9*21)/100</f>
      </c>
      <c t="s">
        <v>23</v>
      </c>
    </row>
    <row r="10" spans="1:5" ht="12.75">
      <c r="A10" s="35" t="s">
        <v>50</v>
      </c>
      <c r="E10" s="36" t="s">
        <v>47</v>
      </c>
    </row>
    <row r="11" spans="1:5" ht="76.5">
      <c r="A11" s="39" t="s">
        <v>52</v>
      </c>
      <c r="E11" s="38" t="s">
        <v>1092</v>
      </c>
    </row>
    <row r="12" spans="1:16" ht="12.75">
      <c r="A12" s="25" t="s">
        <v>45</v>
      </c>
      <c s="29" t="s">
        <v>23</v>
      </c>
      <c s="29" t="s">
        <v>1093</v>
      </c>
      <c s="25" t="s">
        <v>47</v>
      </c>
      <c s="30" t="s">
        <v>57</v>
      </c>
      <c s="31" t="s">
        <v>108</v>
      </c>
      <c s="32">
        <v>8.97</v>
      </c>
      <c s="33">
        <v>0</v>
      </c>
      <c s="34">
        <f>ROUND(ROUND(H12,2)*ROUND(G12,3),2)</f>
      </c>
      <c r="O12">
        <f>(I12*21)/100</f>
      </c>
      <c t="s">
        <v>23</v>
      </c>
    </row>
    <row r="13" spans="1:5" ht="12.75">
      <c r="A13" s="35" t="s">
        <v>50</v>
      </c>
      <c r="E13" s="36" t="s">
        <v>1094</v>
      </c>
    </row>
    <row r="14" spans="1:5" ht="12.75">
      <c r="A14" s="39" t="s">
        <v>52</v>
      </c>
      <c r="E14" s="38" t="s">
        <v>1095</v>
      </c>
    </row>
    <row r="15" spans="1:16" ht="12.75">
      <c r="A15" s="25" t="s">
        <v>45</v>
      </c>
      <c s="29" t="s">
        <v>22</v>
      </c>
      <c s="29" t="s">
        <v>86</v>
      </c>
      <c s="25" t="s">
        <v>47</v>
      </c>
      <c s="30" t="s">
        <v>87</v>
      </c>
      <c s="31" t="s">
        <v>61</v>
      </c>
      <c s="32">
        <v>1</v>
      </c>
      <c s="33">
        <v>0</v>
      </c>
      <c s="34">
        <f>ROUND(ROUND(H15,2)*ROUND(G15,3),2)</f>
      </c>
      <c r="O15">
        <f>(I15*21)/100</f>
      </c>
      <c t="s">
        <v>23</v>
      </c>
    </row>
    <row r="16" spans="1:5" ht="12.75">
      <c r="A16" s="35" t="s">
        <v>50</v>
      </c>
      <c r="E16" s="36" t="s">
        <v>1096</v>
      </c>
    </row>
    <row r="17" spans="1:5" ht="12.75">
      <c r="A17" s="37" t="s">
        <v>52</v>
      </c>
      <c r="E17" s="38" t="s">
        <v>47</v>
      </c>
    </row>
    <row r="18" spans="1:18" ht="12.75" customHeight="1">
      <c r="A18" s="6" t="s">
        <v>43</v>
      </c>
      <c s="6"/>
      <c s="41" t="s">
        <v>29</v>
      </c>
      <c s="6"/>
      <c s="27" t="s">
        <v>97</v>
      </c>
      <c s="6"/>
      <c s="6"/>
      <c s="6"/>
      <c s="42">
        <f>0+Q18</f>
      </c>
      <c r="O18">
        <f>0+R18</f>
      </c>
      <c r="Q18">
        <f>0+I19+I22+I25+I28+I31+I34+I37</f>
      </c>
      <c>
        <f>0+O19+O22+O25+O28+O31+O34+O37</f>
      </c>
    </row>
    <row r="19" spans="1:16" ht="12.75">
      <c r="A19" s="25" t="s">
        <v>45</v>
      </c>
      <c s="29" t="s">
        <v>33</v>
      </c>
      <c s="29" t="s">
        <v>431</v>
      </c>
      <c s="25" t="s">
        <v>47</v>
      </c>
      <c s="30" t="s">
        <v>432</v>
      </c>
      <c s="31" t="s">
        <v>108</v>
      </c>
      <c s="32">
        <v>8.97</v>
      </c>
      <c s="33">
        <v>0</v>
      </c>
      <c s="34">
        <f>ROUND(ROUND(H19,2)*ROUND(G19,3),2)</f>
      </c>
      <c r="O19">
        <f>(I19*21)/100</f>
      </c>
      <c t="s">
        <v>23</v>
      </c>
    </row>
    <row r="20" spans="1:5" ht="12.75">
      <c r="A20" s="35" t="s">
        <v>50</v>
      </c>
      <c r="E20" s="36" t="s">
        <v>1097</v>
      </c>
    </row>
    <row r="21" spans="1:5" ht="12.75">
      <c r="A21" s="39" t="s">
        <v>52</v>
      </c>
      <c r="E21" s="38" t="s">
        <v>1095</v>
      </c>
    </row>
    <row r="22" spans="1:16" ht="12.75">
      <c r="A22" s="25" t="s">
        <v>45</v>
      </c>
      <c s="29" t="s">
        <v>35</v>
      </c>
      <c s="29" t="s">
        <v>450</v>
      </c>
      <c s="25" t="s">
        <v>47</v>
      </c>
      <c s="30" t="s">
        <v>451</v>
      </c>
      <c s="31" t="s">
        <v>108</v>
      </c>
      <c s="32">
        <v>3</v>
      </c>
      <c s="33">
        <v>0</v>
      </c>
      <c s="34">
        <f>ROUND(ROUND(H22,2)*ROUND(G22,3),2)</f>
      </c>
      <c r="O22">
        <f>(I22*21)/100</f>
      </c>
      <c t="s">
        <v>23</v>
      </c>
    </row>
    <row r="23" spans="1:5" ht="12.75">
      <c r="A23" s="35" t="s">
        <v>50</v>
      </c>
      <c r="E23" s="36" t="s">
        <v>1003</v>
      </c>
    </row>
    <row r="24" spans="1:5" ht="12.75">
      <c r="A24" s="39" t="s">
        <v>52</v>
      </c>
      <c r="E24" s="38" t="s">
        <v>47</v>
      </c>
    </row>
    <row r="25" spans="1:16" ht="12.75">
      <c r="A25" s="25" t="s">
        <v>45</v>
      </c>
      <c s="29" t="s">
        <v>37</v>
      </c>
      <c s="29" t="s">
        <v>804</v>
      </c>
      <c s="25" t="s">
        <v>47</v>
      </c>
      <c s="30" t="s">
        <v>805</v>
      </c>
      <c s="31" t="s">
        <v>108</v>
      </c>
      <c s="32">
        <v>36.487</v>
      </c>
      <c s="33">
        <v>0</v>
      </c>
      <c s="34">
        <f>ROUND(ROUND(H25,2)*ROUND(G25,3),2)</f>
      </c>
      <c r="O25">
        <f>(I25*21)/100</f>
      </c>
      <c t="s">
        <v>23</v>
      </c>
    </row>
    <row r="26" spans="1:5" ht="12.75">
      <c r="A26" s="35" t="s">
        <v>50</v>
      </c>
      <c r="E26" s="36" t="s">
        <v>1003</v>
      </c>
    </row>
    <row r="27" spans="1:5" ht="63.75">
      <c r="A27" s="39" t="s">
        <v>52</v>
      </c>
      <c r="E27" s="38" t="s">
        <v>1098</v>
      </c>
    </row>
    <row r="28" spans="1:16" ht="12.75">
      <c r="A28" s="25" t="s">
        <v>45</v>
      </c>
      <c s="29" t="s">
        <v>68</v>
      </c>
      <c s="29" t="s">
        <v>1005</v>
      </c>
      <c s="25" t="s">
        <v>47</v>
      </c>
      <c s="30" t="s">
        <v>1006</v>
      </c>
      <c s="31" t="s">
        <v>108</v>
      </c>
      <c s="32">
        <v>35.639</v>
      </c>
      <c s="33">
        <v>0</v>
      </c>
      <c s="34">
        <f>ROUND(ROUND(H28,2)*ROUND(G28,3),2)</f>
      </c>
      <c r="O28">
        <f>(I28*21)/100</f>
      </c>
      <c t="s">
        <v>23</v>
      </c>
    </row>
    <row r="29" spans="1:5" ht="12.75">
      <c r="A29" s="35" t="s">
        <v>50</v>
      </c>
      <c r="E29" s="36" t="s">
        <v>1007</v>
      </c>
    </row>
    <row r="30" spans="1:5" ht="38.25">
      <c r="A30" s="39" t="s">
        <v>52</v>
      </c>
      <c r="E30" s="38" t="s">
        <v>1099</v>
      </c>
    </row>
    <row r="31" spans="1:16" ht="12.75">
      <c r="A31" s="25" t="s">
        <v>45</v>
      </c>
      <c s="29" t="s">
        <v>72</v>
      </c>
      <c s="29" t="s">
        <v>812</v>
      </c>
      <c s="25" t="s">
        <v>47</v>
      </c>
      <c s="30" t="s">
        <v>813</v>
      </c>
      <c s="31" t="s">
        <v>108</v>
      </c>
      <c s="32">
        <v>35.639</v>
      </c>
      <c s="33">
        <v>0</v>
      </c>
      <c s="34">
        <f>ROUND(ROUND(H31,2)*ROUND(G31,3),2)</f>
      </c>
      <c r="O31">
        <f>(I31*21)/100</f>
      </c>
      <c t="s">
        <v>23</v>
      </c>
    </row>
    <row r="32" spans="1:5" ht="12.75">
      <c r="A32" s="35" t="s">
        <v>50</v>
      </c>
      <c r="E32" s="36" t="s">
        <v>47</v>
      </c>
    </row>
    <row r="33" spans="1:5" ht="38.25">
      <c r="A33" s="39" t="s">
        <v>52</v>
      </c>
      <c r="E33" s="38" t="s">
        <v>1099</v>
      </c>
    </row>
    <row r="34" spans="1:16" ht="12.75">
      <c r="A34" s="25" t="s">
        <v>45</v>
      </c>
      <c s="29" t="s">
        <v>40</v>
      </c>
      <c s="29" t="s">
        <v>1009</v>
      </c>
      <c s="25" t="s">
        <v>47</v>
      </c>
      <c s="30" t="s">
        <v>1010</v>
      </c>
      <c s="31" t="s">
        <v>108</v>
      </c>
      <c s="32">
        <v>20.124</v>
      </c>
      <c s="33">
        <v>0</v>
      </c>
      <c s="34">
        <f>ROUND(ROUND(H34,2)*ROUND(G34,3),2)</f>
      </c>
      <c r="O34">
        <f>(I34*21)/100</f>
      </c>
      <c t="s">
        <v>23</v>
      </c>
    </row>
    <row r="35" spans="1:5" ht="12.75">
      <c r="A35" s="35" t="s">
        <v>50</v>
      </c>
      <c r="E35" s="36" t="s">
        <v>1011</v>
      </c>
    </row>
    <row r="36" spans="1:5" ht="38.25">
      <c r="A36" s="39" t="s">
        <v>52</v>
      </c>
      <c r="E36" s="38" t="s">
        <v>1100</v>
      </c>
    </row>
    <row r="37" spans="1:16" ht="12.75">
      <c r="A37" s="25" t="s">
        <v>45</v>
      </c>
      <c s="29" t="s">
        <v>42</v>
      </c>
      <c s="29" t="s">
        <v>467</v>
      </c>
      <c s="25" t="s">
        <v>47</v>
      </c>
      <c s="30" t="s">
        <v>468</v>
      </c>
      <c s="31" t="s">
        <v>108</v>
      </c>
      <c s="32">
        <v>10.942</v>
      </c>
      <c s="33">
        <v>0</v>
      </c>
      <c s="34">
        <f>ROUND(ROUND(H37,2)*ROUND(G37,3),2)</f>
      </c>
      <c r="O37">
        <f>(I37*21)/100</f>
      </c>
      <c t="s">
        <v>23</v>
      </c>
    </row>
    <row r="38" spans="1:5" ht="12.75">
      <c r="A38" s="35" t="s">
        <v>50</v>
      </c>
      <c r="E38" s="36" t="s">
        <v>1013</v>
      </c>
    </row>
    <row r="39" spans="1:5" ht="38.25">
      <c r="A39" s="37" t="s">
        <v>52</v>
      </c>
      <c r="E39" s="38" t="s">
        <v>1101</v>
      </c>
    </row>
    <row r="40" spans="1:18" ht="12.75" customHeight="1">
      <c r="A40" s="6" t="s">
        <v>43</v>
      </c>
      <c s="6"/>
      <c s="41" t="s">
        <v>23</v>
      </c>
      <c s="6"/>
      <c s="27" t="s">
        <v>146</v>
      </c>
      <c s="6"/>
      <c s="6"/>
      <c s="6"/>
      <c s="42">
        <f>0+Q40</f>
      </c>
      <c r="O40">
        <f>0+R40</f>
      </c>
      <c r="Q40">
        <f>0+I41</f>
      </c>
      <c>
        <f>0+O41</f>
      </c>
    </row>
    <row r="41" spans="1:16" ht="12.75">
      <c r="A41" s="25" t="s">
        <v>45</v>
      </c>
      <c s="29" t="s">
        <v>81</v>
      </c>
      <c s="29" t="s">
        <v>152</v>
      </c>
      <c s="25" t="s">
        <v>47</v>
      </c>
      <c s="30" t="s">
        <v>153</v>
      </c>
      <c s="31" t="s">
        <v>108</v>
      </c>
      <c s="32">
        <v>7.758</v>
      </c>
      <c s="33">
        <v>0</v>
      </c>
      <c s="34">
        <f>ROUND(ROUND(H41,2)*ROUND(G41,3),2)</f>
      </c>
      <c r="O41">
        <f>(I41*21)/100</f>
      </c>
      <c t="s">
        <v>23</v>
      </c>
    </row>
    <row r="42" spans="1:5" ht="12.75">
      <c r="A42" s="35" t="s">
        <v>50</v>
      </c>
      <c r="E42" s="36" t="s">
        <v>1015</v>
      </c>
    </row>
    <row r="43" spans="1:5" ht="63.75">
      <c r="A43" s="37" t="s">
        <v>52</v>
      </c>
      <c r="E43" s="38" t="s">
        <v>1102</v>
      </c>
    </row>
    <row r="44" spans="1:18" ht="12.75" customHeight="1">
      <c r="A44" s="6" t="s">
        <v>43</v>
      </c>
      <c s="6"/>
      <c s="41" t="s">
        <v>35</v>
      </c>
      <c s="6"/>
      <c s="27" t="s">
        <v>212</v>
      </c>
      <c s="6"/>
      <c s="6"/>
      <c s="6"/>
      <c s="42">
        <f>0+Q44</f>
      </c>
      <c r="O44">
        <f>0+R44</f>
      </c>
      <c r="Q44">
        <f>0+I45+I48+I51+I54</f>
      </c>
      <c>
        <f>0+O45+O48+O51+O54</f>
      </c>
    </row>
    <row r="45" spans="1:16" ht="12.75">
      <c r="A45" s="25" t="s">
        <v>45</v>
      </c>
      <c s="29" t="s">
        <v>85</v>
      </c>
      <c s="29" t="s">
        <v>1103</v>
      </c>
      <c s="25" t="s">
        <v>47</v>
      </c>
      <c s="30" t="s">
        <v>1104</v>
      </c>
      <c s="31" t="s">
        <v>108</v>
      </c>
      <c s="32">
        <v>1.56</v>
      </c>
      <c s="33">
        <v>0</v>
      </c>
      <c s="34">
        <f>ROUND(ROUND(H45,2)*ROUND(G45,3),2)</f>
      </c>
      <c r="O45">
        <f>(I45*21)/100</f>
      </c>
      <c t="s">
        <v>23</v>
      </c>
    </row>
    <row r="46" spans="1:5" ht="12.75">
      <c r="A46" s="35" t="s">
        <v>50</v>
      </c>
      <c r="E46" s="36" t="s">
        <v>47</v>
      </c>
    </row>
    <row r="47" spans="1:5" ht="12.75">
      <c r="A47" s="39" t="s">
        <v>52</v>
      </c>
      <c r="E47" s="38" t="s">
        <v>1105</v>
      </c>
    </row>
    <row r="48" spans="1:16" ht="12.75">
      <c r="A48" s="25" t="s">
        <v>45</v>
      </c>
      <c s="29" t="s">
        <v>89</v>
      </c>
      <c s="29" t="s">
        <v>1106</v>
      </c>
      <c s="25" t="s">
        <v>47</v>
      </c>
      <c s="30" t="s">
        <v>1107</v>
      </c>
      <c s="31" t="s">
        <v>108</v>
      </c>
      <c s="32">
        <v>2.73</v>
      </c>
      <c s="33">
        <v>0</v>
      </c>
      <c s="34">
        <f>ROUND(ROUND(H48,2)*ROUND(G48,3),2)</f>
      </c>
      <c r="O48">
        <f>(I48*21)/100</f>
      </c>
      <c t="s">
        <v>23</v>
      </c>
    </row>
    <row r="49" spans="1:5" ht="12.75">
      <c r="A49" s="35" t="s">
        <v>50</v>
      </c>
      <c r="E49" s="36" t="s">
        <v>47</v>
      </c>
    </row>
    <row r="50" spans="1:5" ht="12.75">
      <c r="A50" s="39" t="s">
        <v>52</v>
      </c>
      <c r="E50" s="38" t="s">
        <v>1108</v>
      </c>
    </row>
    <row r="51" spans="1:16" ht="12.75">
      <c r="A51" s="25" t="s">
        <v>45</v>
      </c>
      <c s="29" t="s">
        <v>93</v>
      </c>
      <c s="29" t="s">
        <v>1109</v>
      </c>
      <c s="25" t="s">
        <v>47</v>
      </c>
      <c s="30" t="s">
        <v>1110</v>
      </c>
      <c s="31" t="s">
        <v>108</v>
      </c>
      <c s="32">
        <v>4.68</v>
      </c>
      <c s="33">
        <v>0</v>
      </c>
      <c s="34">
        <f>ROUND(ROUND(H51,2)*ROUND(G51,3),2)</f>
      </c>
      <c r="O51">
        <f>(I51*21)/100</f>
      </c>
      <c t="s">
        <v>23</v>
      </c>
    </row>
    <row r="52" spans="1:5" ht="12.75">
      <c r="A52" s="35" t="s">
        <v>50</v>
      </c>
      <c r="E52" s="36" t="s">
        <v>47</v>
      </c>
    </row>
    <row r="53" spans="1:5" ht="12.75">
      <c r="A53" s="39" t="s">
        <v>52</v>
      </c>
      <c r="E53" s="38" t="s">
        <v>1111</v>
      </c>
    </row>
    <row r="54" spans="1:16" ht="12.75">
      <c r="A54" s="25" t="s">
        <v>45</v>
      </c>
      <c s="29" t="s">
        <v>98</v>
      </c>
      <c s="29" t="s">
        <v>1017</v>
      </c>
      <c s="25" t="s">
        <v>47</v>
      </c>
      <c s="30" t="s">
        <v>1018</v>
      </c>
      <c s="31" t="s">
        <v>101</v>
      </c>
      <c s="32">
        <v>113.5</v>
      </c>
      <c s="33">
        <v>0</v>
      </c>
      <c s="34">
        <f>ROUND(ROUND(H54,2)*ROUND(G54,3),2)</f>
      </c>
      <c r="O54">
        <f>(I54*21)/100</f>
      </c>
      <c t="s">
        <v>23</v>
      </c>
    </row>
    <row r="55" spans="1:5" ht="12.75">
      <c r="A55" s="35" t="s">
        <v>50</v>
      </c>
      <c r="E55" s="36" t="s">
        <v>47</v>
      </c>
    </row>
    <row r="56" spans="1:5" ht="25.5">
      <c r="A56" s="37" t="s">
        <v>52</v>
      </c>
      <c r="E56" s="38" t="s">
        <v>1019</v>
      </c>
    </row>
    <row r="57" spans="1:18" ht="12.75" customHeight="1">
      <c r="A57" s="6" t="s">
        <v>43</v>
      </c>
      <c s="6"/>
      <c s="41" t="s">
        <v>68</v>
      </c>
      <c s="6"/>
      <c s="27" t="s">
        <v>257</v>
      </c>
      <c s="6"/>
      <c s="6"/>
      <c s="6"/>
      <c s="42">
        <f>0+Q57</f>
      </c>
      <c r="O57">
        <f>0+R57</f>
      </c>
      <c r="Q57">
        <f>0+I58+I61+I64+I67+I70+I73+I76+I79+I82+I85+I88+I91+I94</f>
      </c>
      <c>
        <f>0+O58+O61+O64+O67+O70+O73+O76+O79+O82+O85+O88+O91+O94</f>
      </c>
    </row>
    <row r="58" spans="1:16" ht="12.75">
      <c r="A58" s="25" t="s">
        <v>45</v>
      </c>
      <c s="29" t="s">
        <v>102</v>
      </c>
      <c s="29" t="s">
        <v>1020</v>
      </c>
      <c s="25" t="s">
        <v>23</v>
      </c>
      <c s="30" t="s">
        <v>1021</v>
      </c>
      <c s="31" t="s">
        <v>278</v>
      </c>
      <c s="32">
        <v>80</v>
      </c>
      <c s="33">
        <v>0</v>
      </c>
      <c s="34">
        <f>ROUND(ROUND(H58,2)*ROUND(G58,3),2)</f>
      </c>
      <c r="O58">
        <f>(I58*21)/100</f>
      </c>
      <c t="s">
        <v>23</v>
      </c>
    </row>
    <row r="59" spans="1:5" ht="12.75">
      <c r="A59" s="35" t="s">
        <v>50</v>
      </c>
      <c r="E59" s="36" t="s">
        <v>1026</v>
      </c>
    </row>
    <row r="60" spans="1:5" ht="12.75">
      <c r="A60" s="39" t="s">
        <v>52</v>
      </c>
      <c r="E60" s="38" t="s">
        <v>1112</v>
      </c>
    </row>
    <row r="61" spans="1:16" ht="12.75">
      <c r="A61" s="25" t="s">
        <v>45</v>
      </c>
      <c s="29" t="s">
        <v>105</v>
      </c>
      <c s="29" t="s">
        <v>1028</v>
      </c>
      <c s="25" t="s">
        <v>47</v>
      </c>
      <c s="30" t="s">
        <v>1029</v>
      </c>
      <c s="31" t="s">
        <v>278</v>
      </c>
      <c s="32">
        <v>201.169</v>
      </c>
      <c s="33">
        <v>0</v>
      </c>
      <c s="34">
        <f>ROUND(ROUND(H61,2)*ROUND(G61,3),2)</f>
      </c>
      <c r="O61">
        <f>(I61*21)/100</f>
      </c>
      <c t="s">
        <v>23</v>
      </c>
    </row>
    <row r="62" spans="1:5" ht="12.75">
      <c r="A62" s="35" t="s">
        <v>50</v>
      </c>
      <c r="E62" s="36" t="s">
        <v>1030</v>
      </c>
    </row>
    <row r="63" spans="1:5" ht="25.5">
      <c r="A63" s="39" t="s">
        <v>52</v>
      </c>
      <c r="E63" s="38" t="s">
        <v>1113</v>
      </c>
    </row>
    <row r="64" spans="1:16" ht="12.75">
      <c r="A64" s="25" t="s">
        <v>45</v>
      </c>
      <c s="29" t="s">
        <v>110</v>
      </c>
      <c s="29" t="s">
        <v>1032</v>
      </c>
      <c s="25" t="s">
        <v>47</v>
      </c>
      <c s="30" t="s">
        <v>1033</v>
      </c>
      <c s="31" t="s">
        <v>278</v>
      </c>
      <c s="32">
        <v>157</v>
      </c>
      <c s="33">
        <v>0</v>
      </c>
      <c s="34">
        <f>ROUND(ROUND(H64,2)*ROUND(G64,3),2)</f>
      </c>
      <c r="O64">
        <f>(I64*21)/100</f>
      </c>
      <c t="s">
        <v>23</v>
      </c>
    </row>
    <row r="65" spans="1:5" ht="12.75">
      <c r="A65" s="35" t="s">
        <v>50</v>
      </c>
      <c r="E65" s="36" t="s">
        <v>1034</v>
      </c>
    </row>
    <row r="66" spans="1:5" ht="12.75">
      <c r="A66" s="39" t="s">
        <v>52</v>
      </c>
      <c r="E66" s="38" t="s">
        <v>1114</v>
      </c>
    </row>
    <row r="67" spans="1:16" ht="12.75">
      <c r="A67" s="25" t="s">
        <v>45</v>
      </c>
      <c s="29" t="s">
        <v>114</v>
      </c>
      <c s="29" t="s">
        <v>1115</v>
      </c>
      <c s="25" t="s">
        <v>47</v>
      </c>
      <c s="30" t="s">
        <v>1116</v>
      </c>
      <c s="31" t="s">
        <v>84</v>
      </c>
      <c s="32">
        <v>3</v>
      </c>
      <c s="33">
        <v>0</v>
      </c>
      <c s="34">
        <f>ROUND(ROUND(H67,2)*ROUND(G67,3),2)</f>
      </c>
      <c r="O67">
        <f>(I67*21)/100</f>
      </c>
      <c t="s">
        <v>23</v>
      </c>
    </row>
    <row r="68" spans="1:5" ht="12.75">
      <c r="A68" s="35" t="s">
        <v>50</v>
      </c>
      <c r="E68" s="36" t="s">
        <v>1117</v>
      </c>
    </row>
    <row r="69" spans="1:5" ht="12.75">
      <c r="A69" s="39" t="s">
        <v>52</v>
      </c>
      <c r="E69" s="38" t="s">
        <v>47</v>
      </c>
    </row>
    <row r="70" spans="1:16" ht="12.75">
      <c r="A70" s="25" t="s">
        <v>45</v>
      </c>
      <c s="29" t="s">
        <v>118</v>
      </c>
      <c s="29" t="s">
        <v>1043</v>
      </c>
      <c s="25" t="s">
        <v>47</v>
      </c>
      <c s="30" t="s">
        <v>1044</v>
      </c>
      <c s="31" t="s">
        <v>278</v>
      </c>
      <c s="32">
        <v>32</v>
      </c>
      <c s="33">
        <v>0</v>
      </c>
      <c s="34">
        <f>ROUND(ROUND(H70,2)*ROUND(G70,3),2)</f>
      </c>
      <c r="O70">
        <f>(I70*21)/100</f>
      </c>
      <c t="s">
        <v>23</v>
      </c>
    </row>
    <row r="71" spans="1:5" ht="12.75">
      <c r="A71" s="35" t="s">
        <v>50</v>
      </c>
      <c r="E71" s="36" t="s">
        <v>1118</v>
      </c>
    </row>
    <row r="72" spans="1:5" ht="12.75">
      <c r="A72" s="39" t="s">
        <v>52</v>
      </c>
      <c r="E72" s="38" t="s">
        <v>1119</v>
      </c>
    </row>
    <row r="73" spans="1:16" ht="12.75">
      <c r="A73" s="25" t="s">
        <v>45</v>
      </c>
      <c s="29" t="s">
        <v>122</v>
      </c>
      <c s="29" t="s">
        <v>1120</v>
      </c>
      <c s="25" t="s">
        <v>47</v>
      </c>
      <c s="30" t="s">
        <v>1121</v>
      </c>
      <c s="31" t="s">
        <v>278</v>
      </c>
      <c s="32">
        <v>211.076</v>
      </c>
      <c s="33">
        <v>0</v>
      </c>
      <c s="34">
        <f>ROUND(ROUND(H73,2)*ROUND(G73,3),2)</f>
      </c>
      <c r="O73">
        <f>(I73*21)/100</f>
      </c>
      <c t="s">
        <v>23</v>
      </c>
    </row>
    <row r="74" spans="1:5" ht="12.75">
      <c r="A74" s="35" t="s">
        <v>50</v>
      </c>
      <c r="E74" s="36" t="s">
        <v>1122</v>
      </c>
    </row>
    <row r="75" spans="1:5" ht="25.5">
      <c r="A75" s="39" t="s">
        <v>52</v>
      </c>
      <c r="E75" s="38" t="s">
        <v>1123</v>
      </c>
    </row>
    <row r="76" spans="1:16" ht="25.5">
      <c r="A76" s="25" t="s">
        <v>45</v>
      </c>
      <c s="29" t="s">
        <v>126</v>
      </c>
      <c s="29" t="s">
        <v>1049</v>
      </c>
      <c s="25" t="s">
        <v>47</v>
      </c>
      <c s="30" t="s">
        <v>1050</v>
      </c>
      <c s="31" t="s">
        <v>84</v>
      </c>
      <c s="32">
        <v>4</v>
      </c>
      <c s="33">
        <v>0</v>
      </c>
      <c s="34">
        <f>ROUND(ROUND(H76,2)*ROUND(G76,3),2)</f>
      </c>
      <c r="O76">
        <f>(I76*21)/100</f>
      </c>
      <c t="s">
        <v>23</v>
      </c>
    </row>
    <row r="77" spans="1:5" ht="12.75">
      <c r="A77" s="35" t="s">
        <v>50</v>
      </c>
      <c r="E77" s="36" t="s">
        <v>1118</v>
      </c>
    </row>
    <row r="78" spans="1:5" ht="12.75">
      <c r="A78" s="39" t="s">
        <v>52</v>
      </c>
      <c r="E78" s="38" t="s">
        <v>47</v>
      </c>
    </row>
    <row r="79" spans="1:16" ht="25.5">
      <c r="A79" s="25" t="s">
        <v>45</v>
      </c>
      <c s="29" t="s">
        <v>130</v>
      </c>
      <c s="29" t="s">
        <v>1124</v>
      </c>
      <c s="25" t="s">
        <v>47</v>
      </c>
      <c s="30" t="s">
        <v>1125</v>
      </c>
      <c s="31" t="s">
        <v>84</v>
      </c>
      <c s="32">
        <v>2</v>
      </c>
      <c s="33">
        <v>0</v>
      </c>
      <c s="34">
        <f>ROUND(ROUND(H79,2)*ROUND(G79,3),2)</f>
      </c>
      <c r="O79">
        <f>(I79*21)/100</f>
      </c>
      <c t="s">
        <v>23</v>
      </c>
    </row>
    <row r="80" spans="1:5" ht="12.75">
      <c r="A80" s="35" t="s">
        <v>50</v>
      </c>
      <c r="E80" s="36" t="s">
        <v>1122</v>
      </c>
    </row>
    <row r="81" spans="1:5" ht="12.75">
      <c r="A81" s="39" t="s">
        <v>52</v>
      </c>
      <c r="E81" s="38" t="s">
        <v>47</v>
      </c>
    </row>
    <row r="82" spans="1:16" ht="25.5">
      <c r="A82" s="25" t="s">
        <v>45</v>
      </c>
      <c s="29" t="s">
        <v>134</v>
      </c>
      <c s="29" t="s">
        <v>1126</v>
      </c>
      <c s="25" t="s">
        <v>47</v>
      </c>
      <c s="30" t="s">
        <v>1127</v>
      </c>
      <c s="31" t="s">
        <v>84</v>
      </c>
      <c s="32">
        <v>2</v>
      </c>
      <c s="33">
        <v>0</v>
      </c>
      <c s="34">
        <f>ROUND(ROUND(H82,2)*ROUND(G82,3),2)</f>
      </c>
      <c r="O82">
        <f>(I82*21)/100</f>
      </c>
      <c t="s">
        <v>23</v>
      </c>
    </row>
    <row r="83" spans="1:5" ht="12.75">
      <c r="A83" s="35" t="s">
        <v>50</v>
      </c>
      <c r="E83" s="36" t="s">
        <v>47</v>
      </c>
    </row>
    <row r="84" spans="1:5" ht="12.75">
      <c r="A84" s="39" t="s">
        <v>52</v>
      </c>
      <c r="E84" s="38" t="s">
        <v>47</v>
      </c>
    </row>
    <row r="85" spans="1:16" ht="25.5">
      <c r="A85" s="25" t="s">
        <v>45</v>
      </c>
      <c s="29" t="s">
        <v>138</v>
      </c>
      <c s="29" t="s">
        <v>1128</v>
      </c>
      <c s="25" t="s">
        <v>47</v>
      </c>
      <c s="30" t="s">
        <v>1129</v>
      </c>
      <c s="31" t="s">
        <v>84</v>
      </c>
      <c s="32">
        <v>1</v>
      </c>
      <c s="33">
        <v>0</v>
      </c>
      <c s="34">
        <f>ROUND(ROUND(H85,2)*ROUND(G85,3),2)</f>
      </c>
      <c r="O85">
        <f>(I85*21)/100</f>
      </c>
      <c t="s">
        <v>23</v>
      </c>
    </row>
    <row r="86" spans="1:5" ht="12.75">
      <c r="A86" s="35" t="s">
        <v>50</v>
      </c>
      <c r="E86" s="36" t="s">
        <v>47</v>
      </c>
    </row>
    <row r="87" spans="1:5" ht="12.75">
      <c r="A87" s="39" t="s">
        <v>52</v>
      </c>
      <c r="E87" s="38" t="s">
        <v>47</v>
      </c>
    </row>
    <row r="88" spans="1:16" ht="12.75">
      <c r="A88" s="25" t="s">
        <v>45</v>
      </c>
      <c s="29" t="s">
        <v>142</v>
      </c>
      <c s="29" t="s">
        <v>1130</v>
      </c>
      <c s="25" t="s">
        <v>47</v>
      </c>
      <c s="30" t="s">
        <v>1131</v>
      </c>
      <c s="31" t="s">
        <v>84</v>
      </c>
      <c s="32">
        <v>3</v>
      </c>
      <c s="33">
        <v>0</v>
      </c>
      <c s="34">
        <f>ROUND(ROUND(H88,2)*ROUND(G88,3),2)</f>
      </c>
      <c r="O88">
        <f>(I88*21)/100</f>
      </c>
      <c t="s">
        <v>23</v>
      </c>
    </row>
    <row r="89" spans="1:5" ht="12.75">
      <c r="A89" s="35" t="s">
        <v>50</v>
      </c>
      <c r="E89" s="36" t="s">
        <v>47</v>
      </c>
    </row>
    <row r="90" spans="1:5" ht="12.75">
      <c r="A90" s="39" t="s">
        <v>52</v>
      </c>
      <c r="E90" s="38" t="s">
        <v>47</v>
      </c>
    </row>
    <row r="91" spans="1:16" ht="12.75">
      <c r="A91" s="25" t="s">
        <v>45</v>
      </c>
      <c s="29" t="s">
        <v>147</v>
      </c>
      <c s="29" t="s">
        <v>1130</v>
      </c>
      <c s="25" t="s">
        <v>29</v>
      </c>
      <c s="30" t="s">
        <v>1131</v>
      </c>
      <c s="31" t="s">
        <v>84</v>
      </c>
      <c s="32">
        <v>3</v>
      </c>
      <c s="33">
        <v>0</v>
      </c>
      <c s="34">
        <f>ROUND(ROUND(H91,2)*ROUND(G91,3),2)</f>
      </c>
      <c r="O91">
        <f>(I91*21)/100</f>
      </c>
      <c t="s">
        <v>23</v>
      </c>
    </row>
    <row r="92" spans="1:5" ht="12.75">
      <c r="A92" s="35" t="s">
        <v>50</v>
      </c>
      <c r="E92" s="36" t="s">
        <v>1132</v>
      </c>
    </row>
    <row r="93" spans="1:5" ht="12.75">
      <c r="A93" s="39" t="s">
        <v>52</v>
      </c>
      <c r="E93" s="38" t="s">
        <v>47</v>
      </c>
    </row>
    <row r="94" spans="1:16" ht="25.5">
      <c r="A94" s="25" t="s">
        <v>45</v>
      </c>
      <c s="29" t="s">
        <v>151</v>
      </c>
      <c s="29" t="s">
        <v>1133</v>
      </c>
      <c s="25" t="s">
        <v>47</v>
      </c>
      <c s="30" t="s">
        <v>1134</v>
      </c>
      <c s="31" t="s">
        <v>84</v>
      </c>
      <c s="32">
        <v>2</v>
      </c>
      <c s="33">
        <v>0</v>
      </c>
      <c s="34">
        <f>ROUND(ROUND(H94,2)*ROUND(G94,3),2)</f>
      </c>
      <c r="O94">
        <f>(I94*21)/100</f>
      </c>
      <c t="s">
        <v>23</v>
      </c>
    </row>
    <row r="95" spans="1:5" ht="12.75">
      <c r="A95" s="35" t="s">
        <v>50</v>
      </c>
      <c r="E95" s="36" t="s">
        <v>47</v>
      </c>
    </row>
    <row r="96" spans="1:5" ht="12.75">
      <c r="A96" s="37" t="s">
        <v>52</v>
      </c>
      <c r="E96" s="38" t="s">
        <v>1058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0+O8+O18+O34+O38+O51</f>
      </c>
      <c t="s">
        <v>22</v>
      </c>
    </row>
    <row r="3" spans="1:16" ht="15" customHeight="1">
      <c r="A3" t="s">
        <v>12</v>
      </c>
      <c s="12" t="s">
        <v>14</v>
      </c>
      <c s="13" t="s">
        <v>15</v>
      </c>
      <c s="1"/>
      <c s="14" t="s">
        <v>16</v>
      </c>
      <c s="1"/>
      <c s="9"/>
      <c s="8" t="s">
        <v>1135</v>
      </c>
      <c s="43">
        <f>0+I8+I18+I34+I38+I51</f>
      </c>
      <c r="O3" t="s">
        <v>19</v>
      </c>
      <c t="s">
        <v>23</v>
      </c>
    </row>
    <row r="4" spans="1:16" ht="15" customHeight="1">
      <c r="A4" t="s">
        <v>17</v>
      </c>
      <c s="16" t="s">
        <v>18</v>
      </c>
      <c s="17" t="s">
        <v>1135</v>
      </c>
      <c s="6"/>
      <c s="18" t="s">
        <v>1136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f>
      </c>
      <c>
        <f>0+O9+O12+O15</f>
      </c>
    </row>
    <row r="9" spans="1:16" ht="12.75">
      <c r="A9" s="25" t="s">
        <v>45</v>
      </c>
      <c s="29" t="s">
        <v>29</v>
      </c>
      <c s="29" t="s">
        <v>999</v>
      </c>
      <c s="25" t="s">
        <v>47</v>
      </c>
      <c s="30" t="s">
        <v>1000</v>
      </c>
      <c s="31" t="s">
        <v>108</v>
      </c>
      <c s="32">
        <v>2.639</v>
      </c>
      <c s="33">
        <v>0</v>
      </c>
      <c s="34">
        <f>ROUND(ROUND(H9,2)*ROUND(G9,3),2)</f>
      </c>
      <c r="O9">
        <f>(I9*21)/100</f>
      </c>
      <c t="s">
        <v>23</v>
      </c>
    </row>
    <row r="10" spans="1:5" ht="12.75">
      <c r="A10" s="35" t="s">
        <v>50</v>
      </c>
      <c r="E10" s="36" t="s">
        <v>47</v>
      </c>
    </row>
    <row r="11" spans="1:5" ht="38.25">
      <c r="A11" s="39" t="s">
        <v>52</v>
      </c>
      <c r="E11" s="38" t="s">
        <v>1137</v>
      </c>
    </row>
    <row r="12" spans="1:16" ht="12.75">
      <c r="A12" s="25" t="s">
        <v>45</v>
      </c>
      <c s="29" t="s">
        <v>23</v>
      </c>
      <c s="29" t="s">
        <v>1093</v>
      </c>
      <c s="25" t="s">
        <v>47</v>
      </c>
      <c s="30" t="s">
        <v>57</v>
      </c>
      <c s="31" t="s">
        <v>108</v>
      </c>
      <c s="32">
        <v>6.67</v>
      </c>
      <c s="33">
        <v>0</v>
      </c>
      <c s="34">
        <f>ROUND(ROUND(H12,2)*ROUND(G12,3),2)</f>
      </c>
      <c r="O12">
        <f>(I12*21)/100</f>
      </c>
      <c t="s">
        <v>23</v>
      </c>
    </row>
    <row r="13" spans="1:5" ht="12.75">
      <c r="A13" s="35" t="s">
        <v>50</v>
      </c>
      <c r="E13" s="36" t="s">
        <v>1094</v>
      </c>
    </row>
    <row r="14" spans="1:5" ht="12.75">
      <c r="A14" s="39" t="s">
        <v>52</v>
      </c>
      <c r="E14" s="38" t="s">
        <v>1138</v>
      </c>
    </row>
    <row r="15" spans="1:16" ht="12.75">
      <c r="A15" s="25" t="s">
        <v>45</v>
      </c>
      <c s="29" t="s">
        <v>22</v>
      </c>
      <c s="29" t="s">
        <v>86</v>
      </c>
      <c s="25" t="s">
        <v>47</v>
      </c>
      <c s="30" t="s">
        <v>87</v>
      </c>
      <c s="31" t="s">
        <v>61</v>
      </c>
      <c s="32">
        <v>1</v>
      </c>
      <c s="33">
        <v>0</v>
      </c>
      <c s="34">
        <f>ROUND(ROUND(H15,2)*ROUND(G15,3),2)</f>
      </c>
      <c r="O15">
        <f>(I15*21)/100</f>
      </c>
      <c t="s">
        <v>23</v>
      </c>
    </row>
    <row r="16" spans="1:5" ht="12.75">
      <c r="A16" s="35" t="s">
        <v>50</v>
      </c>
      <c r="E16" s="36" t="s">
        <v>1096</v>
      </c>
    </row>
    <row r="17" spans="1:5" ht="12.75">
      <c r="A17" s="37" t="s">
        <v>52</v>
      </c>
      <c r="E17" s="38" t="s">
        <v>47</v>
      </c>
    </row>
    <row r="18" spans="1:18" ht="12.75" customHeight="1">
      <c r="A18" s="6" t="s">
        <v>43</v>
      </c>
      <c s="6"/>
      <c s="41" t="s">
        <v>29</v>
      </c>
      <c s="6"/>
      <c s="27" t="s">
        <v>97</v>
      </c>
      <c s="6"/>
      <c s="6"/>
      <c s="6"/>
      <c s="42">
        <f>0+Q18</f>
      </c>
      <c r="O18">
        <f>0+R18</f>
      </c>
      <c r="Q18">
        <f>0+I19+I22+I25+I28+I31</f>
      </c>
      <c>
        <f>0+O19+O22+O25+O28+O31</f>
      </c>
    </row>
    <row r="19" spans="1:16" ht="12.75">
      <c r="A19" s="25" t="s">
        <v>45</v>
      </c>
      <c s="29" t="s">
        <v>33</v>
      </c>
      <c s="29" t="s">
        <v>431</v>
      </c>
      <c s="25" t="s">
        <v>47</v>
      </c>
      <c s="30" t="s">
        <v>432</v>
      </c>
      <c s="31" t="s">
        <v>108</v>
      </c>
      <c s="32">
        <v>6.67</v>
      </c>
      <c s="33">
        <v>0</v>
      </c>
      <c s="34">
        <f>ROUND(ROUND(H19,2)*ROUND(G19,3),2)</f>
      </c>
      <c r="O19">
        <f>(I19*21)/100</f>
      </c>
      <c t="s">
        <v>23</v>
      </c>
    </row>
    <row r="20" spans="1:5" ht="12.75">
      <c r="A20" s="35" t="s">
        <v>50</v>
      </c>
      <c r="E20" s="36" t="s">
        <v>1097</v>
      </c>
    </row>
    <row r="21" spans="1:5" ht="12.75">
      <c r="A21" s="39" t="s">
        <v>52</v>
      </c>
      <c r="E21" s="38" t="s">
        <v>1138</v>
      </c>
    </row>
    <row r="22" spans="1:16" ht="12.75">
      <c r="A22" s="25" t="s">
        <v>45</v>
      </c>
      <c s="29" t="s">
        <v>35</v>
      </c>
      <c s="29" t="s">
        <v>804</v>
      </c>
      <c s="25" t="s">
        <v>47</v>
      </c>
      <c s="30" t="s">
        <v>805</v>
      </c>
      <c s="31" t="s">
        <v>108</v>
      </c>
      <c s="32">
        <v>2.639</v>
      </c>
      <c s="33">
        <v>0</v>
      </c>
      <c s="34">
        <f>ROUND(ROUND(H22,2)*ROUND(G22,3),2)</f>
      </c>
      <c r="O22">
        <f>(I22*21)/100</f>
      </c>
      <c t="s">
        <v>23</v>
      </c>
    </row>
    <row r="23" spans="1:5" ht="12.75">
      <c r="A23" s="35" t="s">
        <v>50</v>
      </c>
      <c r="E23" s="36" t="s">
        <v>1003</v>
      </c>
    </row>
    <row r="24" spans="1:5" ht="38.25">
      <c r="A24" s="39" t="s">
        <v>52</v>
      </c>
      <c r="E24" s="38" t="s">
        <v>1137</v>
      </c>
    </row>
    <row r="25" spans="1:16" ht="12.75">
      <c r="A25" s="25" t="s">
        <v>45</v>
      </c>
      <c s="29" t="s">
        <v>37</v>
      </c>
      <c s="29" t="s">
        <v>1005</v>
      </c>
      <c s="25" t="s">
        <v>47</v>
      </c>
      <c s="30" t="s">
        <v>1006</v>
      </c>
      <c s="31" t="s">
        <v>108</v>
      </c>
      <c s="32">
        <v>8.596</v>
      </c>
      <c s="33">
        <v>0</v>
      </c>
      <c s="34">
        <f>ROUND(ROUND(H25,2)*ROUND(G25,3),2)</f>
      </c>
      <c r="O25">
        <f>(I25*21)/100</f>
      </c>
      <c t="s">
        <v>23</v>
      </c>
    </row>
    <row r="26" spans="1:5" ht="12.75">
      <c r="A26" s="35" t="s">
        <v>50</v>
      </c>
      <c r="E26" s="36" t="s">
        <v>1007</v>
      </c>
    </row>
    <row r="27" spans="1:5" ht="38.25">
      <c r="A27" s="39" t="s">
        <v>52</v>
      </c>
      <c r="E27" s="38" t="s">
        <v>1139</v>
      </c>
    </row>
    <row r="28" spans="1:16" ht="12.75">
      <c r="A28" s="25" t="s">
        <v>45</v>
      </c>
      <c s="29" t="s">
        <v>68</v>
      </c>
      <c s="29" t="s">
        <v>812</v>
      </c>
      <c s="25" t="s">
        <v>47</v>
      </c>
      <c s="30" t="s">
        <v>813</v>
      </c>
      <c s="31" t="s">
        <v>108</v>
      </c>
      <c s="32">
        <v>8.596</v>
      </c>
      <c s="33">
        <v>0</v>
      </c>
      <c s="34">
        <f>ROUND(ROUND(H28,2)*ROUND(G28,3),2)</f>
      </c>
      <c r="O28">
        <f>(I28*21)/100</f>
      </c>
      <c t="s">
        <v>23</v>
      </c>
    </row>
    <row r="29" spans="1:5" ht="12.75">
      <c r="A29" s="35" t="s">
        <v>50</v>
      </c>
      <c r="E29" s="36" t="s">
        <v>47</v>
      </c>
    </row>
    <row r="30" spans="1:5" ht="38.25">
      <c r="A30" s="39" t="s">
        <v>52</v>
      </c>
      <c r="E30" s="38" t="s">
        <v>1139</v>
      </c>
    </row>
    <row r="31" spans="1:16" ht="12.75">
      <c r="A31" s="25" t="s">
        <v>45</v>
      </c>
      <c s="29" t="s">
        <v>72</v>
      </c>
      <c s="29" t="s">
        <v>467</v>
      </c>
      <c s="25" t="s">
        <v>47</v>
      </c>
      <c s="30" t="s">
        <v>468</v>
      </c>
      <c s="31" t="s">
        <v>108</v>
      </c>
      <c s="32">
        <v>2.639</v>
      </c>
      <c s="33">
        <v>0</v>
      </c>
      <c s="34">
        <f>ROUND(ROUND(H31,2)*ROUND(G31,3),2)</f>
      </c>
      <c r="O31">
        <f>(I31*21)/100</f>
      </c>
      <c t="s">
        <v>23</v>
      </c>
    </row>
    <row r="32" spans="1:5" ht="12.75">
      <c r="A32" s="35" t="s">
        <v>50</v>
      </c>
      <c r="E32" s="36" t="s">
        <v>1013</v>
      </c>
    </row>
    <row r="33" spans="1:5" ht="38.25">
      <c r="A33" s="37" t="s">
        <v>52</v>
      </c>
      <c r="E33" s="38" t="s">
        <v>1137</v>
      </c>
    </row>
    <row r="34" spans="1:18" ht="12.75" customHeight="1">
      <c r="A34" s="6" t="s">
        <v>43</v>
      </c>
      <c s="6"/>
      <c s="41" t="s">
        <v>22</v>
      </c>
      <c s="6"/>
      <c s="27" t="s">
        <v>173</v>
      </c>
      <c s="6"/>
      <c s="6"/>
      <c s="6"/>
      <c s="42">
        <f>0+Q34</f>
      </c>
      <c r="O34">
        <f>0+R34</f>
      </c>
      <c r="Q34">
        <f>0+I35</f>
      </c>
      <c>
        <f>0+O35</f>
      </c>
    </row>
    <row r="35" spans="1:16" ht="12.75">
      <c r="A35" s="25" t="s">
        <v>45</v>
      </c>
      <c s="29" t="s">
        <v>40</v>
      </c>
      <c s="29" t="s">
        <v>1140</v>
      </c>
      <c s="25" t="s">
        <v>47</v>
      </c>
      <c s="30" t="s">
        <v>1141</v>
      </c>
      <c s="31" t="s">
        <v>61</v>
      </c>
      <c s="32">
        <v>1</v>
      </c>
      <c s="33">
        <v>0</v>
      </c>
      <c s="34">
        <f>ROUND(ROUND(H35,2)*ROUND(G35,3),2)</f>
      </c>
      <c r="O35">
        <f>(I35*21)/100</f>
      </c>
      <c t="s">
        <v>23</v>
      </c>
    </row>
    <row r="36" spans="1:5" ht="12.75">
      <c r="A36" s="35" t="s">
        <v>50</v>
      </c>
      <c r="E36" s="36" t="s">
        <v>1142</v>
      </c>
    </row>
    <row r="37" spans="1:5" ht="12.75">
      <c r="A37" s="37" t="s">
        <v>52</v>
      </c>
      <c r="E37" s="38" t="s">
        <v>47</v>
      </c>
    </row>
    <row r="38" spans="1:18" ht="12.75" customHeight="1">
      <c r="A38" s="6" t="s">
        <v>43</v>
      </c>
      <c s="6"/>
      <c s="41" t="s">
        <v>35</v>
      </c>
      <c s="6"/>
      <c s="27" t="s">
        <v>212</v>
      </c>
      <c s="6"/>
      <c s="6"/>
      <c s="6"/>
      <c s="42">
        <f>0+Q38</f>
      </c>
      <c r="O38">
        <f>0+R38</f>
      </c>
      <c r="Q38">
        <f>0+I39+I42+I45+I48</f>
      </c>
      <c>
        <f>0+O39+O42+O45+O48</f>
      </c>
    </row>
    <row r="39" spans="1:16" ht="12.75">
      <c r="A39" s="25" t="s">
        <v>45</v>
      </c>
      <c s="29" t="s">
        <v>42</v>
      </c>
      <c s="29" t="s">
        <v>1103</v>
      </c>
      <c s="25" t="s">
        <v>47</v>
      </c>
      <c s="30" t="s">
        <v>1104</v>
      </c>
      <c s="31" t="s">
        <v>108</v>
      </c>
      <c s="32">
        <v>1.16</v>
      </c>
      <c s="33">
        <v>0</v>
      </c>
      <c s="34">
        <f>ROUND(ROUND(H39,2)*ROUND(G39,3),2)</f>
      </c>
      <c r="O39">
        <f>(I39*21)/100</f>
      </c>
      <c t="s">
        <v>23</v>
      </c>
    </row>
    <row r="40" spans="1:5" ht="12.75">
      <c r="A40" s="35" t="s">
        <v>50</v>
      </c>
      <c r="E40" s="36" t="s">
        <v>47</v>
      </c>
    </row>
    <row r="41" spans="1:5" ht="12.75">
      <c r="A41" s="39" t="s">
        <v>52</v>
      </c>
      <c r="E41" s="38" t="s">
        <v>1143</v>
      </c>
    </row>
    <row r="42" spans="1:16" ht="12.75">
      <c r="A42" s="25" t="s">
        <v>45</v>
      </c>
      <c s="29" t="s">
        <v>81</v>
      </c>
      <c s="29" t="s">
        <v>1106</v>
      </c>
      <c s="25" t="s">
        <v>47</v>
      </c>
      <c s="30" t="s">
        <v>1107</v>
      </c>
      <c s="31" t="s">
        <v>108</v>
      </c>
      <c s="32">
        <v>2.03</v>
      </c>
      <c s="33">
        <v>0</v>
      </c>
      <c s="34">
        <f>ROUND(ROUND(H42,2)*ROUND(G42,3),2)</f>
      </c>
      <c r="O42">
        <f>(I42*21)/100</f>
      </c>
      <c t="s">
        <v>23</v>
      </c>
    </row>
    <row r="43" spans="1:5" ht="12.75">
      <c r="A43" s="35" t="s">
        <v>50</v>
      </c>
      <c r="E43" s="36" t="s">
        <v>47</v>
      </c>
    </row>
    <row r="44" spans="1:5" ht="12.75">
      <c r="A44" s="39" t="s">
        <v>52</v>
      </c>
      <c r="E44" s="38" t="s">
        <v>1144</v>
      </c>
    </row>
    <row r="45" spans="1:16" ht="12.75">
      <c r="A45" s="25" t="s">
        <v>45</v>
      </c>
      <c s="29" t="s">
        <v>85</v>
      </c>
      <c s="29" t="s">
        <v>1109</v>
      </c>
      <c s="25" t="s">
        <v>47</v>
      </c>
      <c s="30" t="s">
        <v>1110</v>
      </c>
      <c s="31" t="s">
        <v>108</v>
      </c>
      <c s="32">
        <v>3.48</v>
      </c>
      <c s="33">
        <v>0</v>
      </c>
      <c s="34">
        <f>ROUND(ROUND(H45,2)*ROUND(G45,3),2)</f>
      </c>
      <c r="O45">
        <f>(I45*21)/100</f>
      </c>
      <c t="s">
        <v>23</v>
      </c>
    </row>
    <row r="46" spans="1:5" ht="12.75">
      <c r="A46" s="35" t="s">
        <v>50</v>
      </c>
      <c r="E46" s="36" t="s">
        <v>47</v>
      </c>
    </row>
    <row r="47" spans="1:5" ht="12.75">
      <c r="A47" s="39" t="s">
        <v>52</v>
      </c>
      <c r="E47" s="38" t="s">
        <v>1145</v>
      </c>
    </row>
    <row r="48" spans="1:16" ht="12.75">
      <c r="A48" s="25" t="s">
        <v>45</v>
      </c>
      <c s="29" t="s">
        <v>89</v>
      </c>
      <c s="29" t="s">
        <v>1017</v>
      </c>
      <c s="25" t="s">
        <v>47</v>
      </c>
      <c s="30" t="s">
        <v>1018</v>
      </c>
      <c s="31" t="s">
        <v>101</v>
      </c>
      <c s="32">
        <v>1.5</v>
      </c>
      <c s="33">
        <v>0</v>
      </c>
      <c s="34">
        <f>ROUND(ROUND(H48,2)*ROUND(G48,3),2)</f>
      </c>
      <c r="O48">
        <f>(I48*21)/100</f>
      </c>
      <c t="s">
        <v>23</v>
      </c>
    </row>
    <row r="49" spans="1:5" ht="12.75">
      <c r="A49" s="35" t="s">
        <v>50</v>
      </c>
      <c r="E49" s="36" t="s">
        <v>47</v>
      </c>
    </row>
    <row r="50" spans="1:5" ht="12.75">
      <c r="A50" s="37" t="s">
        <v>52</v>
      </c>
      <c r="E50" s="38" t="s">
        <v>47</v>
      </c>
    </row>
    <row r="51" spans="1:18" ht="12.75" customHeight="1">
      <c r="A51" s="6" t="s">
        <v>43</v>
      </c>
      <c s="6"/>
      <c s="41" t="s">
        <v>68</v>
      </c>
      <c s="6"/>
      <c s="27" t="s">
        <v>257</v>
      </c>
      <c s="6"/>
      <c s="6"/>
      <c s="6"/>
      <c s="42">
        <f>0+Q51</f>
      </c>
      <c r="O51">
        <f>0+R51</f>
      </c>
      <c r="Q51">
        <f>0+I52+I55+I58+I61+I64+I67+I70</f>
      </c>
      <c>
        <f>0+O52+O55+O58+O61+O64+O67+O70</f>
      </c>
    </row>
    <row r="52" spans="1:16" ht="12.75">
      <c r="A52" s="25" t="s">
        <v>45</v>
      </c>
      <c s="29" t="s">
        <v>93</v>
      </c>
      <c s="29" t="s">
        <v>1020</v>
      </c>
      <c s="25" t="s">
        <v>23</v>
      </c>
      <c s="30" t="s">
        <v>1021</v>
      </c>
      <c s="31" t="s">
        <v>278</v>
      </c>
      <c s="32">
        <v>39.585</v>
      </c>
      <c s="33">
        <v>0</v>
      </c>
      <c s="34">
        <f>ROUND(ROUND(H52,2)*ROUND(G52,3),2)</f>
      </c>
      <c r="O52">
        <f>(I52*21)/100</f>
      </c>
      <c t="s">
        <v>23</v>
      </c>
    </row>
    <row r="53" spans="1:5" ht="12.75">
      <c r="A53" s="35" t="s">
        <v>50</v>
      </c>
      <c r="E53" s="36" t="s">
        <v>1024</v>
      </c>
    </row>
    <row r="54" spans="1:5" ht="25.5">
      <c r="A54" s="39" t="s">
        <v>52</v>
      </c>
      <c r="E54" s="38" t="s">
        <v>1146</v>
      </c>
    </row>
    <row r="55" spans="1:16" ht="12.75">
      <c r="A55" s="25" t="s">
        <v>45</v>
      </c>
      <c s="29" t="s">
        <v>98</v>
      </c>
      <c s="29" t="s">
        <v>1028</v>
      </c>
      <c s="25" t="s">
        <v>47</v>
      </c>
      <c s="30" t="s">
        <v>1029</v>
      </c>
      <c s="31" t="s">
        <v>278</v>
      </c>
      <c s="32">
        <v>38.831</v>
      </c>
      <c s="33">
        <v>0</v>
      </c>
      <c s="34">
        <f>ROUND(ROUND(H55,2)*ROUND(G55,3),2)</f>
      </c>
      <c r="O55">
        <f>(I55*21)/100</f>
      </c>
      <c t="s">
        <v>23</v>
      </c>
    </row>
    <row r="56" spans="1:5" ht="12.75">
      <c r="A56" s="35" t="s">
        <v>50</v>
      </c>
      <c r="E56" s="36" t="s">
        <v>1030</v>
      </c>
    </row>
    <row r="57" spans="1:5" ht="25.5">
      <c r="A57" s="39" t="s">
        <v>52</v>
      </c>
      <c r="E57" s="38" t="s">
        <v>1147</v>
      </c>
    </row>
    <row r="58" spans="1:16" ht="12.75">
      <c r="A58" s="25" t="s">
        <v>45</v>
      </c>
      <c s="29" t="s">
        <v>102</v>
      </c>
      <c s="29" t="s">
        <v>1032</v>
      </c>
      <c s="25" t="s">
        <v>47</v>
      </c>
      <c s="30" t="s">
        <v>1033</v>
      </c>
      <c s="31" t="s">
        <v>278</v>
      </c>
      <c s="32">
        <v>38</v>
      </c>
      <c s="33">
        <v>0</v>
      </c>
      <c s="34">
        <f>ROUND(ROUND(H58,2)*ROUND(G58,3),2)</f>
      </c>
      <c r="O58">
        <f>(I58*21)/100</f>
      </c>
      <c t="s">
        <v>23</v>
      </c>
    </row>
    <row r="59" spans="1:5" ht="12.75">
      <c r="A59" s="35" t="s">
        <v>50</v>
      </c>
      <c r="E59" s="36" t="s">
        <v>1034</v>
      </c>
    </row>
    <row r="60" spans="1:5" ht="25.5">
      <c r="A60" s="39" t="s">
        <v>52</v>
      </c>
      <c r="E60" s="38" t="s">
        <v>1148</v>
      </c>
    </row>
    <row r="61" spans="1:16" ht="12.75">
      <c r="A61" s="25" t="s">
        <v>45</v>
      </c>
      <c s="29" t="s">
        <v>105</v>
      </c>
      <c s="29" t="s">
        <v>1149</v>
      </c>
      <c s="25" t="s">
        <v>47</v>
      </c>
      <c s="30" t="s">
        <v>1150</v>
      </c>
      <c s="31" t="s">
        <v>278</v>
      </c>
      <c s="32">
        <v>45.585</v>
      </c>
      <c s="33">
        <v>0</v>
      </c>
      <c s="34">
        <f>ROUND(ROUND(H61,2)*ROUND(G61,3),2)</f>
      </c>
      <c r="O61">
        <f>(I61*21)/100</f>
      </c>
      <c t="s">
        <v>23</v>
      </c>
    </row>
    <row r="62" spans="1:5" ht="12.75">
      <c r="A62" s="35" t="s">
        <v>50</v>
      </c>
      <c r="E62" s="36" t="s">
        <v>1151</v>
      </c>
    </row>
    <row r="63" spans="1:5" ht="25.5">
      <c r="A63" s="39" t="s">
        <v>52</v>
      </c>
      <c r="E63" s="38" t="s">
        <v>1152</v>
      </c>
    </row>
    <row r="64" spans="1:16" ht="12.75">
      <c r="A64" s="25" t="s">
        <v>45</v>
      </c>
      <c s="29" t="s">
        <v>110</v>
      </c>
      <c s="29" t="s">
        <v>1153</v>
      </c>
      <c s="25" t="s">
        <v>47</v>
      </c>
      <c s="30" t="s">
        <v>1154</v>
      </c>
      <c s="31" t="s">
        <v>278</v>
      </c>
      <c s="32">
        <v>45.585</v>
      </c>
      <c s="33">
        <v>0</v>
      </c>
      <c s="34">
        <f>ROUND(ROUND(H64,2)*ROUND(G64,3),2)</f>
      </c>
      <c r="O64">
        <f>(I64*21)/100</f>
      </c>
      <c t="s">
        <v>23</v>
      </c>
    </row>
    <row r="65" spans="1:5" ht="12.75">
      <c r="A65" s="35" t="s">
        <v>50</v>
      </c>
      <c r="E65" s="36" t="s">
        <v>1155</v>
      </c>
    </row>
    <row r="66" spans="1:5" ht="25.5">
      <c r="A66" s="39" t="s">
        <v>52</v>
      </c>
      <c r="E66" s="38" t="s">
        <v>1152</v>
      </c>
    </row>
    <row r="67" spans="1:16" ht="25.5">
      <c r="A67" s="25" t="s">
        <v>45</v>
      </c>
      <c s="29" t="s">
        <v>114</v>
      </c>
      <c s="29" t="s">
        <v>1156</v>
      </c>
      <c s="25" t="s">
        <v>47</v>
      </c>
      <c s="30" t="s">
        <v>1157</v>
      </c>
      <c s="31" t="s">
        <v>84</v>
      </c>
      <c s="32">
        <v>2</v>
      </c>
      <c s="33">
        <v>0</v>
      </c>
      <c s="34">
        <f>ROUND(ROUND(H67,2)*ROUND(G67,3),2)</f>
      </c>
      <c r="O67">
        <f>(I67*21)/100</f>
      </c>
      <c t="s">
        <v>23</v>
      </c>
    </row>
    <row r="68" spans="1:5" ht="12.75">
      <c r="A68" s="35" t="s">
        <v>50</v>
      </c>
      <c r="E68" s="36" t="s">
        <v>1158</v>
      </c>
    </row>
    <row r="69" spans="1:5" ht="12.75">
      <c r="A69" s="39" t="s">
        <v>52</v>
      </c>
      <c r="E69" s="38" t="s">
        <v>47</v>
      </c>
    </row>
    <row r="70" spans="1:16" ht="25.5">
      <c r="A70" s="25" t="s">
        <v>45</v>
      </c>
      <c s="29" t="s">
        <v>118</v>
      </c>
      <c s="29" t="s">
        <v>1056</v>
      </c>
      <c s="25" t="s">
        <v>47</v>
      </c>
      <c s="30" t="s">
        <v>1057</v>
      </c>
      <c s="31" t="s">
        <v>84</v>
      </c>
      <c s="32">
        <v>1</v>
      </c>
      <c s="33">
        <v>0</v>
      </c>
      <c s="34">
        <f>ROUND(ROUND(H70,2)*ROUND(G70,3),2)</f>
      </c>
      <c r="O70">
        <f>(I70*21)/100</f>
      </c>
      <c t="s">
        <v>23</v>
      </c>
    </row>
    <row r="71" spans="1:5" ht="12.75">
      <c r="A71" s="35" t="s">
        <v>50</v>
      </c>
      <c r="E71" s="36" t="s">
        <v>47</v>
      </c>
    </row>
    <row r="72" spans="1:5" ht="12.75">
      <c r="A72" s="37" t="s">
        <v>52</v>
      </c>
      <c r="E72" s="38" t="s">
        <v>1058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1159</v>
      </c>
      <c s="43">
        <f>0+I8</f>
      </c>
      <c r="O3" t="s">
        <v>19</v>
      </c>
      <c t="s">
        <v>23</v>
      </c>
    </row>
    <row r="4" spans="1:16" ht="15" customHeight="1">
      <c r="A4" t="s">
        <v>17</v>
      </c>
      <c s="16" t="s">
        <v>18</v>
      </c>
      <c s="17" t="s">
        <v>1159</v>
      </c>
      <c s="6"/>
      <c s="18" t="s">
        <v>1160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1161</v>
      </c>
      <c s="25" t="s">
        <v>47</v>
      </c>
      <c s="30" t="s">
        <v>1162</v>
      </c>
      <c s="31" t="s">
        <v>1163</v>
      </c>
      <c s="32">
        <v>5462382</v>
      </c>
      <c s="33">
        <v>0</v>
      </c>
      <c s="34">
        <f>ROUND(ROUND(H9,2)*ROUND(G9,3),2)</f>
      </c>
      <c r="O9">
        <f>(I9*21)/100</f>
      </c>
      <c t="s">
        <v>23</v>
      </c>
    </row>
    <row r="10" spans="1:5" ht="25.5">
      <c r="A10" s="35" t="s">
        <v>50</v>
      </c>
      <c r="E10" s="36" t="s">
        <v>1164</v>
      </c>
    </row>
    <row r="11" spans="1:5" ht="12.75">
      <c r="A11" s="37" t="s">
        <v>52</v>
      </c>
      <c r="E11"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0+O8+O39+O58+O92+O132+O157+O167+O174+O184+O188+O192</f>
      </c>
      <c t="s">
        <v>22</v>
      </c>
    </row>
    <row r="3" spans="1:16" ht="15" customHeight="1">
      <c r="A3" t="s">
        <v>12</v>
      </c>
      <c s="12" t="s">
        <v>14</v>
      </c>
      <c s="13" t="s">
        <v>15</v>
      </c>
      <c s="1"/>
      <c s="14" t="s">
        <v>16</v>
      </c>
      <c s="1"/>
      <c s="9"/>
      <c s="8" t="s">
        <v>1165</v>
      </c>
      <c s="43">
        <f>0+I8+I39+I58+I92+I132+I157+I167+I174+I184+I188+I192</f>
      </c>
      <c r="O3" t="s">
        <v>19</v>
      </c>
      <c t="s">
        <v>23</v>
      </c>
    </row>
    <row r="4" spans="1:16" ht="15" customHeight="1">
      <c r="A4" t="s">
        <v>17</v>
      </c>
      <c s="16" t="s">
        <v>18</v>
      </c>
      <c s="17" t="s">
        <v>1165</v>
      </c>
      <c s="6"/>
      <c s="18" t="s">
        <v>1166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1167</v>
      </c>
      <c s="19"/>
      <c s="27" t="s">
        <v>1168</v>
      </c>
      <c s="19"/>
      <c s="19"/>
      <c s="19"/>
      <c s="28">
        <f>0+Q8</f>
      </c>
      <c r="O8">
        <f>0+R8</f>
      </c>
      <c r="Q8">
        <f>0+I9+I12+I15+I18+I21+I24+I27+I30+I33+I36</f>
      </c>
      <c>
        <f>0+O9+O12+O15+O18+O21+O24+O27+O30+O33+O36</f>
      </c>
    </row>
    <row r="9" spans="1:16" ht="12.75">
      <c r="A9" s="25" t="s">
        <v>45</v>
      </c>
      <c s="29" t="s">
        <v>29</v>
      </c>
      <c s="29" t="s">
        <v>1169</v>
      </c>
      <c s="25" t="s">
        <v>47</v>
      </c>
      <c s="30" t="s">
        <v>1170</v>
      </c>
      <c s="31" t="s">
        <v>278</v>
      </c>
      <c s="32">
        <v>8</v>
      </c>
      <c s="33">
        <v>0</v>
      </c>
      <c s="34">
        <f>ROUND(ROUND(H9,2)*ROUND(G9,3),2)</f>
      </c>
      <c r="O9">
        <f>(I9*21)/100</f>
      </c>
      <c t="s">
        <v>23</v>
      </c>
    </row>
    <row r="10" spans="1:5" ht="25.5">
      <c r="A10" s="35" t="s">
        <v>50</v>
      </c>
      <c r="E10" s="36" t="s">
        <v>1171</v>
      </c>
    </row>
    <row r="11" spans="1:5" ht="12.75">
      <c r="A11" s="39" t="s">
        <v>52</v>
      </c>
      <c r="E11" s="38" t="s">
        <v>47</v>
      </c>
    </row>
    <row r="12" spans="1:16" ht="12.75">
      <c r="A12" s="25" t="s">
        <v>45</v>
      </c>
      <c s="29" t="s">
        <v>23</v>
      </c>
      <c s="29" t="s">
        <v>1172</v>
      </c>
      <c s="25" t="s">
        <v>47</v>
      </c>
      <c s="30" t="s">
        <v>1173</v>
      </c>
      <c s="31" t="s">
        <v>278</v>
      </c>
      <c s="32">
        <v>8</v>
      </c>
      <c s="33">
        <v>0</v>
      </c>
      <c s="34">
        <f>ROUND(ROUND(H12,2)*ROUND(G12,3),2)</f>
      </c>
      <c r="O12">
        <f>(I12*21)/100</f>
      </c>
      <c t="s">
        <v>23</v>
      </c>
    </row>
    <row r="13" spans="1:5" ht="25.5">
      <c r="A13" s="35" t="s">
        <v>50</v>
      </c>
      <c r="E13" s="36" t="s">
        <v>1174</v>
      </c>
    </row>
    <row r="14" spans="1:5" ht="12.75">
      <c r="A14" s="39" t="s">
        <v>52</v>
      </c>
      <c r="E14" s="38" t="s">
        <v>47</v>
      </c>
    </row>
    <row r="15" spans="1:16" ht="25.5">
      <c r="A15" s="25" t="s">
        <v>45</v>
      </c>
      <c s="29" t="s">
        <v>22</v>
      </c>
      <c s="29" t="s">
        <v>1175</v>
      </c>
      <c s="25" t="s">
        <v>47</v>
      </c>
      <c s="30" t="s">
        <v>1176</v>
      </c>
      <c s="31" t="s">
        <v>108</v>
      </c>
      <c s="32">
        <v>19</v>
      </c>
      <c s="33">
        <v>0</v>
      </c>
      <c s="34">
        <f>ROUND(ROUND(H15,2)*ROUND(G15,3),2)</f>
      </c>
      <c r="O15">
        <f>(I15*21)/100</f>
      </c>
      <c t="s">
        <v>23</v>
      </c>
    </row>
    <row r="16" spans="1:5" ht="25.5">
      <c r="A16" s="35" t="s">
        <v>50</v>
      </c>
      <c r="E16" s="36" t="s">
        <v>1177</v>
      </c>
    </row>
    <row r="17" spans="1:5" ht="12.75">
      <c r="A17" s="39" t="s">
        <v>52</v>
      </c>
      <c r="E17" s="38" t="s">
        <v>47</v>
      </c>
    </row>
    <row r="18" spans="1:16" ht="25.5">
      <c r="A18" s="25" t="s">
        <v>45</v>
      </c>
      <c s="29" t="s">
        <v>33</v>
      </c>
      <c s="29" t="s">
        <v>1178</v>
      </c>
      <c s="25" t="s">
        <v>47</v>
      </c>
      <c s="30" t="s">
        <v>1179</v>
      </c>
      <c s="31" t="s">
        <v>108</v>
      </c>
      <c s="32">
        <v>45</v>
      </c>
      <c s="33">
        <v>0</v>
      </c>
      <c s="34">
        <f>ROUND(ROUND(H18,2)*ROUND(G18,3),2)</f>
      </c>
      <c r="O18">
        <f>(I18*21)/100</f>
      </c>
      <c t="s">
        <v>23</v>
      </c>
    </row>
    <row r="19" spans="1:5" ht="25.5">
      <c r="A19" s="35" t="s">
        <v>50</v>
      </c>
      <c r="E19" s="36" t="s">
        <v>1180</v>
      </c>
    </row>
    <row r="20" spans="1:5" ht="12.75">
      <c r="A20" s="39" t="s">
        <v>52</v>
      </c>
      <c r="E20" s="38" t="s">
        <v>47</v>
      </c>
    </row>
    <row r="21" spans="1:16" ht="25.5">
      <c r="A21" s="25" t="s">
        <v>45</v>
      </c>
      <c s="29" t="s">
        <v>35</v>
      </c>
      <c s="29" t="s">
        <v>1181</v>
      </c>
      <c s="25" t="s">
        <v>47</v>
      </c>
      <c s="30" t="s">
        <v>1182</v>
      </c>
      <c s="31" t="s">
        <v>108</v>
      </c>
      <c s="32">
        <v>19</v>
      </c>
      <c s="33">
        <v>0</v>
      </c>
      <c s="34">
        <f>ROUND(ROUND(H21,2)*ROUND(G21,3),2)</f>
      </c>
      <c r="O21">
        <f>(I21*21)/100</f>
      </c>
      <c t="s">
        <v>23</v>
      </c>
    </row>
    <row r="22" spans="1:5" ht="38.25">
      <c r="A22" s="35" t="s">
        <v>50</v>
      </c>
      <c r="E22" s="36" t="s">
        <v>1183</v>
      </c>
    </row>
    <row r="23" spans="1:5" ht="12.75">
      <c r="A23" s="39" t="s">
        <v>52</v>
      </c>
      <c r="E23" s="38" t="s">
        <v>47</v>
      </c>
    </row>
    <row r="24" spans="1:16" ht="25.5">
      <c r="A24" s="25" t="s">
        <v>45</v>
      </c>
      <c s="29" t="s">
        <v>37</v>
      </c>
      <c s="29" t="s">
        <v>1184</v>
      </c>
      <c s="25" t="s">
        <v>47</v>
      </c>
      <c s="30" t="s">
        <v>1185</v>
      </c>
      <c s="31" t="s">
        <v>49</v>
      </c>
      <c s="32">
        <v>32.3</v>
      </c>
      <c s="33">
        <v>0</v>
      </c>
      <c s="34">
        <f>ROUND(ROUND(H24,2)*ROUND(G24,3),2)</f>
      </c>
      <c r="O24">
        <f>(I24*21)/100</f>
      </c>
      <c t="s">
        <v>23</v>
      </c>
    </row>
    <row r="25" spans="1:5" ht="25.5">
      <c r="A25" s="35" t="s">
        <v>50</v>
      </c>
      <c r="E25" s="36" t="s">
        <v>1186</v>
      </c>
    </row>
    <row r="26" spans="1:5" ht="12.75">
      <c r="A26" s="39" t="s">
        <v>52</v>
      </c>
      <c r="E26" s="38" t="s">
        <v>47</v>
      </c>
    </row>
    <row r="27" spans="1:16" ht="25.5">
      <c r="A27" s="25" t="s">
        <v>45</v>
      </c>
      <c s="29" t="s">
        <v>68</v>
      </c>
      <c s="29" t="s">
        <v>1187</v>
      </c>
      <c s="25" t="s">
        <v>47</v>
      </c>
      <c s="30" t="s">
        <v>1188</v>
      </c>
      <c s="31" t="s">
        <v>108</v>
      </c>
      <c s="32">
        <v>56</v>
      </c>
      <c s="33">
        <v>0</v>
      </c>
      <c s="34">
        <f>ROUND(ROUND(H27,2)*ROUND(G27,3),2)</f>
      </c>
      <c r="O27">
        <f>(I27*21)/100</f>
      </c>
      <c t="s">
        <v>23</v>
      </c>
    </row>
    <row r="28" spans="1:5" ht="25.5">
      <c r="A28" s="35" t="s">
        <v>50</v>
      </c>
      <c r="E28" s="36" t="s">
        <v>1189</v>
      </c>
    </row>
    <row r="29" spans="1:5" ht="12.75">
      <c r="A29" s="39" t="s">
        <v>52</v>
      </c>
      <c r="E29" s="38" t="s">
        <v>47</v>
      </c>
    </row>
    <row r="30" spans="1:16" ht="12.75">
      <c r="A30" s="25" t="s">
        <v>45</v>
      </c>
      <c s="29" t="s">
        <v>72</v>
      </c>
      <c s="29" t="s">
        <v>1190</v>
      </c>
      <c s="25" t="s">
        <v>47</v>
      </c>
      <c s="30" t="s">
        <v>1191</v>
      </c>
      <c s="31" t="s">
        <v>108</v>
      </c>
      <c s="32">
        <v>8</v>
      </c>
      <c s="33">
        <v>0</v>
      </c>
      <c s="34">
        <f>ROUND(ROUND(H30,2)*ROUND(G30,3),2)</f>
      </c>
      <c r="O30">
        <f>(I30*21)/100</f>
      </c>
      <c t="s">
        <v>23</v>
      </c>
    </row>
    <row r="31" spans="1:5" ht="38.25">
      <c r="A31" s="35" t="s">
        <v>50</v>
      </c>
      <c r="E31" s="36" t="s">
        <v>1192</v>
      </c>
    </row>
    <row r="32" spans="1:5" ht="12.75">
      <c r="A32" s="39" t="s">
        <v>52</v>
      </c>
      <c r="E32" s="38" t="s">
        <v>47</v>
      </c>
    </row>
    <row r="33" spans="1:16" ht="12.75">
      <c r="A33" s="25" t="s">
        <v>45</v>
      </c>
      <c s="29" t="s">
        <v>40</v>
      </c>
      <c s="29" t="s">
        <v>1193</v>
      </c>
      <c s="25" t="s">
        <v>47</v>
      </c>
      <c s="30" t="s">
        <v>1194</v>
      </c>
      <c s="31" t="s">
        <v>108</v>
      </c>
      <c s="32">
        <v>1</v>
      </c>
      <c s="33">
        <v>0</v>
      </c>
      <c s="34">
        <f>ROUND(ROUND(H33,2)*ROUND(G33,3),2)</f>
      </c>
      <c r="O33">
        <f>(I33*21)/100</f>
      </c>
      <c t="s">
        <v>23</v>
      </c>
    </row>
    <row r="34" spans="1:5" ht="25.5">
      <c r="A34" s="35" t="s">
        <v>50</v>
      </c>
      <c r="E34" s="36" t="s">
        <v>1195</v>
      </c>
    </row>
    <row r="35" spans="1:5" ht="12.75">
      <c r="A35" s="39" t="s">
        <v>52</v>
      </c>
      <c r="E35" s="38" t="s">
        <v>47</v>
      </c>
    </row>
    <row r="36" spans="1:16" ht="12.75">
      <c r="A36" s="25" t="s">
        <v>45</v>
      </c>
      <c s="29" t="s">
        <v>42</v>
      </c>
      <c s="29" t="s">
        <v>1196</v>
      </c>
      <c s="25" t="s">
        <v>47</v>
      </c>
      <c s="30" t="s">
        <v>1197</v>
      </c>
      <c s="31" t="s">
        <v>49</v>
      </c>
      <c s="32">
        <v>16</v>
      </c>
      <c s="33">
        <v>0</v>
      </c>
      <c s="34">
        <f>ROUND(ROUND(H36,2)*ROUND(G36,3),2)</f>
      </c>
      <c r="O36">
        <f>(I36*21)/100</f>
      </c>
      <c t="s">
        <v>23</v>
      </c>
    </row>
    <row r="37" spans="1:5" ht="12.75">
      <c r="A37" s="35" t="s">
        <v>50</v>
      </c>
      <c r="E37" s="36" t="s">
        <v>1197</v>
      </c>
    </row>
    <row r="38" spans="1:5" ht="25.5">
      <c r="A38" s="37" t="s">
        <v>52</v>
      </c>
      <c r="E38" s="38" t="s">
        <v>1198</v>
      </c>
    </row>
    <row r="39" spans="1:18" ht="12.75" customHeight="1">
      <c r="A39" s="6" t="s">
        <v>43</v>
      </c>
      <c s="6"/>
      <c s="41" t="s">
        <v>1199</v>
      </c>
      <c s="6"/>
      <c s="27" t="s">
        <v>1200</v>
      </c>
      <c s="6"/>
      <c s="6"/>
      <c s="6"/>
      <c s="42">
        <f>0+Q39</f>
      </c>
      <c r="O39">
        <f>0+R39</f>
      </c>
      <c r="Q39">
        <f>0+I40+I43+I46+I49+I52+I55</f>
      </c>
      <c>
        <f>0+O40+O43+O46+O49+O52+O55</f>
      </c>
    </row>
    <row r="40" spans="1:16" ht="12.75">
      <c r="A40" s="25" t="s">
        <v>45</v>
      </c>
      <c s="29" t="s">
        <v>81</v>
      </c>
      <c s="29" t="s">
        <v>1201</v>
      </c>
      <c s="25" t="s">
        <v>47</v>
      </c>
      <c s="30" t="s">
        <v>1202</v>
      </c>
      <c s="31" t="s">
        <v>84</v>
      </c>
      <c s="32">
        <v>3</v>
      </c>
      <c s="33">
        <v>0</v>
      </c>
      <c s="34">
        <f>ROUND(ROUND(H40,2)*ROUND(G40,3),2)</f>
      </c>
      <c r="O40">
        <f>(I40*21)/100</f>
      </c>
      <c t="s">
        <v>23</v>
      </c>
    </row>
    <row r="41" spans="1:5" ht="12.75">
      <c r="A41" s="35" t="s">
        <v>50</v>
      </c>
      <c r="E41" s="36" t="s">
        <v>1202</v>
      </c>
    </row>
    <row r="42" spans="1:5" ht="12.75">
      <c r="A42" s="39" t="s">
        <v>52</v>
      </c>
      <c r="E42" s="38" t="s">
        <v>47</v>
      </c>
    </row>
    <row r="43" spans="1:16" ht="12.75">
      <c r="A43" s="25" t="s">
        <v>45</v>
      </c>
      <c s="29" t="s">
        <v>85</v>
      </c>
      <c s="29" t="s">
        <v>1203</v>
      </c>
      <c s="25" t="s">
        <v>47</v>
      </c>
      <c s="30" t="s">
        <v>1204</v>
      </c>
      <c s="31" t="s">
        <v>84</v>
      </c>
      <c s="32">
        <v>2</v>
      </c>
      <c s="33">
        <v>0</v>
      </c>
      <c s="34">
        <f>ROUND(ROUND(H43,2)*ROUND(G43,3),2)</f>
      </c>
      <c r="O43">
        <f>(I43*21)/100</f>
      </c>
      <c t="s">
        <v>23</v>
      </c>
    </row>
    <row r="44" spans="1:5" ht="12.75">
      <c r="A44" s="35" t="s">
        <v>50</v>
      </c>
      <c r="E44" s="36" t="s">
        <v>1204</v>
      </c>
    </row>
    <row r="45" spans="1:5" ht="12.75">
      <c r="A45" s="39" t="s">
        <v>52</v>
      </c>
      <c r="E45" s="38" t="s">
        <v>47</v>
      </c>
    </row>
    <row r="46" spans="1:16" ht="25.5">
      <c r="A46" s="25" t="s">
        <v>45</v>
      </c>
      <c s="29" t="s">
        <v>89</v>
      </c>
      <c s="29" t="s">
        <v>1205</v>
      </c>
      <c s="25" t="s">
        <v>47</v>
      </c>
      <c s="30" t="s">
        <v>1206</v>
      </c>
      <c s="31" t="s">
        <v>84</v>
      </c>
      <c s="32">
        <v>4</v>
      </c>
      <c s="33">
        <v>0</v>
      </c>
      <c s="34">
        <f>ROUND(ROUND(H46,2)*ROUND(G46,3),2)</f>
      </c>
      <c r="O46">
        <f>(I46*21)/100</f>
      </c>
      <c t="s">
        <v>23</v>
      </c>
    </row>
    <row r="47" spans="1:5" ht="25.5">
      <c r="A47" s="35" t="s">
        <v>50</v>
      </c>
      <c r="E47" s="36" t="s">
        <v>1207</v>
      </c>
    </row>
    <row r="48" spans="1:5" ht="12.75">
      <c r="A48" s="39" t="s">
        <v>52</v>
      </c>
      <c r="E48" s="38" t="s">
        <v>47</v>
      </c>
    </row>
    <row r="49" spans="1:16" ht="12.75">
      <c r="A49" s="25" t="s">
        <v>45</v>
      </c>
      <c s="29" t="s">
        <v>93</v>
      </c>
      <c s="29" t="s">
        <v>1208</v>
      </c>
      <c s="25" t="s">
        <v>47</v>
      </c>
      <c s="30" t="s">
        <v>1209</v>
      </c>
      <c s="31" t="s">
        <v>84</v>
      </c>
      <c s="32">
        <v>4</v>
      </c>
      <c s="33">
        <v>0</v>
      </c>
      <c s="34">
        <f>ROUND(ROUND(H49,2)*ROUND(G49,3),2)</f>
      </c>
      <c r="O49">
        <f>(I49*21)/100</f>
      </c>
      <c t="s">
        <v>23</v>
      </c>
    </row>
    <row r="50" spans="1:5" ht="12.75">
      <c r="A50" s="35" t="s">
        <v>50</v>
      </c>
      <c r="E50" s="36" t="s">
        <v>1209</v>
      </c>
    </row>
    <row r="51" spans="1:5" ht="12.75">
      <c r="A51" s="39" t="s">
        <v>52</v>
      </c>
      <c r="E51" s="38" t="s">
        <v>47</v>
      </c>
    </row>
    <row r="52" spans="1:16" ht="12.75">
      <c r="A52" s="25" t="s">
        <v>45</v>
      </c>
      <c s="29" t="s">
        <v>98</v>
      </c>
      <c s="29" t="s">
        <v>1210</v>
      </c>
      <c s="25" t="s">
        <v>47</v>
      </c>
      <c s="30" t="s">
        <v>1211</v>
      </c>
      <c s="31" t="s">
        <v>84</v>
      </c>
      <c s="32">
        <v>2</v>
      </c>
      <c s="33">
        <v>0</v>
      </c>
      <c s="34">
        <f>ROUND(ROUND(H52,2)*ROUND(G52,3),2)</f>
      </c>
      <c r="O52">
        <f>(I52*21)/100</f>
      </c>
      <c t="s">
        <v>23</v>
      </c>
    </row>
    <row r="53" spans="1:5" ht="12.75">
      <c r="A53" s="35" t="s">
        <v>50</v>
      </c>
      <c r="E53" s="36" t="s">
        <v>1211</v>
      </c>
    </row>
    <row r="54" spans="1:5" ht="12.75">
      <c r="A54" s="39" t="s">
        <v>52</v>
      </c>
      <c r="E54" s="38" t="s">
        <v>47</v>
      </c>
    </row>
    <row r="55" spans="1:16" ht="12.75">
      <c r="A55" s="25" t="s">
        <v>45</v>
      </c>
      <c s="29" t="s">
        <v>102</v>
      </c>
      <c s="29" t="s">
        <v>1212</v>
      </c>
      <c s="25" t="s">
        <v>47</v>
      </c>
      <c s="30" t="s">
        <v>1213</v>
      </c>
      <c s="31" t="s">
        <v>84</v>
      </c>
      <c s="32">
        <v>1</v>
      </c>
      <c s="33">
        <v>0</v>
      </c>
      <c s="34">
        <f>ROUND(ROUND(H55,2)*ROUND(G55,3),2)</f>
      </c>
      <c r="O55">
        <f>(I55*21)/100</f>
      </c>
      <c t="s">
        <v>23</v>
      </c>
    </row>
    <row r="56" spans="1:5" ht="12.75">
      <c r="A56" s="35" t="s">
        <v>50</v>
      </c>
      <c r="E56" s="36" t="s">
        <v>1213</v>
      </c>
    </row>
    <row r="57" spans="1:5" ht="12.75">
      <c r="A57" s="37" t="s">
        <v>52</v>
      </c>
      <c r="E57" s="38" t="s">
        <v>47</v>
      </c>
    </row>
    <row r="58" spans="1:18" ht="12.75" customHeight="1">
      <c r="A58" s="6" t="s">
        <v>43</v>
      </c>
      <c s="6"/>
      <c s="41" t="s">
        <v>29</v>
      </c>
      <c s="6"/>
      <c s="27" t="s">
        <v>1214</v>
      </c>
      <c s="6"/>
      <c s="6"/>
      <c s="6"/>
      <c s="42">
        <f>0+Q58</f>
      </c>
      <c r="O58">
        <f>0+R58</f>
      </c>
      <c r="Q58">
        <f>0+I59+I62+I65+I68+I71+I74+I77+I80+I83+I86+I89</f>
      </c>
      <c>
        <f>0+O59+O62+O65+O68+O71+O74+O77+O80+O83+O86+O89</f>
      </c>
    </row>
    <row r="59" spans="1:16" ht="12.75">
      <c r="A59" s="25" t="s">
        <v>45</v>
      </c>
      <c s="29" t="s">
        <v>105</v>
      </c>
      <c s="29" t="s">
        <v>1215</v>
      </c>
      <c s="25" t="s">
        <v>47</v>
      </c>
      <c s="30" t="s">
        <v>1216</v>
      </c>
      <c s="31" t="s">
        <v>801</v>
      </c>
      <c s="32">
        <v>24</v>
      </c>
      <c s="33">
        <v>0</v>
      </c>
      <c s="34">
        <f>ROUND(ROUND(H59,2)*ROUND(G59,3),2)</f>
      </c>
      <c r="O59">
        <f>(I59*21)/100</f>
      </c>
      <c t="s">
        <v>23</v>
      </c>
    </row>
    <row r="60" spans="1:5" ht="25.5">
      <c r="A60" s="35" t="s">
        <v>50</v>
      </c>
      <c r="E60" s="36" t="s">
        <v>1217</v>
      </c>
    </row>
    <row r="61" spans="1:5" ht="12.75">
      <c r="A61" s="39" t="s">
        <v>52</v>
      </c>
      <c r="E61" s="38" t="s">
        <v>47</v>
      </c>
    </row>
    <row r="62" spans="1:16" ht="12.75">
      <c r="A62" s="25" t="s">
        <v>45</v>
      </c>
      <c s="29" t="s">
        <v>110</v>
      </c>
      <c s="29" t="s">
        <v>1218</v>
      </c>
      <c s="25" t="s">
        <v>47</v>
      </c>
      <c s="30" t="s">
        <v>1219</v>
      </c>
      <c s="31" t="s">
        <v>1220</v>
      </c>
      <c s="32">
        <v>3</v>
      </c>
      <c s="33">
        <v>0</v>
      </c>
      <c s="34">
        <f>ROUND(ROUND(H62,2)*ROUND(G62,3),2)</f>
      </c>
      <c r="O62">
        <f>(I62*21)/100</f>
      </c>
      <c t="s">
        <v>23</v>
      </c>
    </row>
    <row r="63" spans="1:5" ht="25.5">
      <c r="A63" s="35" t="s">
        <v>50</v>
      </c>
      <c r="E63" s="36" t="s">
        <v>1221</v>
      </c>
    </row>
    <row r="64" spans="1:5" ht="12.75">
      <c r="A64" s="39" t="s">
        <v>52</v>
      </c>
      <c r="E64" s="38" t="s">
        <v>47</v>
      </c>
    </row>
    <row r="65" spans="1:16" ht="25.5">
      <c r="A65" s="25" t="s">
        <v>45</v>
      </c>
      <c s="29" t="s">
        <v>114</v>
      </c>
      <c s="29" t="s">
        <v>1222</v>
      </c>
      <c s="25" t="s">
        <v>47</v>
      </c>
      <c s="30" t="s">
        <v>1223</v>
      </c>
      <c s="31" t="s">
        <v>108</v>
      </c>
      <c s="32">
        <v>119</v>
      </c>
      <c s="33">
        <v>0</v>
      </c>
      <c s="34">
        <f>ROUND(ROUND(H65,2)*ROUND(G65,3),2)</f>
      </c>
      <c r="O65">
        <f>(I65*21)/100</f>
      </c>
      <c t="s">
        <v>23</v>
      </c>
    </row>
    <row r="66" spans="1:5" ht="25.5">
      <c r="A66" s="35" t="s">
        <v>50</v>
      </c>
      <c r="E66" s="36" t="s">
        <v>1224</v>
      </c>
    </row>
    <row r="67" spans="1:5" ht="12.75">
      <c r="A67" s="39" t="s">
        <v>52</v>
      </c>
      <c r="E67" s="38" t="s">
        <v>47</v>
      </c>
    </row>
    <row r="68" spans="1:16" ht="12.75">
      <c r="A68" s="25" t="s">
        <v>45</v>
      </c>
      <c s="29" t="s">
        <v>118</v>
      </c>
      <c s="29" t="s">
        <v>1225</v>
      </c>
      <c s="25" t="s">
        <v>47</v>
      </c>
      <c s="30" t="s">
        <v>1226</v>
      </c>
      <c s="31" t="s">
        <v>101</v>
      </c>
      <c s="32">
        <v>297.5</v>
      </c>
      <c s="33">
        <v>0</v>
      </c>
      <c s="34">
        <f>ROUND(ROUND(H68,2)*ROUND(G68,3),2)</f>
      </c>
      <c r="O68">
        <f>(I68*21)/100</f>
      </c>
      <c t="s">
        <v>23</v>
      </c>
    </row>
    <row r="69" spans="1:5" ht="12.75">
      <c r="A69" s="35" t="s">
        <v>50</v>
      </c>
      <c r="E69" s="36" t="s">
        <v>1227</v>
      </c>
    </row>
    <row r="70" spans="1:5" ht="12.75">
      <c r="A70" s="39" t="s">
        <v>52</v>
      </c>
      <c r="E70" s="38" t="s">
        <v>47</v>
      </c>
    </row>
    <row r="71" spans="1:16" ht="12.75">
      <c r="A71" s="25" t="s">
        <v>45</v>
      </c>
      <c s="29" t="s">
        <v>122</v>
      </c>
      <c s="29" t="s">
        <v>1228</v>
      </c>
      <c s="25" t="s">
        <v>47</v>
      </c>
      <c s="30" t="s">
        <v>1229</v>
      </c>
      <c s="31" t="s">
        <v>101</v>
      </c>
      <c s="32">
        <v>297.5</v>
      </c>
      <c s="33">
        <v>0</v>
      </c>
      <c s="34">
        <f>ROUND(ROUND(H71,2)*ROUND(G71,3),2)</f>
      </c>
      <c r="O71">
        <f>(I71*21)/100</f>
      </c>
      <c t="s">
        <v>23</v>
      </c>
    </row>
    <row r="72" spans="1:5" ht="25.5">
      <c r="A72" s="35" t="s">
        <v>50</v>
      </c>
      <c r="E72" s="36" t="s">
        <v>1230</v>
      </c>
    </row>
    <row r="73" spans="1:5" ht="12.75">
      <c r="A73" s="39" t="s">
        <v>52</v>
      </c>
      <c r="E73" s="38" t="s">
        <v>47</v>
      </c>
    </row>
    <row r="74" spans="1:16" ht="25.5">
      <c r="A74" s="25" t="s">
        <v>45</v>
      </c>
      <c s="29" t="s">
        <v>126</v>
      </c>
      <c s="29" t="s">
        <v>1231</v>
      </c>
      <c s="25" t="s">
        <v>47</v>
      </c>
      <c s="30" t="s">
        <v>1182</v>
      </c>
      <c s="31" t="s">
        <v>108</v>
      </c>
      <c s="32">
        <v>74.55</v>
      </c>
      <c s="33">
        <v>0</v>
      </c>
      <c s="34">
        <f>ROUND(ROUND(H74,2)*ROUND(G74,3),2)</f>
      </c>
      <c r="O74">
        <f>(I74*21)/100</f>
      </c>
      <c t="s">
        <v>23</v>
      </c>
    </row>
    <row r="75" spans="1:5" ht="38.25">
      <c r="A75" s="35" t="s">
        <v>50</v>
      </c>
      <c r="E75" s="36" t="s">
        <v>1183</v>
      </c>
    </row>
    <row r="76" spans="1:5" ht="12.75">
      <c r="A76" s="39" t="s">
        <v>52</v>
      </c>
      <c r="E76" s="38" t="s">
        <v>47</v>
      </c>
    </row>
    <row r="77" spans="1:16" ht="25.5">
      <c r="A77" s="25" t="s">
        <v>45</v>
      </c>
      <c s="29" t="s">
        <v>130</v>
      </c>
      <c s="29" t="s">
        <v>1232</v>
      </c>
      <c s="25" t="s">
        <v>47</v>
      </c>
      <c s="30" t="s">
        <v>1185</v>
      </c>
      <c s="31" t="s">
        <v>49</v>
      </c>
      <c s="32">
        <v>126.7</v>
      </c>
      <c s="33">
        <v>0</v>
      </c>
      <c s="34">
        <f>ROUND(ROUND(H77,2)*ROUND(G77,3),2)</f>
      </c>
      <c r="O77">
        <f>(I77*21)/100</f>
      </c>
      <c t="s">
        <v>23</v>
      </c>
    </row>
    <row r="78" spans="1:5" ht="25.5">
      <c r="A78" s="35" t="s">
        <v>50</v>
      </c>
      <c r="E78" s="36" t="s">
        <v>1186</v>
      </c>
    </row>
    <row r="79" spans="1:5" ht="12.75">
      <c r="A79" s="39" t="s">
        <v>52</v>
      </c>
      <c r="E79" s="38" t="s">
        <v>47</v>
      </c>
    </row>
    <row r="80" spans="1:16" ht="12.75">
      <c r="A80" s="25" t="s">
        <v>45</v>
      </c>
      <c s="29" t="s">
        <v>134</v>
      </c>
      <c s="29" t="s">
        <v>1233</v>
      </c>
      <c s="25" t="s">
        <v>47</v>
      </c>
      <c s="30" t="s">
        <v>1234</v>
      </c>
      <c s="31" t="s">
        <v>108</v>
      </c>
      <c s="32">
        <v>91</v>
      </c>
      <c s="33">
        <v>0</v>
      </c>
      <c s="34">
        <f>ROUND(ROUND(H80,2)*ROUND(G80,3),2)</f>
      </c>
      <c r="O80">
        <f>(I80*21)/100</f>
      </c>
      <c t="s">
        <v>23</v>
      </c>
    </row>
    <row r="81" spans="1:5" ht="25.5">
      <c r="A81" s="35" t="s">
        <v>50</v>
      </c>
      <c r="E81" s="36" t="s">
        <v>1189</v>
      </c>
    </row>
    <row r="82" spans="1:5" ht="12.75">
      <c r="A82" s="39" t="s">
        <v>52</v>
      </c>
      <c r="E82" s="38" t="s">
        <v>47</v>
      </c>
    </row>
    <row r="83" spans="1:16" ht="12.75">
      <c r="A83" s="25" t="s">
        <v>45</v>
      </c>
      <c s="29" t="s">
        <v>138</v>
      </c>
      <c s="29" t="s">
        <v>1235</v>
      </c>
      <c s="25" t="s">
        <v>47</v>
      </c>
      <c s="30" t="s">
        <v>1191</v>
      </c>
      <c s="31" t="s">
        <v>108</v>
      </c>
      <c s="32">
        <v>21</v>
      </c>
      <c s="33">
        <v>0</v>
      </c>
      <c s="34">
        <f>ROUND(ROUND(H83,2)*ROUND(G83,3),2)</f>
      </c>
      <c r="O83">
        <f>(I83*21)/100</f>
      </c>
      <c t="s">
        <v>23</v>
      </c>
    </row>
    <row r="84" spans="1:5" ht="38.25">
      <c r="A84" s="35" t="s">
        <v>50</v>
      </c>
      <c r="E84" s="36" t="s">
        <v>1192</v>
      </c>
    </row>
    <row r="85" spans="1:5" ht="12.75">
      <c r="A85" s="39" t="s">
        <v>52</v>
      </c>
      <c r="E85" s="38" t="s">
        <v>47</v>
      </c>
    </row>
    <row r="86" spans="1:16" ht="12.75">
      <c r="A86" s="25" t="s">
        <v>45</v>
      </c>
      <c s="29" t="s">
        <v>142</v>
      </c>
      <c s="29" t="s">
        <v>1236</v>
      </c>
      <c s="25" t="s">
        <v>47</v>
      </c>
      <c s="30" t="s">
        <v>1194</v>
      </c>
      <c s="31" t="s">
        <v>108</v>
      </c>
      <c s="32">
        <v>7</v>
      </c>
      <c s="33">
        <v>0</v>
      </c>
      <c s="34">
        <f>ROUND(ROUND(H86,2)*ROUND(G86,3),2)</f>
      </c>
      <c r="O86">
        <f>(I86*21)/100</f>
      </c>
      <c t="s">
        <v>23</v>
      </c>
    </row>
    <row r="87" spans="1:5" ht="25.5">
      <c r="A87" s="35" t="s">
        <v>50</v>
      </c>
      <c r="E87" s="36" t="s">
        <v>1195</v>
      </c>
    </row>
    <row r="88" spans="1:5" ht="12.75">
      <c r="A88" s="39" t="s">
        <v>52</v>
      </c>
      <c r="E88" s="38" t="s">
        <v>47</v>
      </c>
    </row>
    <row r="89" spans="1:16" ht="12.75">
      <c r="A89" s="25" t="s">
        <v>45</v>
      </c>
      <c s="29" t="s">
        <v>147</v>
      </c>
      <c s="29" t="s">
        <v>1237</v>
      </c>
      <c s="25" t="s">
        <v>47</v>
      </c>
      <c s="30" t="s">
        <v>1238</v>
      </c>
      <c s="31" t="s">
        <v>49</v>
      </c>
      <c s="32">
        <v>42</v>
      </c>
      <c s="33">
        <v>0</v>
      </c>
      <c s="34">
        <f>ROUND(ROUND(H89,2)*ROUND(G89,3),2)</f>
      </c>
      <c r="O89">
        <f>(I89*21)/100</f>
      </c>
      <c t="s">
        <v>23</v>
      </c>
    </row>
    <row r="90" spans="1:5" ht="12.75">
      <c r="A90" s="35" t="s">
        <v>50</v>
      </c>
      <c r="E90" s="36" t="s">
        <v>1238</v>
      </c>
    </row>
    <row r="91" spans="1:5" ht="25.5">
      <c r="A91" s="37" t="s">
        <v>52</v>
      </c>
      <c r="E91" s="38" t="s">
        <v>1239</v>
      </c>
    </row>
    <row r="92" spans="1:18" ht="12.75" customHeight="1">
      <c r="A92" s="6" t="s">
        <v>43</v>
      </c>
      <c s="6"/>
      <c s="41" t="s">
        <v>1240</v>
      </c>
      <c s="6"/>
      <c s="27" t="s">
        <v>1241</v>
      </c>
      <c s="6"/>
      <c s="6"/>
      <c s="6"/>
      <c s="42">
        <f>0+Q92</f>
      </c>
      <c r="O92">
        <f>0+R92</f>
      </c>
      <c r="Q92">
        <f>0+I93+I96+I99+I102+I105+I108+I111+I114+I117+I120+I123+I126+I129</f>
      </c>
      <c>
        <f>0+O93+O96+O99+O102+O105+O108+O111+O114+O117+O120+O123+O126+O129</f>
      </c>
    </row>
    <row r="93" spans="1:16" ht="12.75">
      <c r="A93" s="25" t="s">
        <v>45</v>
      </c>
      <c s="29" t="s">
        <v>151</v>
      </c>
      <c s="29" t="s">
        <v>1242</v>
      </c>
      <c s="25" t="s">
        <v>47</v>
      </c>
      <c s="30" t="s">
        <v>1243</v>
      </c>
      <c s="31" t="s">
        <v>278</v>
      </c>
      <c s="32">
        <v>203</v>
      </c>
      <c s="33">
        <v>0</v>
      </c>
      <c s="34">
        <f>ROUND(ROUND(H93,2)*ROUND(G93,3),2)</f>
      </c>
      <c r="O93">
        <f>(I93*21)/100</f>
      </c>
      <c t="s">
        <v>23</v>
      </c>
    </row>
    <row r="94" spans="1:5" ht="12.75">
      <c r="A94" s="35" t="s">
        <v>50</v>
      </c>
      <c r="E94" s="36" t="s">
        <v>1244</v>
      </c>
    </row>
    <row r="95" spans="1:5" ht="12.75">
      <c r="A95" s="39" t="s">
        <v>52</v>
      </c>
      <c r="E95" s="38" t="s">
        <v>47</v>
      </c>
    </row>
    <row r="96" spans="1:16" ht="12.75">
      <c r="A96" s="25" t="s">
        <v>45</v>
      </c>
      <c s="29" t="s">
        <v>155</v>
      </c>
      <c s="29" t="s">
        <v>1245</v>
      </c>
      <c s="25" t="s">
        <v>47</v>
      </c>
      <c s="30" t="s">
        <v>1246</v>
      </c>
      <c s="31" t="s">
        <v>61</v>
      </c>
      <c s="32">
        <v>1</v>
      </c>
      <c s="33">
        <v>0</v>
      </c>
      <c s="34">
        <f>ROUND(ROUND(H96,2)*ROUND(G96,3),2)</f>
      </c>
      <c r="O96">
        <f>(I96*21)/100</f>
      </c>
      <c t="s">
        <v>23</v>
      </c>
    </row>
    <row r="97" spans="1:5" ht="12.75">
      <c r="A97" s="35" t="s">
        <v>50</v>
      </c>
      <c r="E97" s="36" t="s">
        <v>1246</v>
      </c>
    </row>
    <row r="98" spans="1:5" ht="12.75">
      <c r="A98" s="39" t="s">
        <v>52</v>
      </c>
      <c r="E98" s="38" t="s">
        <v>47</v>
      </c>
    </row>
    <row r="99" spans="1:16" ht="25.5">
      <c r="A99" s="25" t="s">
        <v>45</v>
      </c>
      <c s="29" t="s">
        <v>159</v>
      </c>
      <c s="29" t="s">
        <v>1247</v>
      </c>
      <c s="25" t="s">
        <v>47</v>
      </c>
      <c s="30" t="s">
        <v>1248</v>
      </c>
      <c s="31" t="s">
        <v>278</v>
      </c>
      <c s="32">
        <v>203</v>
      </c>
      <c s="33">
        <v>0</v>
      </c>
      <c s="34">
        <f>ROUND(ROUND(H99,2)*ROUND(G99,3),2)</f>
      </c>
      <c r="O99">
        <f>(I99*21)/100</f>
      </c>
      <c t="s">
        <v>23</v>
      </c>
    </row>
    <row r="100" spans="1:5" ht="12.75">
      <c r="A100" s="35" t="s">
        <v>50</v>
      </c>
      <c r="E100" s="36" t="s">
        <v>1249</v>
      </c>
    </row>
    <row r="101" spans="1:5" ht="12.75">
      <c r="A101" s="39" t="s">
        <v>52</v>
      </c>
      <c r="E101" s="38" t="s">
        <v>47</v>
      </c>
    </row>
    <row r="102" spans="1:16" ht="12.75">
      <c r="A102" s="25" t="s">
        <v>45</v>
      </c>
      <c s="29" t="s">
        <v>162</v>
      </c>
      <c s="29" t="s">
        <v>1250</v>
      </c>
      <c s="25" t="s">
        <v>47</v>
      </c>
      <c s="30" t="s">
        <v>1251</v>
      </c>
      <c s="31" t="s">
        <v>84</v>
      </c>
      <c s="32">
        <v>4</v>
      </c>
      <c s="33">
        <v>0</v>
      </c>
      <c s="34">
        <f>ROUND(ROUND(H102,2)*ROUND(G102,3),2)</f>
      </c>
      <c r="O102">
        <f>(I102*21)/100</f>
      </c>
      <c t="s">
        <v>23</v>
      </c>
    </row>
    <row r="103" spans="1:5" ht="25.5">
      <c r="A103" s="35" t="s">
        <v>50</v>
      </c>
      <c r="E103" s="36" t="s">
        <v>1252</v>
      </c>
    </row>
    <row r="104" spans="1:5" ht="12.75">
      <c r="A104" s="39" t="s">
        <v>52</v>
      </c>
      <c r="E104" s="38" t="s">
        <v>47</v>
      </c>
    </row>
    <row r="105" spans="1:16" ht="12.75">
      <c r="A105" s="25" t="s">
        <v>45</v>
      </c>
      <c s="29" t="s">
        <v>166</v>
      </c>
      <c s="29" t="s">
        <v>1253</v>
      </c>
      <c s="25" t="s">
        <v>47</v>
      </c>
      <c s="30" t="s">
        <v>1254</v>
      </c>
      <c s="31" t="s">
        <v>84</v>
      </c>
      <c s="32">
        <v>4</v>
      </c>
      <c s="33">
        <v>0</v>
      </c>
      <c s="34">
        <f>ROUND(ROUND(H105,2)*ROUND(G105,3),2)</f>
      </c>
      <c r="O105">
        <f>(I105*21)/100</f>
      </c>
      <c t="s">
        <v>23</v>
      </c>
    </row>
    <row r="106" spans="1:5" ht="12.75">
      <c r="A106" s="35" t="s">
        <v>50</v>
      </c>
      <c r="E106" s="36" t="s">
        <v>1255</v>
      </c>
    </row>
    <row r="107" spans="1:5" ht="12.75">
      <c r="A107" s="39" t="s">
        <v>52</v>
      </c>
      <c r="E107" s="38" t="s">
        <v>47</v>
      </c>
    </row>
    <row r="108" spans="1:16" ht="12.75">
      <c r="A108" s="25" t="s">
        <v>45</v>
      </c>
      <c s="29" t="s">
        <v>169</v>
      </c>
      <c s="29" t="s">
        <v>1256</v>
      </c>
      <c s="25" t="s">
        <v>47</v>
      </c>
      <c s="30" t="s">
        <v>1257</v>
      </c>
      <c s="31" t="s">
        <v>61</v>
      </c>
      <c s="32">
        <v>1</v>
      </c>
      <c s="33">
        <v>0</v>
      </c>
      <c s="34">
        <f>ROUND(ROUND(H108,2)*ROUND(G108,3),2)</f>
      </c>
      <c r="O108">
        <f>(I108*21)/100</f>
      </c>
      <c t="s">
        <v>23</v>
      </c>
    </row>
    <row r="109" spans="1:5" ht="12.75">
      <c r="A109" s="35" t="s">
        <v>50</v>
      </c>
      <c r="E109" s="36" t="s">
        <v>1257</v>
      </c>
    </row>
    <row r="110" spans="1:5" ht="12.75">
      <c r="A110" s="39" t="s">
        <v>52</v>
      </c>
      <c r="E110" s="38" t="s">
        <v>47</v>
      </c>
    </row>
    <row r="111" spans="1:16" ht="12.75">
      <c r="A111" s="25" t="s">
        <v>45</v>
      </c>
      <c s="29" t="s">
        <v>174</v>
      </c>
      <c s="29" t="s">
        <v>1258</v>
      </c>
      <c s="25" t="s">
        <v>47</v>
      </c>
      <c s="30" t="s">
        <v>1259</v>
      </c>
      <c s="31" t="s">
        <v>84</v>
      </c>
      <c s="32">
        <v>2</v>
      </c>
      <c s="33">
        <v>0</v>
      </c>
      <c s="34">
        <f>ROUND(ROUND(H111,2)*ROUND(G111,3),2)</f>
      </c>
      <c r="O111">
        <f>(I111*21)/100</f>
      </c>
      <c t="s">
        <v>23</v>
      </c>
    </row>
    <row r="112" spans="1:5" ht="12.75">
      <c r="A112" s="35" t="s">
        <v>50</v>
      </c>
      <c r="E112" s="36" t="s">
        <v>1259</v>
      </c>
    </row>
    <row r="113" spans="1:5" ht="12.75">
      <c r="A113" s="39" t="s">
        <v>52</v>
      </c>
      <c r="E113" s="38" t="s">
        <v>47</v>
      </c>
    </row>
    <row r="114" spans="1:16" ht="12.75">
      <c r="A114" s="25" t="s">
        <v>45</v>
      </c>
      <c s="29" t="s">
        <v>178</v>
      </c>
      <c s="29" t="s">
        <v>1260</v>
      </c>
      <c s="25" t="s">
        <v>47</v>
      </c>
      <c s="30" t="s">
        <v>1261</v>
      </c>
      <c s="31" t="s">
        <v>84</v>
      </c>
      <c s="32">
        <v>4</v>
      </c>
      <c s="33">
        <v>0</v>
      </c>
      <c s="34">
        <f>ROUND(ROUND(H114,2)*ROUND(G114,3),2)</f>
      </c>
      <c r="O114">
        <f>(I114*21)/100</f>
      </c>
      <c t="s">
        <v>23</v>
      </c>
    </row>
    <row r="115" spans="1:5" ht="12.75">
      <c r="A115" s="35" t="s">
        <v>50</v>
      </c>
      <c r="E115" s="36" t="s">
        <v>1261</v>
      </c>
    </row>
    <row r="116" spans="1:5" ht="12.75">
      <c r="A116" s="39" t="s">
        <v>52</v>
      </c>
      <c r="E116" s="38" t="s">
        <v>47</v>
      </c>
    </row>
    <row r="117" spans="1:16" ht="12.75">
      <c r="A117" s="25" t="s">
        <v>45</v>
      </c>
      <c s="29" t="s">
        <v>182</v>
      </c>
      <c s="29" t="s">
        <v>1262</v>
      </c>
      <c s="25" t="s">
        <v>47</v>
      </c>
      <c s="30" t="s">
        <v>1263</v>
      </c>
      <c s="31" t="s">
        <v>278</v>
      </c>
      <c s="32">
        <v>203</v>
      </c>
      <c s="33">
        <v>0</v>
      </c>
      <c s="34">
        <f>ROUND(ROUND(H117,2)*ROUND(G117,3),2)</f>
      </c>
      <c r="O117">
        <f>(I117*21)/100</f>
      </c>
      <c t="s">
        <v>23</v>
      </c>
    </row>
    <row r="118" spans="1:5" ht="12.75">
      <c r="A118" s="35" t="s">
        <v>50</v>
      </c>
      <c r="E118" s="36" t="s">
        <v>1264</v>
      </c>
    </row>
    <row r="119" spans="1:5" ht="12.75">
      <c r="A119" s="39" t="s">
        <v>52</v>
      </c>
      <c r="E119" s="38" t="s">
        <v>47</v>
      </c>
    </row>
    <row r="120" spans="1:16" ht="12.75">
      <c r="A120" s="25" t="s">
        <v>45</v>
      </c>
      <c s="29" t="s">
        <v>187</v>
      </c>
      <c s="29" t="s">
        <v>1265</v>
      </c>
      <c s="25" t="s">
        <v>47</v>
      </c>
      <c s="30" t="s">
        <v>1266</v>
      </c>
      <c s="31" t="s">
        <v>84</v>
      </c>
      <c s="32">
        <v>4</v>
      </c>
      <c s="33">
        <v>0</v>
      </c>
      <c s="34">
        <f>ROUND(ROUND(H120,2)*ROUND(G120,3),2)</f>
      </c>
      <c r="O120">
        <f>(I120*21)/100</f>
      </c>
      <c t="s">
        <v>23</v>
      </c>
    </row>
    <row r="121" spans="1:5" ht="12.75">
      <c r="A121" s="35" t="s">
        <v>50</v>
      </c>
      <c r="E121" s="36" t="s">
        <v>1266</v>
      </c>
    </row>
    <row r="122" spans="1:5" ht="12.75">
      <c r="A122" s="39" t="s">
        <v>52</v>
      </c>
      <c r="E122" s="38" t="s">
        <v>47</v>
      </c>
    </row>
    <row r="123" spans="1:16" ht="12.75">
      <c r="A123" s="25" t="s">
        <v>45</v>
      </c>
      <c s="29" t="s">
        <v>191</v>
      </c>
      <c s="29" t="s">
        <v>1267</v>
      </c>
      <c s="25" t="s">
        <v>47</v>
      </c>
      <c s="30" t="s">
        <v>1268</v>
      </c>
      <c s="31" t="s">
        <v>84</v>
      </c>
      <c s="32">
        <v>4</v>
      </c>
      <c s="33">
        <v>0</v>
      </c>
      <c s="34">
        <f>ROUND(ROUND(H123,2)*ROUND(G123,3),2)</f>
      </c>
      <c r="O123">
        <f>(I123*21)/100</f>
      </c>
      <c t="s">
        <v>23</v>
      </c>
    </row>
    <row r="124" spans="1:5" ht="12.75">
      <c r="A124" s="35" t="s">
        <v>50</v>
      </c>
      <c r="E124" s="36" t="s">
        <v>1268</v>
      </c>
    </row>
    <row r="125" spans="1:5" ht="12.75">
      <c r="A125" s="39" t="s">
        <v>52</v>
      </c>
      <c r="E125" s="38" t="s">
        <v>47</v>
      </c>
    </row>
    <row r="126" spans="1:16" ht="12.75">
      <c r="A126" s="25" t="s">
        <v>45</v>
      </c>
      <c s="29" t="s">
        <v>196</v>
      </c>
      <c s="29" t="s">
        <v>1269</v>
      </c>
      <c s="25" t="s">
        <v>47</v>
      </c>
      <c s="30" t="s">
        <v>1270</v>
      </c>
      <c s="31" t="s">
        <v>278</v>
      </c>
      <c s="32">
        <v>203</v>
      </c>
      <c s="33">
        <v>0</v>
      </c>
      <c s="34">
        <f>ROUND(ROUND(H126,2)*ROUND(G126,3),2)</f>
      </c>
      <c r="O126">
        <f>(I126*21)/100</f>
      </c>
      <c t="s">
        <v>23</v>
      </c>
    </row>
    <row r="127" spans="1:5" ht="12.75">
      <c r="A127" s="35" t="s">
        <v>50</v>
      </c>
      <c r="E127" s="36" t="s">
        <v>1270</v>
      </c>
    </row>
    <row r="128" spans="1:5" ht="12.75">
      <c r="A128" s="39" t="s">
        <v>52</v>
      </c>
      <c r="E128" s="38" t="s">
        <v>47</v>
      </c>
    </row>
    <row r="129" spans="1:16" ht="12.75">
      <c r="A129" s="25" t="s">
        <v>45</v>
      </c>
      <c s="29" t="s">
        <v>200</v>
      </c>
      <c s="29" t="s">
        <v>1271</v>
      </c>
      <c s="25" t="s">
        <v>47</v>
      </c>
      <c s="30" t="s">
        <v>1272</v>
      </c>
      <c s="31" t="s">
        <v>61</v>
      </c>
      <c s="32">
        <v>1</v>
      </c>
      <c s="33">
        <v>0</v>
      </c>
      <c s="34">
        <f>ROUND(ROUND(H129,2)*ROUND(G129,3),2)</f>
      </c>
      <c r="O129">
        <f>(I129*21)/100</f>
      </c>
      <c t="s">
        <v>23</v>
      </c>
    </row>
    <row r="130" spans="1:5" ht="12.75">
      <c r="A130" s="35" t="s">
        <v>50</v>
      </c>
      <c r="E130" s="36" t="s">
        <v>1272</v>
      </c>
    </row>
    <row r="131" spans="1:5" ht="12.75">
      <c r="A131" s="37" t="s">
        <v>52</v>
      </c>
      <c r="E131" s="38" t="s">
        <v>47</v>
      </c>
    </row>
    <row r="132" spans="1:18" ht="12.75" customHeight="1">
      <c r="A132" s="6" t="s">
        <v>43</v>
      </c>
      <c s="6"/>
      <c s="41" t="s">
        <v>1273</v>
      </c>
      <c s="6"/>
      <c s="27" t="s">
        <v>1274</v>
      </c>
      <c s="6"/>
      <c s="6"/>
      <c s="6"/>
      <c s="42">
        <f>0+Q132</f>
      </c>
      <c r="O132">
        <f>0+R132</f>
      </c>
      <c r="Q132">
        <f>0+I133+I136+I139+I142+I145+I148+I151+I154</f>
      </c>
      <c>
        <f>0+O133+O136+O139+O142+O145+O148+O151+O154</f>
      </c>
    </row>
    <row r="133" spans="1:16" ht="12.75">
      <c r="A133" s="25" t="s">
        <v>45</v>
      </c>
      <c s="29" t="s">
        <v>204</v>
      </c>
      <c s="29" t="s">
        <v>1275</v>
      </c>
      <c s="25" t="s">
        <v>47</v>
      </c>
      <c s="30" t="s">
        <v>1276</v>
      </c>
      <c s="31" t="s">
        <v>61</v>
      </c>
      <c s="32">
        <v>1</v>
      </c>
      <c s="33">
        <v>0</v>
      </c>
      <c s="34">
        <f>ROUND(ROUND(H133,2)*ROUND(G133,3),2)</f>
      </c>
      <c r="O133">
        <f>(I133*21)/100</f>
      </c>
      <c t="s">
        <v>23</v>
      </c>
    </row>
    <row r="134" spans="1:5" ht="12.75">
      <c r="A134" s="35" t="s">
        <v>50</v>
      </c>
      <c r="E134" s="36" t="s">
        <v>1276</v>
      </c>
    </row>
    <row r="135" spans="1:5" ht="12.75">
      <c r="A135" s="39" t="s">
        <v>52</v>
      </c>
      <c r="E135" s="38" t="s">
        <v>47</v>
      </c>
    </row>
    <row r="136" spans="1:16" ht="12.75">
      <c r="A136" s="25" t="s">
        <v>45</v>
      </c>
      <c s="29" t="s">
        <v>208</v>
      </c>
      <c s="29" t="s">
        <v>1277</v>
      </c>
      <c s="25" t="s">
        <v>47</v>
      </c>
      <c s="30" t="s">
        <v>1254</v>
      </c>
      <c s="31" t="s">
        <v>84</v>
      </c>
      <c s="32">
        <v>1</v>
      </c>
      <c s="33">
        <v>0</v>
      </c>
      <c s="34">
        <f>ROUND(ROUND(H136,2)*ROUND(G136,3),2)</f>
      </c>
      <c r="O136">
        <f>(I136*21)/100</f>
      </c>
      <c t="s">
        <v>23</v>
      </c>
    </row>
    <row r="137" spans="1:5" ht="12.75">
      <c r="A137" s="35" t="s">
        <v>50</v>
      </c>
      <c r="E137" s="36" t="s">
        <v>1255</v>
      </c>
    </row>
    <row r="138" spans="1:5" ht="12.75">
      <c r="A138" s="39" t="s">
        <v>52</v>
      </c>
      <c r="E138" s="38" t="s">
        <v>47</v>
      </c>
    </row>
    <row r="139" spans="1:16" ht="25.5">
      <c r="A139" s="25" t="s">
        <v>45</v>
      </c>
      <c s="29" t="s">
        <v>213</v>
      </c>
      <c s="29" t="s">
        <v>1278</v>
      </c>
      <c s="25" t="s">
        <v>47</v>
      </c>
      <c s="30" t="s">
        <v>1279</v>
      </c>
      <c s="31" t="s">
        <v>278</v>
      </c>
      <c s="32">
        <v>88</v>
      </c>
      <c s="33">
        <v>0</v>
      </c>
      <c s="34">
        <f>ROUND(ROUND(H139,2)*ROUND(G139,3),2)</f>
      </c>
      <c r="O139">
        <f>(I139*21)/100</f>
      </c>
      <c t="s">
        <v>23</v>
      </c>
    </row>
    <row r="140" spans="1:5" ht="12.75">
      <c r="A140" s="35" t="s">
        <v>50</v>
      </c>
      <c r="E140" s="36" t="s">
        <v>1280</v>
      </c>
    </row>
    <row r="141" spans="1:5" ht="12.75">
      <c r="A141" s="39" t="s">
        <v>52</v>
      </c>
      <c r="E141" s="38" t="s">
        <v>47</v>
      </c>
    </row>
    <row r="142" spans="1:16" ht="25.5">
      <c r="A142" s="25" t="s">
        <v>45</v>
      </c>
      <c s="29" t="s">
        <v>217</v>
      </c>
      <c s="29" t="s">
        <v>1281</v>
      </c>
      <c s="25" t="s">
        <v>47</v>
      </c>
      <c s="30" t="s">
        <v>1282</v>
      </c>
      <c s="31" t="s">
        <v>84</v>
      </c>
      <c s="32">
        <v>4</v>
      </c>
      <c s="33">
        <v>0</v>
      </c>
      <c s="34">
        <f>ROUND(ROUND(H142,2)*ROUND(G142,3),2)</f>
      </c>
      <c r="O142">
        <f>(I142*21)/100</f>
      </c>
      <c t="s">
        <v>23</v>
      </c>
    </row>
    <row r="143" spans="1:5" ht="25.5">
      <c r="A143" s="35" t="s">
        <v>50</v>
      </c>
      <c r="E143" s="36" t="s">
        <v>1283</v>
      </c>
    </row>
    <row r="144" spans="1:5" ht="12.75">
      <c r="A144" s="39" t="s">
        <v>52</v>
      </c>
      <c r="E144" s="38" t="s">
        <v>47</v>
      </c>
    </row>
    <row r="145" spans="1:16" ht="12.75">
      <c r="A145" s="25" t="s">
        <v>45</v>
      </c>
      <c s="29" t="s">
        <v>221</v>
      </c>
      <c s="29" t="s">
        <v>1284</v>
      </c>
      <c s="25" t="s">
        <v>47</v>
      </c>
      <c s="30" t="s">
        <v>1285</v>
      </c>
      <c s="31" t="s">
        <v>278</v>
      </c>
      <c s="32">
        <v>88</v>
      </c>
      <c s="33">
        <v>0</v>
      </c>
      <c s="34">
        <f>ROUND(ROUND(H145,2)*ROUND(G145,3),2)</f>
      </c>
      <c r="O145">
        <f>(I145*21)/100</f>
      </c>
      <c t="s">
        <v>23</v>
      </c>
    </row>
    <row r="146" spans="1:5" ht="12.75">
      <c r="A146" s="35" t="s">
        <v>50</v>
      </c>
      <c r="E146" s="36" t="s">
        <v>1285</v>
      </c>
    </row>
    <row r="147" spans="1:5" ht="12.75">
      <c r="A147" s="39" t="s">
        <v>52</v>
      </c>
      <c r="E147" s="38" t="s">
        <v>47</v>
      </c>
    </row>
    <row r="148" spans="1:16" ht="12.75">
      <c r="A148" s="25" t="s">
        <v>45</v>
      </c>
      <c s="29" t="s">
        <v>225</v>
      </c>
      <c s="29" t="s">
        <v>1286</v>
      </c>
      <c s="25" t="s">
        <v>47</v>
      </c>
      <c s="30" t="s">
        <v>1287</v>
      </c>
      <c s="31" t="s">
        <v>84</v>
      </c>
      <c s="32">
        <v>2</v>
      </c>
      <c s="33">
        <v>0</v>
      </c>
      <c s="34">
        <f>ROUND(ROUND(H148,2)*ROUND(G148,3),2)</f>
      </c>
      <c r="O148">
        <f>(I148*21)/100</f>
      </c>
      <c t="s">
        <v>23</v>
      </c>
    </row>
    <row r="149" spans="1:5" ht="12.75">
      <c r="A149" s="35" t="s">
        <v>50</v>
      </c>
      <c r="E149" s="36" t="s">
        <v>1288</v>
      </c>
    </row>
    <row r="150" spans="1:5" ht="12.75">
      <c r="A150" s="39" t="s">
        <v>52</v>
      </c>
      <c r="E150" s="38" t="s">
        <v>47</v>
      </c>
    </row>
    <row r="151" spans="1:16" ht="12.75">
      <c r="A151" s="25" t="s">
        <v>45</v>
      </c>
      <c s="29" t="s">
        <v>229</v>
      </c>
      <c s="29" t="s">
        <v>1289</v>
      </c>
      <c s="25" t="s">
        <v>47</v>
      </c>
      <c s="30" t="s">
        <v>1290</v>
      </c>
      <c s="31" t="s">
        <v>84</v>
      </c>
      <c s="32">
        <v>1</v>
      </c>
      <c s="33">
        <v>0</v>
      </c>
      <c s="34">
        <f>ROUND(ROUND(H151,2)*ROUND(G151,3),2)</f>
      </c>
      <c r="O151">
        <f>(I151*21)/100</f>
      </c>
      <c t="s">
        <v>23</v>
      </c>
    </row>
    <row r="152" spans="1:5" ht="12.75">
      <c r="A152" s="35" t="s">
        <v>50</v>
      </c>
      <c r="E152" s="36" t="s">
        <v>1290</v>
      </c>
    </row>
    <row r="153" spans="1:5" ht="12.75">
      <c r="A153" s="39" t="s">
        <v>52</v>
      </c>
      <c r="E153" s="38" t="s">
        <v>47</v>
      </c>
    </row>
    <row r="154" spans="1:16" ht="12.75">
      <c r="A154" s="25" t="s">
        <v>45</v>
      </c>
      <c s="29" t="s">
        <v>232</v>
      </c>
      <c s="29" t="s">
        <v>1291</v>
      </c>
      <c s="25" t="s">
        <v>47</v>
      </c>
      <c s="30" t="s">
        <v>1292</v>
      </c>
      <c s="31" t="s">
        <v>84</v>
      </c>
      <c s="32">
        <v>1</v>
      </c>
      <c s="33">
        <v>0</v>
      </c>
      <c s="34">
        <f>ROUND(ROUND(H154,2)*ROUND(G154,3),2)</f>
      </c>
      <c r="O154">
        <f>(I154*21)/100</f>
      </c>
      <c t="s">
        <v>23</v>
      </c>
    </row>
    <row r="155" spans="1:5" ht="12.75">
      <c r="A155" s="35" t="s">
        <v>50</v>
      </c>
      <c r="E155" s="36" t="s">
        <v>1292</v>
      </c>
    </row>
    <row r="156" spans="1:5" ht="12.75">
      <c r="A156" s="37" t="s">
        <v>52</v>
      </c>
      <c r="E156" s="38" t="s">
        <v>47</v>
      </c>
    </row>
    <row r="157" spans="1:18" ht="12.75" customHeight="1">
      <c r="A157" s="6" t="s">
        <v>43</v>
      </c>
      <c s="6"/>
      <c s="41" t="s">
        <v>1293</v>
      </c>
      <c s="6"/>
      <c s="27" t="s">
        <v>1294</v>
      </c>
      <c s="6"/>
      <c s="6"/>
      <c s="6"/>
      <c s="42">
        <f>0+Q157</f>
      </c>
      <c r="O157">
        <f>0+R157</f>
      </c>
      <c r="Q157">
        <f>0+I158+I161+I164</f>
      </c>
      <c>
        <f>0+O158+O161+O164</f>
      </c>
    </row>
    <row r="158" spans="1:16" ht="12.75">
      <c r="A158" s="25" t="s">
        <v>45</v>
      </c>
      <c s="29" t="s">
        <v>237</v>
      </c>
      <c s="29" t="s">
        <v>1295</v>
      </c>
      <c s="25" t="s">
        <v>47</v>
      </c>
      <c s="30" t="s">
        <v>1296</v>
      </c>
      <c s="31" t="s">
        <v>101</v>
      </c>
      <c s="32">
        <v>4</v>
      </c>
      <c s="33">
        <v>0</v>
      </c>
      <c s="34">
        <f>ROUND(ROUND(H158,2)*ROUND(G158,3),2)</f>
      </c>
      <c r="O158">
        <f>(I158*21)/100</f>
      </c>
      <c t="s">
        <v>23</v>
      </c>
    </row>
    <row r="159" spans="1:5" ht="25.5">
      <c r="A159" s="35" t="s">
        <v>50</v>
      </c>
      <c r="E159" s="36" t="s">
        <v>1297</v>
      </c>
    </row>
    <row r="160" spans="1:5" ht="12.75">
      <c r="A160" s="39" t="s">
        <v>52</v>
      </c>
      <c r="E160" s="38" t="s">
        <v>47</v>
      </c>
    </row>
    <row r="161" spans="1:16" ht="12.75">
      <c r="A161" s="25" t="s">
        <v>45</v>
      </c>
      <c s="29" t="s">
        <v>240</v>
      </c>
      <c s="29" t="s">
        <v>1298</v>
      </c>
      <c s="25" t="s">
        <v>47</v>
      </c>
      <c s="30" t="s">
        <v>1299</v>
      </c>
      <c s="31" t="s">
        <v>101</v>
      </c>
      <c s="32">
        <v>2</v>
      </c>
      <c s="33">
        <v>0</v>
      </c>
      <c s="34">
        <f>ROUND(ROUND(H161,2)*ROUND(G161,3),2)</f>
      </c>
      <c r="O161">
        <f>(I161*21)/100</f>
      </c>
      <c t="s">
        <v>23</v>
      </c>
    </row>
    <row r="162" spans="1:5" ht="12.75">
      <c r="A162" s="35" t="s">
        <v>50</v>
      </c>
      <c r="E162" s="36" t="s">
        <v>1299</v>
      </c>
    </row>
    <row r="163" spans="1:5" ht="12.75">
      <c r="A163" s="39" t="s">
        <v>52</v>
      </c>
      <c r="E163" s="38" t="s">
        <v>47</v>
      </c>
    </row>
    <row r="164" spans="1:16" ht="12.75">
      <c r="A164" s="25" t="s">
        <v>45</v>
      </c>
      <c s="29" t="s">
        <v>242</v>
      </c>
      <c s="29" t="s">
        <v>1300</v>
      </c>
      <c s="25" t="s">
        <v>47</v>
      </c>
      <c s="30" t="s">
        <v>1301</v>
      </c>
      <c s="31" t="s">
        <v>101</v>
      </c>
      <c s="32">
        <v>2</v>
      </c>
      <c s="33">
        <v>0</v>
      </c>
      <c s="34">
        <f>ROUND(ROUND(H164,2)*ROUND(G164,3),2)</f>
      </c>
      <c r="O164">
        <f>(I164*21)/100</f>
      </c>
      <c t="s">
        <v>23</v>
      </c>
    </row>
    <row r="165" spans="1:5" ht="12.75">
      <c r="A165" s="35" t="s">
        <v>50</v>
      </c>
      <c r="E165" s="36" t="s">
        <v>1301</v>
      </c>
    </row>
    <row r="166" spans="1:5" ht="12.75">
      <c r="A166" s="37" t="s">
        <v>52</v>
      </c>
      <c r="E166" s="38" t="s">
        <v>47</v>
      </c>
    </row>
    <row r="167" spans="1:18" ht="12.75" customHeight="1">
      <c r="A167" s="6" t="s">
        <v>43</v>
      </c>
      <c s="6"/>
      <c s="41" t="s">
        <v>72</v>
      </c>
      <c s="6"/>
      <c s="27" t="s">
        <v>1302</v>
      </c>
      <c s="6"/>
      <c s="6"/>
      <c s="6"/>
      <c s="42">
        <f>0+Q167</f>
      </c>
      <c r="O167">
        <f>0+R167</f>
      </c>
      <c r="Q167">
        <f>0+I168+I171</f>
      </c>
      <c>
        <f>0+O168+O171</f>
      </c>
    </row>
    <row r="168" spans="1:16" ht="12.75">
      <c r="A168" s="25" t="s">
        <v>45</v>
      </c>
      <c s="29" t="s">
        <v>246</v>
      </c>
      <c s="29" t="s">
        <v>1303</v>
      </c>
      <c s="25" t="s">
        <v>47</v>
      </c>
      <c s="30" t="s">
        <v>1304</v>
      </c>
      <c s="31" t="s">
        <v>278</v>
      </c>
      <c s="32">
        <v>291</v>
      </c>
      <c s="33">
        <v>0</v>
      </c>
      <c s="34">
        <f>ROUND(ROUND(H168,2)*ROUND(G168,3),2)</f>
      </c>
      <c r="O168">
        <f>(I168*21)/100</f>
      </c>
      <c t="s">
        <v>23</v>
      </c>
    </row>
    <row r="169" spans="1:5" ht="12.75">
      <c r="A169" s="35" t="s">
        <v>50</v>
      </c>
      <c r="E169" s="36" t="s">
        <v>1305</v>
      </c>
    </row>
    <row r="170" spans="1:5" ht="12.75">
      <c r="A170" s="39" t="s">
        <v>52</v>
      </c>
      <c r="E170" s="38" t="s">
        <v>47</v>
      </c>
    </row>
    <row r="171" spans="1:16" ht="12.75">
      <c r="A171" s="25" t="s">
        <v>45</v>
      </c>
      <c s="29" t="s">
        <v>250</v>
      </c>
      <c s="29" t="s">
        <v>1306</v>
      </c>
      <c s="25" t="s">
        <v>47</v>
      </c>
      <c s="30" t="s">
        <v>1307</v>
      </c>
      <c s="31" t="s">
        <v>278</v>
      </c>
      <c s="32">
        <v>88</v>
      </c>
      <c s="33">
        <v>0</v>
      </c>
      <c s="34">
        <f>ROUND(ROUND(H171,2)*ROUND(G171,3),2)</f>
      </c>
      <c r="O171">
        <f>(I171*21)/100</f>
      </c>
      <c t="s">
        <v>23</v>
      </c>
    </row>
    <row r="172" spans="1:5" ht="12.75">
      <c r="A172" s="35" t="s">
        <v>50</v>
      </c>
      <c r="E172" s="36" t="s">
        <v>1308</v>
      </c>
    </row>
    <row r="173" spans="1:5" ht="12.75">
      <c r="A173" s="37" t="s">
        <v>52</v>
      </c>
      <c r="E173" s="38" t="s">
        <v>47</v>
      </c>
    </row>
    <row r="174" spans="1:18" ht="12.75" customHeight="1">
      <c r="A174" s="6" t="s">
        <v>43</v>
      </c>
      <c s="6"/>
      <c s="41" t="s">
        <v>1309</v>
      </c>
      <c s="6"/>
      <c s="27" t="s">
        <v>1310</v>
      </c>
      <c s="6"/>
      <c s="6"/>
      <c s="6"/>
      <c s="42">
        <f>0+Q174</f>
      </c>
      <c r="O174">
        <f>0+R174</f>
      </c>
      <c r="Q174">
        <f>0+I175+I178+I181</f>
      </c>
      <c>
        <f>0+O175+O178+O181</f>
      </c>
    </row>
    <row r="175" spans="1:16" ht="12.75">
      <c r="A175" s="25" t="s">
        <v>45</v>
      </c>
      <c s="29" t="s">
        <v>253</v>
      </c>
      <c s="29" t="s">
        <v>1311</v>
      </c>
      <c s="25" t="s">
        <v>47</v>
      </c>
      <c s="30" t="s">
        <v>1312</v>
      </c>
      <c s="31" t="s">
        <v>61</v>
      </c>
      <c s="32">
        <v>1</v>
      </c>
      <c s="33">
        <v>0</v>
      </c>
      <c s="34">
        <f>ROUND(ROUND(H175,2)*ROUND(G175,3),2)</f>
      </c>
      <c r="O175">
        <f>(I175*21)/100</f>
      </c>
      <c t="s">
        <v>23</v>
      </c>
    </row>
    <row r="176" spans="1:5" ht="12.75">
      <c r="A176" s="35" t="s">
        <v>50</v>
      </c>
      <c r="E176" s="36" t="s">
        <v>1312</v>
      </c>
    </row>
    <row r="177" spans="1:5" ht="12.75">
      <c r="A177" s="39" t="s">
        <v>52</v>
      </c>
      <c r="E177" s="38" t="s">
        <v>47</v>
      </c>
    </row>
    <row r="178" spans="1:16" ht="12.75">
      <c r="A178" s="25" t="s">
        <v>45</v>
      </c>
      <c s="29" t="s">
        <v>258</v>
      </c>
      <c s="29" t="s">
        <v>1313</v>
      </c>
      <c s="25" t="s">
        <v>47</v>
      </c>
      <c s="30" t="s">
        <v>1314</v>
      </c>
      <c s="31" t="s">
        <v>61</v>
      </c>
      <c s="32">
        <v>1</v>
      </c>
      <c s="33">
        <v>0</v>
      </c>
      <c s="34">
        <f>ROUND(ROUND(H178,2)*ROUND(G178,3),2)</f>
      </c>
      <c r="O178">
        <f>(I178*21)/100</f>
      </c>
      <c t="s">
        <v>23</v>
      </c>
    </row>
    <row r="179" spans="1:5" ht="12.75">
      <c r="A179" s="35" t="s">
        <v>50</v>
      </c>
      <c r="E179" s="36" t="s">
        <v>1314</v>
      </c>
    </row>
    <row r="180" spans="1:5" ht="12.75">
      <c r="A180" s="39" t="s">
        <v>52</v>
      </c>
      <c r="E180" s="38" t="s">
        <v>47</v>
      </c>
    </row>
    <row r="181" spans="1:16" ht="12.75">
      <c r="A181" s="25" t="s">
        <v>45</v>
      </c>
      <c s="29" t="s">
        <v>262</v>
      </c>
      <c s="29" t="s">
        <v>1315</v>
      </c>
      <c s="25" t="s">
        <v>47</v>
      </c>
      <c s="30" t="s">
        <v>1316</v>
      </c>
      <c s="31" t="s">
        <v>61</v>
      </c>
      <c s="32">
        <v>1</v>
      </c>
      <c s="33">
        <v>0</v>
      </c>
      <c s="34">
        <f>ROUND(ROUND(H181,2)*ROUND(G181,3),2)</f>
      </c>
      <c r="O181">
        <f>(I181*21)/100</f>
      </c>
      <c t="s">
        <v>23</v>
      </c>
    </row>
    <row r="182" spans="1:5" ht="12.75">
      <c r="A182" s="35" t="s">
        <v>50</v>
      </c>
      <c r="E182" s="36" t="s">
        <v>1316</v>
      </c>
    </row>
    <row r="183" spans="1:5" ht="12.75">
      <c r="A183" s="37" t="s">
        <v>52</v>
      </c>
      <c r="E183" s="38" t="s">
        <v>47</v>
      </c>
    </row>
    <row r="184" spans="1:18" ht="12.75" customHeight="1">
      <c r="A184" s="6" t="s">
        <v>43</v>
      </c>
      <c s="6"/>
      <c s="41" t="s">
        <v>1317</v>
      </c>
      <c s="6"/>
      <c s="27" t="s">
        <v>1318</v>
      </c>
      <c s="6"/>
      <c s="6"/>
      <c s="6"/>
      <c s="42">
        <f>0+Q184</f>
      </c>
      <c r="O184">
        <f>0+R184</f>
      </c>
      <c r="Q184">
        <f>0+I185</f>
      </c>
      <c>
        <f>0+O185</f>
      </c>
    </row>
    <row r="185" spans="1:16" ht="12.75">
      <c r="A185" s="25" t="s">
        <v>45</v>
      </c>
      <c s="29" t="s">
        <v>266</v>
      </c>
      <c s="29" t="s">
        <v>1319</v>
      </c>
      <c s="25" t="s">
        <v>47</v>
      </c>
      <c s="30" t="s">
        <v>1318</v>
      </c>
      <c s="31" t="s">
        <v>61</v>
      </c>
      <c s="32">
        <v>1</v>
      </c>
      <c s="33">
        <v>0</v>
      </c>
      <c s="34">
        <f>ROUND(ROUND(H185,2)*ROUND(G185,3),2)</f>
      </c>
      <c r="O185">
        <f>(I185*21)/100</f>
      </c>
      <c t="s">
        <v>23</v>
      </c>
    </row>
    <row r="186" spans="1:5" ht="12.75">
      <c r="A186" s="35" t="s">
        <v>50</v>
      </c>
      <c r="E186" s="36" t="s">
        <v>1318</v>
      </c>
    </row>
    <row r="187" spans="1:5" ht="12.75">
      <c r="A187" s="37" t="s">
        <v>52</v>
      </c>
      <c r="E187" s="38" t="s">
        <v>47</v>
      </c>
    </row>
    <row r="188" spans="1:18" ht="12.75" customHeight="1">
      <c r="A188" s="6" t="s">
        <v>43</v>
      </c>
      <c s="6"/>
      <c s="41" t="s">
        <v>1320</v>
      </c>
      <c s="6"/>
      <c s="27" t="s">
        <v>1321</v>
      </c>
      <c s="6"/>
      <c s="6"/>
      <c s="6"/>
      <c s="42">
        <f>0+Q188</f>
      </c>
      <c r="O188">
        <f>0+R188</f>
      </c>
      <c r="Q188">
        <f>0+I189</f>
      </c>
      <c>
        <f>0+O189</f>
      </c>
    </row>
    <row r="189" spans="1:16" ht="12.75">
      <c r="A189" s="25" t="s">
        <v>45</v>
      </c>
      <c s="29" t="s">
        <v>270</v>
      </c>
      <c s="29" t="s">
        <v>1322</v>
      </c>
      <c s="25" t="s">
        <v>47</v>
      </c>
      <c s="30" t="s">
        <v>1321</v>
      </c>
      <c s="31" t="s">
        <v>61</v>
      </c>
      <c s="32">
        <v>1</v>
      </c>
      <c s="33">
        <v>0</v>
      </c>
      <c s="34">
        <f>ROUND(ROUND(H189,2)*ROUND(G189,3),2)</f>
      </c>
      <c r="O189">
        <f>(I189*21)/100</f>
      </c>
      <c t="s">
        <v>23</v>
      </c>
    </row>
    <row r="190" spans="1:5" ht="12.75">
      <c r="A190" s="35" t="s">
        <v>50</v>
      </c>
      <c r="E190" s="36" t="s">
        <v>1321</v>
      </c>
    </row>
    <row r="191" spans="1:5" ht="12.75">
      <c r="A191" s="37" t="s">
        <v>52</v>
      </c>
      <c r="E191" s="38" t="s">
        <v>47</v>
      </c>
    </row>
    <row r="192" spans="1:18" ht="12.75" customHeight="1">
      <c r="A192" s="6" t="s">
        <v>43</v>
      </c>
      <c s="6"/>
      <c s="41" t="s">
        <v>1323</v>
      </c>
      <c s="6"/>
      <c s="27" t="s">
        <v>1324</v>
      </c>
      <c s="6"/>
      <c s="6"/>
      <c s="6"/>
      <c s="42">
        <f>0+Q192</f>
      </c>
      <c r="O192">
        <f>0+R192</f>
      </c>
      <c r="Q192">
        <f>0+I193</f>
      </c>
      <c>
        <f>0+O193</f>
      </c>
    </row>
    <row r="193" spans="1:16" ht="12.75">
      <c r="A193" s="25" t="s">
        <v>45</v>
      </c>
      <c s="29" t="s">
        <v>275</v>
      </c>
      <c s="29" t="s">
        <v>1325</v>
      </c>
      <c s="25" t="s">
        <v>47</v>
      </c>
      <c s="30" t="s">
        <v>1324</v>
      </c>
      <c s="31" t="s">
        <v>61</v>
      </c>
      <c s="32">
        <v>1</v>
      </c>
      <c s="33">
        <v>0</v>
      </c>
      <c s="34">
        <f>ROUND(ROUND(H193,2)*ROUND(G193,3),2)</f>
      </c>
      <c r="O193">
        <f>(I193*21)/100</f>
      </c>
      <c t="s">
        <v>23</v>
      </c>
    </row>
    <row r="194" spans="1:5" ht="12.75">
      <c r="A194" s="35" t="s">
        <v>50</v>
      </c>
      <c r="E194" s="36" t="s">
        <v>1324</v>
      </c>
    </row>
    <row r="195" spans="1:5" ht="12.75">
      <c r="A195" s="37" t="s">
        <v>52</v>
      </c>
      <c r="E195"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0+O9+O16+O23+O30+O37+O53</f>
      </c>
      <c t="s">
        <v>22</v>
      </c>
    </row>
    <row r="3" spans="1:16" ht="15" customHeight="1">
      <c r="A3" t="s">
        <v>12</v>
      </c>
      <c s="12" t="s">
        <v>14</v>
      </c>
      <c s="13" t="s">
        <v>15</v>
      </c>
      <c s="1"/>
      <c s="14" t="s">
        <v>16</v>
      </c>
      <c s="1"/>
      <c s="9"/>
      <c s="8" t="s">
        <v>1330</v>
      </c>
      <c s="43">
        <f>0+I9+I16+I23+I30+I37+I53</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1330</v>
      </c>
      <c s="6"/>
      <c s="18" t="s">
        <v>1331</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f>
      </c>
      <c>
        <f>0+O10+O13</f>
      </c>
    </row>
    <row r="10" spans="1:16" ht="25.5">
      <c r="A10" s="25" t="s">
        <v>45</v>
      </c>
      <c s="29" t="s">
        <v>29</v>
      </c>
      <c s="29" t="s">
        <v>387</v>
      </c>
      <c s="25" t="s">
        <v>471</v>
      </c>
      <c s="30" t="s">
        <v>389</v>
      </c>
      <c s="31" t="s">
        <v>49</v>
      </c>
      <c s="32">
        <v>263.1</v>
      </c>
      <c s="33">
        <v>0</v>
      </c>
      <c s="34">
        <f>ROUND(ROUND(H10,2)*ROUND(G10,3),2)</f>
      </c>
      <c r="O10">
        <f>(I10*21)/100</f>
      </c>
      <c t="s">
        <v>23</v>
      </c>
    </row>
    <row r="11" spans="1:5" ht="12.75">
      <c r="A11" s="35" t="s">
        <v>50</v>
      </c>
      <c r="E11" s="36" t="s">
        <v>1332</v>
      </c>
    </row>
    <row r="12" spans="1:5" ht="12.75">
      <c r="A12" s="39" t="s">
        <v>52</v>
      </c>
      <c r="E12" s="38" t="s">
        <v>1333</v>
      </c>
    </row>
    <row r="13" spans="1:16" ht="25.5">
      <c r="A13" s="25" t="s">
        <v>45</v>
      </c>
      <c s="29" t="s">
        <v>23</v>
      </c>
      <c s="29" t="s">
        <v>387</v>
      </c>
      <c s="25" t="s">
        <v>392</v>
      </c>
      <c s="30" t="s">
        <v>389</v>
      </c>
      <c s="31" t="s">
        <v>49</v>
      </c>
      <c s="32">
        <v>423.591</v>
      </c>
      <c s="33">
        <v>0</v>
      </c>
      <c s="34">
        <f>ROUND(ROUND(H13,2)*ROUND(G13,3),2)</f>
      </c>
      <c r="O13">
        <f>(I13*21)/100</f>
      </c>
      <c t="s">
        <v>23</v>
      </c>
    </row>
    <row r="14" spans="1:5" ht="12.75">
      <c r="A14" s="35" t="s">
        <v>50</v>
      </c>
      <c r="E14" s="36" t="s">
        <v>795</v>
      </c>
    </row>
    <row r="15" spans="1:5" ht="12.75">
      <c r="A15" s="37" t="s">
        <v>52</v>
      </c>
      <c r="E15" s="38" t="s">
        <v>1334</v>
      </c>
    </row>
    <row r="16" spans="1:18" ht="12.75" customHeight="1">
      <c r="A16" s="6" t="s">
        <v>43</v>
      </c>
      <c s="6"/>
      <c s="41" t="s">
        <v>29</v>
      </c>
      <c s="6"/>
      <c s="27" t="s">
        <v>97</v>
      </c>
      <c s="6"/>
      <c s="6"/>
      <c s="6"/>
      <c s="42">
        <f>0+Q16</f>
      </c>
      <c r="O16">
        <f>0+R16</f>
      </c>
      <c r="Q16">
        <f>0+I17+I20</f>
      </c>
      <c>
        <f>0+O17+O20</f>
      </c>
    </row>
    <row r="17" spans="1:16" ht="12.75">
      <c r="A17" s="25" t="s">
        <v>45</v>
      </c>
      <c s="29" t="s">
        <v>22</v>
      </c>
      <c s="29" t="s">
        <v>1335</v>
      </c>
      <c s="25" t="s">
        <v>47</v>
      </c>
      <c s="30" t="s">
        <v>1336</v>
      </c>
      <c s="31" t="s">
        <v>108</v>
      </c>
      <c s="32">
        <v>184.17</v>
      </c>
      <c s="33">
        <v>0</v>
      </c>
      <c s="34">
        <f>ROUND(ROUND(H17,2)*ROUND(G17,3),2)</f>
      </c>
      <c r="O17">
        <f>(I17*21)/100</f>
      </c>
      <c t="s">
        <v>23</v>
      </c>
    </row>
    <row r="18" spans="1:5" ht="25.5">
      <c r="A18" s="35" t="s">
        <v>50</v>
      </c>
      <c r="E18" s="36" t="s">
        <v>1337</v>
      </c>
    </row>
    <row r="19" spans="1:5" ht="12.75">
      <c r="A19" s="39" t="s">
        <v>52</v>
      </c>
      <c r="E19" s="38" t="s">
        <v>1338</v>
      </c>
    </row>
    <row r="20" spans="1:16" ht="25.5">
      <c r="A20" s="25" t="s">
        <v>45</v>
      </c>
      <c s="29" t="s">
        <v>33</v>
      </c>
      <c s="29" t="s">
        <v>115</v>
      </c>
      <c s="25" t="s">
        <v>47</v>
      </c>
      <c s="30" t="s">
        <v>116</v>
      </c>
      <c s="31" t="s">
        <v>108</v>
      </c>
      <c s="32">
        <v>131.55</v>
      </c>
      <c s="33">
        <v>0</v>
      </c>
      <c s="34">
        <f>ROUND(ROUND(H20,2)*ROUND(G20,3),2)</f>
      </c>
      <c r="O20">
        <f>(I20*21)/100</f>
      </c>
      <c t="s">
        <v>23</v>
      </c>
    </row>
    <row r="21" spans="1:5" ht="25.5">
      <c r="A21" s="35" t="s">
        <v>50</v>
      </c>
      <c r="E21" s="36" t="s">
        <v>1339</v>
      </c>
    </row>
    <row r="22" spans="1:5" ht="12.75">
      <c r="A22" s="37" t="s">
        <v>52</v>
      </c>
      <c r="E22" s="38" t="s">
        <v>1340</v>
      </c>
    </row>
    <row r="23" spans="1:18" ht="12.75" customHeight="1">
      <c r="A23" s="6" t="s">
        <v>43</v>
      </c>
      <c s="6"/>
      <c s="41" t="s">
        <v>23</v>
      </c>
      <c s="6"/>
      <c s="27" t="s">
        <v>146</v>
      </c>
      <c s="6"/>
      <c s="6"/>
      <c s="6"/>
      <c s="42">
        <f>0+Q23</f>
      </c>
      <c r="O23">
        <f>0+R23</f>
      </c>
      <c r="Q23">
        <f>0+I24+I27</f>
      </c>
      <c>
        <f>0+O24+O27</f>
      </c>
    </row>
    <row r="24" spans="1:16" ht="12.75">
      <c r="A24" s="25" t="s">
        <v>45</v>
      </c>
      <c s="29" t="s">
        <v>35</v>
      </c>
      <c s="29" t="s">
        <v>515</v>
      </c>
      <c s="25" t="s">
        <v>47</v>
      </c>
      <c s="30" t="s">
        <v>516</v>
      </c>
      <c s="31" t="s">
        <v>101</v>
      </c>
      <c s="32">
        <v>877</v>
      </c>
      <c s="33">
        <v>0</v>
      </c>
      <c s="34">
        <f>ROUND(ROUND(H24,2)*ROUND(G24,3),2)</f>
      </c>
      <c r="O24">
        <f>(I24*21)/100</f>
      </c>
      <c t="s">
        <v>23</v>
      </c>
    </row>
    <row r="25" spans="1:5" ht="25.5">
      <c r="A25" s="35" t="s">
        <v>50</v>
      </c>
      <c r="E25" s="36" t="s">
        <v>1341</v>
      </c>
    </row>
    <row r="26" spans="1:5" ht="12.75">
      <c r="A26" s="39" t="s">
        <v>52</v>
      </c>
      <c r="E26" s="38" t="s">
        <v>1342</v>
      </c>
    </row>
    <row r="27" spans="1:16" ht="12.75">
      <c r="A27" s="25" t="s">
        <v>45</v>
      </c>
      <c s="29" t="s">
        <v>37</v>
      </c>
      <c s="29" t="s">
        <v>1343</v>
      </c>
      <c s="25" t="s">
        <v>47</v>
      </c>
      <c s="30" t="s">
        <v>1344</v>
      </c>
      <c s="31" t="s">
        <v>101</v>
      </c>
      <c s="32">
        <v>877</v>
      </c>
      <c s="33">
        <v>0</v>
      </c>
      <c s="34">
        <f>ROUND(ROUND(H27,2)*ROUND(G27,3),2)</f>
      </c>
      <c r="O27">
        <f>(I27*21)/100</f>
      </c>
      <c t="s">
        <v>23</v>
      </c>
    </row>
    <row r="28" spans="1:5" ht="25.5">
      <c r="A28" s="35" t="s">
        <v>50</v>
      </c>
      <c r="E28" s="36" t="s">
        <v>1345</v>
      </c>
    </row>
    <row r="29" spans="1:5" ht="12.75">
      <c r="A29" s="37" t="s">
        <v>52</v>
      </c>
      <c r="E29" s="38" t="s">
        <v>1342</v>
      </c>
    </row>
    <row r="30" spans="1:18" ht="12.75" customHeight="1">
      <c r="A30" s="6" t="s">
        <v>43</v>
      </c>
      <c s="6"/>
      <c s="41" t="s">
        <v>35</v>
      </c>
      <c s="6"/>
      <c s="27" t="s">
        <v>212</v>
      </c>
      <c s="6"/>
      <c s="6"/>
      <c s="6"/>
      <c s="42">
        <f>0+Q30</f>
      </c>
      <c r="O30">
        <f>0+R30</f>
      </c>
      <c r="Q30">
        <f>0+I31+I34</f>
      </c>
      <c>
        <f>0+O31+O34</f>
      </c>
    </row>
    <row r="31" spans="1:16" ht="12.75">
      <c r="A31" s="25" t="s">
        <v>45</v>
      </c>
      <c s="29" t="s">
        <v>68</v>
      </c>
      <c s="29" t="s">
        <v>1346</v>
      </c>
      <c s="25" t="s">
        <v>47</v>
      </c>
      <c s="30" t="s">
        <v>1347</v>
      </c>
      <c s="31" t="s">
        <v>108</v>
      </c>
      <c s="32">
        <v>131.55</v>
      </c>
      <c s="33">
        <v>0</v>
      </c>
      <c s="34">
        <f>ROUND(ROUND(H31,2)*ROUND(G31,3),2)</f>
      </c>
      <c r="O31">
        <f>(I31*21)/100</f>
      </c>
      <c t="s">
        <v>23</v>
      </c>
    </row>
    <row r="32" spans="1:5" ht="12.75">
      <c r="A32" s="35" t="s">
        <v>50</v>
      </c>
      <c r="E32" s="36" t="s">
        <v>1348</v>
      </c>
    </row>
    <row r="33" spans="1:5" ht="12.75">
      <c r="A33" s="39" t="s">
        <v>52</v>
      </c>
      <c r="E33" s="38" t="s">
        <v>1349</v>
      </c>
    </row>
    <row r="34" spans="1:16" ht="12.75">
      <c r="A34" s="25" t="s">
        <v>45</v>
      </c>
      <c s="29" t="s">
        <v>72</v>
      </c>
      <c s="29" t="s">
        <v>1350</v>
      </c>
      <c s="25" t="s">
        <v>47</v>
      </c>
      <c s="30" t="s">
        <v>1351</v>
      </c>
      <c s="31" t="s">
        <v>108</v>
      </c>
      <c s="32">
        <v>184.17</v>
      </c>
      <c s="33">
        <v>0</v>
      </c>
      <c s="34">
        <f>ROUND(ROUND(H34,2)*ROUND(G34,3),2)</f>
      </c>
      <c r="O34">
        <f>(I34*21)/100</f>
      </c>
      <c t="s">
        <v>23</v>
      </c>
    </row>
    <row r="35" spans="1:5" ht="25.5">
      <c r="A35" s="35" t="s">
        <v>50</v>
      </c>
      <c r="E35" s="36" t="s">
        <v>1352</v>
      </c>
    </row>
    <row r="36" spans="1:5" ht="25.5">
      <c r="A36" s="37" t="s">
        <v>52</v>
      </c>
      <c r="E36" s="38" t="s">
        <v>1353</v>
      </c>
    </row>
    <row r="37" spans="1:18" ht="12.75" customHeight="1">
      <c r="A37" s="6" t="s">
        <v>43</v>
      </c>
      <c s="6"/>
      <c s="41" t="s">
        <v>37</v>
      </c>
      <c s="6"/>
      <c s="27" t="s">
        <v>236</v>
      </c>
      <c s="6"/>
      <c s="6"/>
      <c s="6"/>
      <c s="42">
        <f>0+Q37</f>
      </c>
      <c r="O37">
        <f>0+R37</f>
      </c>
      <c r="Q37">
        <f>0+I38+I41+I44+I47+I50</f>
      </c>
      <c>
        <f>0+O38+O41+O44+O47+O50</f>
      </c>
    </row>
    <row r="38" spans="1:16" ht="12.75">
      <c r="A38" s="25" t="s">
        <v>45</v>
      </c>
      <c s="29" t="s">
        <v>40</v>
      </c>
      <c s="29" t="s">
        <v>1354</v>
      </c>
      <c s="25" t="s">
        <v>47</v>
      </c>
      <c s="30" t="s">
        <v>1355</v>
      </c>
      <c s="31" t="s">
        <v>101</v>
      </c>
      <c s="32">
        <v>200</v>
      </c>
      <c s="33">
        <v>0</v>
      </c>
      <c s="34">
        <f>ROUND(ROUND(H38,2)*ROUND(G38,3),2)</f>
      </c>
      <c r="O38">
        <f>(I38*21)/100</f>
      </c>
      <c t="s">
        <v>23</v>
      </c>
    </row>
    <row r="39" spans="1:5" ht="25.5">
      <c r="A39" s="35" t="s">
        <v>50</v>
      </c>
      <c r="E39" s="36" t="s">
        <v>1356</v>
      </c>
    </row>
    <row r="40" spans="1:5" ht="12.75">
      <c r="A40" s="39" t="s">
        <v>52</v>
      </c>
      <c r="E40" s="38" t="s">
        <v>1357</v>
      </c>
    </row>
    <row r="41" spans="1:16" ht="12.75">
      <c r="A41" s="25" t="s">
        <v>45</v>
      </c>
      <c s="29" t="s">
        <v>42</v>
      </c>
      <c s="29" t="s">
        <v>1358</v>
      </c>
      <c s="25" t="s">
        <v>47</v>
      </c>
      <c s="30" t="s">
        <v>1359</v>
      </c>
      <c s="31" t="s">
        <v>101</v>
      </c>
      <c s="32">
        <v>200</v>
      </c>
      <c s="33">
        <v>0</v>
      </c>
      <c s="34">
        <f>ROUND(ROUND(H41,2)*ROUND(G41,3),2)</f>
      </c>
      <c r="O41">
        <f>(I41*21)/100</f>
      </c>
      <c t="s">
        <v>23</v>
      </c>
    </row>
    <row r="42" spans="1:5" ht="25.5">
      <c r="A42" s="35" t="s">
        <v>50</v>
      </c>
      <c r="E42" s="36" t="s">
        <v>1356</v>
      </c>
    </row>
    <row r="43" spans="1:5" ht="12.75">
      <c r="A43" s="39" t="s">
        <v>52</v>
      </c>
      <c r="E43" s="38" t="s">
        <v>1357</v>
      </c>
    </row>
    <row r="44" spans="1:16" ht="12.75">
      <c r="A44" s="25" t="s">
        <v>45</v>
      </c>
      <c s="29" t="s">
        <v>81</v>
      </c>
      <c s="29" t="s">
        <v>1360</v>
      </c>
      <c s="25" t="s">
        <v>47</v>
      </c>
      <c s="30" t="s">
        <v>1361</v>
      </c>
      <c s="31" t="s">
        <v>101</v>
      </c>
      <c s="32">
        <v>500</v>
      </c>
      <c s="33">
        <v>0</v>
      </c>
      <c s="34">
        <f>ROUND(ROUND(H44,2)*ROUND(G44,3),2)</f>
      </c>
      <c r="O44">
        <f>(I44*21)/100</f>
      </c>
      <c t="s">
        <v>23</v>
      </c>
    </row>
    <row r="45" spans="1:5" ht="25.5">
      <c r="A45" s="35" t="s">
        <v>50</v>
      </c>
      <c r="E45" s="36" t="s">
        <v>1362</v>
      </c>
    </row>
    <row r="46" spans="1:5" ht="12.75">
      <c r="A46" s="39" t="s">
        <v>52</v>
      </c>
      <c r="E46" s="38" t="s">
        <v>941</v>
      </c>
    </row>
    <row r="47" spans="1:16" ht="12.75">
      <c r="A47" s="25" t="s">
        <v>45</v>
      </c>
      <c s="29" t="s">
        <v>85</v>
      </c>
      <c s="29" t="s">
        <v>1363</v>
      </c>
      <c s="25" t="s">
        <v>47</v>
      </c>
      <c s="30" t="s">
        <v>1364</v>
      </c>
      <c s="31" t="s">
        <v>101</v>
      </c>
      <c s="32">
        <v>300</v>
      </c>
      <c s="33">
        <v>0</v>
      </c>
      <c s="34">
        <f>ROUND(ROUND(H47,2)*ROUND(G47,3),2)</f>
      </c>
      <c r="O47">
        <f>(I47*21)/100</f>
      </c>
      <c t="s">
        <v>23</v>
      </c>
    </row>
    <row r="48" spans="1:5" ht="25.5">
      <c r="A48" s="35" t="s">
        <v>50</v>
      </c>
      <c r="E48" s="36" t="s">
        <v>1362</v>
      </c>
    </row>
    <row r="49" spans="1:5" ht="12.75">
      <c r="A49" s="39" t="s">
        <v>52</v>
      </c>
      <c r="E49" s="38" t="s">
        <v>561</v>
      </c>
    </row>
    <row r="50" spans="1:16" ht="12.75">
      <c r="A50" s="25" t="s">
        <v>45</v>
      </c>
      <c s="29" t="s">
        <v>89</v>
      </c>
      <c s="29" t="s">
        <v>1365</v>
      </c>
      <c s="25" t="s">
        <v>47</v>
      </c>
      <c s="30" t="s">
        <v>1366</v>
      </c>
      <c s="31" t="s">
        <v>278</v>
      </c>
      <c s="32">
        <v>100</v>
      </c>
      <c s="33">
        <v>0</v>
      </c>
      <c s="34">
        <f>ROUND(ROUND(H50,2)*ROUND(G50,3),2)</f>
      </c>
      <c r="O50">
        <f>(I50*21)/100</f>
      </c>
      <c t="s">
        <v>23</v>
      </c>
    </row>
    <row r="51" spans="1:5" ht="12.75">
      <c r="A51" s="35" t="s">
        <v>50</v>
      </c>
      <c r="E51" s="36" t="s">
        <v>1367</v>
      </c>
    </row>
    <row r="52" spans="1:5" ht="12.75">
      <c r="A52" s="37" t="s">
        <v>52</v>
      </c>
      <c r="E52" s="38" t="s">
        <v>1368</v>
      </c>
    </row>
    <row r="53" spans="1:18" ht="12.75" customHeight="1">
      <c r="A53" s="6" t="s">
        <v>43</v>
      </c>
      <c s="6"/>
      <c s="41" t="s">
        <v>68</v>
      </c>
      <c s="6"/>
      <c s="27" t="s">
        <v>257</v>
      </c>
      <c s="6"/>
      <c s="6"/>
      <c s="6"/>
      <c s="42">
        <f>0+Q53</f>
      </c>
      <c r="O53">
        <f>0+R53</f>
      </c>
      <c r="Q53">
        <f>0+I54+I57</f>
      </c>
      <c>
        <f>0+O54+O57</f>
      </c>
    </row>
    <row r="54" spans="1:16" ht="12.75">
      <c r="A54" s="25" t="s">
        <v>45</v>
      </c>
      <c s="29" t="s">
        <v>93</v>
      </c>
      <c s="29" t="s">
        <v>1369</v>
      </c>
      <c s="25" t="s">
        <v>29</v>
      </c>
      <c s="30" t="s">
        <v>1370</v>
      </c>
      <c s="31" t="s">
        <v>101</v>
      </c>
      <c s="32">
        <v>370.14</v>
      </c>
      <c s="33">
        <v>0</v>
      </c>
      <c s="34">
        <f>ROUND(ROUND(H54,2)*ROUND(G54,3),2)</f>
      </c>
      <c r="O54">
        <f>(I54*21)/100</f>
      </c>
      <c t="s">
        <v>23</v>
      </c>
    </row>
    <row r="55" spans="1:5" ht="25.5">
      <c r="A55" s="35" t="s">
        <v>50</v>
      </c>
      <c r="E55" s="36" t="s">
        <v>1371</v>
      </c>
    </row>
    <row r="56" spans="1:5" ht="12.75">
      <c r="A56" s="39" t="s">
        <v>52</v>
      </c>
      <c r="E56" s="38" t="s">
        <v>1372</v>
      </c>
    </row>
    <row r="57" spans="1:16" ht="12.75">
      <c r="A57" s="25" t="s">
        <v>45</v>
      </c>
      <c s="29" t="s">
        <v>98</v>
      </c>
      <c s="29" t="s">
        <v>1369</v>
      </c>
      <c s="25" t="s">
        <v>410</v>
      </c>
      <c s="30" t="s">
        <v>1373</v>
      </c>
      <c s="31" t="s">
        <v>101</v>
      </c>
      <c s="32">
        <v>370.14</v>
      </c>
      <c s="33">
        <v>0</v>
      </c>
      <c s="34">
        <f>ROUND(ROUND(H57,2)*ROUND(G57,3),2)</f>
      </c>
      <c r="O57">
        <f>(I57*21)/100</f>
      </c>
      <c t="s">
        <v>23</v>
      </c>
    </row>
    <row r="58" spans="1:5" ht="63.75">
      <c r="A58" s="35" t="s">
        <v>50</v>
      </c>
      <c r="E58" s="36" t="s">
        <v>1374</v>
      </c>
    </row>
    <row r="59" spans="1:5" ht="12.75">
      <c r="A59" s="37" t="s">
        <v>52</v>
      </c>
      <c r="E59" s="38" t="s">
        <v>1372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23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0+O9+O19+O50+O114+O136+O152+O171+O190</f>
      </c>
      <c t="s">
        <v>22</v>
      </c>
    </row>
    <row r="3" spans="1:16" ht="15" customHeight="1">
      <c r="A3" t="s">
        <v>12</v>
      </c>
      <c s="12" t="s">
        <v>14</v>
      </c>
      <c s="13" t="s">
        <v>15</v>
      </c>
      <c s="1"/>
      <c s="14" t="s">
        <v>16</v>
      </c>
      <c s="1"/>
      <c s="9"/>
      <c s="8" t="s">
        <v>1375</v>
      </c>
      <c s="43">
        <f>0+I9+I19+I50+I114+I136+I152+I171+I190</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1375</v>
      </c>
      <c s="6"/>
      <c s="18" t="s">
        <v>1376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0+I10+I13+I16</f>
      </c>
      <c>
        <f>0+O10+O13+O16</f>
      </c>
    </row>
    <row r="10" spans="1:16" ht="25.5">
      <c r="A10" s="25" t="s">
        <v>45</v>
      </c>
      <c s="29" t="s">
        <v>29</v>
      </c>
      <c s="29" t="s">
        <v>387</v>
      </c>
      <c s="25" t="s">
        <v>388</v>
      </c>
      <c s="30" t="s">
        <v>389</v>
      </c>
      <c s="31" t="s">
        <v>49</v>
      </c>
      <c s="32">
        <v>1720.734</v>
      </c>
      <c s="33">
        <v>0</v>
      </c>
      <c s="34">
        <f>ROUND(ROUND(H10,2)*ROUND(G10,3),2)</f>
      </c>
      <c r="O10">
        <f>(I10*21)/100</f>
      </c>
      <c t="s">
        <v>23</v>
      </c>
    </row>
    <row r="11" spans="1:5" ht="12.75">
      <c r="A11" s="35" t="s">
        <v>50</v>
      </c>
      <c r="E11" s="36" t="s">
        <v>390</v>
      </c>
    </row>
    <row r="12" spans="1:5" ht="12.75">
      <c r="A12" s="39" t="s">
        <v>52</v>
      </c>
      <c r="E12" s="38" t="s">
        <v>1377</v>
      </c>
    </row>
    <row r="13" spans="1:16" ht="25.5">
      <c r="A13" s="25" t="s">
        <v>45</v>
      </c>
      <c s="29" t="s">
        <v>23</v>
      </c>
      <c s="29" t="s">
        <v>387</v>
      </c>
      <c s="25" t="s">
        <v>395</v>
      </c>
      <c s="30" t="s">
        <v>389</v>
      </c>
      <c s="31" t="s">
        <v>49</v>
      </c>
      <c s="32">
        <v>33.586</v>
      </c>
      <c s="33">
        <v>0</v>
      </c>
      <c s="34">
        <f>ROUND(ROUND(H13,2)*ROUND(G13,3),2)</f>
      </c>
      <c r="O13">
        <f>(I13*21)/100</f>
      </c>
      <c t="s">
        <v>23</v>
      </c>
    </row>
    <row r="14" spans="1:5" ht="12.75">
      <c r="A14" s="35" t="s">
        <v>50</v>
      </c>
      <c r="E14" s="36" t="s">
        <v>396</v>
      </c>
    </row>
    <row r="15" spans="1:5" ht="51">
      <c r="A15" s="39" t="s">
        <v>52</v>
      </c>
      <c r="E15" s="38" t="s">
        <v>1378</v>
      </c>
    </row>
    <row r="16" spans="1:16" ht="12.75">
      <c r="A16" s="25" t="s">
        <v>45</v>
      </c>
      <c s="29" t="s">
        <v>22</v>
      </c>
      <c s="29" t="s">
        <v>1379</v>
      </c>
      <c s="25" t="s">
        <v>47</v>
      </c>
      <c s="30" t="s">
        <v>1380</v>
      </c>
      <c s="31" t="s">
        <v>61</v>
      </c>
      <c s="32">
        <v>1</v>
      </c>
      <c s="33">
        <v>0</v>
      </c>
      <c s="34">
        <f>ROUND(ROUND(H16,2)*ROUND(G16,3),2)</f>
      </c>
      <c r="O16">
        <f>(I16*21)/100</f>
      </c>
      <c t="s">
        <v>23</v>
      </c>
    </row>
    <row r="17" spans="1:5" ht="25.5">
      <c r="A17" s="35" t="s">
        <v>50</v>
      </c>
      <c r="E17" s="36" t="s">
        <v>1381</v>
      </c>
    </row>
    <row r="18" spans="1:5" ht="12.75">
      <c r="A18" s="37" t="s">
        <v>52</v>
      </c>
      <c r="E18" s="38" t="s">
        <v>331</v>
      </c>
    </row>
    <row r="19" spans="1:18" ht="12.75" customHeight="1">
      <c r="A19" s="6" t="s">
        <v>43</v>
      </c>
      <c s="6"/>
      <c s="41" t="s">
        <v>29</v>
      </c>
      <c s="6"/>
      <c s="27" t="s">
        <v>97</v>
      </c>
      <c s="6"/>
      <c s="6"/>
      <c s="6"/>
      <c s="42">
        <f>0+Q19</f>
      </c>
      <c r="O19">
        <f>0+R19</f>
      </c>
      <c r="Q19">
        <f>0+I20+I23+I26+I29+I32+I35+I38+I41+I44+I47</f>
      </c>
      <c>
        <f>0+O20+O23+O26+O29+O32+O35+O38+O41+O44+O47</f>
      </c>
    </row>
    <row r="20" spans="1:16" ht="12.75">
      <c r="A20" s="25" t="s">
        <v>45</v>
      </c>
      <c s="29" t="s">
        <v>33</v>
      </c>
      <c s="29" t="s">
        <v>1382</v>
      </c>
      <c s="25" t="s">
        <v>47</v>
      </c>
      <c s="30" t="s">
        <v>1383</v>
      </c>
      <c s="31" t="s">
        <v>801</v>
      </c>
      <c s="32">
        <v>800</v>
      </c>
      <c s="33">
        <v>0</v>
      </c>
      <c s="34">
        <f>ROUND(ROUND(H20,2)*ROUND(G20,3),2)</f>
      </c>
      <c r="O20">
        <f>(I20*21)/100</f>
      </c>
      <c t="s">
        <v>23</v>
      </c>
    </row>
    <row r="21" spans="1:5" ht="12.75">
      <c r="A21" s="35" t="s">
        <v>50</v>
      </c>
      <c r="E21" s="36" t="s">
        <v>1384</v>
      </c>
    </row>
    <row r="22" spans="1:5" ht="12.75">
      <c r="A22" s="39" t="s">
        <v>52</v>
      </c>
      <c r="E22" s="38" t="s">
        <v>1385</v>
      </c>
    </row>
    <row r="23" spans="1:16" ht="12.75">
      <c r="A23" s="25" t="s">
        <v>45</v>
      </c>
      <c s="29" t="s">
        <v>35</v>
      </c>
      <c s="29" t="s">
        <v>1386</v>
      </c>
      <c s="25" t="s">
        <v>47</v>
      </c>
      <c s="30" t="s">
        <v>1387</v>
      </c>
      <c s="31" t="s">
        <v>108</v>
      </c>
      <c s="32">
        <v>124.482</v>
      </c>
      <c s="33">
        <v>0</v>
      </c>
      <c s="34">
        <f>ROUND(ROUND(H23,2)*ROUND(G23,3),2)</f>
      </c>
      <c r="O23">
        <f>(I23*21)/100</f>
      </c>
      <c t="s">
        <v>23</v>
      </c>
    </row>
    <row r="24" spans="1:5" ht="25.5">
      <c r="A24" s="35" t="s">
        <v>50</v>
      </c>
      <c r="E24" s="36" t="s">
        <v>1388</v>
      </c>
    </row>
    <row r="25" spans="1:5" ht="12.75">
      <c r="A25" s="39" t="s">
        <v>52</v>
      </c>
      <c r="E25" s="38" t="s">
        <v>1389</v>
      </c>
    </row>
    <row r="26" spans="1:16" ht="12.75">
      <c r="A26" s="25" t="s">
        <v>45</v>
      </c>
      <c s="29" t="s">
        <v>37</v>
      </c>
      <c s="29" t="s">
        <v>1390</v>
      </c>
      <c s="25" t="s">
        <v>47</v>
      </c>
      <c s="30" t="s">
        <v>1391</v>
      </c>
      <c s="31" t="s">
        <v>108</v>
      </c>
      <c s="32">
        <v>271.813</v>
      </c>
      <c s="33">
        <v>0</v>
      </c>
      <c s="34">
        <f>ROUND(ROUND(H26,2)*ROUND(G26,3),2)</f>
      </c>
      <c r="O26">
        <f>(I26*21)/100</f>
      </c>
      <c t="s">
        <v>23</v>
      </c>
    </row>
    <row r="27" spans="1:5" ht="25.5">
      <c r="A27" s="35" t="s">
        <v>50</v>
      </c>
      <c r="E27" s="36" t="s">
        <v>1392</v>
      </c>
    </row>
    <row r="28" spans="1:5" ht="51">
      <c r="A28" s="39" t="s">
        <v>52</v>
      </c>
      <c r="E28" s="38" t="s">
        <v>1393</v>
      </c>
    </row>
    <row r="29" spans="1:16" ht="12.75">
      <c r="A29" s="25" t="s">
        <v>45</v>
      </c>
      <c s="29" t="s">
        <v>68</v>
      </c>
      <c s="29" t="s">
        <v>1394</v>
      </c>
      <c s="25" t="s">
        <v>47</v>
      </c>
      <c s="30" t="s">
        <v>1395</v>
      </c>
      <c s="31" t="s">
        <v>108</v>
      </c>
      <c s="32">
        <v>46.821</v>
      </c>
      <c s="33">
        <v>0</v>
      </c>
      <c s="34">
        <f>ROUND(ROUND(H29,2)*ROUND(G29,3),2)</f>
      </c>
      <c r="O29">
        <f>(I29*21)/100</f>
      </c>
      <c t="s">
        <v>23</v>
      </c>
    </row>
    <row r="30" spans="1:5" ht="25.5">
      <c r="A30" s="35" t="s">
        <v>50</v>
      </c>
      <c r="E30" s="36" t="s">
        <v>1396</v>
      </c>
    </row>
    <row r="31" spans="1:5" ht="12.75">
      <c r="A31" s="39" t="s">
        <v>52</v>
      </c>
      <c r="E31" s="38" t="s">
        <v>1397</v>
      </c>
    </row>
    <row r="32" spans="1:16" ht="12.75">
      <c r="A32" s="25" t="s">
        <v>45</v>
      </c>
      <c s="29" t="s">
        <v>72</v>
      </c>
      <c s="29" t="s">
        <v>1394</v>
      </c>
      <c s="25" t="s">
        <v>29</v>
      </c>
      <c s="30" t="s">
        <v>1395</v>
      </c>
      <c s="31" t="s">
        <v>108</v>
      </c>
      <c s="32">
        <v>108.922</v>
      </c>
      <c s="33">
        <v>0</v>
      </c>
      <c s="34">
        <f>ROUND(ROUND(H32,2)*ROUND(G32,3),2)</f>
      </c>
      <c r="O32">
        <f>(I32*21)/100</f>
      </c>
      <c t="s">
        <v>23</v>
      </c>
    </row>
    <row r="33" spans="1:5" ht="25.5">
      <c r="A33" s="35" t="s">
        <v>50</v>
      </c>
      <c r="E33" s="36" t="s">
        <v>1398</v>
      </c>
    </row>
    <row r="34" spans="1:5" ht="12.75">
      <c r="A34" s="39" t="s">
        <v>52</v>
      </c>
      <c r="E34" s="38" t="s">
        <v>1399</v>
      </c>
    </row>
    <row r="35" spans="1:16" ht="12.75">
      <c r="A35" s="25" t="s">
        <v>45</v>
      </c>
      <c s="29" t="s">
        <v>40</v>
      </c>
      <c s="29" t="s">
        <v>1400</v>
      </c>
      <c s="25" t="s">
        <v>47</v>
      </c>
      <c s="30" t="s">
        <v>1401</v>
      </c>
      <c s="31" t="s">
        <v>108</v>
      </c>
      <c s="32">
        <v>530.478</v>
      </c>
      <c s="33">
        <v>0</v>
      </c>
      <c s="34">
        <f>ROUND(ROUND(H35,2)*ROUND(G35,3),2)</f>
      </c>
      <c r="O35">
        <f>(I35*21)/100</f>
      </c>
      <c t="s">
        <v>23</v>
      </c>
    </row>
    <row r="36" spans="1:5" ht="12.75">
      <c r="A36" s="35" t="s">
        <v>50</v>
      </c>
      <c r="E36" s="36" t="s">
        <v>47</v>
      </c>
    </row>
    <row r="37" spans="1:5" ht="76.5">
      <c r="A37" s="39" t="s">
        <v>52</v>
      </c>
      <c r="E37" s="38" t="s">
        <v>1402</v>
      </c>
    </row>
    <row r="38" spans="1:16" ht="12.75">
      <c r="A38" s="25" t="s">
        <v>45</v>
      </c>
      <c s="29" t="s">
        <v>42</v>
      </c>
      <c s="29" t="s">
        <v>1403</v>
      </c>
      <c s="25" t="s">
        <v>47</v>
      </c>
      <c s="30" t="s">
        <v>1404</v>
      </c>
      <c s="31" t="s">
        <v>108</v>
      </c>
      <c s="32">
        <v>25.261</v>
      </c>
      <c s="33">
        <v>0</v>
      </c>
      <c s="34">
        <f>ROUND(ROUND(H38,2)*ROUND(G38,3),2)</f>
      </c>
      <c r="O38">
        <f>(I38*21)/100</f>
      </c>
      <c t="s">
        <v>23</v>
      </c>
    </row>
    <row r="39" spans="1:5" ht="12.75">
      <c r="A39" s="35" t="s">
        <v>50</v>
      </c>
      <c r="E39" s="36" t="s">
        <v>47</v>
      </c>
    </row>
    <row r="40" spans="1:5" ht="38.25">
      <c r="A40" s="39" t="s">
        <v>52</v>
      </c>
      <c r="E40" s="38" t="s">
        <v>1405</v>
      </c>
    </row>
    <row r="41" spans="1:16" ht="12.75">
      <c r="A41" s="25" t="s">
        <v>45</v>
      </c>
      <c s="29" t="s">
        <v>81</v>
      </c>
      <c s="29" t="s">
        <v>143</v>
      </c>
      <c s="25" t="s">
        <v>47</v>
      </c>
      <c s="30" t="s">
        <v>144</v>
      </c>
      <c s="31" t="s">
        <v>108</v>
      </c>
      <c s="32">
        <v>860.367</v>
      </c>
      <c s="33">
        <v>0</v>
      </c>
      <c s="34">
        <f>ROUND(ROUND(H41,2)*ROUND(G41,3),2)</f>
      </c>
      <c r="O41">
        <f>(I41*21)/100</f>
      </c>
      <c t="s">
        <v>23</v>
      </c>
    </row>
    <row r="42" spans="1:5" ht="12.75">
      <c r="A42" s="35" t="s">
        <v>50</v>
      </c>
      <c r="E42" s="36" t="s">
        <v>810</v>
      </c>
    </row>
    <row r="43" spans="1:5" ht="51">
      <c r="A43" s="39" t="s">
        <v>52</v>
      </c>
      <c r="E43" s="38" t="s">
        <v>1406</v>
      </c>
    </row>
    <row r="44" spans="1:16" ht="12.75">
      <c r="A44" s="25" t="s">
        <v>45</v>
      </c>
      <c s="29" t="s">
        <v>85</v>
      </c>
      <c s="29" t="s">
        <v>1407</v>
      </c>
      <c s="25" t="s">
        <v>47</v>
      </c>
      <c s="30" t="s">
        <v>1408</v>
      </c>
      <c s="31" t="s">
        <v>108</v>
      </c>
      <c s="32">
        <v>7.917</v>
      </c>
      <c s="33">
        <v>0</v>
      </c>
      <c s="34">
        <f>ROUND(ROUND(H44,2)*ROUND(G44,3),2)</f>
      </c>
      <c r="O44">
        <f>(I44*21)/100</f>
      </c>
      <c t="s">
        <v>23</v>
      </c>
    </row>
    <row r="45" spans="1:5" ht="12.75">
      <c r="A45" s="35" t="s">
        <v>50</v>
      </c>
      <c r="E45" s="36" t="s">
        <v>47</v>
      </c>
    </row>
    <row r="46" spans="1:5" ht="25.5">
      <c r="A46" s="39" t="s">
        <v>52</v>
      </c>
      <c r="E46" s="38" t="s">
        <v>1409</v>
      </c>
    </row>
    <row r="47" spans="1:16" ht="12.75">
      <c r="A47" s="25" t="s">
        <v>45</v>
      </c>
      <c s="29" t="s">
        <v>89</v>
      </c>
      <c s="29" t="s">
        <v>1407</v>
      </c>
      <c s="25" t="s">
        <v>388</v>
      </c>
      <c s="30" t="s">
        <v>1410</v>
      </c>
      <c s="31" t="s">
        <v>108</v>
      </c>
      <c s="32">
        <v>7.917</v>
      </c>
      <c s="33">
        <v>0</v>
      </c>
      <c s="34">
        <f>ROUND(ROUND(H47,2)*ROUND(G47,3),2)</f>
      </c>
      <c r="O47">
        <f>(I47*21)/100</f>
      </c>
      <c t="s">
        <v>23</v>
      </c>
    </row>
    <row r="48" spans="1:5" ht="12.75">
      <c r="A48" s="35" t="s">
        <v>50</v>
      </c>
      <c r="E48" s="36" t="s">
        <v>47</v>
      </c>
    </row>
    <row r="49" spans="1:5" ht="38.25">
      <c r="A49" s="37" t="s">
        <v>52</v>
      </c>
      <c r="E49" s="38" t="s">
        <v>1411</v>
      </c>
    </row>
    <row r="50" spans="1:18" ht="12.75" customHeight="1">
      <c r="A50" s="6" t="s">
        <v>43</v>
      </c>
      <c s="6"/>
      <c s="41" t="s">
        <v>23</v>
      </c>
      <c s="6"/>
      <c s="27" t="s">
        <v>146</v>
      </c>
      <c s="6"/>
      <c s="6"/>
      <c s="6"/>
      <c s="42">
        <f>0+Q50</f>
      </c>
      <c r="O50">
        <f>0+R50</f>
      </c>
      <c r="Q50">
        <f>0+I51+I54+I57+I60+I63+I66+I69+I72+I75+I78+I81+I84+I87+I90+I93+I96+I99+I102+I105+I108+I111</f>
      </c>
      <c>
        <f>0+O51+O54+O57+O60+O63+O66+O69+O72+O75+O78+O81+O84+O87+O90+O93+O96+O99+O102+O105+O108+O111</f>
      </c>
    </row>
    <row r="51" spans="1:16" ht="12.75">
      <c r="A51" s="25" t="s">
        <v>45</v>
      </c>
      <c s="29" t="s">
        <v>93</v>
      </c>
      <c s="29" t="s">
        <v>1412</v>
      </c>
      <c s="25" t="s">
        <v>47</v>
      </c>
      <c s="30" t="s">
        <v>1413</v>
      </c>
      <c s="31" t="s">
        <v>108</v>
      </c>
      <c s="32">
        <v>161.329</v>
      </c>
      <c s="33">
        <v>0</v>
      </c>
      <c s="34">
        <f>ROUND(ROUND(H51,2)*ROUND(G51,3),2)</f>
      </c>
      <c r="O51">
        <f>(I51*21)/100</f>
      </c>
      <c t="s">
        <v>23</v>
      </c>
    </row>
    <row r="52" spans="1:5" ht="12.75">
      <c r="A52" s="35" t="s">
        <v>50</v>
      </c>
      <c r="E52" s="36" t="s">
        <v>1414</v>
      </c>
    </row>
    <row r="53" spans="1:5" ht="12.75">
      <c r="A53" s="39" t="s">
        <v>52</v>
      </c>
      <c r="E53" s="38" t="s">
        <v>1415</v>
      </c>
    </row>
    <row r="54" spans="1:16" ht="12.75">
      <c r="A54" s="25" t="s">
        <v>45</v>
      </c>
      <c s="29" t="s">
        <v>98</v>
      </c>
      <c s="29" t="s">
        <v>1416</v>
      </c>
      <c s="25" t="s">
        <v>47</v>
      </c>
      <c s="30" t="s">
        <v>1417</v>
      </c>
      <c s="31" t="s">
        <v>108</v>
      </c>
      <c s="32">
        <v>161.329</v>
      </c>
      <c s="33">
        <v>0</v>
      </c>
      <c s="34">
        <f>ROUND(ROUND(H54,2)*ROUND(G54,3),2)</f>
      </c>
      <c r="O54">
        <f>(I54*21)/100</f>
      </c>
      <c t="s">
        <v>23</v>
      </c>
    </row>
    <row r="55" spans="1:5" ht="12.75">
      <c r="A55" s="35" t="s">
        <v>50</v>
      </c>
      <c r="E55" s="36" t="s">
        <v>1414</v>
      </c>
    </row>
    <row r="56" spans="1:5" ht="12.75">
      <c r="A56" s="39" t="s">
        <v>52</v>
      </c>
      <c r="E56" s="38" t="s">
        <v>1415</v>
      </c>
    </row>
    <row r="57" spans="1:16" ht="12.75">
      <c r="A57" s="25" t="s">
        <v>45</v>
      </c>
      <c s="29" t="s">
        <v>102</v>
      </c>
      <c s="29" t="s">
        <v>1418</v>
      </c>
      <c s="25" t="s">
        <v>47</v>
      </c>
      <c s="30" t="s">
        <v>1419</v>
      </c>
      <c s="31" t="s">
        <v>49</v>
      </c>
      <c s="32">
        <v>13.088</v>
      </c>
      <c s="33">
        <v>0</v>
      </c>
      <c s="34">
        <f>ROUND(ROUND(H57,2)*ROUND(G57,3),2)</f>
      </c>
      <c r="O57">
        <f>(I57*21)/100</f>
      </c>
      <c t="s">
        <v>23</v>
      </c>
    </row>
    <row r="58" spans="1:5" ht="12.75">
      <c r="A58" s="35" t="s">
        <v>50</v>
      </c>
      <c r="E58" s="36" t="s">
        <v>1420</v>
      </c>
    </row>
    <row r="59" spans="1:5" ht="12.75">
      <c r="A59" s="39" t="s">
        <v>52</v>
      </c>
      <c r="E59" s="38" t="s">
        <v>1421</v>
      </c>
    </row>
    <row r="60" spans="1:16" ht="12.75">
      <c r="A60" s="25" t="s">
        <v>45</v>
      </c>
      <c s="29" t="s">
        <v>105</v>
      </c>
      <c s="29" t="s">
        <v>1422</v>
      </c>
      <c s="25" t="s">
        <v>47</v>
      </c>
      <c s="30" t="s">
        <v>1423</v>
      </c>
      <c s="31" t="s">
        <v>278</v>
      </c>
      <c s="32">
        <v>147.6</v>
      </c>
      <c s="33">
        <v>0</v>
      </c>
      <c s="34">
        <f>ROUND(ROUND(H60,2)*ROUND(G60,3),2)</f>
      </c>
      <c r="O60">
        <f>(I60*21)/100</f>
      </c>
      <c t="s">
        <v>23</v>
      </c>
    </row>
    <row r="61" spans="1:5" ht="12.75">
      <c r="A61" s="35" t="s">
        <v>50</v>
      </c>
      <c r="E61" s="36" t="s">
        <v>1424</v>
      </c>
    </row>
    <row r="62" spans="1:5" ht="12.75">
      <c r="A62" s="39" t="s">
        <v>52</v>
      </c>
      <c r="E62" s="38" t="s">
        <v>1425</v>
      </c>
    </row>
    <row r="63" spans="1:16" ht="12.75">
      <c r="A63" s="25" t="s">
        <v>45</v>
      </c>
      <c s="29" t="s">
        <v>110</v>
      </c>
      <c s="29" t="s">
        <v>1426</v>
      </c>
      <c s="25" t="s">
        <v>47</v>
      </c>
      <c s="30" t="s">
        <v>1427</v>
      </c>
      <c s="31" t="s">
        <v>278</v>
      </c>
      <c s="32">
        <v>129.6</v>
      </c>
      <c s="33">
        <v>0</v>
      </c>
      <c s="34">
        <f>ROUND(ROUND(H63,2)*ROUND(G63,3),2)</f>
      </c>
      <c r="O63">
        <f>(I63*21)/100</f>
      </c>
      <c t="s">
        <v>23</v>
      </c>
    </row>
    <row r="64" spans="1:5" ht="12.75">
      <c r="A64" s="35" t="s">
        <v>50</v>
      </c>
      <c r="E64" s="36" t="s">
        <v>1424</v>
      </c>
    </row>
    <row r="65" spans="1:5" ht="12.75">
      <c r="A65" s="39" t="s">
        <v>52</v>
      </c>
      <c r="E65" s="38" t="s">
        <v>1428</v>
      </c>
    </row>
    <row r="66" spans="1:16" ht="12.75">
      <c r="A66" s="25" t="s">
        <v>45</v>
      </c>
      <c s="29" t="s">
        <v>114</v>
      </c>
      <c s="29" t="s">
        <v>1429</v>
      </c>
      <c s="25" t="s">
        <v>47</v>
      </c>
      <c s="30" t="s">
        <v>1430</v>
      </c>
      <c s="31" t="s">
        <v>278</v>
      </c>
      <c s="32">
        <v>110.7</v>
      </c>
      <c s="33">
        <v>0</v>
      </c>
      <c s="34">
        <f>ROUND(ROUND(H66,2)*ROUND(G66,3),2)</f>
      </c>
      <c r="O66">
        <f>(I66*21)/100</f>
      </c>
      <c t="s">
        <v>23</v>
      </c>
    </row>
    <row r="67" spans="1:5" ht="12.75">
      <c r="A67" s="35" t="s">
        <v>50</v>
      </c>
      <c r="E67" s="36" t="s">
        <v>1431</v>
      </c>
    </row>
    <row r="68" spans="1:5" ht="12.75">
      <c r="A68" s="39" t="s">
        <v>52</v>
      </c>
      <c r="E68" s="38" t="s">
        <v>1432</v>
      </c>
    </row>
    <row r="69" spans="1:16" ht="12.75">
      <c r="A69" s="25" t="s">
        <v>45</v>
      </c>
      <c s="29" t="s">
        <v>118</v>
      </c>
      <c s="29" t="s">
        <v>1433</v>
      </c>
      <c s="25" t="s">
        <v>47</v>
      </c>
      <c s="30" t="s">
        <v>1434</v>
      </c>
      <c s="31" t="s">
        <v>278</v>
      </c>
      <c s="32">
        <v>97.2</v>
      </c>
      <c s="33">
        <v>0</v>
      </c>
      <c s="34">
        <f>ROUND(ROUND(H69,2)*ROUND(G69,3),2)</f>
      </c>
      <c r="O69">
        <f>(I69*21)/100</f>
      </c>
      <c t="s">
        <v>23</v>
      </c>
    </row>
    <row r="70" spans="1:5" ht="12.75">
      <c r="A70" s="35" t="s">
        <v>50</v>
      </c>
      <c r="E70" s="36" t="s">
        <v>1431</v>
      </c>
    </row>
    <row r="71" spans="1:5" ht="12.75">
      <c r="A71" s="39" t="s">
        <v>52</v>
      </c>
      <c r="E71" s="38" t="s">
        <v>1435</v>
      </c>
    </row>
    <row r="72" spans="1:16" ht="12.75">
      <c r="A72" s="25" t="s">
        <v>45</v>
      </c>
      <c s="29" t="s">
        <v>122</v>
      </c>
      <c s="29" t="s">
        <v>1436</v>
      </c>
      <c s="25" t="s">
        <v>47</v>
      </c>
      <c s="30" t="s">
        <v>1437</v>
      </c>
      <c s="31" t="s">
        <v>278</v>
      </c>
      <c s="32">
        <v>110.7</v>
      </c>
      <c s="33">
        <v>0</v>
      </c>
      <c s="34">
        <f>ROUND(ROUND(H72,2)*ROUND(G72,3),2)</f>
      </c>
      <c r="O72">
        <f>(I72*21)/100</f>
      </c>
      <c t="s">
        <v>23</v>
      </c>
    </row>
    <row r="73" spans="1:5" ht="12.75">
      <c r="A73" s="35" t="s">
        <v>50</v>
      </c>
      <c r="E73" s="36" t="s">
        <v>1431</v>
      </c>
    </row>
    <row r="74" spans="1:5" ht="12.75">
      <c r="A74" s="39" t="s">
        <v>52</v>
      </c>
      <c r="E74" s="38" t="s">
        <v>1432</v>
      </c>
    </row>
    <row r="75" spans="1:16" ht="12.75">
      <c r="A75" s="25" t="s">
        <v>45</v>
      </c>
      <c s="29" t="s">
        <v>126</v>
      </c>
      <c s="29" t="s">
        <v>1438</v>
      </c>
      <c s="25" t="s">
        <v>47</v>
      </c>
      <c s="30" t="s">
        <v>1439</v>
      </c>
      <c s="31" t="s">
        <v>278</v>
      </c>
      <c s="32">
        <v>97.2</v>
      </c>
      <c s="33">
        <v>0</v>
      </c>
      <c s="34">
        <f>ROUND(ROUND(H75,2)*ROUND(G75,3),2)</f>
      </c>
      <c r="O75">
        <f>(I75*21)/100</f>
      </c>
      <c t="s">
        <v>23</v>
      </c>
    </row>
    <row r="76" spans="1:5" ht="12.75">
      <c r="A76" s="35" t="s">
        <v>50</v>
      </c>
      <c r="E76" s="36" t="s">
        <v>1431</v>
      </c>
    </row>
    <row r="77" spans="1:5" ht="12.75">
      <c r="A77" s="39" t="s">
        <v>52</v>
      </c>
      <c r="E77" s="38" t="s">
        <v>1435</v>
      </c>
    </row>
    <row r="78" spans="1:16" ht="12.75">
      <c r="A78" s="25" t="s">
        <v>45</v>
      </c>
      <c s="29" t="s">
        <v>130</v>
      </c>
      <c s="29" t="s">
        <v>1440</v>
      </c>
      <c s="25" t="s">
        <v>47</v>
      </c>
      <c s="30" t="s">
        <v>1441</v>
      </c>
      <c s="31" t="s">
        <v>278</v>
      </c>
      <c s="32">
        <v>75</v>
      </c>
      <c s="33">
        <v>0</v>
      </c>
      <c s="34">
        <f>ROUND(ROUND(H78,2)*ROUND(G78,3),2)</f>
      </c>
      <c r="O78">
        <f>(I78*21)/100</f>
      </c>
      <c t="s">
        <v>23</v>
      </c>
    </row>
    <row r="79" spans="1:5" ht="12.75">
      <c r="A79" s="35" t="s">
        <v>50</v>
      </c>
      <c r="E79" s="36" t="s">
        <v>1442</v>
      </c>
    </row>
    <row r="80" spans="1:5" ht="12.75">
      <c r="A80" s="39" t="s">
        <v>52</v>
      </c>
      <c r="E80" s="38" t="s">
        <v>1443</v>
      </c>
    </row>
    <row r="81" spans="1:16" ht="12.75">
      <c r="A81" s="25" t="s">
        <v>45</v>
      </c>
      <c s="29" t="s">
        <v>134</v>
      </c>
      <c s="29" t="s">
        <v>1444</v>
      </c>
      <c s="25" t="s">
        <v>47</v>
      </c>
      <c s="30" t="s">
        <v>1445</v>
      </c>
      <c s="31" t="s">
        <v>278</v>
      </c>
      <c s="32">
        <v>101.44</v>
      </c>
      <c s="33">
        <v>0</v>
      </c>
      <c s="34">
        <f>ROUND(ROUND(H81,2)*ROUND(G81,3),2)</f>
      </c>
      <c r="O81">
        <f>(I81*21)/100</f>
      </c>
      <c t="s">
        <v>23</v>
      </c>
    </row>
    <row r="82" spans="1:5" ht="25.5">
      <c r="A82" s="35" t="s">
        <v>50</v>
      </c>
      <c r="E82" s="36" t="s">
        <v>1446</v>
      </c>
    </row>
    <row r="83" spans="1:5" ht="12.75">
      <c r="A83" s="39" t="s">
        <v>52</v>
      </c>
      <c r="E83" s="38" t="s">
        <v>1447</v>
      </c>
    </row>
    <row r="84" spans="1:16" ht="12.75">
      <c r="A84" s="25" t="s">
        <v>45</v>
      </c>
      <c s="29" t="s">
        <v>138</v>
      </c>
      <c s="29" t="s">
        <v>1448</v>
      </c>
      <c s="25" t="s">
        <v>47</v>
      </c>
      <c s="30" t="s">
        <v>1449</v>
      </c>
      <c s="31" t="s">
        <v>278</v>
      </c>
      <c s="32">
        <v>152.16</v>
      </c>
      <c s="33">
        <v>0</v>
      </c>
      <c s="34">
        <f>ROUND(ROUND(H84,2)*ROUND(G84,3),2)</f>
      </c>
      <c r="O84">
        <f>(I84*21)/100</f>
      </c>
      <c t="s">
        <v>23</v>
      </c>
    </row>
    <row r="85" spans="1:5" ht="25.5">
      <c r="A85" s="35" t="s">
        <v>50</v>
      </c>
      <c r="E85" s="36" t="s">
        <v>1450</v>
      </c>
    </row>
    <row r="86" spans="1:5" ht="12.75">
      <c r="A86" s="39" t="s">
        <v>52</v>
      </c>
      <c r="E86" s="38" t="s">
        <v>1451</v>
      </c>
    </row>
    <row r="87" spans="1:16" ht="12.75">
      <c r="A87" s="25" t="s">
        <v>45</v>
      </c>
      <c s="29" t="s">
        <v>142</v>
      </c>
      <c s="29" t="s">
        <v>1452</v>
      </c>
      <c s="25" t="s">
        <v>47</v>
      </c>
      <c s="30" t="s">
        <v>1453</v>
      </c>
      <c s="31" t="s">
        <v>278</v>
      </c>
      <c s="32">
        <v>253.6</v>
      </c>
      <c s="33">
        <v>0</v>
      </c>
      <c s="34">
        <f>ROUND(ROUND(H87,2)*ROUND(G87,3),2)</f>
      </c>
      <c r="O87">
        <f>(I87*21)/100</f>
      </c>
      <c t="s">
        <v>23</v>
      </c>
    </row>
    <row r="88" spans="1:5" ht="25.5">
      <c r="A88" s="35" t="s">
        <v>50</v>
      </c>
      <c r="E88" s="36" t="s">
        <v>1454</v>
      </c>
    </row>
    <row r="89" spans="1:5" ht="12.75">
      <c r="A89" s="39" t="s">
        <v>52</v>
      </c>
      <c r="E89" s="38" t="s">
        <v>1455</v>
      </c>
    </row>
    <row r="90" spans="1:16" ht="12.75">
      <c r="A90" s="25" t="s">
        <v>45</v>
      </c>
      <c s="29" t="s">
        <v>147</v>
      </c>
      <c s="29" t="s">
        <v>1456</v>
      </c>
      <c s="25" t="s">
        <v>47</v>
      </c>
      <c s="30" t="s">
        <v>1457</v>
      </c>
      <c s="31" t="s">
        <v>108</v>
      </c>
      <c s="32">
        <v>3.673</v>
      </c>
      <c s="33">
        <v>0</v>
      </c>
      <c s="34">
        <f>ROUND(ROUND(H90,2)*ROUND(G90,3),2)</f>
      </c>
      <c r="O90">
        <f>(I90*21)/100</f>
      </c>
      <c t="s">
        <v>23</v>
      </c>
    </row>
    <row r="91" spans="1:5" ht="12.75">
      <c r="A91" s="35" t="s">
        <v>50</v>
      </c>
      <c r="E91" s="36" t="s">
        <v>1458</v>
      </c>
    </row>
    <row r="92" spans="1:5" ht="12.75">
      <c r="A92" s="39" t="s">
        <v>52</v>
      </c>
      <c r="E92" s="38" t="s">
        <v>1459</v>
      </c>
    </row>
    <row r="93" spans="1:16" ht="12.75">
      <c r="A93" s="25" t="s">
        <v>45</v>
      </c>
      <c s="29" t="s">
        <v>151</v>
      </c>
      <c s="29" t="s">
        <v>1460</v>
      </c>
      <c s="25" t="s">
        <v>47</v>
      </c>
      <c s="30" t="s">
        <v>1461</v>
      </c>
      <c s="31" t="s">
        <v>108</v>
      </c>
      <c s="32">
        <v>36.022</v>
      </c>
      <c s="33">
        <v>0</v>
      </c>
      <c s="34">
        <f>ROUND(ROUND(H93,2)*ROUND(G93,3),2)</f>
      </c>
      <c r="O93">
        <f>(I93*21)/100</f>
      </c>
      <c t="s">
        <v>23</v>
      </c>
    </row>
    <row r="94" spans="1:5" ht="12.75">
      <c r="A94" s="35" t="s">
        <v>50</v>
      </c>
      <c r="E94" s="36" t="s">
        <v>47</v>
      </c>
    </row>
    <row r="95" spans="1:5" ht="89.25">
      <c r="A95" s="39" t="s">
        <v>52</v>
      </c>
      <c r="E95" s="38" t="s">
        <v>1462</v>
      </c>
    </row>
    <row r="96" spans="1:16" ht="12.75">
      <c r="A96" s="25" t="s">
        <v>45</v>
      </c>
      <c s="29" t="s">
        <v>155</v>
      </c>
      <c s="29" t="s">
        <v>1463</v>
      </c>
      <c s="25" t="s">
        <v>47</v>
      </c>
      <c s="30" t="s">
        <v>1464</v>
      </c>
      <c s="31" t="s">
        <v>108</v>
      </c>
      <c s="32">
        <v>36.022</v>
      </c>
      <c s="33">
        <v>0</v>
      </c>
      <c s="34">
        <f>ROUND(ROUND(H96,2)*ROUND(G96,3),2)</f>
      </c>
      <c r="O96">
        <f>(I96*21)/100</f>
      </c>
      <c t="s">
        <v>23</v>
      </c>
    </row>
    <row r="97" spans="1:5" ht="12.75">
      <c r="A97" s="35" t="s">
        <v>50</v>
      </c>
      <c r="E97" s="36" t="s">
        <v>47</v>
      </c>
    </row>
    <row r="98" spans="1:5" ht="89.25">
      <c r="A98" s="39" t="s">
        <v>52</v>
      </c>
      <c r="E98" s="38" t="s">
        <v>1462</v>
      </c>
    </row>
    <row r="99" spans="1:16" ht="12.75">
      <c r="A99" s="25" t="s">
        <v>45</v>
      </c>
      <c s="29" t="s">
        <v>159</v>
      </c>
      <c s="29" t="s">
        <v>1465</v>
      </c>
      <c s="25" t="s">
        <v>47</v>
      </c>
      <c s="30" t="s">
        <v>1466</v>
      </c>
      <c s="31" t="s">
        <v>108</v>
      </c>
      <c s="32">
        <v>5</v>
      </c>
      <c s="33">
        <v>0</v>
      </c>
      <c s="34">
        <f>ROUND(ROUND(H99,2)*ROUND(G99,3),2)</f>
      </c>
      <c r="O99">
        <f>(I99*21)/100</f>
      </c>
      <c t="s">
        <v>23</v>
      </c>
    </row>
    <row r="100" spans="1:5" ht="12.75">
      <c r="A100" s="35" t="s">
        <v>50</v>
      </c>
      <c r="E100" s="36" t="s">
        <v>1467</v>
      </c>
    </row>
    <row r="101" spans="1:5" ht="12.75">
      <c r="A101" s="39" t="s">
        <v>52</v>
      </c>
      <c r="E101" s="38" t="s">
        <v>981</v>
      </c>
    </row>
    <row r="102" spans="1:16" ht="12.75">
      <c r="A102" s="25" t="s">
        <v>45</v>
      </c>
      <c s="29" t="s">
        <v>162</v>
      </c>
      <c s="29" t="s">
        <v>1468</v>
      </c>
      <c s="25" t="s">
        <v>47</v>
      </c>
      <c s="30" t="s">
        <v>1469</v>
      </c>
      <c s="31" t="s">
        <v>84</v>
      </c>
      <c s="32">
        <v>30</v>
      </c>
      <c s="33">
        <v>0</v>
      </c>
      <c s="34">
        <f>ROUND(ROUND(H102,2)*ROUND(G102,3),2)</f>
      </c>
      <c r="O102">
        <f>(I102*21)/100</f>
      </c>
      <c t="s">
        <v>23</v>
      </c>
    </row>
    <row r="103" spans="1:5" ht="12.75">
      <c r="A103" s="35" t="s">
        <v>50</v>
      </c>
      <c r="E103" s="36" t="s">
        <v>1470</v>
      </c>
    </row>
    <row r="104" spans="1:5" ht="12.75">
      <c r="A104" s="39" t="s">
        <v>52</v>
      </c>
      <c r="E104" s="38" t="s">
        <v>1471</v>
      </c>
    </row>
    <row r="105" spans="1:16" ht="12.75">
      <c r="A105" s="25" t="s">
        <v>45</v>
      </c>
      <c s="29" t="s">
        <v>166</v>
      </c>
      <c s="29" t="s">
        <v>1472</v>
      </c>
      <c s="25" t="s">
        <v>47</v>
      </c>
      <c s="30" t="s">
        <v>1473</v>
      </c>
      <c s="31" t="s">
        <v>108</v>
      </c>
      <c s="32">
        <v>60.255</v>
      </c>
      <c s="33">
        <v>0</v>
      </c>
      <c s="34">
        <f>ROUND(ROUND(H105,2)*ROUND(G105,3),2)</f>
      </c>
      <c r="O105">
        <f>(I105*21)/100</f>
      </c>
      <c t="s">
        <v>23</v>
      </c>
    </row>
    <row r="106" spans="1:5" ht="12.75">
      <c r="A106" s="35" t="s">
        <v>50</v>
      </c>
      <c r="E106" s="36" t="s">
        <v>1474</v>
      </c>
    </row>
    <row r="107" spans="1:5" ht="76.5">
      <c r="A107" s="39" t="s">
        <v>52</v>
      </c>
      <c r="E107" s="38" t="s">
        <v>1475</v>
      </c>
    </row>
    <row r="108" spans="1:16" ht="12.75">
      <c r="A108" s="25" t="s">
        <v>45</v>
      </c>
      <c s="29" t="s">
        <v>169</v>
      </c>
      <c s="29" t="s">
        <v>1476</v>
      </c>
      <c s="25" t="s">
        <v>47</v>
      </c>
      <c s="30" t="s">
        <v>1477</v>
      </c>
      <c s="31" t="s">
        <v>49</v>
      </c>
      <c s="32">
        <v>2.436</v>
      </c>
      <c s="33">
        <v>0</v>
      </c>
      <c s="34">
        <f>ROUND(ROUND(H108,2)*ROUND(G108,3),2)</f>
      </c>
      <c r="O108">
        <f>(I108*21)/100</f>
      </c>
      <c t="s">
        <v>23</v>
      </c>
    </row>
    <row r="109" spans="1:5" ht="12.75">
      <c r="A109" s="35" t="s">
        <v>50</v>
      </c>
      <c r="E109" s="36" t="s">
        <v>1478</v>
      </c>
    </row>
    <row r="110" spans="1:5" ht="25.5">
      <c r="A110" s="39" t="s">
        <v>52</v>
      </c>
      <c r="E110" s="38" t="s">
        <v>1479</v>
      </c>
    </row>
    <row r="111" spans="1:16" ht="12.75">
      <c r="A111" s="25" t="s">
        <v>45</v>
      </c>
      <c s="29" t="s">
        <v>174</v>
      </c>
      <c s="29" t="s">
        <v>1480</v>
      </c>
      <c s="25" t="s">
        <v>47</v>
      </c>
      <c s="30" t="s">
        <v>1481</v>
      </c>
      <c s="31" t="s">
        <v>49</v>
      </c>
      <c s="32">
        <v>2.526</v>
      </c>
      <c s="33">
        <v>0</v>
      </c>
      <c s="34">
        <f>ROUND(ROUND(H111,2)*ROUND(G111,3),2)</f>
      </c>
      <c r="O111">
        <f>(I111*21)/100</f>
      </c>
      <c t="s">
        <v>23</v>
      </c>
    </row>
    <row r="112" spans="1:5" ht="12.75">
      <c r="A112" s="35" t="s">
        <v>50</v>
      </c>
      <c r="E112" s="36" t="s">
        <v>1482</v>
      </c>
    </row>
    <row r="113" spans="1:5" ht="114.75">
      <c r="A113" s="37" t="s">
        <v>52</v>
      </c>
      <c r="E113" s="38" t="s">
        <v>1483</v>
      </c>
    </row>
    <row r="114" spans="1:18" ht="12.75" customHeight="1">
      <c r="A114" s="6" t="s">
        <v>43</v>
      </c>
      <c s="6"/>
      <c s="41" t="s">
        <v>22</v>
      </c>
      <c s="6"/>
      <c s="27" t="s">
        <v>173</v>
      </c>
      <c s="6"/>
      <c s="6"/>
      <c s="6"/>
      <c s="42">
        <f>0+Q114</f>
      </c>
      <c r="O114">
        <f>0+R114</f>
      </c>
      <c r="Q114">
        <f>0+I115+I118+I121+I124+I127+I130+I133</f>
      </c>
      <c>
        <f>0+O115+O118+O121+O124+O127+O130+O133</f>
      </c>
    </row>
    <row r="115" spans="1:16" ht="12.75">
      <c r="A115" s="25" t="s">
        <v>45</v>
      </c>
      <c s="29" t="s">
        <v>178</v>
      </c>
      <c s="29" t="s">
        <v>1484</v>
      </c>
      <c s="25" t="s">
        <v>47</v>
      </c>
      <c s="30" t="s">
        <v>1485</v>
      </c>
      <c s="31" t="s">
        <v>49</v>
      </c>
      <c s="32">
        <v>9.584</v>
      </c>
      <c s="33">
        <v>0</v>
      </c>
      <c s="34">
        <f>ROUND(ROUND(H115,2)*ROUND(G115,3),2)</f>
      </c>
      <c r="O115">
        <f>(I115*21)/100</f>
      </c>
      <c t="s">
        <v>23</v>
      </c>
    </row>
    <row r="116" spans="1:5" ht="12.75">
      <c r="A116" s="35" t="s">
        <v>50</v>
      </c>
      <c r="E116" s="36" t="s">
        <v>47</v>
      </c>
    </row>
    <row r="117" spans="1:5" ht="114.75">
      <c r="A117" s="39" t="s">
        <v>52</v>
      </c>
      <c r="E117" s="38" t="s">
        <v>1486</v>
      </c>
    </row>
    <row r="118" spans="1:16" ht="12.75">
      <c r="A118" s="25" t="s">
        <v>45</v>
      </c>
      <c s="29" t="s">
        <v>182</v>
      </c>
      <c s="29" t="s">
        <v>1487</v>
      </c>
      <c s="25" t="s">
        <v>47</v>
      </c>
      <c s="30" t="s">
        <v>1488</v>
      </c>
      <c s="31" t="s">
        <v>49</v>
      </c>
      <c s="32">
        <v>0.833</v>
      </c>
      <c s="33">
        <v>0</v>
      </c>
      <c s="34">
        <f>ROUND(ROUND(H118,2)*ROUND(G118,3),2)</f>
      </c>
      <c r="O118">
        <f>(I118*21)/100</f>
      </c>
      <c t="s">
        <v>23</v>
      </c>
    </row>
    <row r="119" spans="1:5" ht="12.75">
      <c r="A119" s="35" t="s">
        <v>50</v>
      </c>
      <c r="E119" s="36" t="s">
        <v>1489</v>
      </c>
    </row>
    <row r="120" spans="1:5" ht="89.25">
      <c r="A120" s="39" t="s">
        <v>52</v>
      </c>
      <c r="E120" s="38" t="s">
        <v>1490</v>
      </c>
    </row>
    <row r="121" spans="1:16" ht="12.75">
      <c r="A121" s="25" t="s">
        <v>45</v>
      </c>
      <c s="29" t="s">
        <v>187</v>
      </c>
      <c s="29" t="s">
        <v>1491</v>
      </c>
      <c s="25" t="s">
        <v>47</v>
      </c>
      <c s="30" t="s">
        <v>1492</v>
      </c>
      <c s="31" t="s">
        <v>108</v>
      </c>
      <c s="32">
        <v>8.128</v>
      </c>
      <c s="33">
        <v>0</v>
      </c>
      <c s="34">
        <f>ROUND(ROUND(H121,2)*ROUND(G121,3),2)</f>
      </c>
      <c r="O121">
        <f>(I121*21)/100</f>
      </c>
      <c t="s">
        <v>23</v>
      </c>
    </row>
    <row r="122" spans="1:5" ht="12.75">
      <c r="A122" s="35" t="s">
        <v>50</v>
      </c>
      <c r="E122" s="36" t="s">
        <v>1493</v>
      </c>
    </row>
    <row r="123" spans="1:5" ht="25.5">
      <c r="A123" s="39" t="s">
        <v>52</v>
      </c>
      <c r="E123" s="38" t="s">
        <v>1494</v>
      </c>
    </row>
    <row r="124" spans="1:16" ht="12.75">
      <c r="A124" s="25" t="s">
        <v>45</v>
      </c>
      <c s="29" t="s">
        <v>191</v>
      </c>
      <c s="29" t="s">
        <v>1495</v>
      </c>
      <c s="25" t="s">
        <v>47</v>
      </c>
      <c s="30" t="s">
        <v>1496</v>
      </c>
      <c s="31" t="s">
        <v>108</v>
      </c>
      <c s="32">
        <v>113.968</v>
      </c>
      <c s="33">
        <v>0</v>
      </c>
      <c s="34">
        <f>ROUND(ROUND(H124,2)*ROUND(G124,3),2)</f>
      </c>
      <c r="O124">
        <f>(I124*21)/100</f>
      </c>
      <c t="s">
        <v>23</v>
      </c>
    </row>
    <row r="125" spans="1:5" ht="12.75">
      <c r="A125" s="35" t="s">
        <v>50</v>
      </c>
      <c r="E125" s="36" t="s">
        <v>1497</v>
      </c>
    </row>
    <row r="126" spans="1:5" ht="63.75">
      <c r="A126" s="39" t="s">
        <v>52</v>
      </c>
      <c r="E126" s="38" t="s">
        <v>1498</v>
      </c>
    </row>
    <row r="127" spans="1:16" ht="12.75">
      <c r="A127" s="25" t="s">
        <v>45</v>
      </c>
      <c s="29" t="s">
        <v>196</v>
      </c>
      <c s="29" t="s">
        <v>1499</v>
      </c>
      <c s="25" t="s">
        <v>47</v>
      </c>
      <c s="30" t="s">
        <v>1500</v>
      </c>
      <c s="31" t="s">
        <v>108</v>
      </c>
      <c s="32">
        <v>0.429</v>
      </c>
      <c s="33">
        <v>0</v>
      </c>
      <c s="34">
        <f>ROUND(ROUND(H127,2)*ROUND(G127,3),2)</f>
      </c>
      <c r="O127">
        <f>(I127*21)/100</f>
      </c>
      <c t="s">
        <v>23</v>
      </c>
    </row>
    <row r="128" spans="1:5" ht="12.75">
      <c r="A128" s="35" t="s">
        <v>50</v>
      </c>
      <c r="E128" s="36" t="s">
        <v>1501</v>
      </c>
    </row>
    <row r="129" spans="1:5" ht="12.75">
      <c r="A129" s="39" t="s">
        <v>52</v>
      </c>
      <c r="E129" s="38" t="s">
        <v>1502</v>
      </c>
    </row>
    <row r="130" spans="1:16" ht="12.75">
      <c r="A130" s="25" t="s">
        <v>45</v>
      </c>
      <c s="29" t="s">
        <v>200</v>
      </c>
      <c s="29" t="s">
        <v>1503</v>
      </c>
      <c s="25" t="s">
        <v>47</v>
      </c>
      <c s="30" t="s">
        <v>1504</v>
      </c>
      <c s="31" t="s">
        <v>108</v>
      </c>
      <c s="32">
        <v>25.264</v>
      </c>
      <c s="33">
        <v>0</v>
      </c>
      <c s="34">
        <f>ROUND(ROUND(H130,2)*ROUND(G130,3),2)</f>
      </c>
      <c r="O130">
        <f>(I130*21)/100</f>
      </c>
      <c t="s">
        <v>23</v>
      </c>
    </row>
    <row r="131" spans="1:5" ht="12.75">
      <c r="A131" s="35" t="s">
        <v>50</v>
      </c>
      <c r="E131" s="36" t="s">
        <v>1505</v>
      </c>
    </row>
    <row r="132" spans="1:5" ht="12.75">
      <c r="A132" s="39" t="s">
        <v>52</v>
      </c>
      <c r="E132" s="38" t="s">
        <v>1506</v>
      </c>
    </row>
    <row r="133" spans="1:16" ht="12.75">
      <c r="A133" s="25" t="s">
        <v>45</v>
      </c>
      <c s="29" t="s">
        <v>204</v>
      </c>
      <c s="29" t="s">
        <v>1507</v>
      </c>
      <c s="25" t="s">
        <v>47</v>
      </c>
      <c s="30" t="s">
        <v>1508</v>
      </c>
      <c s="31" t="s">
        <v>108</v>
      </c>
      <c s="32">
        <v>4.685</v>
      </c>
      <c s="33">
        <v>0</v>
      </c>
      <c s="34">
        <f>ROUND(ROUND(H133,2)*ROUND(G133,3),2)</f>
      </c>
      <c r="O133">
        <f>(I133*21)/100</f>
      </c>
      <c t="s">
        <v>23</v>
      </c>
    </row>
    <row r="134" spans="1:5" ht="25.5">
      <c r="A134" s="35" t="s">
        <v>50</v>
      </c>
      <c r="E134" s="36" t="s">
        <v>1509</v>
      </c>
    </row>
    <row r="135" spans="1:5" ht="12.75">
      <c r="A135" s="37" t="s">
        <v>52</v>
      </c>
      <c r="E135" s="38" t="s">
        <v>1510</v>
      </c>
    </row>
    <row r="136" spans="1:18" ht="12.75" customHeight="1">
      <c r="A136" s="6" t="s">
        <v>43</v>
      </c>
      <c s="6"/>
      <c s="41" t="s">
        <v>33</v>
      </c>
      <c s="6"/>
      <c s="27" t="s">
        <v>195</v>
      </c>
      <c s="6"/>
      <c s="6"/>
      <c s="6"/>
      <c s="42">
        <f>0+Q136</f>
      </c>
      <c r="O136">
        <f>0+R136</f>
      </c>
      <c r="Q136">
        <f>0+I137+I140+I143+I146+I149</f>
      </c>
      <c>
        <f>0+O137+O140+O143+O146+O149</f>
      </c>
    </row>
    <row r="137" spans="1:16" ht="12.75">
      <c r="A137" s="25" t="s">
        <v>45</v>
      </c>
      <c s="29" t="s">
        <v>208</v>
      </c>
      <c s="29" t="s">
        <v>1511</v>
      </c>
      <c s="25" t="s">
        <v>47</v>
      </c>
      <c s="30" t="s">
        <v>1512</v>
      </c>
      <c s="31" t="s">
        <v>108</v>
      </c>
      <c s="32">
        <v>16.46</v>
      </c>
      <c s="33">
        <v>0</v>
      </c>
      <c s="34">
        <f>ROUND(ROUND(H137,2)*ROUND(G137,3),2)</f>
      </c>
      <c r="O137">
        <f>(I137*21)/100</f>
      </c>
      <c t="s">
        <v>23</v>
      </c>
    </row>
    <row r="138" spans="1:5" ht="12.75">
      <c r="A138" s="35" t="s">
        <v>50</v>
      </c>
      <c r="E138" s="36" t="s">
        <v>1513</v>
      </c>
    </row>
    <row r="139" spans="1:5" ht="12.75">
      <c r="A139" s="39" t="s">
        <v>52</v>
      </c>
      <c r="E139" s="38" t="s">
        <v>1514</v>
      </c>
    </row>
    <row r="140" spans="1:16" ht="12.75">
      <c r="A140" s="25" t="s">
        <v>45</v>
      </c>
      <c s="29" t="s">
        <v>213</v>
      </c>
      <c s="29" t="s">
        <v>1515</v>
      </c>
      <c s="25" t="s">
        <v>47</v>
      </c>
      <c s="30" t="s">
        <v>1516</v>
      </c>
      <c s="31" t="s">
        <v>49</v>
      </c>
      <c s="32">
        <v>1.564</v>
      </c>
      <c s="33">
        <v>0</v>
      </c>
      <c s="34">
        <f>ROUND(ROUND(H140,2)*ROUND(G140,3),2)</f>
      </c>
      <c r="O140">
        <f>(I140*21)/100</f>
      </c>
      <c t="s">
        <v>23</v>
      </c>
    </row>
    <row r="141" spans="1:5" ht="12.75">
      <c r="A141" s="35" t="s">
        <v>50</v>
      </c>
      <c r="E141" s="36" t="s">
        <v>1517</v>
      </c>
    </row>
    <row r="142" spans="1:5" ht="12.75">
      <c r="A142" s="39" t="s">
        <v>52</v>
      </c>
      <c r="E142" s="38" t="s">
        <v>1518</v>
      </c>
    </row>
    <row r="143" spans="1:16" ht="12.75">
      <c r="A143" s="25" t="s">
        <v>45</v>
      </c>
      <c s="29" t="s">
        <v>217</v>
      </c>
      <c s="29" t="s">
        <v>1519</v>
      </c>
      <c s="25" t="s">
        <v>47</v>
      </c>
      <c s="30" t="s">
        <v>1520</v>
      </c>
      <c s="31" t="s">
        <v>108</v>
      </c>
      <c s="32">
        <v>3.074</v>
      </c>
      <c s="33">
        <v>0</v>
      </c>
      <c s="34">
        <f>ROUND(ROUND(H143,2)*ROUND(G143,3),2)</f>
      </c>
      <c r="O143">
        <f>(I143*21)/100</f>
      </c>
      <c t="s">
        <v>23</v>
      </c>
    </row>
    <row r="144" spans="1:5" ht="12.75">
      <c r="A144" s="35" t="s">
        <v>50</v>
      </c>
      <c r="E144" s="36" t="s">
        <v>1521</v>
      </c>
    </row>
    <row r="145" spans="1:5" ht="12.75">
      <c r="A145" s="39" t="s">
        <v>52</v>
      </c>
      <c r="E145" s="38" t="s">
        <v>1522</v>
      </c>
    </row>
    <row r="146" spans="1:16" ht="12.75">
      <c r="A146" s="25" t="s">
        <v>45</v>
      </c>
      <c s="29" t="s">
        <v>221</v>
      </c>
      <c s="29" t="s">
        <v>1523</v>
      </c>
      <c s="25" t="s">
        <v>47</v>
      </c>
      <c s="30" t="s">
        <v>1524</v>
      </c>
      <c s="31" t="s">
        <v>108</v>
      </c>
      <c s="32">
        <v>1.634</v>
      </c>
      <c s="33">
        <v>0</v>
      </c>
      <c s="34">
        <f>ROUND(ROUND(H146,2)*ROUND(G146,3),2)</f>
      </c>
      <c r="O146">
        <f>(I146*21)/100</f>
      </c>
      <c t="s">
        <v>23</v>
      </c>
    </row>
    <row r="147" spans="1:5" ht="12.75">
      <c r="A147" s="35" t="s">
        <v>50</v>
      </c>
      <c r="E147" s="36" t="s">
        <v>1525</v>
      </c>
    </row>
    <row r="148" spans="1:5" ht="12.75">
      <c r="A148" s="39" t="s">
        <v>52</v>
      </c>
      <c r="E148" s="38" t="s">
        <v>1526</v>
      </c>
    </row>
    <row r="149" spans="1:16" ht="12.75">
      <c r="A149" s="25" t="s">
        <v>45</v>
      </c>
      <c s="29" t="s">
        <v>225</v>
      </c>
      <c s="29" t="s">
        <v>1527</v>
      </c>
      <c s="25" t="s">
        <v>47</v>
      </c>
      <c s="30" t="s">
        <v>1528</v>
      </c>
      <c s="31" t="s">
        <v>49</v>
      </c>
      <c s="32">
        <v>0.229</v>
      </c>
      <c s="33">
        <v>0</v>
      </c>
      <c s="34">
        <f>ROUND(ROUND(H149,2)*ROUND(G149,3),2)</f>
      </c>
      <c r="O149">
        <f>(I149*21)/100</f>
      </c>
      <c t="s">
        <v>23</v>
      </c>
    </row>
    <row r="150" spans="1:5" ht="12.75">
      <c r="A150" s="35" t="s">
        <v>50</v>
      </c>
      <c r="E150" s="36" t="s">
        <v>1529</v>
      </c>
    </row>
    <row r="151" spans="1:5" ht="12.75">
      <c r="A151" s="37" t="s">
        <v>52</v>
      </c>
      <c r="E151" s="38" t="s">
        <v>1530</v>
      </c>
    </row>
    <row r="152" spans="1:18" ht="12.75" customHeight="1">
      <c r="A152" s="6" t="s">
        <v>43</v>
      </c>
      <c s="6"/>
      <c s="41" t="s">
        <v>68</v>
      </c>
      <c s="6"/>
      <c s="27" t="s">
        <v>257</v>
      </c>
      <c s="6"/>
      <c s="6"/>
      <c s="6"/>
      <c s="42">
        <f>0+Q152</f>
      </c>
      <c r="O152">
        <f>0+R152</f>
      </c>
      <c r="Q152">
        <f>0+I153+I156+I159+I162+I165+I168</f>
      </c>
      <c>
        <f>0+O153+O156+O159+O162+O165+O168</f>
      </c>
    </row>
    <row r="153" spans="1:16" ht="12.75">
      <c r="A153" s="25" t="s">
        <v>45</v>
      </c>
      <c s="29" t="s">
        <v>229</v>
      </c>
      <c s="29" t="s">
        <v>650</v>
      </c>
      <c s="25" t="s">
        <v>47</v>
      </c>
      <c s="30" t="s">
        <v>1531</v>
      </c>
      <c s="31" t="s">
        <v>101</v>
      </c>
      <c s="32">
        <v>50.025</v>
      </c>
      <c s="33">
        <v>0</v>
      </c>
      <c s="34">
        <f>ROUND(ROUND(H153,2)*ROUND(G153,3),2)</f>
      </c>
      <c r="O153">
        <f>(I153*21)/100</f>
      </c>
      <c t="s">
        <v>23</v>
      </c>
    </row>
    <row r="154" spans="1:5" ht="12.75">
      <c r="A154" s="35" t="s">
        <v>50</v>
      </c>
      <c r="E154" s="36" t="s">
        <v>1532</v>
      </c>
    </row>
    <row r="155" spans="1:5" ht="25.5">
      <c r="A155" s="39" t="s">
        <v>52</v>
      </c>
      <c r="E155" s="38" t="s">
        <v>1533</v>
      </c>
    </row>
    <row r="156" spans="1:16" ht="12.75">
      <c r="A156" s="25" t="s">
        <v>45</v>
      </c>
      <c s="29" t="s">
        <v>232</v>
      </c>
      <c s="29" t="s">
        <v>1534</v>
      </c>
      <c s="25" t="s">
        <v>47</v>
      </c>
      <c s="30" t="s">
        <v>1535</v>
      </c>
      <c s="31" t="s">
        <v>101</v>
      </c>
      <c s="32">
        <v>907.32</v>
      </c>
      <c s="33">
        <v>0</v>
      </c>
      <c s="34">
        <f>ROUND(ROUND(H156,2)*ROUND(G156,3),2)</f>
      </c>
      <c r="O156">
        <f>(I156*21)/100</f>
      </c>
      <c t="s">
        <v>23</v>
      </c>
    </row>
    <row r="157" spans="1:5" ht="12.75">
      <c r="A157" s="35" t="s">
        <v>50</v>
      </c>
      <c r="E157" s="36" t="s">
        <v>1536</v>
      </c>
    </row>
    <row r="158" spans="1:5" ht="12.75">
      <c r="A158" s="39" t="s">
        <v>52</v>
      </c>
      <c r="E158" s="38" t="s">
        <v>1537</v>
      </c>
    </row>
    <row r="159" spans="1:16" ht="12.75">
      <c r="A159" s="25" t="s">
        <v>45</v>
      </c>
      <c s="29" t="s">
        <v>237</v>
      </c>
      <c s="29" t="s">
        <v>1538</v>
      </c>
      <c s="25" t="s">
        <v>47</v>
      </c>
      <c s="30" t="s">
        <v>1539</v>
      </c>
      <c s="31" t="s">
        <v>101</v>
      </c>
      <c s="32">
        <v>100.05</v>
      </c>
      <c s="33">
        <v>0</v>
      </c>
      <c s="34">
        <f>ROUND(ROUND(H159,2)*ROUND(G159,3),2)</f>
      </c>
      <c r="O159">
        <f>(I159*21)/100</f>
      </c>
      <c t="s">
        <v>23</v>
      </c>
    </row>
    <row r="160" spans="1:5" ht="38.25">
      <c r="A160" s="35" t="s">
        <v>50</v>
      </c>
      <c r="E160" s="36" t="s">
        <v>1540</v>
      </c>
    </row>
    <row r="161" spans="1:5" ht="38.25">
      <c r="A161" s="39" t="s">
        <v>52</v>
      </c>
      <c r="E161" s="38" t="s">
        <v>1541</v>
      </c>
    </row>
    <row r="162" spans="1:16" ht="12.75">
      <c r="A162" s="25" t="s">
        <v>45</v>
      </c>
      <c s="29" t="s">
        <v>240</v>
      </c>
      <c s="29" t="s">
        <v>1542</v>
      </c>
      <c s="25" t="s">
        <v>47</v>
      </c>
      <c s="30" t="s">
        <v>1543</v>
      </c>
      <c s="31" t="s">
        <v>101</v>
      </c>
      <c s="32">
        <v>453.66</v>
      </c>
      <c s="33">
        <v>0</v>
      </c>
      <c s="34">
        <f>ROUND(ROUND(H162,2)*ROUND(G162,3),2)</f>
      </c>
      <c r="O162">
        <f>(I162*21)/100</f>
      </c>
      <c t="s">
        <v>23</v>
      </c>
    </row>
    <row r="163" spans="1:5" ht="12.75">
      <c r="A163" s="35" t="s">
        <v>50</v>
      </c>
      <c r="E163" s="36" t="s">
        <v>1544</v>
      </c>
    </row>
    <row r="164" spans="1:5" ht="12.75">
      <c r="A164" s="39" t="s">
        <v>52</v>
      </c>
      <c r="E164" s="38" t="s">
        <v>1545</v>
      </c>
    </row>
    <row r="165" spans="1:16" ht="12.75">
      <c r="A165" s="25" t="s">
        <v>45</v>
      </c>
      <c s="29" t="s">
        <v>242</v>
      </c>
      <c s="29" t="s">
        <v>267</v>
      </c>
      <c s="25" t="s">
        <v>47</v>
      </c>
      <c s="30" t="s">
        <v>268</v>
      </c>
      <c s="31" t="s">
        <v>49</v>
      </c>
      <c s="32">
        <v>2.034</v>
      </c>
      <c s="33">
        <v>0</v>
      </c>
      <c s="34">
        <f>ROUND(ROUND(H165,2)*ROUND(G165,3),2)</f>
      </c>
      <c r="O165">
        <f>(I165*21)/100</f>
      </c>
      <c t="s">
        <v>23</v>
      </c>
    </row>
    <row r="166" spans="1:5" ht="12.75">
      <c r="A166" s="35" t="s">
        <v>50</v>
      </c>
      <c r="E166" s="36" t="s">
        <v>1546</v>
      </c>
    </row>
    <row r="167" spans="1:5" ht="12.75">
      <c r="A167" s="39" t="s">
        <v>52</v>
      </c>
      <c r="E167" s="38" t="s">
        <v>1547</v>
      </c>
    </row>
    <row r="168" spans="1:16" ht="12.75">
      <c r="A168" s="25" t="s">
        <v>45</v>
      </c>
      <c s="29" t="s">
        <v>246</v>
      </c>
      <c s="29" t="s">
        <v>267</v>
      </c>
      <c s="25" t="s">
        <v>29</v>
      </c>
      <c s="30" t="s">
        <v>268</v>
      </c>
      <c s="31" t="s">
        <v>49</v>
      </c>
      <c s="32">
        <v>3.595</v>
      </c>
      <c s="33">
        <v>0</v>
      </c>
      <c s="34">
        <f>ROUND(ROUND(H168,2)*ROUND(G168,3),2)</f>
      </c>
      <c r="O168">
        <f>(I168*21)/100</f>
      </c>
      <c t="s">
        <v>23</v>
      </c>
    </row>
    <row r="169" spans="1:5" ht="12.75">
      <c r="A169" s="35" t="s">
        <v>50</v>
      </c>
      <c r="E169" s="36" t="s">
        <v>1548</v>
      </c>
    </row>
    <row r="170" spans="1:5" ht="76.5">
      <c r="A170" s="37" t="s">
        <v>52</v>
      </c>
      <c r="E170" s="38" t="s">
        <v>1549</v>
      </c>
    </row>
    <row r="171" spans="1:18" ht="12.75" customHeight="1">
      <c r="A171" s="6" t="s">
        <v>43</v>
      </c>
      <c s="6"/>
      <c s="41" t="s">
        <v>72</v>
      </c>
      <c s="6"/>
      <c s="27" t="s">
        <v>274</v>
      </c>
      <c s="6"/>
      <c s="6"/>
      <c s="6"/>
      <c s="42">
        <f>0+Q171</f>
      </c>
      <c r="O171">
        <f>0+R171</f>
      </c>
      <c r="Q171">
        <f>0+I172+I175+I178+I181+I184+I187</f>
      </c>
      <c>
        <f>0+O172+O175+O178+O181+O184+O187</f>
      </c>
    </row>
    <row r="172" spans="1:16" ht="12.75">
      <c r="A172" s="25" t="s">
        <v>45</v>
      </c>
      <c s="29" t="s">
        <v>250</v>
      </c>
      <c s="29" t="s">
        <v>1550</v>
      </c>
      <c s="25" t="s">
        <v>47</v>
      </c>
      <c s="30" t="s">
        <v>1551</v>
      </c>
      <c s="31" t="s">
        <v>278</v>
      </c>
      <c s="32">
        <v>13.5</v>
      </c>
      <c s="33">
        <v>0</v>
      </c>
      <c s="34">
        <f>ROUND(ROUND(H172,2)*ROUND(G172,3),2)</f>
      </c>
      <c r="O172">
        <f>(I172*21)/100</f>
      </c>
      <c t="s">
        <v>23</v>
      </c>
    </row>
    <row r="173" spans="1:5" ht="12.75">
      <c r="A173" s="35" t="s">
        <v>50</v>
      </c>
      <c r="E173" s="36" t="s">
        <v>1552</v>
      </c>
    </row>
    <row r="174" spans="1:5" ht="12.75">
      <c r="A174" s="39" t="s">
        <v>52</v>
      </c>
      <c r="E174" s="38" t="s">
        <v>1553</v>
      </c>
    </row>
    <row r="175" spans="1:16" ht="12.75">
      <c r="A175" s="25" t="s">
        <v>45</v>
      </c>
      <c s="29" t="s">
        <v>253</v>
      </c>
      <c s="29" t="s">
        <v>1554</v>
      </c>
      <c s="25" t="s">
        <v>47</v>
      </c>
      <c s="30" t="s">
        <v>1555</v>
      </c>
      <c s="31" t="s">
        <v>278</v>
      </c>
      <c s="32">
        <v>3.4</v>
      </c>
      <c s="33">
        <v>0</v>
      </c>
      <c s="34">
        <f>ROUND(ROUND(H175,2)*ROUND(G175,3),2)</f>
      </c>
      <c r="O175">
        <f>(I175*21)/100</f>
      </c>
      <c t="s">
        <v>23</v>
      </c>
    </row>
    <row r="176" spans="1:5" ht="12.75">
      <c r="A176" s="35" t="s">
        <v>50</v>
      </c>
      <c r="E176" s="36" t="s">
        <v>1556</v>
      </c>
    </row>
    <row r="177" spans="1:5" ht="12.75">
      <c r="A177" s="39" t="s">
        <v>52</v>
      </c>
      <c r="E177" s="38" t="s">
        <v>1557</v>
      </c>
    </row>
    <row r="178" spans="1:16" ht="12.75">
      <c r="A178" s="25" t="s">
        <v>45</v>
      </c>
      <c s="29" t="s">
        <v>258</v>
      </c>
      <c s="29" t="s">
        <v>1558</v>
      </c>
      <c s="25" t="s">
        <v>47</v>
      </c>
      <c s="30" t="s">
        <v>1559</v>
      </c>
      <c s="31" t="s">
        <v>278</v>
      </c>
      <c s="32">
        <v>3.4</v>
      </c>
      <c s="33">
        <v>0</v>
      </c>
      <c s="34">
        <f>ROUND(ROUND(H178,2)*ROUND(G178,3),2)</f>
      </c>
      <c r="O178">
        <f>(I178*21)/100</f>
      </c>
      <c t="s">
        <v>23</v>
      </c>
    </row>
    <row r="179" spans="1:5" ht="12.75">
      <c r="A179" s="35" t="s">
        <v>50</v>
      </c>
      <c r="E179" s="36" t="s">
        <v>1560</v>
      </c>
    </row>
    <row r="180" spans="1:5" ht="12.75">
      <c r="A180" s="39" t="s">
        <v>52</v>
      </c>
      <c r="E180" s="38" t="s">
        <v>1557</v>
      </c>
    </row>
    <row r="181" spans="1:16" ht="12.75">
      <c r="A181" s="25" t="s">
        <v>45</v>
      </c>
      <c s="29" t="s">
        <v>262</v>
      </c>
      <c s="29" t="s">
        <v>1561</v>
      </c>
      <c s="25" t="s">
        <v>47</v>
      </c>
      <c s="30" t="s">
        <v>1562</v>
      </c>
      <c s="31" t="s">
        <v>1563</v>
      </c>
      <c s="32">
        <v>1</v>
      </c>
      <c s="33">
        <v>0</v>
      </c>
      <c s="34">
        <f>ROUND(ROUND(H181,2)*ROUND(G181,3),2)</f>
      </c>
      <c r="O181">
        <f>(I181*21)/100</f>
      </c>
      <c t="s">
        <v>23</v>
      </c>
    </row>
    <row r="182" spans="1:5" ht="12.75">
      <c r="A182" s="35" t="s">
        <v>50</v>
      </c>
      <c r="E182" s="36" t="s">
        <v>1564</v>
      </c>
    </row>
    <row r="183" spans="1:5" ht="12.75">
      <c r="A183" s="39" t="s">
        <v>52</v>
      </c>
      <c r="E183" s="38" t="s">
        <v>331</v>
      </c>
    </row>
    <row r="184" spans="1:16" ht="12.75">
      <c r="A184" s="25" t="s">
        <v>45</v>
      </c>
      <c s="29" t="s">
        <v>266</v>
      </c>
      <c s="29" t="s">
        <v>1565</v>
      </c>
      <c s="25" t="s">
        <v>47</v>
      </c>
      <c s="30" t="s">
        <v>1566</v>
      </c>
      <c s="31" t="s">
        <v>1563</v>
      </c>
      <c s="32">
        <v>1</v>
      </c>
      <c s="33">
        <v>0</v>
      </c>
      <c s="34">
        <f>ROUND(ROUND(H184,2)*ROUND(G184,3),2)</f>
      </c>
      <c r="O184">
        <f>(I184*21)/100</f>
      </c>
      <c t="s">
        <v>23</v>
      </c>
    </row>
    <row r="185" spans="1:5" ht="12.75">
      <c r="A185" s="35" t="s">
        <v>50</v>
      </c>
      <c r="E185" s="36" t="s">
        <v>1567</v>
      </c>
    </row>
    <row r="186" spans="1:5" ht="12.75">
      <c r="A186" s="39" t="s">
        <v>52</v>
      </c>
      <c r="E186" s="38" t="s">
        <v>331</v>
      </c>
    </row>
    <row r="187" spans="1:16" ht="12.75">
      <c r="A187" s="25" t="s">
        <v>45</v>
      </c>
      <c s="29" t="s">
        <v>270</v>
      </c>
      <c s="29" t="s">
        <v>1568</v>
      </c>
      <c s="25" t="s">
        <v>47</v>
      </c>
      <c s="30" t="s">
        <v>1569</v>
      </c>
      <c s="31" t="s">
        <v>108</v>
      </c>
      <c s="32">
        <v>1.979</v>
      </c>
      <c s="33">
        <v>0</v>
      </c>
      <c s="34">
        <f>ROUND(ROUND(H187,2)*ROUND(G187,3),2)</f>
      </c>
      <c r="O187">
        <f>(I187*21)/100</f>
      </c>
      <c t="s">
        <v>23</v>
      </c>
    </row>
    <row r="188" spans="1:5" ht="12.75">
      <c r="A188" s="35" t="s">
        <v>50</v>
      </c>
      <c r="E188" s="36" t="s">
        <v>1570</v>
      </c>
    </row>
    <row r="189" spans="1:5" ht="25.5">
      <c r="A189" s="37" t="s">
        <v>52</v>
      </c>
      <c r="E189" s="38" t="s">
        <v>1571</v>
      </c>
    </row>
    <row r="190" spans="1:18" ht="12.75" customHeight="1">
      <c r="A190" s="6" t="s">
        <v>43</v>
      </c>
      <c s="6"/>
      <c s="41" t="s">
        <v>40</v>
      </c>
      <c s="6"/>
      <c s="27" t="s">
        <v>280</v>
      </c>
      <c s="6"/>
      <c s="6"/>
      <c s="6"/>
      <c s="42">
        <f>0+Q190</f>
      </c>
      <c r="O190">
        <f>0+R190</f>
      </c>
      <c r="Q190">
        <f>0+I191+I194+I197+I200+I203+I206+I209+I212+I215+I218+I221+I224+I227+I230</f>
      </c>
      <c>
        <f>0+O191+O194+O197+O200+O203+O206+O209+O212+O215+O218+O221+O224+O227+O230</f>
      </c>
    </row>
    <row r="191" spans="1:16" ht="12.75">
      <c r="A191" s="25" t="s">
        <v>45</v>
      </c>
      <c s="29" t="s">
        <v>275</v>
      </c>
      <c s="29" t="s">
        <v>1572</v>
      </c>
      <c s="25" t="s">
        <v>47</v>
      </c>
      <c s="30" t="s">
        <v>1573</v>
      </c>
      <c s="31" t="s">
        <v>278</v>
      </c>
      <c s="32">
        <v>22.619</v>
      </c>
      <c s="33">
        <v>0</v>
      </c>
      <c s="34">
        <f>ROUND(ROUND(H191,2)*ROUND(G191,3),2)</f>
      </c>
      <c r="O191">
        <f>(I191*21)/100</f>
      </c>
      <c t="s">
        <v>23</v>
      </c>
    </row>
    <row r="192" spans="1:5" ht="12.75">
      <c r="A192" s="35" t="s">
        <v>50</v>
      </c>
      <c r="E192" s="36" t="s">
        <v>1574</v>
      </c>
    </row>
    <row r="193" spans="1:5" ht="12.75">
      <c r="A193" s="39" t="s">
        <v>52</v>
      </c>
      <c r="E193" s="38" t="s">
        <v>1575</v>
      </c>
    </row>
    <row r="194" spans="1:16" ht="12.75">
      <c r="A194" s="25" t="s">
        <v>45</v>
      </c>
      <c s="29" t="s">
        <v>281</v>
      </c>
      <c s="29" t="s">
        <v>1576</v>
      </c>
      <c s="25" t="s">
        <v>47</v>
      </c>
      <c s="30" t="s">
        <v>1577</v>
      </c>
      <c s="31" t="s">
        <v>278</v>
      </c>
      <c s="32">
        <v>22.619</v>
      </c>
      <c s="33">
        <v>0</v>
      </c>
      <c s="34">
        <f>ROUND(ROUND(H194,2)*ROUND(G194,3),2)</f>
      </c>
      <c r="O194">
        <f>(I194*21)/100</f>
      </c>
      <c t="s">
        <v>23</v>
      </c>
    </row>
    <row r="195" spans="1:5" ht="12.75">
      <c r="A195" s="35" t="s">
        <v>50</v>
      </c>
      <c r="E195" s="36" t="s">
        <v>1578</v>
      </c>
    </row>
    <row r="196" spans="1:5" ht="12.75">
      <c r="A196" s="39" t="s">
        <v>52</v>
      </c>
      <c r="E196" s="38" t="s">
        <v>1579</v>
      </c>
    </row>
    <row r="197" spans="1:16" ht="12.75">
      <c r="A197" s="25" t="s">
        <v>45</v>
      </c>
      <c s="29" t="s">
        <v>285</v>
      </c>
      <c s="29" t="s">
        <v>1580</v>
      </c>
      <c s="25" t="s">
        <v>47</v>
      </c>
      <c s="30" t="s">
        <v>1581</v>
      </c>
      <c s="31" t="s">
        <v>185</v>
      </c>
      <c s="32">
        <v>41.12</v>
      </c>
      <c s="33">
        <v>0</v>
      </c>
      <c s="34">
        <f>ROUND(ROUND(H197,2)*ROUND(G197,3),2)</f>
      </c>
      <c r="O197">
        <f>(I197*21)/100</f>
      </c>
      <c t="s">
        <v>23</v>
      </c>
    </row>
    <row r="198" spans="1:5" ht="12.75">
      <c r="A198" s="35" t="s">
        <v>50</v>
      </c>
      <c r="E198" s="36" t="s">
        <v>1582</v>
      </c>
    </row>
    <row r="199" spans="1:5" ht="12.75">
      <c r="A199" s="39" t="s">
        <v>52</v>
      </c>
      <c r="E199" s="38" t="s">
        <v>1583</v>
      </c>
    </row>
    <row r="200" spans="1:16" ht="12.75">
      <c r="A200" s="25" t="s">
        <v>45</v>
      </c>
      <c s="29" t="s">
        <v>289</v>
      </c>
      <c s="29" t="s">
        <v>1584</v>
      </c>
      <c s="25" t="s">
        <v>47</v>
      </c>
      <c s="30" t="s">
        <v>1585</v>
      </c>
      <c s="31" t="s">
        <v>84</v>
      </c>
      <c s="32">
        <v>4</v>
      </c>
      <c s="33">
        <v>0</v>
      </c>
      <c s="34">
        <f>ROUND(ROUND(H200,2)*ROUND(G200,3),2)</f>
      </c>
      <c r="O200">
        <f>(I200*21)/100</f>
      </c>
      <c t="s">
        <v>23</v>
      </c>
    </row>
    <row r="201" spans="1:5" ht="12.75">
      <c r="A201" s="35" t="s">
        <v>50</v>
      </c>
      <c r="E201" s="36" t="s">
        <v>47</v>
      </c>
    </row>
    <row r="202" spans="1:5" ht="12.75">
      <c r="A202" s="39" t="s">
        <v>52</v>
      </c>
      <c r="E202" s="38" t="s">
        <v>349</v>
      </c>
    </row>
    <row r="203" spans="1:16" ht="25.5">
      <c r="A203" s="25" t="s">
        <v>45</v>
      </c>
      <c s="29" t="s">
        <v>293</v>
      </c>
      <c s="29" t="s">
        <v>1586</v>
      </c>
      <c s="25" t="s">
        <v>47</v>
      </c>
      <c s="30" t="s">
        <v>1587</v>
      </c>
      <c s="31" t="s">
        <v>84</v>
      </c>
      <c s="32">
        <v>12</v>
      </c>
      <c s="33">
        <v>0</v>
      </c>
      <c s="34">
        <f>ROUND(ROUND(H203,2)*ROUND(G203,3),2)</f>
      </c>
      <c r="O203">
        <f>(I203*21)/100</f>
      </c>
      <c t="s">
        <v>23</v>
      </c>
    </row>
    <row r="204" spans="1:5" ht="12.75">
      <c r="A204" s="35" t="s">
        <v>50</v>
      </c>
      <c r="E204" s="36" t="s">
        <v>47</v>
      </c>
    </row>
    <row r="205" spans="1:5" ht="12.75">
      <c r="A205" s="39" t="s">
        <v>52</v>
      </c>
      <c r="E205" s="38" t="s">
        <v>945</v>
      </c>
    </row>
    <row r="206" spans="1:16" ht="12.75">
      <c r="A206" s="25" t="s">
        <v>45</v>
      </c>
      <c s="29" t="s">
        <v>297</v>
      </c>
      <c s="29" t="s">
        <v>1588</v>
      </c>
      <c s="25" t="s">
        <v>47</v>
      </c>
      <c s="30" t="s">
        <v>1589</v>
      </c>
      <c s="31" t="s">
        <v>101</v>
      </c>
      <c s="32">
        <v>0.88</v>
      </c>
      <c s="33">
        <v>0</v>
      </c>
      <c s="34">
        <f>ROUND(ROUND(H206,2)*ROUND(G206,3),2)</f>
      </c>
      <c r="O206">
        <f>(I206*21)/100</f>
      </c>
      <c t="s">
        <v>23</v>
      </c>
    </row>
    <row r="207" spans="1:5" ht="12.75">
      <c r="A207" s="35" t="s">
        <v>50</v>
      </c>
      <c r="E207" s="36" t="s">
        <v>1590</v>
      </c>
    </row>
    <row r="208" spans="1:5" ht="12.75">
      <c r="A208" s="39" t="s">
        <v>52</v>
      </c>
      <c r="E208" s="38" t="s">
        <v>1591</v>
      </c>
    </row>
    <row r="209" spans="1:16" ht="12.75">
      <c r="A209" s="25" t="s">
        <v>45</v>
      </c>
      <c s="29" t="s">
        <v>301</v>
      </c>
      <c s="29" t="s">
        <v>773</v>
      </c>
      <c s="25" t="s">
        <v>47</v>
      </c>
      <c s="30" t="s">
        <v>774</v>
      </c>
      <c s="31" t="s">
        <v>108</v>
      </c>
      <c s="32">
        <v>13.071</v>
      </c>
      <c s="33">
        <v>0</v>
      </c>
      <c s="34">
        <f>ROUND(ROUND(H209,2)*ROUND(G209,3),2)</f>
      </c>
      <c r="O209">
        <f>(I209*21)/100</f>
      </c>
      <c t="s">
        <v>23</v>
      </c>
    </row>
    <row r="210" spans="1:5" ht="12.75">
      <c r="A210" s="35" t="s">
        <v>50</v>
      </c>
      <c r="E210" s="36" t="s">
        <v>791</v>
      </c>
    </row>
    <row r="211" spans="1:5" ht="114.75">
      <c r="A211" s="39" t="s">
        <v>52</v>
      </c>
      <c r="E211" s="38" t="s">
        <v>1592</v>
      </c>
    </row>
    <row r="212" spans="1:16" ht="12.75">
      <c r="A212" s="25" t="s">
        <v>45</v>
      </c>
      <c s="29" t="s">
        <v>305</v>
      </c>
      <c s="29" t="s">
        <v>1593</v>
      </c>
      <c s="25" t="s">
        <v>410</v>
      </c>
      <c s="30" t="s">
        <v>1594</v>
      </c>
      <c s="31" t="s">
        <v>49</v>
      </c>
      <c s="32">
        <v>2.034</v>
      </c>
      <c s="33">
        <v>0</v>
      </c>
      <c s="34">
        <f>ROUND(ROUND(H212,2)*ROUND(G212,3),2)</f>
      </c>
      <c r="O212">
        <f>(I212*21)/100</f>
      </c>
      <c t="s">
        <v>23</v>
      </c>
    </row>
    <row r="213" spans="1:5" ht="51">
      <c r="A213" s="35" t="s">
        <v>50</v>
      </c>
      <c r="E213" s="36" t="s">
        <v>877</v>
      </c>
    </row>
    <row r="214" spans="1:5" ht="25.5">
      <c r="A214" s="39" t="s">
        <v>52</v>
      </c>
      <c r="E214" s="38" t="s">
        <v>1595</v>
      </c>
    </row>
    <row r="215" spans="1:16" ht="12.75">
      <c r="A215" s="25" t="s">
        <v>45</v>
      </c>
      <c s="29" t="s">
        <v>309</v>
      </c>
      <c s="29" t="s">
        <v>1596</v>
      </c>
      <c s="25" t="s">
        <v>47</v>
      </c>
      <c s="30" t="s">
        <v>1597</v>
      </c>
      <c s="31" t="s">
        <v>108</v>
      </c>
      <c s="32">
        <v>0.363</v>
      </c>
      <c s="33">
        <v>0</v>
      </c>
      <c s="34">
        <f>ROUND(ROUND(H215,2)*ROUND(G215,3),2)</f>
      </c>
      <c r="O215">
        <f>(I215*21)/100</f>
      </c>
      <c t="s">
        <v>23</v>
      </c>
    </row>
    <row r="216" spans="1:5" ht="12.75">
      <c r="A216" s="35" t="s">
        <v>50</v>
      </c>
      <c r="E216" s="36" t="s">
        <v>791</v>
      </c>
    </row>
    <row r="217" spans="1:5" ht="25.5">
      <c r="A217" s="39" t="s">
        <v>52</v>
      </c>
      <c r="E217" s="38" t="s">
        <v>1598</v>
      </c>
    </row>
    <row r="218" spans="1:16" ht="12.75">
      <c r="A218" s="25" t="s">
        <v>45</v>
      </c>
      <c s="29" t="s">
        <v>313</v>
      </c>
      <c s="29" t="s">
        <v>1599</v>
      </c>
      <c s="25" t="s">
        <v>47</v>
      </c>
      <c s="30" t="s">
        <v>1600</v>
      </c>
      <c s="31" t="s">
        <v>108</v>
      </c>
      <c s="32">
        <v>2.903</v>
      </c>
      <c s="33">
        <v>0</v>
      </c>
      <c s="34">
        <f>ROUND(ROUND(H218,2)*ROUND(G218,3),2)</f>
      </c>
      <c r="O218">
        <f>(I218*21)/100</f>
      </c>
      <c t="s">
        <v>23</v>
      </c>
    </row>
    <row r="219" spans="1:5" ht="12.75">
      <c r="A219" s="35" t="s">
        <v>50</v>
      </c>
      <c r="E219" s="36" t="s">
        <v>1601</v>
      </c>
    </row>
    <row r="220" spans="1:5" ht="12.75">
      <c r="A220" s="39" t="s">
        <v>52</v>
      </c>
      <c r="E220" s="38" t="s">
        <v>1602</v>
      </c>
    </row>
    <row r="221" spans="1:16" ht="12.75">
      <c r="A221" s="25" t="s">
        <v>45</v>
      </c>
      <c s="29" t="s">
        <v>316</v>
      </c>
      <c s="29" t="s">
        <v>1603</v>
      </c>
      <c s="25" t="s">
        <v>47</v>
      </c>
      <c s="30" t="s">
        <v>1604</v>
      </c>
      <c s="31" t="s">
        <v>108</v>
      </c>
      <c s="32">
        <v>1.979</v>
      </c>
      <c s="33">
        <v>0</v>
      </c>
      <c s="34">
        <f>ROUND(ROUND(H221,2)*ROUND(G221,3),2)</f>
      </c>
      <c r="O221">
        <f>(I221*21)/100</f>
      </c>
      <c t="s">
        <v>23</v>
      </c>
    </row>
    <row r="222" spans="1:5" ht="12.75">
      <c r="A222" s="35" t="s">
        <v>50</v>
      </c>
      <c r="E222" s="36" t="s">
        <v>1605</v>
      </c>
    </row>
    <row r="223" spans="1:5" ht="12.75">
      <c r="A223" s="39" t="s">
        <v>52</v>
      </c>
      <c r="E223" s="38" t="s">
        <v>1606</v>
      </c>
    </row>
    <row r="224" spans="1:16" ht="12.75">
      <c r="A224" s="25" t="s">
        <v>45</v>
      </c>
      <c s="29" t="s">
        <v>320</v>
      </c>
      <c s="29" t="s">
        <v>1607</v>
      </c>
      <c s="25" t="s">
        <v>47</v>
      </c>
      <c s="30" t="s">
        <v>1608</v>
      </c>
      <c s="31" t="s">
        <v>278</v>
      </c>
      <c s="32">
        <v>8.82</v>
      </c>
      <c s="33">
        <v>0</v>
      </c>
      <c s="34">
        <f>ROUND(ROUND(H224,2)*ROUND(G224,3),2)</f>
      </c>
      <c r="O224">
        <f>(I224*21)/100</f>
      </c>
      <c t="s">
        <v>23</v>
      </c>
    </row>
    <row r="225" spans="1:5" ht="12.75">
      <c r="A225" s="35" t="s">
        <v>50</v>
      </c>
      <c r="E225" s="36" t="s">
        <v>1609</v>
      </c>
    </row>
    <row r="226" spans="1:5" ht="12.75">
      <c r="A226" s="39" t="s">
        <v>52</v>
      </c>
      <c r="E226" s="38" t="s">
        <v>1610</v>
      </c>
    </row>
    <row r="227" spans="1:16" ht="12.75">
      <c r="A227" s="25" t="s">
        <v>45</v>
      </c>
      <c s="29" t="s">
        <v>322</v>
      </c>
      <c s="29" t="s">
        <v>1611</v>
      </c>
      <c s="25" t="s">
        <v>47</v>
      </c>
      <c s="30" t="s">
        <v>1608</v>
      </c>
      <c s="31" t="s">
        <v>278</v>
      </c>
      <c s="32">
        <v>1.96</v>
      </c>
      <c s="33">
        <v>0</v>
      </c>
      <c s="34">
        <f>ROUND(ROUND(H227,2)*ROUND(G227,3),2)</f>
      </c>
      <c r="O227">
        <f>(I227*21)/100</f>
      </c>
      <c t="s">
        <v>23</v>
      </c>
    </row>
    <row r="228" spans="1:5" ht="12.75">
      <c r="A228" s="35" t="s">
        <v>50</v>
      </c>
      <c r="E228" s="36" t="s">
        <v>1612</v>
      </c>
    </row>
    <row r="229" spans="1:5" ht="12.75">
      <c r="A229" s="39" t="s">
        <v>52</v>
      </c>
      <c r="E229" s="38" t="s">
        <v>1613</v>
      </c>
    </row>
    <row r="230" spans="1:16" ht="12.75">
      <c r="A230" s="25" t="s">
        <v>45</v>
      </c>
      <c s="29" t="s">
        <v>620</v>
      </c>
      <c s="29" t="s">
        <v>1614</v>
      </c>
      <c s="25" t="s">
        <v>47</v>
      </c>
      <c s="30" t="s">
        <v>1608</v>
      </c>
      <c s="31" t="s">
        <v>278</v>
      </c>
      <c s="32">
        <v>1.96</v>
      </c>
      <c s="33">
        <v>0</v>
      </c>
      <c s="34">
        <f>ROUND(ROUND(H230,2)*ROUND(G230,3),2)</f>
      </c>
      <c r="O230">
        <f>(I230*21)/100</f>
      </c>
      <c t="s">
        <v>23</v>
      </c>
    </row>
    <row r="231" spans="1:5" ht="12.75">
      <c r="A231" s="35" t="s">
        <v>50</v>
      </c>
      <c r="E231" s="36" t="s">
        <v>1615</v>
      </c>
    </row>
    <row r="232" spans="1:5" ht="12.75">
      <c r="A232" s="37" t="s">
        <v>52</v>
      </c>
      <c r="E232" s="38" t="s">
        <v>1613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2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0+O9+O19+O53+O117+O139+O155+O171+O190</f>
      </c>
      <c t="s">
        <v>22</v>
      </c>
    </row>
    <row r="3" spans="1:16" ht="15" customHeight="1">
      <c r="A3" t="s">
        <v>12</v>
      </c>
      <c s="12" t="s">
        <v>14</v>
      </c>
      <c s="13" t="s">
        <v>15</v>
      </c>
      <c s="1"/>
      <c s="14" t="s">
        <v>16</v>
      </c>
      <c s="1"/>
      <c s="9"/>
      <c s="8" t="s">
        <v>1616</v>
      </c>
      <c s="43">
        <f>0+I9+I19+I53+I117+I139+I155+I171+I190</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1616</v>
      </c>
      <c s="6"/>
      <c s="18" t="s">
        <v>1617</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0+I10+I13+I16</f>
      </c>
      <c>
        <f>0+O10+O13+O16</f>
      </c>
    </row>
    <row r="10" spans="1:16" ht="25.5">
      <c r="A10" s="25" t="s">
        <v>45</v>
      </c>
      <c s="29" t="s">
        <v>29</v>
      </c>
      <c s="29" t="s">
        <v>387</v>
      </c>
      <c s="25" t="s">
        <v>388</v>
      </c>
      <c s="30" t="s">
        <v>389</v>
      </c>
      <c s="31" t="s">
        <v>49</v>
      </c>
      <c s="32">
        <v>1245.48</v>
      </c>
      <c s="33">
        <v>0</v>
      </c>
      <c s="34">
        <f>ROUND(ROUND(H10,2)*ROUND(G10,3),2)</f>
      </c>
      <c r="O10">
        <f>(I10*21)/100</f>
      </c>
      <c t="s">
        <v>23</v>
      </c>
    </row>
    <row r="11" spans="1:5" ht="12.75">
      <c r="A11" s="35" t="s">
        <v>50</v>
      </c>
      <c r="E11" s="36" t="s">
        <v>390</v>
      </c>
    </row>
    <row r="12" spans="1:5" ht="12.75">
      <c r="A12" s="39" t="s">
        <v>52</v>
      </c>
      <c r="E12" s="38" t="s">
        <v>1618</v>
      </c>
    </row>
    <row r="13" spans="1:16" ht="25.5">
      <c r="A13" s="25" t="s">
        <v>45</v>
      </c>
      <c s="29" t="s">
        <v>23</v>
      </c>
      <c s="29" t="s">
        <v>387</v>
      </c>
      <c s="25" t="s">
        <v>392</v>
      </c>
      <c s="30" t="s">
        <v>389</v>
      </c>
      <c s="31" t="s">
        <v>49</v>
      </c>
      <c s="32">
        <v>17.25</v>
      </c>
      <c s="33">
        <v>0</v>
      </c>
      <c s="34">
        <f>ROUND(ROUND(H13,2)*ROUND(G13,3),2)</f>
      </c>
      <c r="O13">
        <f>(I13*21)/100</f>
      </c>
      <c t="s">
        <v>23</v>
      </c>
    </row>
    <row r="14" spans="1:5" ht="12.75">
      <c r="A14" s="35" t="s">
        <v>50</v>
      </c>
      <c r="E14" s="36" t="s">
        <v>795</v>
      </c>
    </row>
    <row r="15" spans="1:5" ht="12.75">
      <c r="A15" s="39" t="s">
        <v>52</v>
      </c>
      <c r="E15" s="38" t="s">
        <v>1619</v>
      </c>
    </row>
    <row r="16" spans="1:16" ht="25.5">
      <c r="A16" s="25" t="s">
        <v>45</v>
      </c>
      <c s="29" t="s">
        <v>22</v>
      </c>
      <c s="29" t="s">
        <v>387</v>
      </c>
      <c s="25" t="s">
        <v>395</v>
      </c>
      <c s="30" t="s">
        <v>389</v>
      </c>
      <c s="31" t="s">
        <v>49</v>
      </c>
      <c s="32">
        <v>33.586</v>
      </c>
      <c s="33">
        <v>0</v>
      </c>
      <c s="34">
        <f>ROUND(ROUND(H16,2)*ROUND(G16,3),2)</f>
      </c>
      <c r="O16">
        <f>(I16*21)/100</f>
      </c>
      <c t="s">
        <v>23</v>
      </c>
    </row>
    <row r="17" spans="1:5" ht="12.75">
      <c r="A17" s="35" t="s">
        <v>50</v>
      </c>
      <c r="E17" s="36" t="s">
        <v>396</v>
      </c>
    </row>
    <row r="18" spans="1:5" ht="51">
      <c r="A18" s="37" t="s">
        <v>52</v>
      </c>
      <c r="E18" s="38" t="s">
        <v>1620</v>
      </c>
    </row>
    <row r="19" spans="1:18" ht="12.75" customHeight="1">
      <c r="A19" s="6" t="s">
        <v>43</v>
      </c>
      <c s="6"/>
      <c s="41" t="s">
        <v>29</v>
      </c>
      <c s="6"/>
      <c s="27" t="s">
        <v>97</v>
      </c>
      <c s="6"/>
      <c s="6"/>
      <c s="6"/>
      <c s="42">
        <f>0+Q19</f>
      </c>
      <c r="O19">
        <f>0+R19</f>
      </c>
      <c r="Q19">
        <f>0+I20+I23+I26+I29+I32+I35+I38+I41+I44+I47+I50</f>
      </c>
      <c>
        <f>0+O20+O23+O26+O29+O32+O35+O38+O41+O44+O47+O50</f>
      </c>
    </row>
    <row r="20" spans="1:16" ht="12.75">
      <c r="A20" s="25" t="s">
        <v>45</v>
      </c>
      <c s="29" t="s">
        <v>33</v>
      </c>
      <c s="29" t="s">
        <v>1621</v>
      </c>
      <c s="25" t="s">
        <v>47</v>
      </c>
      <c s="30" t="s">
        <v>1622</v>
      </c>
      <c s="31" t="s">
        <v>108</v>
      </c>
      <c s="32">
        <v>7.5</v>
      </c>
      <c s="33">
        <v>0</v>
      </c>
      <c s="34">
        <f>ROUND(ROUND(H20,2)*ROUND(G20,3),2)</f>
      </c>
      <c r="O20">
        <f>(I20*21)/100</f>
      </c>
      <c t="s">
        <v>23</v>
      </c>
    </row>
    <row r="21" spans="1:5" ht="25.5">
      <c r="A21" s="35" t="s">
        <v>50</v>
      </c>
      <c r="E21" s="36" t="s">
        <v>1623</v>
      </c>
    </row>
    <row r="22" spans="1:5" ht="25.5">
      <c r="A22" s="39" t="s">
        <v>52</v>
      </c>
      <c r="E22" s="38" t="s">
        <v>1624</v>
      </c>
    </row>
    <row r="23" spans="1:16" ht="12.75">
      <c r="A23" s="25" t="s">
        <v>45</v>
      </c>
      <c s="29" t="s">
        <v>35</v>
      </c>
      <c s="29" t="s">
        <v>1382</v>
      </c>
      <c s="25" t="s">
        <v>47</v>
      </c>
      <c s="30" t="s">
        <v>1383</v>
      </c>
      <c s="31" t="s">
        <v>801</v>
      </c>
      <c s="32">
        <v>500</v>
      </c>
      <c s="33">
        <v>0</v>
      </c>
      <c s="34">
        <f>ROUND(ROUND(H23,2)*ROUND(G23,3),2)</f>
      </c>
      <c r="O23">
        <f>(I23*21)/100</f>
      </c>
      <c t="s">
        <v>23</v>
      </c>
    </row>
    <row r="24" spans="1:5" ht="12.75">
      <c r="A24" s="35" t="s">
        <v>50</v>
      </c>
      <c r="E24" s="36" t="s">
        <v>1625</v>
      </c>
    </row>
    <row r="25" spans="1:5" ht="12.75">
      <c r="A25" s="39" t="s">
        <v>52</v>
      </c>
      <c r="E25" s="38" t="s">
        <v>941</v>
      </c>
    </row>
    <row r="26" spans="1:16" ht="12.75">
      <c r="A26" s="25" t="s">
        <v>45</v>
      </c>
      <c s="29" t="s">
        <v>37</v>
      </c>
      <c s="29" t="s">
        <v>1386</v>
      </c>
      <c s="25" t="s">
        <v>47</v>
      </c>
      <c s="30" t="s">
        <v>1387</v>
      </c>
      <c s="31" t="s">
        <v>108</v>
      </c>
      <c s="32">
        <v>50.068</v>
      </c>
      <c s="33">
        <v>0</v>
      </c>
      <c s="34">
        <f>ROUND(ROUND(H26,2)*ROUND(G26,3),2)</f>
      </c>
      <c r="O26">
        <f>(I26*21)/100</f>
      </c>
      <c t="s">
        <v>23</v>
      </c>
    </row>
    <row r="27" spans="1:5" ht="25.5">
      <c r="A27" s="35" t="s">
        <v>50</v>
      </c>
      <c r="E27" s="36" t="s">
        <v>1626</v>
      </c>
    </row>
    <row r="28" spans="1:5" ht="12.75">
      <c r="A28" s="39" t="s">
        <v>52</v>
      </c>
      <c r="E28" s="38" t="s">
        <v>1627</v>
      </c>
    </row>
    <row r="29" spans="1:16" ht="12.75">
      <c r="A29" s="25" t="s">
        <v>45</v>
      </c>
      <c s="29" t="s">
        <v>68</v>
      </c>
      <c s="29" t="s">
        <v>1390</v>
      </c>
      <c s="25" t="s">
        <v>47</v>
      </c>
      <c s="30" t="s">
        <v>1391</v>
      </c>
      <c s="31" t="s">
        <v>108</v>
      </c>
      <c s="32">
        <v>277.054</v>
      </c>
      <c s="33">
        <v>0</v>
      </c>
      <c s="34">
        <f>ROUND(ROUND(H29,2)*ROUND(G29,3),2)</f>
      </c>
      <c r="O29">
        <f>(I29*21)/100</f>
      </c>
      <c t="s">
        <v>23</v>
      </c>
    </row>
    <row r="30" spans="1:5" ht="25.5">
      <c r="A30" s="35" t="s">
        <v>50</v>
      </c>
      <c r="E30" s="36" t="s">
        <v>1392</v>
      </c>
    </row>
    <row r="31" spans="1:5" ht="51">
      <c r="A31" s="39" t="s">
        <v>52</v>
      </c>
      <c r="E31" s="38" t="s">
        <v>1628</v>
      </c>
    </row>
    <row r="32" spans="1:16" ht="12.75">
      <c r="A32" s="25" t="s">
        <v>45</v>
      </c>
      <c s="29" t="s">
        <v>72</v>
      </c>
      <c s="29" t="s">
        <v>1394</v>
      </c>
      <c s="25" t="s">
        <v>47</v>
      </c>
      <c s="30" t="s">
        <v>1395</v>
      </c>
      <c s="31" t="s">
        <v>108</v>
      </c>
      <c s="32">
        <v>46.821</v>
      </c>
      <c s="33">
        <v>0</v>
      </c>
      <c s="34">
        <f>ROUND(ROUND(H32,2)*ROUND(G32,3),2)</f>
      </c>
      <c r="O32">
        <f>(I32*21)/100</f>
      </c>
      <c t="s">
        <v>23</v>
      </c>
    </row>
    <row r="33" spans="1:5" ht="25.5">
      <c r="A33" s="35" t="s">
        <v>50</v>
      </c>
      <c r="E33" s="36" t="s">
        <v>1396</v>
      </c>
    </row>
    <row r="34" spans="1:5" ht="12.75">
      <c r="A34" s="39" t="s">
        <v>52</v>
      </c>
      <c r="E34" s="38" t="s">
        <v>1397</v>
      </c>
    </row>
    <row r="35" spans="1:16" ht="12.75">
      <c r="A35" s="25" t="s">
        <v>45</v>
      </c>
      <c s="29" t="s">
        <v>40</v>
      </c>
      <c s="29" t="s">
        <v>1394</v>
      </c>
      <c s="25" t="s">
        <v>29</v>
      </c>
      <c s="30" t="s">
        <v>1395</v>
      </c>
      <c s="31" t="s">
        <v>108</v>
      </c>
      <c s="32">
        <v>83.446</v>
      </c>
      <c s="33">
        <v>0</v>
      </c>
      <c s="34">
        <f>ROUND(ROUND(H35,2)*ROUND(G35,3),2)</f>
      </c>
      <c r="O35">
        <f>(I35*21)/100</f>
      </c>
      <c t="s">
        <v>23</v>
      </c>
    </row>
    <row r="36" spans="1:5" ht="25.5">
      <c r="A36" s="35" t="s">
        <v>50</v>
      </c>
      <c r="E36" s="36" t="s">
        <v>1629</v>
      </c>
    </row>
    <row r="37" spans="1:5" ht="12.75">
      <c r="A37" s="39" t="s">
        <v>52</v>
      </c>
      <c r="E37" s="38" t="s">
        <v>1630</v>
      </c>
    </row>
    <row r="38" spans="1:16" ht="12.75">
      <c r="A38" s="25" t="s">
        <v>45</v>
      </c>
      <c s="29" t="s">
        <v>42</v>
      </c>
      <c s="29" t="s">
        <v>1400</v>
      </c>
      <c s="25" t="s">
        <v>47</v>
      </c>
      <c s="30" t="s">
        <v>1401</v>
      </c>
      <c s="31" t="s">
        <v>108</v>
      </c>
      <c s="32">
        <v>431.096</v>
      </c>
      <c s="33">
        <v>0</v>
      </c>
      <c s="34">
        <f>ROUND(ROUND(H38,2)*ROUND(G38,3),2)</f>
      </c>
      <c r="O38">
        <f>(I38*21)/100</f>
      </c>
      <c t="s">
        <v>23</v>
      </c>
    </row>
    <row r="39" spans="1:5" ht="12.75">
      <c r="A39" s="35" t="s">
        <v>50</v>
      </c>
      <c r="E39" s="36" t="s">
        <v>47</v>
      </c>
    </row>
    <row r="40" spans="1:5" ht="63.75">
      <c r="A40" s="39" t="s">
        <v>52</v>
      </c>
      <c r="E40" s="38" t="s">
        <v>1631</v>
      </c>
    </row>
    <row r="41" spans="1:16" ht="12.75">
      <c r="A41" s="25" t="s">
        <v>45</v>
      </c>
      <c s="29" t="s">
        <v>81</v>
      </c>
      <c s="29" t="s">
        <v>1403</v>
      </c>
      <c s="25" t="s">
        <v>47</v>
      </c>
      <c s="30" t="s">
        <v>1404</v>
      </c>
      <c s="31" t="s">
        <v>108</v>
      </c>
      <c s="32">
        <v>20.528</v>
      </c>
      <c s="33">
        <v>0</v>
      </c>
      <c s="34">
        <f>ROUND(ROUND(H41,2)*ROUND(G41,3),2)</f>
      </c>
      <c r="O41">
        <f>(I41*21)/100</f>
      </c>
      <c t="s">
        <v>23</v>
      </c>
    </row>
    <row r="42" spans="1:5" ht="12.75">
      <c r="A42" s="35" t="s">
        <v>50</v>
      </c>
      <c r="E42" s="36" t="s">
        <v>47</v>
      </c>
    </row>
    <row r="43" spans="1:5" ht="25.5">
      <c r="A43" s="39" t="s">
        <v>52</v>
      </c>
      <c r="E43" s="38" t="s">
        <v>1632</v>
      </c>
    </row>
    <row r="44" spans="1:16" ht="12.75">
      <c r="A44" s="25" t="s">
        <v>45</v>
      </c>
      <c s="29" t="s">
        <v>85</v>
      </c>
      <c s="29" t="s">
        <v>143</v>
      </c>
      <c s="25" t="s">
        <v>47</v>
      </c>
      <c s="30" t="s">
        <v>144</v>
      </c>
      <c s="31" t="s">
        <v>108</v>
      </c>
      <c s="32">
        <v>622.74</v>
      </c>
      <c s="33">
        <v>0</v>
      </c>
      <c s="34">
        <f>ROUND(ROUND(H44,2)*ROUND(G44,3),2)</f>
      </c>
      <c r="O44">
        <f>(I44*21)/100</f>
      </c>
      <c t="s">
        <v>23</v>
      </c>
    </row>
    <row r="45" spans="1:5" ht="12.75">
      <c r="A45" s="35" t="s">
        <v>50</v>
      </c>
      <c r="E45" s="36" t="s">
        <v>810</v>
      </c>
    </row>
    <row r="46" spans="1:5" ht="51">
      <c r="A46" s="39" t="s">
        <v>52</v>
      </c>
      <c r="E46" s="38" t="s">
        <v>1633</v>
      </c>
    </row>
    <row r="47" spans="1:16" ht="12.75">
      <c r="A47" s="25" t="s">
        <v>45</v>
      </c>
      <c s="29" t="s">
        <v>89</v>
      </c>
      <c s="29" t="s">
        <v>1407</v>
      </c>
      <c s="25" t="s">
        <v>47</v>
      </c>
      <c s="30" t="s">
        <v>1408</v>
      </c>
      <c s="31" t="s">
        <v>108</v>
      </c>
      <c s="32">
        <v>7.917</v>
      </c>
      <c s="33">
        <v>0</v>
      </c>
      <c s="34">
        <f>ROUND(ROUND(H47,2)*ROUND(G47,3),2)</f>
      </c>
      <c r="O47">
        <f>(I47*21)/100</f>
      </c>
      <c t="s">
        <v>23</v>
      </c>
    </row>
    <row r="48" spans="1:5" ht="12.75">
      <c r="A48" s="35" t="s">
        <v>50</v>
      </c>
      <c r="E48" s="36" t="s">
        <v>47</v>
      </c>
    </row>
    <row r="49" spans="1:5" ht="25.5">
      <c r="A49" s="39" t="s">
        <v>52</v>
      </c>
      <c r="E49" s="38" t="s">
        <v>1409</v>
      </c>
    </row>
    <row r="50" spans="1:16" ht="12.75">
      <c r="A50" s="25" t="s">
        <v>45</v>
      </c>
      <c s="29" t="s">
        <v>93</v>
      </c>
      <c s="29" t="s">
        <v>1407</v>
      </c>
      <c s="25" t="s">
        <v>388</v>
      </c>
      <c s="30" t="s">
        <v>1410</v>
      </c>
      <c s="31" t="s">
        <v>108</v>
      </c>
      <c s="32">
        <v>7.917</v>
      </c>
      <c s="33">
        <v>0</v>
      </c>
      <c s="34">
        <f>ROUND(ROUND(H50,2)*ROUND(G50,3),2)</f>
      </c>
      <c r="O50">
        <f>(I50*21)/100</f>
      </c>
      <c t="s">
        <v>23</v>
      </c>
    </row>
    <row r="51" spans="1:5" ht="12.75">
      <c r="A51" s="35" t="s">
        <v>50</v>
      </c>
      <c r="E51" s="36" t="s">
        <v>47</v>
      </c>
    </row>
    <row r="52" spans="1:5" ht="38.25">
      <c r="A52" s="37" t="s">
        <v>52</v>
      </c>
      <c r="E52" s="38" t="s">
        <v>1411</v>
      </c>
    </row>
    <row r="53" spans="1:18" ht="12.75" customHeight="1">
      <c r="A53" s="6" t="s">
        <v>43</v>
      </c>
      <c s="6"/>
      <c s="41" t="s">
        <v>23</v>
      </c>
      <c s="6"/>
      <c s="27" t="s">
        <v>146</v>
      </c>
      <c s="6"/>
      <c s="6"/>
      <c s="6"/>
      <c s="42">
        <f>0+Q53</f>
      </c>
      <c r="O53">
        <f>0+R53</f>
      </c>
      <c r="Q53">
        <f>0+I54+I57+I60+I63+I66+I69+I72+I75+I78+I81+I84+I87+I90+I93+I96+I99+I102+I105+I108+I111+I114</f>
      </c>
      <c>
        <f>0+O54+O57+O60+O63+O66+O69+O72+O75+O78+O81+O84+O87+O90+O93+O96+O99+O102+O105+O108+O111+O114</f>
      </c>
    </row>
    <row r="54" spans="1:16" ht="12.75">
      <c r="A54" s="25" t="s">
        <v>45</v>
      </c>
      <c s="29" t="s">
        <v>98</v>
      </c>
      <c s="29" t="s">
        <v>1412</v>
      </c>
      <c s="25" t="s">
        <v>47</v>
      </c>
      <c s="30" t="s">
        <v>1413</v>
      </c>
      <c s="31" t="s">
        <v>108</v>
      </c>
      <c s="32">
        <v>86.517</v>
      </c>
      <c s="33">
        <v>0</v>
      </c>
      <c s="34">
        <f>ROUND(ROUND(H54,2)*ROUND(G54,3),2)</f>
      </c>
      <c r="O54">
        <f>(I54*21)/100</f>
      </c>
      <c t="s">
        <v>23</v>
      </c>
    </row>
    <row r="55" spans="1:5" ht="12.75">
      <c r="A55" s="35" t="s">
        <v>50</v>
      </c>
      <c r="E55" s="36" t="s">
        <v>1414</v>
      </c>
    </row>
    <row r="56" spans="1:5" ht="12.75">
      <c r="A56" s="39" t="s">
        <v>52</v>
      </c>
      <c r="E56" s="38" t="s">
        <v>1634</v>
      </c>
    </row>
    <row r="57" spans="1:16" ht="12.75">
      <c r="A57" s="25" t="s">
        <v>45</v>
      </c>
      <c s="29" t="s">
        <v>102</v>
      </c>
      <c s="29" t="s">
        <v>1416</v>
      </c>
      <c s="25" t="s">
        <v>47</v>
      </c>
      <c s="30" t="s">
        <v>1417</v>
      </c>
      <c s="31" t="s">
        <v>108</v>
      </c>
      <c s="32">
        <v>86.517</v>
      </c>
      <c s="33">
        <v>0</v>
      </c>
      <c s="34">
        <f>ROUND(ROUND(H57,2)*ROUND(G57,3),2)</f>
      </c>
      <c r="O57">
        <f>(I57*21)/100</f>
      </c>
      <c t="s">
        <v>23</v>
      </c>
    </row>
    <row r="58" spans="1:5" ht="12.75">
      <c r="A58" s="35" t="s">
        <v>50</v>
      </c>
      <c r="E58" s="36" t="s">
        <v>1414</v>
      </c>
    </row>
    <row r="59" spans="1:5" ht="12.75">
      <c r="A59" s="39" t="s">
        <v>52</v>
      </c>
      <c r="E59" s="38" t="s">
        <v>1634</v>
      </c>
    </row>
    <row r="60" spans="1:16" ht="12.75">
      <c r="A60" s="25" t="s">
        <v>45</v>
      </c>
      <c s="29" t="s">
        <v>105</v>
      </c>
      <c s="29" t="s">
        <v>1418</v>
      </c>
      <c s="25" t="s">
        <v>47</v>
      </c>
      <c s="30" t="s">
        <v>1419</v>
      </c>
      <c s="31" t="s">
        <v>49</v>
      </c>
      <c s="32">
        <v>6.8</v>
      </c>
      <c s="33">
        <v>0</v>
      </c>
      <c s="34">
        <f>ROUND(ROUND(H60,2)*ROUND(G60,3),2)</f>
      </c>
      <c r="O60">
        <f>(I60*21)/100</f>
      </c>
      <c t="s">
        <v>23</v>
      </c>
    </row>
    <row r="61" spans="1:5" ht="12.75">
      <c r="A61" s="35" t="s">
        <v>50</v>
      </c>
      <c r="E61" s="36" t="s">
        <v>1420</v>
      </c>
    </row>
    <row r="62" spans="1:5" ht="12.75">
      <c r="A62" s="39" t="s">
        <v>52</v>
      </c>
      <c r="E62" s="38" t="s">
        <v>1635</v>
      </c>
    </row>
    <row r="63" spans="1:16" ht="12.75">
      <c r="A63" s="25" t="s">
        <v>45</v>
      </c>
      <c s="29" t="s">
        <v>110</v>
      </c>
      <c s="29" t="s">
        <v>1422</v>
      </c>
      <c s="25" t="s">
        <v>47</v>
      </c>
      <c s="30" t="s">
        <v>1423</v>
      </c>
      <c s="31" t="s">
        <v>278</v>
      </c>
      <c s="32">
        <v>147.6</v>
      </c>
      <c s="33">
        <v>0</v>
      </c>
      <c s="34">
        <f>ROUND(ROUND(H63,2)*ROUND(G63,3),2)</f>
      </c>
      <c r="O63">
        <f>(I63*21)/100</f>
      </c>
      <c t="s">
        <v>23</v>
      </c>
    </row>
    <row r="64" spans="1:5" ht="12.75">
      <c r="A64" s="35" t="s">
        <v>50</v>
      </c>
      <c r="E64" s="36" t="s">
        <v>1424</v>
      </c>
    </row>
    <row r="65" spans="1:5" ht="12.75">
      <c r="A65" s="39" t="s">
        <v>52</v>
      </c>
      <c r="E65" s="38" t="s">
        <v>1425</v>
      </c>
    </row>
    <row r="66" spans="1:16" ht="12.75">
      <c r="A66" s="25" t="s">
        <v>45</v>
      </c>
      <c s="29" t="s">
        <v>114</v>
      </c>
      <c s="29" t="s">
        <v>1426</v>
      </c>
      <c s="25" t="s">
        <v>47</v>
      </c>
      <c s="30" t="s">
        <v>1427</v>
      </c>
      <c s="31" t="s">
        <v>278</v>
      </c>
      <c s="32">
        <v>129.6</v>
      </c>
      <c s="33">
        <v>0</v>
      </c>
      <c s="34">
        <f>ROUND(ROUND(H66,2)*ROUND(G66,3),2)</f>
      </c>
      <c r="O66">
        <f>(I66*21)/100</f>
      </c>
      <c t="s">
        <v>23</v>
      </c>
    </row>
    <row r="67" spans="1:5" ht="12.75">
      <c r="A67" s="35" t="s">
        <v>50</v>
      </c>
      <c r="E67" s="36" t="s">
        <v>1424</v>
      </c>
    </row>
    <row r="68" spans="1:5" ht="12.75">
      <c r="A68" s="39" t="s">
        <v>52</v>
      </c>
      <c r="E68" s="38" t="s">
        <v>1428</v>
      </c>
    </row>
    <row r="69" spans="1:16" ht="12.75">
      <c r="A69" s="25" t="s">
        <v>45</v>
      </c>
      <c s="29" t="s">
        <v>118</v>
      </c>
      <c s="29" t="s">
        <v>1429</v>
      </c>
      <c s="25" t="s">
        <v>47</v>
      </c>
      <c s="30" t="s">
        <v>1430</v>
      </c>
      <c s="31" t="s">
        <v>278</v>
      </c>
      <c s="32">
        <v>110.7</v>
      </c>
      <c s="33">
        <v>0</v>
      </c>
      <c s="34">
        <f>ROUND(ROUND(H69,2)*ROUND(G69,3),2)</f>
      </c>
      <c r="O69">
        <f>(I69*21)/100</f>
      </c>
      <c t="s">
        <v>23</v>
      </c>
    </row>
    <row r="70" spans="1:5" ht="12.75">
      <c r="A70" s="35" t="s">
        <v>50</v>
      </c>
      <c r="E70" s="36" t="s">
        <v>1431</v>
      </c>
    </row>
    <row r="71" spans="1:5" ht="12.75">
      <c r="A71" s="39" t="s">
        <v>52</v>
      </c>
      <c r="E71" s="38" t="s">
        <v>1432</v>
      </c>
    </row>
    <row r="72" spans="1:16" ht="12.75">
      <c r="A72" s="25" t="s">
        <v>45</v>
      </c>
      <c s="29" t="s">
        <v>122</v>
      </c>
      <c s="29" t="s">
        <v>1433</v>
      </c>
      <c s="25" t="s">
        <v>47</v>
      </c>
      <c s="30" t="s">
        <v>1434</v>
      </c>
      <c s="31" t="s">
        <v>278</v>
      </c>
      <c s="32">
        <v>97.2</v>
      </c>
      <c s="33">
        <v>0</v>
      </c>
      <c s="34">
        <f>ROUND(ROUND(H72,2)*ROUND(G72,3),2)</f>
      </c>
      <c r="O72">
        <f>(I72*21)/100</f>
      </c>
      <c t="s">
        <v>23</v>
      </c>
    </row>
    <row r="73" spans="1:5" ht="12.75">
      <c r="A73" s="35" t="s">
        <v>50</v>
      </c>
      <c r="E73" s="36" t="s">
        <v>1431</v>
      </c>
    </row>
    <row r="74" spans="1:5" ht="12.75">
      <c r="A74" s="39" t="s">
        <v>52</v>
      </c>
      <c r="E74" s="38" t="s">
        <v>1435</v>
      </c>
    </row>
    <row r="75" spans="1:16" ht="12.75">
      <c r="A75" s="25" t="s">
        <v>45</v>
      </c>
      <c s="29" t="s">
        <v>126</v>
      </c>
      <c s="29" t="s">
        <v>1436</v>
      </c>
      <c s="25" t="s">
        <v>47</v>
      </c>
      <c s="30" t="s">
        <v>1437</v>
      </c>
      <c s="31" t="s">
        <v>278</v>
      </c>
      <c s="32">
        <v>110.7</v>
      </c>
      <c s="33">
        <v>0</v>
      </c>
      <c s="34">
        <f>ROUND(ROUND(H75,2)*ROUND(G75,3),2)</f>
      </c>
      <c r="O75">
        <f>(I75*21)/100</f>
      </c>
      <c t="s">
        <v>23</v>
      </c>
    </row>
    <row r="76" spans="1:5" ht="12.75">
      <c r="A76" s="35" t="s">
        <v>50</v>
      </c>
      <c r="E76" s="36" t="s">
        <v>1431</v>
      </c>
    </row>
    <row r="77" spans="1:5" ht="12.75">
      <c r="A77" s="39" t="s">
        <v>52</v>
      </c>
      <c r="E77" s="38" t="s">
        <v>1432</v>
      </c>
    </row>
    <row r="78" spans="1:16" ht="12.75">
      <c r="A78" s="25" t="s">
        <v>45</v>
      </c>
      <c s="29" t="s">
        <v>130</v>
      </c>
      <c s="29" t="s">
        <v>1438</v>
      </c>
      <c s="25" t="s">
        <v>47</v>
      </c>
      <c s="30" t="s">
        <v>1439</v>
      </c>
      <c s="31" t="s">
        <v>278</v>
      </c>
      <c s="32">
        <v>97.2</v>
      </c>
      <c s="33">
        <v>0</v>
      </c>
      <c s="34">
        <f>ROUND(ROUND(H78,2)*ROUND(G78,3),2)</f>
      </c>
      <c r="O78">
        <f>(I78*21)/100</f>
      </c>
      <c t="s">
        <v>23</v>
      </c>
    </row>
    <row r="79" spans="1:5" ht="12.75">
      <c r="A79" s="35" t="s">
        <v>50</v>
      </c>
      <c r="E79" s="36" t="s">
        <v>1431</v>
      </c>
    </row>
    <row r="80" spans="1:5" ht="12.75">
      <c r="A80" s="39" t="s">
        <v>52</v>
      </c>
      <c r="E80" s="38" t="s">
        <v>1435</v>
      </c>
    </row>
    <row r="81" spans="1:16" ht="12.75">
      <c r="A81" s="25" t="s">
        <v>45</v>
      </c>
      <c s="29" t="s">
        <v>134</v>
      </c>
      <c s="29" t="s">
        <v>1440</v>
      </c>
      <c s="25" t="s">
        <v>47</v>
      </c>
      <c s="30" t="s">
        <v>1441</v>
      </c>
      <c s="31" t="s">
        <v>278</v>
      </c>
      <c s="32">
        <v>75</v>
      </c>
      <c s="33">
        <v>0</v>
      </c>
      <c s="34">
        <f>ROUND(ROUND(H81,2)*ROUND(G81,3),2)</f>
      </c>
      <c r="O81">
        <f>(I81*21)/100</f>
      </c>
      <c t="s">
        <v>23</v>
      </c>
    </row>
    <row r="82" spans="1:5" ht="12.75">
      <c r="A82" s="35" t="s">
        <v>50</v>
      </c>
      <c r="E82" s="36" t="s">
        <v>1442</v>
      </c>
    </row>
    <row r="83" spans="1:5" ht="12.75">
      <c r="A83" s="39" t="s">
        <v>52</v>
      </c>
      <c r="E83" s="38" t="s">
        <v>1443</v>
      </c>
    </row>
    <row r="84" spans="1:16" ht="12.75">
      <c r="A84" s="25" t="s">
        <v>45</v>
      </c>
      <c s="29" t="s">
        <v>138</v>
      </c>
      <c s="29" t="s">
        <v>1444</v>
      </c>
      <c s="25" t="s">
        <v>47</v>
      </c>
      <c s="30" t="s">
        <v>1445</v>
      </c>
      <c s="31" t="s">
        <v>278</v>
      </c>
      <c s="32">
        <v>81.6</v>
      </c>
      <c s="33">
        <v>0</v>
      </c>
      <c s="34">
        <f>ROUND(ROUND(H84,2)*ROUND(G84,3),2)</f>
      </c>
      <c r="O84">
        <f>(I84*21)/100</f>
      </c>
      <c t="s">
        <v>23</v>
      </c>
    </row>
    <row r="85" spans="1:5" ht="25.5">
      <c r="A85" s="35" t="s">
        <v>50</v>
      </c>
      <c r="E85" s="36" t="s">
        <v>1636</v>
      </c>
    </row>
    <row r="86" spans="1:5" ht="12.75">
      <c r="A86" s="39" t="s">
        <v>52</v>
      </c>
      <c r="E86" s="38" t="s">
        <v>1637</v>
      </c>
    </row>
    <row r="87" spans="1:16" ht="12.75">
      <c r="A87" s="25" t="s">
        <v>45</v>
      </c>
      <c s="29" t="s">
        <v>142</v>
      </c>
      <c s="29" t="s">
        <v>1448</v>
      </c>
      <c s="25" t="s">
        <v>47</v>
      </c>
      <c s="30" t="s">
        <v>1449</v>
      </c>
      <c s="31" t="s">
        <v>278</v>
      </c>
      <c s="32">
        <v>54.4</v>
      </c>
      <c s="33">
        <v>0</v>
      </c>
      <c s="34">
        <f>ROUND(ROUND(H87,2)*ROUND(G87,3),2)</f>
      </c>
      <c r="O87">
        <f>(I87*21)/100</f>
      </c>
      <c t="s">
        <v>23</v>
      </c>
    </row>
    <row r="88" spans="1:5" ht="25.5">
      <c r="A88" s="35" t="s">
        <v>50</v>
      </c>
      <c r="E88" s="36" t="s">
        <v>1638</v>
      </c>
    </row>
    <row r="89" spans="1:5" ht="12.75">
      <c r="A89" s="39" t="s">
        <v>52</v>
      </c>
      <c r="E89" s="38" t="s">
        <v>1639</v>
      </c>
    </row>
    <row r="90" spans="1:16" ht="12.75">
      <c r="A90" s="25" t="s">
        <v>45</v>
      </c>
      <c s="29" t="s">
        <v>147</v>
      </c>
      <c s="29" t="s">
        <v>1452</v>
      </c>
      <c s="25" t="s">
        <v>47</v>
      </c>
      <c s="30" t="s">
        <v>1453</v>
      </c>
      <c s="31" t="s">
        <v>278</v>
      </c>
      <c s="32">
        <v>136</v>
      </c>
      <c s="33">
        <v>0</v>
      </c>
      <c s="34">
        <f>ROUND(ROUND(H90,2)*ROUND(G90,3),2)</f>
      </c>
      <c r="O90">
        <f>(I90*21)/100</f>
      </c>
      <c t="s">
        <v>23</v>
      </c>
    </row>
    <row r="91" spans="1:5" ht="25.5">
      <c r="A91" s="35" t="s">
        <v>50</v>
      </c>
      <c r="E91" s="36" t="s">
        <v>1454</v>
      </c>
    </row>
    <row r="92" spans="1:5" ht="12.75">
      <c r="A92" s="39" t="s">
        <v>52</v>
      </c>
      <c r="E92" s="38" t="s">
        <v>1640</v>
      </c>
    </row>
    <row r="93" spans="1:16" ht="12.75">
      <c r="A93" s="25" t="s">
        <v>45</v>
      </c>
      <c s="29" t="s">
        <v>151</v>
      </c>
      <c s="29" t="s">
        <v>1456</v>
      </c>
      <c s="25" t="s">
        <v>47</v>
      </c>
      <c s="30" t="s">
        <v>1457</v>
      </c>
      <c s="31" t="s">
        <v>108</v>
      </c>
      <c s="32">
        <v>2.986</v>
      </c>
      <c s="33">
        <v>0</v>
      </c>
      <c s="34">
        <f>ROUND(ROUND(H93,2)*ROUND(G93,3),2)</f>
      </c>
      <c r="O93">
        <f>(I93*21)/100</f>
      </c>
      <c t="s">
        <v>23</v>
      </c>
    </row>
    <row r="94" spans="1:5" ht="12.75">
      <c r="A94" s="35" t="s">
        <v>50</v>
      </c>
      <c r="E94" s="36" t="s">
        <v>1458</v>
      </c>
    </row>
    <row r="95" spans="1:5" ht="12.75">
      <c r="A95" s="39" t="s">
        <v>52</v>
      </c>
      <c r="E95" s="38" t="s">
        <v>1641</v>
      </c>
    </row>
    <row r="96" spans="1:16" ht="12.75">
      <c r="A96" s="25" t="s">
        <v>45</v>
      </c>
      <c s="29" t="s">
        <v>155</v>
      </c>
      <c s="29" t="s">
        <v>1460</v>
      </c>
      <c s="25" t="s">
        <v>47</v>
      </c>
      <c s="30" t="s">
        <v>1461</v>
      </c>
      <c s="31" t="s">
        <v>108</v>
      </c>
      <c s="32">
        <v>36.022</v>
      </c>
      <c s="33">
        <v>0</v>
      </c>
      <c s="34">
        <f>ROUND(ROUND(H96,2)*ROUND(G96,3),2)</f>
      </c>
      <c r="O96">
        <f>(I96*21)/100</f>
      </c>
      <c t="s">
        <v>23</v>
      </c>
    </row>
    <row r="97" spans="1:5" ht="12.75">
      <c r="A97" s="35" t="s">
        <v>50</v>
      </c>
      <c r="E97" s="36" t="s">
        <v>47</v>
      </c>
    </row>
    <row r="98" spans="1:5" ht="89.25">
      <c r="A98" s="39" t="s">
        <v>52</v>
      </c>
      <c r="E98" s="38" t="s">
        <v>1462</v>
      </c>
    </row>
    <row r="99" spans="1:16" ht="12.75">
      <c r="A99" s="25" t="s">
        <v>45</v>
      </c>
      <c s="29" t="s">
        <v>159</v>
      </c>
      <c s="29" t="s">
        <v>1463</v>
      </c>
      <c s="25" t="s">
        <v>47</v>
      </c>
      <c s="30" t="s">
        <v>1464</v>
      </c>
      <c s="31" t="s">
        <v>108</v>
      </c>
      <c s="32">
        <v>36.022</v>
      </c>
      <c s="33">
        <v>0</v>
      </c>
      <c s="34">
        <f>ROUND(ROUND(H99,2)*ROUND(G99,3),2)</f>
      </c>
      <c r="O99">
        <f>(I99*21)/100</f>
      </c>
      <c t="s">
        <v>23</v>
      </c>
    </row>
    <row r="100" spans="1:5" ht="12.75">
      <c r="A100" s="35" t="s">
        <v>50</v>
      </c>
      <c r="E100" s="36" t="s">
        <v>47</v>
      </c>
    </row>
    <row r="101" spans="1:5" ht="89.25">
      <c r="A101" s="39" t="s">
        <v>52</v>
      </c>
      <c r="E101" s="38" t="s">
        <v>1462</v>
      </c>
    </row>
    <row r="102" spans="1:16" ht="12.75">
      <c r="A102" s="25" t="s">
        <v>45</v>
      </c>
      <c s="29" t="s">
        <v>162</v>
      </c>
      <c s="29" t="s">
        <v>1465</v>
      </c>
      <c s="25" t="s">
        <v>47</v>
      </c>
      <c s="30" t="s">
        <v>1466</v>
      </c>
      <c s="31" t="s">
        <v>108</v>
      </c>
      <c s="32">
        <v>5</v>
      </c>
      <c s="33">
        <v>0</v>
      </c>
      <c s="34">
        <f>ROUND(ROUND(H102,2)*ROUND(G102,3),2)</f>
      </c>
      <c r="O102">
        <f>(I102*21)/100</f>
      </c>
      <c t="s">
        <v>23</v>
      </c>
    </row>
    <row r="103" spans="1:5" ht="12.75">
      <c r="A103" s="35" t="s">
        <v>50</v>
      </c>
      <c r="E103" s="36" t="s">
        <v>1467</v>
      </c>
    </row>
    <row r="104" spans="1:5" ht="12.75">
      <c r="A104" s="39" t="s">
        <v>52</v>
      </c>
      <c r="E104" s="38" t="s">
        <v>981</v>
      </c>
    </row>
    <row r="105" spans="1:16" ht="12.75">
      <c r="A105" s="25" t="s">
        <v>45</v>
      </c>
      <c s="29" t="s">
        <v>166</v>
      </c>
      <c s="29" t="s">
        <v>1468</v>
      </c>
      <c s="25" t="s">
        <v>47</v>
      </c>
      <c s="30" t="s">
        <v>1469</v>
      </c>
      <c s="31" t="s">
        <v>84</v>
      </c>
      <c s="32">
        <v>30</v>
      </c>
      <c s="33">
        <v>0</v>
      </c>
      <c s="34">
        <f>ROUND(ROUND(H105,2)*ROUND(G105,3),2)</f>
      </c>
      <c r="O105">
        <f>(I105*21)/100</f>
      </c>
      <c t="s">
        <v>23</v>
      </c>
    </row>
    <row r="106" spans="1:5" ht="12.75">
      <c r="A106" s="35" t="s">
        <v>50</v>
      </c>
      <c r="E106" s="36" t="s">
        <v>1470</v>
      </c>
    </row>
    <row r="107" spans="1:5" ht="12.75">
      <c r="A107" s="39" t="s">
        <v>52</v>
      </c>
      <c r="E107" s="38" t="s">
        <v>1471</v>
      </c>
    </row>
    <row r="108" spans="1:16" ht="12.75">
      <c r="A108" s="25" t="s">
        <v>45</v>
      </c>
      <c s="29" t="s">
        <v>169</v>
      </c>
      <c s="29" t="s">
        <v>1472</v>
      </c>
      <c s="25" t="s">
        <v>47</v>
      </c>
      <c s="30" t="s">
        <v>1473</v>
      </c>
      <c s="31" t="s">
        <v>108</v>
      </c>
      <c s="32">
        <v>53.479</v>
      </c>
      <c s="33">
        <v>0</v>
      </c>
      <c s="34">
        <f>ROUND(ROUND(H108,2)*ROUND(G108,3),2)</f>
      </c>
      <c r="O108">
        <f>(I108*21)/100</f>
      </c>
      <c t="s">
        <v>23</v>
      </c>
    </row>
    <row r="109" spans="1:5" ht="12.75">
      <c r="A109" s="35" t="s">
        <v>50</v>
      </c>
      <c r="E109" s="36" t="s">
        <v>1474</v>
      </c>
    </row>
    <row r="110" spans="1:5" ht="76.5">
      <c r="A110" s="39" t="s">
        <v>52</v>
      </c>
      <c r="E110" s="38" t="s">
        <v>1642</v>
      </c>
    </row>
    <row r="111" spans="1:16" ht="12.75">
      <c r="A111" s="25" t="s">
        <v>45</v>
      </c>
      <c s="29" t="s">
        <v>174</v>
      </c>
      <c s="29" t="s">
        <v>1476</v>
      </c>
      <c s="25" t="s">
        <v>47</v>
      </c>
      <c s="30" t="s">
        <v>1477</v>
      </c>
      <c s="31" t="s">
        <v>49</v>
      </c>
      <c s="32">
        <v>2.923</v>
      </c>
      <c s="33">
        <v>0</v>
      </c>
      <c s="34">
        <f>ROUND(ROUND(H111,2)*ROUND(G111,3),2)</f>
      </c>
      <c r="O111">
        <f>(I111*21)/100</f>
      </c>
      <c t="s">
        <v>23</v>
      </c>
    </row>
    <row r="112" spans="1:5" ht="12.75">
      <c r="A112" s="35" t="s">
        <v>50</v>
      </c>
      <c r="E112" s="36" t="s">
        <v>1478</v>
      </c>
    </row>
    <row r="113" spans="1:5" ht="25.5">
      <c r="A113" s="39" t="s">
        <v>52</v>
      </c>
      <c r="E113" s="38" t="s">
        <v>1643</v>
      </c>
    </row>
    <row r="114" spans="1:16" ht="12.75">
      <c r="A114" s="25" t="s">
        <v>45</v>
      </c>
      <c s="29" t="s">
        <v>178</v>
      </c>
      <c s="29" t="s">
        <v>1480</v>
      </c>
      <c s="25" t="s">
        <v>47</v>
      </c>
      <c s="30" t="s">
        <v>1481</v>
      </c>
      <c s="31" t="s">
        <v>49</v>
      </c>
      <c s="32">
        <v>2.618</v>
      </c>
      <c s="33">
        <v>0</v>
      </c>
      <c s="34">
        <f>ROUND(ROUND(H114,2)*ROUND(G114,3),2)</f>
      </c>
      <c r="O114">
        <f>(I114*21)/100</f>
      </c>
      <c t="s">
        <v>23</v>
      </c>
    </row>
    <row r="115" spans="1:5" ht="12.75">
      <c r="A115" s="35" t="s">
        <v>50</v>
      </c>
      <c r="E115" s="36" t="s">
        <v>1482</v>
      </c>
    </row>
    <row r="116" spans="1:5" ht="114.75">
      <c r="A116" s="37" t="s">
        <v>52</v>
      </c>
      <c r="E116" s="38" t="s">
        <v>1644</v>
      </c>
    </row>
    <row r="117" spans="1:18" ht="12.75" customHeight="1">
      <c r="A117" s="6" t="s">
        <v>43</v>
      </c>
      <c s="6"/>
      <c s="41" t="s">
        <v>22</v>
      </c>
      <c s="6"/>
      <c s="27" t="s">
        <v>173</v>
      </c>
      <c s="6"/>
      <c s="6"/>
      <c s="6"/>
      <c s="42">
        <f>0+Q117</f>
      </c>
      <c r="O117">
        <f>0+R117</f>
      </c>
      <c r="Q117">
        <f>0+I118+I121+I124+I127+I130+I133+I136</f>
      </c>
      <c>
        <f>0+O118+O121+O124+O127+O130+O133+O136</f>
      </c>
    </row>
    <row r="118" spans="1:16" ht="12.75">
      <c r="A118" s="25" t="s">
        <v>45</v>
      </c>
      <c s="29" t="s">
        <v>182</v>
      </c>
      <c s="29" t="s">
        <v>1484</v>
      </c>
      <c s="25" t="s">
        <v>47</v>
      </c>
      <c s="30" t="s">
        <v>1485</v>
      </c>
      <c s="31" t="s">
        <v>49</v>
      </c>
      <c s="32">
        <v>7.684</v>
      </c>
      <c s="33">
        <v>0</v>
      </c>
      <c s="34">
        <f>ROUND(ROUND(H118,2)*ROUND(G118,3),2)</f>
      </c>
      <c r="O118">
        <f>(I118*21)/100</f>
      </c>
      <c t="s">
        <v>23</v>
      </c>
    </row>
    <row r="119" spans="1:5" ht="12.75">
      <c r="A119" s="35" t="s">
        <v>50</v>
      </c>
      <c r="E119" s="36" t="s">
        <v>47</v>
      </c>
    </row>
    <row r="120" spans="1:5" ht="102">
      <c r="A120" s="39" t="s">
        <v>52</v>
      </c>
      <c r="E120" s="38" t="s">
        <v>1645</v>
      </c>
    </row>
    <row r="121" spans="1:16" ht="12.75">
      <c r="A121" s="25" t="s">
        <v>45</v>
      </c>
      <c s="29" t="s">
        <v>187</v>
      </c>
      <c s="29" t="s">
        <v>1487</v>
      </c>
      <c s="25" t="s">
        <v>47</v>
      </c>
      <c s="30" t="s">
        <v>1488</v>
      </c>
      <c s="31" t="s">
        <v>49</v>
      </c>
      <c s="32">
        <v>0.806</v>
      </c>
      <c s="33">
        <v>0</v>
      </c>
      <c s="34">
        <f>ROUND(ROUND(H121,2)*ROUND(G121,3),2)</f>
      </c>
      <c r="O121">
        <f>(I121*21)/100</f>
      </c>
      <c t="s">
        <v>23</v>
      </c>
    </row>
    <row r="122" spans="1:5" ht="12.75">
      <c r="A122" s="35" t="s">
        <v>50</v>
      </c>
      <c r="E122" s="36" t="s">
        <v>1489</v>
      </c>
    </row>
    <row r="123" spans="1:5" ht="89.25">
      <c r="A123" s="39" t="s">
        <v>52</v>
      </c>
      <c r="E123" s="38" t="s">
        <v>1646</v>
      </c>
    </row>
    <row r="124" spans="1:16" ht="12.75">
      <c r="A124" s="25" t="s">
        <v>45</v>
      </c>
      <c s="29" t="s">
        <v>191</v>
      </c>
      <c s="29" t="s">
        <v>1491</v>
      </c>
      <c s="25" t="s">
        <v>47</v>
      </c>
      <c s="30" t="s">
        <v>1492</v>
      </c>
      <c s="31" t="s">
        <v>108</v>
      </c>
      <c s="32">
        <v>8.128</v>
      </c>
      <c s="33">
        <v>0</v>
      </c>
      <c s="34">
        <f>ROUND(ROUND(H124,2)*ROUND(G124,3),2)</f>
      </c>
      <c r="O124">
        <f>(I124*21)/100</f>
      </c>
      <c t="s">
        <v>23</v>
      </c>
    </row>
    <row r="125" spans="1:5" ht="12.75">
      <c r="A125" s="35" t="s">
        <v>50</v>
      </c>
      <c r="E125" s="36" t="s">
        <v>1493</v>
      </c>
    </row>
    <row r="126" spans="1:5" ht="25.5">
      <c r="A126" s="39" t="s">
        <v>52</v>
      </c>
      <c r="E126" s="38" t="s">
        <v>1494</v>
      </c>
    </row>
    <row r="127" spans="1:16" ht="12.75">
      <c r="A127" s="25" t="s">
        <v>45</v>
      </c>
      <c s="29" t="s">
        <v>196</v>
      </c>
      <c s="29" t="s">
        <v>1495</v>
      </c>
      <c s="25" t="s">
        <v>47</v>
      </c>
      <c s="30" t="s">
        <v>1496</v>
      </c>
      <c s="31" t="s">
        <v>108</v>
      </c>
      <c s="32">
        <v>87.699</v>
      </c>
      <c s="33">
        <v>0</v>
      </c>
      <c s="34">
        <f>ROUND(ROUND(H127,2)*ROUND(G127,3),2)</f>
      </c>
      <c r="O127">
        <f>(I127*21)/100</f>
      </c>
      <c t="s">
        <v>23</v>
      </c>
    </row>
    <row r="128" spans="1:5" ht="12.75">
      <c r="A128" s="35" t="s">
        <v>50</v>
      </c>
      <c r="E128" s="36" t="s">
        <v>1497</v>
      </c>
    </row>
    <row r="129" spans="1:5" ht="51">
      <c r="A129" s="39" t="s">
        <v>52</v>
      </c>
      <c r="E129" s="38" t="s">
        <v>1647</v>
      </c>
    </row>
    <row r="130" spans="1:16" ht="12.75">
      <c r="A130" s="25" t="s">
        <v>45</v>
      </c>
      <c s="29" t="s">
        <v>200</v>
      </c>
      <c s="29" t="s">
        <v>1499</v>
      </c>
      <c s="25" t="s">
        <v>47</v>
      </c>
      <c s="30" t="s">
        <v>1500</v>
      </c>
      <c s="31" t="s">
        <v>108</v>
      </c>
      <c s="32">
        <v>0.334</v>
      </c>
      <c s="33">
        <v>0</v>
      </c>
      <c s="34">
        <f>ROUND(ROUND(H130,2)*ROUND(G130,3),2)</f>
      </c>
      <c r="O130">
        <f>(I130*21)/100</f>
      </c>
      <c t="s">
        <v>23</v>
      </c>
    </row>
    <row r="131" spans="1:5" ht="12.75">
      <c r="A131" s="35" t="s">
        <v>50</v>
      </c>
      <c r="E131" s="36" t="s">
        <v>1501</v>
      </c>
    </row>
    <row r="132" spans="1:5" ht="12.75">
      <c r="A132" s="39" t="s">
        <v>52</v>
      </c>
      <c r="E132" s="38" t="s">
        <v>1648</v>
      </c>
    </row>
    <row r="133" spans="1:16" ht="12.75">
      <c r="A133" s="25" t="s">
        <v>45</v>
      </c>
      <c s="29" t="s">
        <v>204</v>
      </c>
      <c s="29" t="s">
        <v>1503</v>
      </c>
      <c s="25" t="s">
        <v>47</v>
      </c>
      <c s="30" t="s">
        <v>1504</v>
      </c>
      <c s="31" t="s">
        <v>108</v>
      </c>
      <c s="32">
        <v>20.528</v>
      </c>
      <c s="33">
        <v>0</v>
      </c>
      <c s="34">
        <f>ROUND(ROUND(H133,2)*ROUND(G133,3),2)</f>
      </c>
      <c r="O133">
        <f>(I133*21)/100</f>
      </c>
      <c t="s">
        <v>23</v>
      </c>
    </row>
    <row r="134" spans="1:5" ht="12.75">
      <c r="A134" s="35" t="s">
        <v>50</v>
      </c>
      <c r="E134" s="36" t="s">
        <v>1505</v>
      </c>
    </row>
    <row r="135" spans="1:5" ht="12.75">
      <c r="A135" s="39" t="s">
        <v>52</v>
      </c>
      <c r="E135" s="38" t="s">
        <v>1649</v>
      </c>
    </row>
    <row r="136" spans="1:16" ht="12.75">
      <c r="A136" s="25" t="s">
        <v>45</v>
      </c>
      <c s="29" t="s">
        <v>208</v>
      </c>
      <c s="29" t="s">
        <v>1507</v>
      </c>
      <c s="25" t="s">
        <v>47</v>
      </c>
      <c s="30" t="s">
        <v>1508</v>
      </c>
      <c s="31" t="s">
        <v>108</v>
      </c>
      <c s="32">
        <v>4.298</v>
      </c>
      <c s="33">
        <v>0</v>
      </c>
      <c s="34">
        <f>ROUND(ROUND(H136,2)*ROUND(G136,3),2)</f>
      </c>
      <c r="O136">
        <f>(I136*21)/100</f>
      </c>
      <c t="s">
        <v>23</v>
      </c>
    </row>
    <row r="137" spans="1:5" ht="12.75">
      <c r="A137" s="35" t="s">
        <v>50</v>
      </c>
      <c r="E137" s="36" t="s">
        <v>1650</v>
      </c>
    </row>
    <row r="138" spans="1:5" ht="12.75">
      <c r="A138" s="37" t="s">
        <v>52</v>
      </c>
      <c r="E138" s="38" t="s">
        <v>1651</v>
      </c>
    </row>
    <row r="139" spans="1:18" ht="12.75" customHeight="1">
      <c r="A139" s="6" t="s">
        <v>43</v>
      </c>
      <c s="6"/>
      <c s="41" t="s">
        <v>33</v>
      </c>
      <c s="6"/>
      <c s="27" t="s">
        <v>195</v>
      </c>
      <c s="6"/>
      <c s="6"/>
      <c s="6"/>
      <c s="42">
        <f>0+Q139</f>
      </c>
      <c r="O139">
        <f>0+R139</f>
      </c>
      <c r="Q139">
        <f>0+I140+I143+I146+I149+I152</f>
      </c>
      <c>
        <f>0+O140+O143+O146+O149+O152</f>
      </c>
    </row>
    <row r="140" spans="1:16" ht="12.75">
      <c r="A140" s="25" t="s">
        <v>45</v>
      </c>
      <c s="29" t="s">
        <v>213</v>
      </c>
      <c s="29" t="s">
        <v>1511</v>
      </c>
      <c s="25" t="s">
        <v>47</v>
      </c>
      <c s="30" t="s">
        <v>1512</v>
      </c>
      <c s="31" t="s">
        <v>108</v>
      </c>
      <c s="32">
        <v>12.75</v>
      </c>
      <c s="33">
        <v>0</v>
      </c>
      <c s="34">
        <f>ROUND(ROUND(H140,2)*ROUND(G140,3),2)</f>
      </c>
      <c r="O140">
        <f>(I140*21)/100</f>
      </c>
      <c t="s">
        <v>23</v>
      </c>
    </row>
    <row r="141" spans="1:5" ht="12.75">
      <c r="A141" s="35" t="s">
        <v>50</v>
      </c>
      <c r="E141" s="36" t="s">
        <v>1513</v>
      </c>
    </row>
    <row r="142" spans="1:5" ht="25.5">
      <c r="A142" s="39" t="s">
        <v>52</v>
      </c>
      <c r="E142" s="38" t="s">
        <v>1652</v>
      </c>
    </row>
    <row r="143" spans="1:16" ht="12.75">
      <c r="A143" s="25" t="s">
        <v>45</v>
      </c>
      <c s="29" t="s">
        <v>217</v>
      </c>
      <c s="29" t="s">
        <v>1515</v>
      </c>
      <c s="25" t="s">
        <v>47</v>
      </c>
      <c s="30" t="s">
        <v>1516</v>
      </c>
      <c s="31" t="s">
        <v>49</v>
      </c>
      <c s="32">
        <v>1.211</v>
      </c>
      <c s="33">
        <v>0</v>
      </c>
      <c s="34">
        <f>ROUND(ROUND(H143,2)*ROUND(G143,3),2)</f>
      </c>
      <c r="O143">
        <f>(I143*21)/100</f>
      </c>
      <c t="s">
        <v>23</v>
      </c>
    </row>
    <row r="144" spans="1:5" ht="12.75">
      <c r="A144" s="35" t="s">
        <v>50</v>
      </c>
      <c r="E144" s="36" t="s">
        <v>1517</v>
      </c>
    </row>
    <row r="145" spans="1:5" ht="12.75">
      <c r="A145" s="39" t="s">
        <v>52</v>
      </c>
      <c r="E145" s="38" t="s">
        <v>1653</v>
      </c>
    </row>
    <row r="146" spans="1:16" ht="12.75">
      <c r="A146" s="25" t="s">
        <v>45</v>
      </c>
      <c s="29" t="s">
        <v>221</v>
      </c>
      <c s="29" t="s">
        <v>1519</v>
      </c>
      <c s="25" t="s">
        <v>47</v>
      </c>
      <c s="30" t="s">
        <v>1520</v>
      </c>
      <c s="31" t="s">
        <v>108</v>
      </c>
      <c s="32">
        <v>3.074</v>
      </c>
      <c s="33">
        <v>0</v>
      </c>
      <c s="34">
        <f>ROUND(ROUND(H146,2)*ROUND(G146,3),2)</f>
      </c>
      <c r="O146">
        <f>(I146*21)/100</f>
      </c>
      <c t="s">
        <v>23</v>
      </c>
    </row>
    <row r="147" spans="1:5" ht="12.75">
      <c r="A147" s="35" t="s">
        <v>50</v>
      </c>
      <c r="E147" s="36" t="s">
        <v>1654</v>
      </c>
    </row>
    <row r="148" spans="1:5" ht="12.75">
      <c r="A148" s="39" t="s">
        <v>52</v>
      </c>
      <c r="E148" s="38" t="s">
        <v>1522</v>
      </c>
    </row>
    <row r="149" spans="1:16" ht="12.75">
      <c r="A149" s="25" t="s">
        <v>45</v>
      </c>
      <c s="29" t="s">
        <v>225</v>
      </c>
      <c s="29" t="s">
        <v>1523</v>
      </c>
      <c s="25" t="s">
        <v>47</v>
      </c>
      <c s="30" t="s">
        <v>1524</v>
      </c>
      <c s="31" t="s">
        <v>108</v>
      </c>
      <c s="32">
        <v>1.634</v>
      </c>
      <c s="33">
        <v>0</v>
      </c>
      <c s="34">
        <f>ROUND(ROUND(H149,2)*ROUND(G149,3),2)</f>
      </c>
      <c r="O149">
        <f>(I149*21)/100</f>
      </c>
      <c t="s">
        <v>23</v>
      </c>
    </row>
    <row r="150" spans="1:5" ht="12.75">
      <c r="A150" s="35" t="s">
        <v>50</v>
      </c>
      <c r="E150" s="36" t="s">
        <v>1525</v>
      </c>
    </row>
    <row r="151" spans="1:5" ht="12.75">
      <c r="A151" s="39" t="s">
        <v>52</v>
      </c>
      <c r="E151" s="38" t="s">
        <v>1526</v>
      </c>
    </row>
    <row r="152" spans="1:16" ht="12.75">
      <c r="A152" s="25" t="s">
        <v>45</v>
      </c>
      <c s="29" t="s">
        <v>229</v>
      </c>
      <c s="29" t="s">
        <v>1527</v>
      </c>
      <c s="25" t="s">
        <v>47</v>
      </c>
      <c s="30" t="s">
        <v>1528</v>
      </c>
      <c s="31" t="s">
        <v>49</v>
      </c>
      <c s="32">
        <v>0.229</v>
      </c>
      <c s="33">
        <v>0</v>
      </c>
      <c s="34">
        <f>ROUND(ROUND(H152,2)*ROUND(G152,3),2)</f>
      </c>
      <c r="O152">
        <f>(I152*21)/100</f>
      </c>
      <c t="s">
        <v>23</v>
      </c>
    </row>
    <row r="153" spans="1:5" ht="12.75">
      <c r="A153" s="35" t="s">
        <v>50</v>
      </c>
      <c r="E153" s="36" t="s">
        <v>1529</v>
      </c>
    </row>
    <row r="154" spans="1:5" ht="12.75">
      <c r="A154" s="37" t="s">
        <v>52</v>
      </c>
      <c r="E154" s="38" t="s">
        <v>1530</v>
      </c>
    </row>
    <row r="155" spans="1:18" ht="12.75" customHeight="1">
      <c r="A155" s="6" t="s">
        <v>43</v>
      </c>
      <c s="6"/>
      <c s="41" t="s">
        <v>68</v>
      </c>
      <c s="6"/>
      <c s="27" t="s">
        <v>257</v>
      </c>
      <c s="6"/>
      <c s="6"/>
      <c s="6"/>
      <c s="42">
        <f>0+Q155</f>
      </c>
      <c r="O155">
        <f>0+R155</f>
      </c>
      <c r="Q155">
        <f>0+I156+I159+I162+I165+I168</f>
      </c>
      <c>
        <f>0+O156+O159+O162+O165+O168</f>
      </c>
    </row>
    <row r="156" spans="1:16" ht="12.75">
      <c r="A156" s="25" t="s">
        <v>45</v>
      </c>
      <c s="29" t="s">
        <v>232</v>
      </c>
      <c s="29" t="s">
        <v>650</v>
      </c>
      <c s="25" t="s">
        <v>47</v>
      </c>
      <c s="30" t="s">
        <v>1531</v>
      </c>
      <c s="31" t="s">
        <v>101</v>
      </c>
      <c s="32">
        <v>50.025</v>
      </c>
      <c s="33">
        <v>0</v>
      </c>
      <c s="34">
        <f>ROUND(ROUND(H156,2)*ROUND(G156,3),2)</f>
      </c>
      <c r="O156">
        <f>(I156*21)/100</f>
      </c>
      <c t="s">
        <v>23</v>
      </c>
    </row>
    <row r="157" spans="1:5" ht="12.75">
      <c r="A157" s="35" t="s">
        <v>50</v>
      </c>
      <c r="E157" s="36" t="s">
        <v>1532</v>
      </c>
    </row>
    <row r="158" spans="1:5" ht="25.5">
      <c r="A158" s="39" t="s">
        <v>52</v>
      </c>
      <c r="E158" s="38" t="s">
        <v>1533</v>
      </c>
    </row>
    <row r="159" spans="1:16" ht="12.75">
      <c r="A159" s="25" t="s">
        <v>45</v>
      </c>
      <c s="29" t="s">
        <v>237</v>
      </c>
      <c s="29" t="s">
        <v>1534</v>
      </c>
      <c s="25" t="s">
        <v>47</v>
      </c>
      <c s="30" t="s">
        <v>1535</v>
      </c>
      <c s="31" t="s">
        <v>101</v>
      </c>
      <c s="32">
        <v>706.36</v>
      </c>
      <c s="33">
        <v>0</v>
      </c>
      <c s="34">
        <f>ROUND(ROUND(H159,2)*ROUND(G159,3),2)</f>
      </c>
      <c r="O159">
        <f>(I159*21)/100</f>
      </c>
      <c t="s">
        <v>23</v>
      </c>
    </row>
    <row r="160" spans="1:5" ht="12.75">
      <c r="A160" s="35" t="s">
        <v>50</v>
      </c>
      <c r="E160" s="36" t="s">
        <v>1536</v>
      </c>
    </row>
    <row r="161" spans="1:5" ht="12.75">
      <c r="A161" s="39" t="s">
        <v>52</v>
      </c>
      <c r="E161" s="38" t="s">
        <v>1655</v>
      </c>
    </row>
    <row r="162" spans="1:16" ht="12.75">
      <c r="A162" s="25" t="s">
        <v>45</v>
      </c>
      <c s="29" t="s">
        <v>240</v>
      </c>
      <c s="29" t="s">
        <v>1538</v>
      </c>
      <c s="25" t="s">
        <v>47</v>
      </c>
      <c s="30" t="s">
        <v>1539</v>
      </c>
      <c s="31" t="s">
        <v>101</v>
      </c>
      <c s="32">
        <v>100.05</v>
      </c>
      <c s="33">
        <v>0</v>
      </c>
      <c s="34">
        <f>ROUND(ROUND(H162,2)*ROUND(G162,3),2)</f>
      </c>
      <c r="O162">
        <f>(I162*21)/100</f>
      </c>
      <c t="s">
        <v>23</v>
      </c>
    </row>
    <row r="163" spans="1:5" ht="38.25">
      <c r="A163" s="35" t="s">
        <v>50</v>
      </c>
      <c r="E163" s="36" t="s">
        <v>1540</v>
      </c>
    </row>
    <row r="164" spans="1:5" ht="38.25">
      <c r="A164" s="39" t="s">
        <v>52</v>
      </c>
      <c r="E164" s="38" t="s">
        <v>1541</v>
      </c>
    </row>
    <row r="165" spans="1:16" ht="12.75">
      <c r="A165" s="25" t="s">
        <v>45</v>
      </c>
      <c s="29" t="s">
        <v>242</v>
      </c>
      <c s="29" t="s">
        <v>1542</v>
      </c>
      <c s="25" t="s">
        <v>47</v>
      </c>
      <c s="30" t="s">
        <v>1543</v>
      </c>
      <c s="31" t="s">
        <v>101</v>
      </c>
      <c s="32">
        <v>353.18</v>
      </c>
      <c s="33">
        <v>0</v>
      </c>
      <c s="34">
        <f>ROUND(ROUND(H165,2)*ROUND(G165,3),2)</f>
      </c>
      <c r="O165">
        <f>(I165*21)/100</f>
      </c>
      <c t="s">
        <v>23</v>
      </c>
    </row>
    <row r="166" spans="1:5" ht="12.75">
      <c r="A166" s="35" t="s">
        <v>50</v>
      </c>
      <c r="E166" s="36" t="s">
        <v>1544</v>
      </c>
    </row>
    <row r="167" spans="1:5" ht="12.75">
      <c r="A167" s="39" t="s">
        <v>52</v>
      </c>
      <c r="E167" s="38" t="s">
        <v>1656</v>
      </c>
    </row>
    <row r="168" spans="1:16" ht="12.75">
      <c r="A168" s="25" t="s">
        <v>45</v>
      </c>
      <c s="29" t="s">
        <v>246</v>
      </c>
      <c s="29" t="s">
        <v>267</v>
      </c>
      <c s="25" t="s">
        <v>47</v>
      </c>
      <c s="30" t="s">
        <v>268</v>
      </c>
      <c s="31" t="s">
        <v>49</v>
      </c>
      <c s="32">
        <v>2.637</v>
      </c>
      <c s="33">
        <v>0</v>
      </c>
      <c s="34">
        <f>ROUND(ROUND(H168,2)*ROUND(G168,3),2)</f>
      </c>
      <c r="O168">
        <f>(I168*21)/100</f>
      </c>
      <c t="s">
        <v>23</v>
      </c>
    </row>
    <row r="169" spans="1:5" ht="12.75">
      <c r="A169" s="35" t="s">
        <v>50</v>
      </c>
      <c r="E169" s="36" t="s">
        <v>1546</v>
      </c>
    </row>
    <row r="170" spans="1:5" ht="76.5">
      <c r="A170" s="37" t="s">
        <v>52</v>
      </c>
      <c r="E170" s="38" t="s">
        <v>1657</v>
      </c>
    </row>
    <row r="171" spans="1:18" ht="12.75" customHeight="1">
      <c r="A171" s="6" t="s">
        <v>43</v>
      </c>
      <c s="6"/>
      <c s="41" t="s">
        <v>72</v>
      </c>
      <c s="6"/>
      <c s="27" t="s">
        <v>274</v>
      </c>
      <c s="6"/>
      <c s="6"/>
      <c s="6"/>
      <c s="42">
        <f>0+Q171</f>
      </c>
      <c r="O171">
        <f>0+R171</f>
      </c>
      <c r="Q171">
        <f>0+I172+I175+I178+I181+I184+I187</f>
      </c>
      <c>
        <f>0+O172+O175+O178+O181+O184+O187</f>
      </c>
    </row>
    <row r="172" spans="1:16" ht="12.75">
      <c r="A172" s="25" t="s">
        <v>45</v>
      </c>
      <c s="29" t="s">
        <v>250</v>
      </c>
      <c s="29" t="s">
        <v>1550</v>
      </c>
      <c s="25" t="s">
        <v>47</v>
      </c>
      <c s="30" t="s">
        <v>1551</v>
      </c>
      <c s="31" t="s">
        <v>278</v>
      </c>
      <c s="32">
        <v>13.5</v>
      </c>
      <c s="33">
        <v>0</v>
      </c>
      <c s="34">
        <f>ROUND(ROUND(H172,2)*ROUND(G172,3),2)</f>
      </c>
      <c r="O172">
        <f>(I172*21)/100</f>
      </c>
      <c t="s">
        <v>23</v>
      </c>
    </row>
    <row r="173" spans="1:5" ht="12.75">
      <c r="A173" s="35" t="s">
        <v>50</v>
      </c>
      <c r="E173" s="36" t="s">
        <v>1552</v>
      </c>
    </row>
    <row r="174" spans="1:5" ht="12.75">
      <c r="A174" s="39" t="s">
        <v>52</v>
      </c>
      <c r="E174" s="38" t="s">
        <v>1553</v>
      </c>
    </row>
    <row r="175" spans="1:16" ht="12.75">
      <c r="A175" s="25" t="s">
        <v>45</v>
      </c>
      <c s="29" t="s">
        <v>253</v>
      </c>
      <c s="29" t="s">
        <v>1554</v>
      </c>
      <c s="25" t="s">
        <v>47</v>
      </c>
      <c s="30" t="s">
        <v>1555</v>
      </c>
      <c s="31" t="s">
        <v>278</v>
      </c>
      <c s="32">
        <v>1.7</v>
      </c>
      <c s="33">
        <v>0</v>
      </c>
      <c s="34">
        <f>ROUND(ROUND(H175,2)*ROUND(G175,3),2)</f>
      </c>
      <c r="O175">
        <f>(I175*21)/100</f>
      </c>
      <c t="s">
        <v>23</v>
      </c>
    </row>
    <row r="176" spans="1:5" ht="12.75">
      <c r="A176" s="35" t="s">
        <v>50</v>
      </c>
      <c r="E176" s="36" t="s">
        <v>1556</v>
      </c>
    </row>
    <row r="177" spans="1:5" ht="12.75">
      <c r="A177" s="39" t="s">
        <v>52</v>
      </c>
      <c r="E177" s="38" t="s">
        <v>1658</v>
      </c>
    </row>
    <row r="178" spans="1:16" ht="12.75">
      <c r="A178" s="25" t="s">
        <v>45</v>
      </c>
      <c s="29" t="s">
        <v>258</v>
      </c>
      <c s="29" t="s">
        <v>1558</v>
      </c>
      <c s="25" t="s">
        <v>47</v>
      </c>
      <c s="30" t="s">
        <v>1559</v>
      </c>
      <c s="31" t="s">
        <v>278</v>
      </c>
      <c s="32">
        <v>3.4</v>
      </c>
      <c s="33">
        <v>0</v>
      </c>
      <c s="34">
        <f>ROUND(ROUND(H178,2)*ROUND(G178,3),2)</f>
      </c>
      <c r="O178">
        <f>(I178*21)/100</f>
      </c>
      <c t="s">
        <v>23</v>
      </c>
    </row>
    <row r="179" spans="1:5" ht="12.75">
      <c r="A179" s="35" t="s">
        <v>50</v>
      </c>
      <c r="E179" s="36" t="s">
        <v>1560</v>
      </c>
    </row>
    <row r="180" spans="1:5" ht="12.75">
      <c r="A180" s="39" t="s">
        <v>52</v>
      </c>
      <c r="E180" s="38" t="s">
        <v>1557</v>
      </c>
    </row>
    <row r="181" spans="1:16" ht="12.75">
      <c r="A181" s="25" t="s">
        <v>45</v>
      </c>
      <c s="29" t="s">
        <v>262</v>
      </c>
      <c s="29" t="s">
        <v>1561</v>
      </c>
      <c s="25" t="s">
        <v>47</v>
      </c>
      <c s="30" t="s">
        <v>1562</v>
      </c>
      <c s="31" t="s">
        <v>1563</v>
      </c>
      <c s="32">
        <v>1</v>
      </c>
      <c s="33">
        <v>0</v>
      </c>
      <c s="34">
        <f>ROUND(ROUND(H181,2)*ROUND(G181,3),2)</f>
      </c>
      <c r="O181">
        <f>(I181*21)/100</f>
      </c>
      <c t="s">
        <v>23</v>
      </c>
    </row>
    <row r="182" spans="1:5" ht="12.75">
      <c r="A182" s="35" t="s">
        <v>50</v>
      </c>
      <c r="E182" s="36" t="s">
        <v>1564</v>
      </c>
    </row>
    <row r="183" spans="1:5" ht="12.75">
      <c r="A183" s="39" t="s">
        <v>52</v>
      </c>
      <c r="E183" s="38" t="s">
        <v>331</v>
      </c>
    </row>
    <row r="184" spans="1:16" ht="12.75">
      <c r="A184" s="25" t="s">
        <v>45</v>
      </c>
      <c s="29" t="s">
        <v>266</v>
      </c>
      <c s="29" t="s">
        <v>1565</v>
      </c>
      <c s="25" t="s">
        <v>47</v>
      </c>
      <c s="30" t="s">
        <v>1566</v>
      </c>
      <c s="31" t="s">
        <v>1563</v>
      </c>
      <c s="32">
        <v>1</v>
      </c>
      <c s="33">
        <v>0</v>
      </c>
      <c s="34">
        <f>ROUND(ROUND(H184,2)*ROUND(G184,3),2)</f>
      </c>
      <c r="O184">
        <f>(I184*21)/100</f>
      </c>
      <c t="s">
        <v>23</v>
      </c>
    </row>
    <row r="185" spans="1:5" ht="12.75">
      <c r="A185" s="35" t="s">
        <v>50</v>
      </c>
      <c r="E185" s="36" t="s">
        <v>1567</v>
      </c>
    </row>
    <row r="186" spans="1:5" ht="12.75">
      <c r="A186" s="39" t="s">
        <v>52</v>
      </c>
      <c r="E186" s="38" t="s">
        <v>331</v>
      </c>
    </row>
    <row r="187" spans="1:16" ht="12.75">
      <c r="A187" s="25" t="s">
        <v>45</v>
      </c>
      <c s="29" t="s">
        <v>270</v>
      </c>
      <c s="29" t="s">
        <v>1568</v>
      </c>
      <c s="25" t="s">
        <v>47</v>
      </c>
      <c s="30" t="s">
        <v>1569</v>
      </c>
      <c s="31" t="s">
        <v>108</v>
      </c>
      <c s="32">
        <v>1.979</v>
      </c>
      <c s="33">
        <v>0</v>
      </c>
      <c s="34">
        <f>ROUND(ROUND(H187,2)*ROUND(G187,3),2)</f>
      </c>
      <c r="O187">
        <f>(I187*21)/100</f>
      </c>
      <c t="s">
        <v>23</v>
      </c>
    </row>
    <row r="188" spans="1:5" ht="12.75">
      <c r="A188" s="35" t="s">
        <v>50</v>
      </c>
      <c r="E188" s="36" t="s">
        <v>1570</v>
      </c>
    </row>
    <row r="189" spans="1:5" ht="25.5">
      <c r="A189" s="37" t="s">
        <v>52</v>
      </c>
      <c r="E189" s="38" t="s">
        <v>1571</v>
      </c>
    </row>
    <row r="190" spans="1:18" ht="12.75" customHeight="1">
      <c r="A190" s="6" t="s">
        <v>43</v>
      </c>
      <c s="6"/>
      <c s="41" t="s">
        <v>40</v>
      </c>
      <c s="6"/>
      <c s="27" t="s">
        <v>280</v>
      </c>
      <c s="6"/>
      <c s="6"/>
      <c s="6"/>
      <c s="42">
        <f>0+Q190</f>
      </c>
      <c r="O190">
        <f>0+R190</f>
      </c>
      <c r="Q190">
        <f>0+I191+I194+I197+I200+I203+I206+I209+I212+I215+I218+I221+I224+I227</f>
      </c>
      <c>
        <f>0+O191+O194+O197+O200+O203+O206+O209+O212+O215+O218+O221+O224+O227</f>
      </c>
    </row>
    <row r="191" spans="1:16" ht="12.75">
      <c r="A191" s="25" t="s">
        <v>45</v>
      </c>
      <c s="29" t="s">
        <v>275</v>
      </c>
      <c s="29" t="s">
        <v>1572</v>
      </c>
      <c s="25" t="s">
        <v>47</v>
      </c>
      <c s="30" t="s">
        <v>1573</v>
      </c>
      <c s="31" t="s">
        <v>278</v>
      </c>
      <c s="32">
        <v>22.619</v>
      </c>
      <c s="33">
        <v>0</v>
      </c>
      <c s="34">
        <f>ROUND(ROUND(H191,2)*ROUND(G191,3),2)</f>
      </c>
      <c r="O191">
        <f>(I191*21)/100</f>
      </c>
      <c t="s">
        <v>23</v>
      </c>
    </row>
    <row r="192" spans="1:5" ht="12.75">
      <c r="A192" s="35" t="s">
        <v>50</v>
      </c>
      <c r="E192" s="36" t="s">
        <v>1574</v>
      </c>
    </row>
    <row r="193" spans="1:5" ht="12.75">
      <c r="A193" s="39" t="s">
        <v>52</v>
      </c>
      <c r="E193" s="38" t="s">
        <v>1575</v>
      </c>
    </row>
    <row r="194" spans="1:16" ht="12.75">
      <c r="A194" s="25" t="s">
        <v>45</v>
      </c>
      <c s="29" t="s">
        <v>281</v>
      </c>
      <c s="29" t="s">
        <v>1576</v>
      </c>
      <c s="25" t="s">
        <v>47</v>
      </c>
      <c s="30" t="s">
        <v>1577</v>
      </c>
      <c s="31" t="s">
        <v>278</v>
      </c>
      <c s="32">
        <v>22.619</v>
      </c>
      <c s="33">
        <v>0</v>
      </c>
      <c s="34">
        <f>ROUND(ROUND(H194,2)*ROUND(G194,3),2)</f>
      </c>
      <c r="O194">
        <f>(I194*21)/100</f>
      </c>
      <c t="s">
        <v>23</v>
      </c>
    </row>
    <row r="195" spans="1:5" ht="12.75">
      <c r="A195" s="35" t="s">
        <v>50</v>
      </c>
      <c r="E195" s="36" t="s">
        <v>1578</v>
      </c>
    </row>
    <row r="196" spans="1:5" ht="12.75">
      <c r="A196" s="39" t="s">
        <v>52</v>
      </c>
      <c r="E196" s="38" t="s">
        <v>1579</v>
      </c>
    </row>
    <row r="197" spans="1:16" ht="12.75">
      <c r="A197" s="25" t="s">
        <v>45</v>
      </c>
      <c s="29" t="s">
        <v>285</v>
      </c>
      <c s="29" t="s">
        <v>1580</v>
      </c>
      <c s="25" t="s">
        <v>47</v>
      </c>
      <c s="30" t="s">
        <v>1581</v>
      </c>
      <c s="31" t="s">
        <v>185</v>
      </c>
      <c s="32">
        <v>41.12</v>
      </c>
      <c s="33">
        <v>0</v>
      </c>
      <c s="34">
        <f>ROUND(ROUND(H197,2)*ROUND(G197,3),2)</f>
      </c>
      <c r="O197">
        <f>(I197*21)/100</f>
      </c>
      <c t="s">
        <v>23</v>
      </c>
    </row>
    <row r="198" spans="1:5" ht="12.75">
      <c r="A198" s="35" t="s">
        <v>50</v>
      </c>
      <c r="E198" s="36" t="s">
        <v>1582</v>
      </c>
    </row>
    <row r="199" spans="1:5" ht="12.75">
      <c r="A199" s="39" t="s">
        <v>52</v>
      </c>
      <c r="E199" s="38" t="s">
        <v>1583</v>
      </c>
    </row>
    <row r="200" spans="1:16" ht="12.75">
      <c r="A200" s="25" t="s">
        <v>45</v>
      </c>
      <c s="29" t="s">
        <v>289</v>
      </c>
      <c s="29" t="s">
        <v>1584</v>
      </c>
      <c s="25" t="s">
        <v>47</v>
      </c>
      <c s="30" t="s">
        <v>1585</v>
      </c>
      <c s="31" t="s">
        <v>84</v>
      </c>
      <c s="32">
        <v>4</v>
      </c>
      <c s="33">
        <v>0</v>
      </c>
      <c s="34">
        <f>ROUND(ROUND(H200,2)*ROUND(G200,3),2)</f>
      </c>
      <c r="O200">
        <f>(I200*21)/100</f>
      </c>
      <c t="s">
        <v>23</v>
      </c>
    </row>
    <row r="201" spans="1:5" ht="12.75">
      <c r="A201" s="35" t="s">
        <v>50</v>
      </c>
      <c r="E201" s="36" t="s">
        <v>1659</v>
      </c>
    </row>
    <row r="202" spans="1:5" ht="12.75">
      <c r="A202" s="39" t="s">
        <v>52</v>
      </c>
      <c r="E202" s="38" t="s">
        <v>349</v>
      </c>
    </row>
    <row r="203" spans="1:16" ht="25.5">
      <c r="A203" s="25" t="s">
        <v>45</v>
      </c>
      <c s="29" t="s">
        <v>293</v>
      </c>
      <c s="29" t="s">
        <v>1586</v>
      </c>
      <c s="25" t="s">
        <v>47</v>
      </c>
      <c s="30" t="s">
        <v>1587</v>
      </c>
      <c s="31" t="s">
        <v>84</v>
      </c>
      <c s="32">
        <v>12</v>
      </c>
      <c s="33">
        <v>0</v>
      </c>
      <c s="34">
        <f>ROUND(ROUND(H203,2)*ROUND(G203,3),2)</f>
      </c>
      <c r="O203">
        <f>(I203*21)/100</f>
      </c>
      <c t="s">
        <v>23</v>
      </c>
    </row>
    <row r="204" spans="1:5" ht="12.75">
      <c r="A204" s="35" t="s">
        <v>50</v>
      </c>
      <c r="E204" s="36" t="s">
        <v>47</v>
      </c>
    </row>
    <row r="205" spans="1:5" ht="12.75">
      <c r="A205" s="39" t="s">
        <v>52</v>
      </c>
      <c r="E205" s="38" t="s">
        <v>945</v>
      </c>
    </row>
    <row r="206" spans="1:16" ht="12.75">
      <c r="A206" s="25" t="s">
        <v>45</v>
      </c>
      <c s="29" t="s">
        <v>297</v>
      </c>
      <c s="29" t="s">
        <v>1588</v>
      </c>
      <c s="25" t="s">
        <v>47</v>
      </c>
      <c s="30" t="s">
        <v>1589</v>
      </c>
      <c s="31" t="s">
        <v>101</v>
      </c>
      <c s="32">
        <v>0.88</v>
      </c>
      <c s="33">
        <v>0</v>
      </c>
      <c s="34">
        <f>ROUND(ROUND(H206,2)*ROUND(G206,3),2)</f>
      </c>
      <c r="O206">
        <f>(I206*21)/100</f>
      </c>
      <c t="s">
        <v>23</v>
      </c>
    </row>
    <row r="207" spans="1:5" ht="12.75">
      <c r="A207" s="35" t="s">
        <v>50</v>
      </c>
      <c r="E207" s="36" t="s">
        <v>1660</v>
      </c>
    </row>
    <row r="208" spans="1:5" ht="12.75">
      <c r="A208" s="39" t="s">
        <v>52</v>
      </c>
      <c r="E208" s="38" t="s">
        <v>1591</v>
      </c>
    </row>
    <row r="209" spans="1:16" ht="12.75">
      <c r="A209" s="25" t="s">
        <v>45</v>
      </c>
      <c s="29" t="s">
        <v>301</v>
      </c>
      <c s="29" t="s">
        <v>773</v>
      </c>
      <c s="25" t="s">
        <v>47</v>
      </c>
      <c s="30" t="s">
        <v>774</v>
      </c>
      <c s="31" t="s">
        <v>108</v>
      </c>
      <c s="32">
        <v>13.071</v>
      </c>
      <c s="33">
        <v>0</v>
      </c>
      <c s="34">
        <f>ROUND(ROUND(H209,2)*ROUND(G209,3),2)</f>
      </c>
      <c r="O209">
        <f>(I209*21)/100</f>
      </c>
      <c t="s">
        <v>23</v>
      </c>
    </row>
    <row r="210" spans="1:5" ht="12.75">
      <c r="A210" s="35" t="s">
        <v>50</v>
      </c>
      <c r="E210" s="36" t="s">
        <v>791</v>
      </c>
    </row>
    <row r="211" spans="1:5" ht="114.75">
      <c r="A211" s="39" t="s">
        <v>52</v>
      </c>
      <c r="E211" s="38" t="s">
        <v>1661</v>
      </c>
    </row>
    <row r="212" spans="1:16" ht="12.75">
      <c r="A212" s="25" t="s">
        <v>45</v>
      </c>
      <c s="29" t="s">
        <v>305</v>
      </c>
      <c s="29" t="s">
        <v>1593</v>
      </c>
      <c s="25" t="s">
        <v>410</v>
      </c>
      <c s="30" t="s">
        <v>1594</v>
      </c>
      <c s="31" t="s">
        <v>49</v>
      </c>
      <c s="32">
        <v>2.034</v>
      </c>
      <c s="33">
        <v>0</v>
      </c>
      <c s="34">
        <f>ROUND(ROUND(H212,2)*ROUND(G212,3),2)</f>
      </c>
      <c r="O212">
        <f>(I212*21)/100</f>
      </c>
      <c t="s">
        <v>23</v>
      </c>
    </row>
    <row r="213" spans="1:5" ht="51">
      <c r="A213" s="35" t="s">
        <v>50</v>
      </c>
      <c r="E213" s="36" t="s">
        <v>877</v>
      </c>
    </row>
    <row r="214" spans="1:5" ht="25.5">
      <c r="A214" s="39" t="s">
        <v>52</v>
      </c>
      <c r="E214" s="38" t="s">
        <v>1595</v>
      </c>
    </row>
    <row r="215" spans="1:16" ht="12.75">
      <c r="A215" s="25" t="s">
        <v>45</v>
      </c>
      <c s="29" t="s">
        <v>309</v>
      </c>
      <c s="29" t="s">
        <v>1596</v>
      </c>
      <c s="25" t="s">
        <v>47</v>
      </c>
      <c s="30" t="s">
        <v>1597</v>
      </c>
      <c s="31" t="s">
        <v>108</v>
      </c>
      <c s="32">
        <v>0.363</v>
      </c>
      <c s="33">
        <v>0</v>
      </c>
      <c s="34">
        <f>ROUND(ROUND(H215,2)*ROUND(G215,3),2)</f>
      </c>
      <c r="O215">
        <f>(I215*21)/100</f>
      </c>
      <c t="s">
        <v>23</v>
      </c>
    </row>
    <row r="216" spans="1:5" ht="12.75">
      <c r="A216" s="35" t="s">
        <v>50</v>
      </c>
      <c r="E216" s="36" t="s">
        <v>791</v>
      </c>
    </row>
    <row r="217" spans="1:5" ht="25.5">
      <c r="A217" s="39" t="s">
        <v>52</v>
      </c>
      <c r="E217" s="38" t="s">
        <v>1598</v>
      </c>
    </row>
    <row r="218" spans="1:16" ht="12.75">
      <c r="A218" s="25" t="s">
        <v>45</v>
      </c>
      <c s="29" t="s">
        <v>313</v>
      </c>
      <c s="29" t="s">
        <v>1603</v>
      </c>
      <c s="25" t="s">
        <v>47</v>
      </c>
      <c s="30" t="s">
        <v>1604</v>
      </c>
      <c s="31" t="s">
        <v>108</v>
      </c>
      <c s="32">
        <v>1.979</v>
      </c>
      <c s="33">
        <v>0</v>
      </c>
      <c s="34">
        <f>ROUND(ROUND(H218,2)*ROUND(G218,3),2)</f>
      </c>
      <c r="O218">
        <f>(I218*21)/100</f>
      </c>
      <c t="s">
        <v>23</v>
      </c>
    </row>
    <row r="219" spans="1:5" ht="12.75">
      <c r="A219" s="35" t="s">
        <v>50</v>
      </c>
      <c r="E219" s="36" t="s">
        <v>1605</v>
      </c>
    </row>
    <row r="220" spans="1:5" ht="12.75">
      <c r="A220" s="39" t="s">
        <v>52</v>
      </c>
      <c r="E220" s="38" t="s">
        <v>1606</v>
      </c>
    </row>
    <row r="221" spans="1:16" ht="12.75">
      <c r="A221" s="25" t="s">
        <v>45</v>
      </c>
      <c s="29" t="s">
        <v>316</v>
      </c>
      <c s="29" t="s">
        <v>1607</v>
      </c>
      <c s="25" t="s">
        <v>47</v>
      </c>
      <c s="30" t="s">
        <v>1608</v>
      </c>
      <c s="31" t="s">
        <v>278</v>
      </c>
      <c s="32">
        <v>8.82</v>
      </c>
      <c s="33">
        <v>0</v>
      </c>
      <c s="34">
        <f>ROUND(ROUND(H221,2)*ROUND(G221,3),2)</f>
      </c>
      <c r="O221">
        <f>(I221*21)/100</f>
      </c>
      <c t="s">
        <v>23</v>
      </c>
    </row>
    <row r="222" spans="1:5" ht="12.75">
      <c r="A222" s="35" t="s">
        <v>50</v>
      </c>
      <c r="E222" s="36" t="s">
        <v>1609</v>
      </c>
    </row>
    <row r="223" spans="1:5" ht="12.75">
      <c r="A223" s="39" t="s">
        <v>52</v>
      </c>
      <c r="E223" s="38" t="s">
        <v>1662</v>
      </c>
    </row>
    <row r="224" spans="1:16" ht="12.75">
      <c r="A224" s="25" t="s">
        <v>45</v>
      </c>
      <c s="29" t="s">
        <v>320</v>
      </c>
      <c s="29" t="s">
        <v>1611</v>
      </c>
      <c s="25" t="s">
        <v>47</v>
      </c>
      <c s="30" t="s">
        <v>1608</v>
      </c>
      <c s="31" t="s">
        <v>278</v>
      </c>
      <c s="32">
        <v>0.98</v>
      </c>
      <c s="33">
        <v>0</v>
      </c>
      <c s="34">
        <f>ROUND(ROUND(H224,2)*ROUND(G224,3),2)</f>
      </c>
      <c r="O224">
        <f>(I224*21)/100</f>
      </c>
      <c t="s">
        <v>23</v>
      </c>
    </row>
    <row r="225" spans="1:5" ht="12.75">
      <c r="A225" s="35" t="s">
        <v>50</v>
      </c>
      <c r="E225" s="36" t="s">
        <v>1612</v>
      </c>
    </row>
    <row r="226" spans="1:5" ht="12.75">
      <c r="A226" s="39" t="s">
        <v>52</v>
      </c>
      <c r="E226" s="38" t="s">
        <v>1663</v>
      </c>
    </row>
    <row r="227" spans="1:16" ht="12.75">
      <c r="A227" s="25" t="s">
        <v>45</v>
      </c>
      <c s="29" t="s">
        <v>322</v>
      </c>
      <c s="29" t="s">
        <v>1614</v>
      </c>
      <c s="25" t="s">
        <v>47</v>
      </c>
      <c s="30" t="s">
        <v>1608</v>
      </c>
      <c s="31" t="s">
        <v>278</v>
      </c>
      <c s="32">
        <v>1.96</v>
      </c>
      <c s="33">
        <v>0</v>
      </c>
      <c s="34">
        <f>ROUND(ROUND(H227,2)*ROUND(G227,3),2)</f>
      </c>
      <c r="O227">
        <f>(I227*21)/100</f>
      </c>
      <c t="s">
        <v>23</v>
      </c>
    </row>
    <row r="228" spans="1:5" ht="12.75">
      <c r="A228" s="35" t="s">
        <v>50</v>
      </c>
      <c r="E228" s="36" t="s">
        <v>1615</v>
      </c>
    </row>
    <row r="229" spans="1:5" ht="12.75">
      <c r="A229" s="37" t="s">
        <v>52</v>
      </c>
      <c r="E229" s="38" t="s">
        <v>1613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9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0+O9+O16+O68+O135+O160+O167+O183+O187</f>
      </c>
      <c t="s">
        <v>22</v>
      </c>
    </row>
    <row r="3" spans="1:16" ht="15" customHeight="1">
      <c r="A3" t="s">
        <v>12</v>
      </c>
      <c s="12" t="s">
        <v>14</v>
      </c>
      <c s="13" t="s">
        <v>15</v>
      </c>
      <c s="1"/>
      <c s="14" t="s">
        <v>16</v>
      </c>
      <c s="1"/>
      <c s="9"/>
      <c s="8" t="s">
        <v>1664</v>
      </c>
      <c s="43">
        <f>0+I9+I16+I68+I135+I160+I167+I183+I187</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1664</v>
      </c>
      <c s="6"/>
      <c s="18" t="s">
        <v>1665</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f>
      </c>
      <c>
        <f>0+O10+O13</f>
      </c>
    </row>
    <row r="10" spans="1:16" ht="25.5">
      <c r="A10" s="25" t="s">
        <v>45</v>
      </c>
      <c s="29" t="s">
        <v>29</v>
      </c>
      <c s="29" t="s">
        <v>387</v>
      </c>
      <c s="25" t="s">
        <v>388</v>
      </c>
      <c s="30" t="s">
        <v>389</v>
      </c>
      <c s="31" t="s">
        <v>49</v>
      </c>
      <c s="32">
        <v>3237.928</v>
      </c>
      <c s="33">
        <v>0</v>
      </c>
      <c s="34">
        <f>ROUND(ROUND(H10,2)*ROUND(G10,3),2)</f>
      </c>
      <c r="O10">
        <f>(I10*21)/100</f>
      </c>
      <c t="s">
        <v>23</v>
      </c>
    </row>
    <row r="11" spans="1:5" ht="12.75">
      <c r="A11" s="35" t="s">
        <v>50</v>
      </c>
      <c r="E11" s="36" t="s">
        <v>390</v>
      </c>
    </row>
    <row r="12" spans="1:5" ht="12.75">
      <c r="A12" s="39" t="s">
        <v>52</v>
      </c>
      <c r="E12" s="38" t="s">
        <v>1666</v>
      </c>
    </row>
    <row r="13" spans="1:16" ht="25.5">
      <c r="A13" s="25" t="s">
        <v>45</v>
      </c>
      <c s="29" t="s">
        <v>23</v>
      </c>
      <c s="29" t="s">
        <v>387</v>
      </c>
      <c s="25" t="s">
        <v>392</v>
      </c>
      <c s="30" t="s">
        <v>389</v>
      </c>
      <c s="31" t="s">
        <v>49</v>
      </c>
      <c s="32">
        <v>19.564</v>
      </c>
      <c s="33">
        <v>0</v>
      </c>
      <c s="34">
        <f>ROUND(ROUND(H13,2)*ROUND(G13,3),2)</f>
      </c>
      <c r="O13">
        <f>(I13*21)/100</f>
      </c>
      <c t="s">
        <v>23</v>
      </c>
    </row>
    <row r="14" spans="1:5" ht="12.75">
      <c r="A14" s="35" t="s">
        <v>50</v>
      </c>
      <c r="E14" s="36" t="s">
        <v>795</v>
      </c>
    </row>
    <row r="15" spans="1:5" ht="12.75">
      <c r="A15" s="37" t="s">
        <v>52</v>
      </c>
      <c r="E15" s="38" t="s">
        <v>1667</v>
      </c>
    </row>
    <row r="16" spans="1:18" ht="12.75" customHeight="1">
      <c r="A16" s="6" t="s">
        <v>43</v>
      </c>
      <c s="6"/>
      <c s="41" t="s">
        <v>29</v>
      </c>
      <c s="6"/>
      <c s="27" t="s">
        <v>97</v>
      </c>
      <c s="6"/>
      <c s="6"/>
      <c s="6"/>
      <c s="42">
        <f>0+Q16</f>
      </c>
      <c r="O16">
        <f>0+R16</f>
      </c>
      <c r="Q16">
        <f>0+I17+I20+I23+I26+I29+I32+I35+I38+I41+I44+I47+I50+I53+I56+I59+I62+I65</f>
      </c>
      <c>
        <f>0+O17+O20+O23+O26+O29+O32+O35+O38+O41+O44+O47+O50+O53+O56+O59+O62+O65</f>
      </c>
    </row>
    <row r="17" spans="1:16" ht="12.75">
      <c r="A17" s="25" t="s">
        <v>45</v>
      </c>
      <c s="29" t="s">
        <v>22</v>
      </c>
      <c s="29" t="s">
        <v>1668</v>
      </c>
      <c s="25" t="s">
        <v>47</v>
      </c>
      <c s="30" t="s">
        <v>1669</v>
      </c>
      <c s="31" t="s">
        <v>108</v>
      </c>
      <c s="32">
        <v>977.318</v>
      </c>
      <c s="33">
        <v>0</v>
      </c>
      <c s="34">
        <f>ROUND(ROUND(H17,2)*ROUND(G17,3),2)</f>
      </c>
      <c r="O17">
        <f>(I17*21)/100</f>
      </c>
      <c t="s">
        <v>23</v>
      </c>
    </row>
    <row r="18" spans="1:5" ht="12.75">
      <c r="A18" s="35" t="s">
        <v>50</v>
      </c>
      <c r="E18" s="36" t="s">
        <v>47</v>
      </c>
    </row>
    <row r="19" spans="1:5" ht="38.25">
      <c r="A19" s="39" t="s">
        <v>52</v>
      </c>
      <c r="E19" s="38" t="s">
        <v>1670</v>
      </c>
    </row>
    <row r="20" spans="1:16" ht="12.75">
      <c r="A20" s="25" t="s">
        <v>45</v>
      </c>
      <c s="29" t="s">
        <v>33</v>
      </c>
      <c s="29" t="s">
        <v>1671</v>
      </c>
      <c s="25" t="s">
        <v>47</v>
      </c>
      <c s="30" t="s">
        <v>1672</v>
      </c>
      <c s="31" t="s">
        <v>108</v>
      </c>
      <c s="32">
        <v>37.808</v>
      </c>
      <c s="33">
        <v>0</v>
      </c>
      <c s="34">
        <f>ROUND(ROUND(H20,2)*ROUND(G20,3),2)</f>
      </c>
      <c r="O20">
        <f>(I20*21)/100</f>
      </c>
      <c t="s">
        <v>23</v>
      </c>
    </row>
    <row r="21" spans="1:5" ht="12.75">
      <c r="A21" s="35" t="s">
        <v>50</v>
      </c>
      <c r="E21" s="36" t="s">
        <v>47</v>
      </c>
    </row>
    <row r="22" spans="1:5" ht="25.5">
      <c r="A22" s="39" t="s">
        <v>52</v>
      </c>
      <c r="E22" s="38" t="s">
        <v>1673</v>
      </c>
    </row>
    <row r="23" spans="1:16" ht="12.75">
      <c r="A23" s="25" t="s">
        <v>45</v>
      </c>
      <c s="29" t="s">
        <v>35</v>
      </c>
      <c s="29" t="s">
        <v>1674</v>
      </c>
      <c s="25" t="s">
        <v>47</v>
      </c>
      <c s="30" t="s">
        <v>1675</v>
      </c>
      <c s="31" t="s">
        <v>108</v>
      </c>
      <c s="32">
        <v>456.659</v>
      </c>
      <c s="33">
        <v>0</v>
      </c>
      <c s="34">
        <f>ROUND(ROUND(H23,2)*ROUND(G23,3),2)</f>
      </c>
      <c r="O23">
        <f>(I23*21)/100</f>
      </c>
      <c t="s">
        <v>23</v>
      </c>
    </row>
    <row r="24" spans="1:5" ht="12.75">
      <c r="A24" s="35" t="s">
        <v>50</v>
      </c>
      <c r="E24" s="36" t="s">
        <v>47</v>
      </c>
    </row>
    <row r="25" spans="1:5" ht="51">
      <c r="A25" s="39" t="s">
        <v>52</v>
      </c>
      <c r="E25" s="38" t="s">
        <v>1676</v>
      </c>
    </row>
    <row r="26" spans="1:16" ht="12.75">
      <c r="A26" s="25" t="s">
        <v>45</v>
      </c>
      <c s="29" t="s">
        <v>37</v>
      </c>
      <c s="29" t="s">
        <v>1677</v>
      </c>
      <c s="25" t="s">
        <v>47</v>
      </c>
      <c s="30" t="s">
        <v>1678</v>
      </c>
      <c s="31" t="s">
        <v>801</v>
      </c>
      <c s="32">
        <v>240</v>
      </c>
      <c s="33">
        <v>0</v>
      </c>
      <c s="34">
        <f>ROUND(ROUND(H26,2)*ROUND(G26,3),2)</f>
      </c>
      <c r="O26">
        <f>(I26*21)/100</f>
      </c>
      <c t="s">
        <v>23</v>
      </c>
    </row>
    <row r="27" spans="1:5" ht="25.5">
      <c r="A27" s="35" t="s">
        <v>50</v>
      </c>
      <c r="E27" s="36" t="s">
        <v>1679</v>
      </c>
    </row>
    <row r="28" spans="1:5" ht="12.75">
      <c r="A28" s="39" t="s">
        <v>52</v>
      </c>
      <c r="E28" s="38" t="s">
        <v>1680</v>
      </c>
    </row>
    <row r="29" spans="1:16" ht="12.75">
      <c r="A29" s="25" t="s">
        <v>45</v>
      </c>
      <c s="29" t="s">
        <v>68</v>
      </c>
      <c s="29" t="s">
        <v>1681</v>
      </c>
      <c s="25" t="s">
        <v>47</v>
      </c>
      <c s="30" t="s">
        <v>1682</v>
      </c>
      <c s="31" t="s">
        <v>108</v>
      </c>
      <c s="32">
        <v>977.318</v>
      </c>
      <c s="33">
        <v>0</v>
      </c>
      <c s="34">
        <f>ROUND(ROUND(H29,2)*ROUND(G29,3),2)</f>
      </c>
      <c r="O29">
        <f>(I29*21)/100</f>
      </c>
      <c t="s">
        <v>23</v>
      </c>
    </row>
    <row r="30" spans="1:5" ht="12.75">
      <c r="A30" s="35" t="s">
        <v>50</v>
      </c>
      <c r="E30" s="36" t="s">
        <v>47</v>
      </c>
    </row>
    <row r="31" spans="1:5" ht="25.5">
      <c r="A31" s="39" t="s">
        <v>52</v>
      </c>
      <c r="E31" s="38" t="s">
        <v>1683</v>
      </c>
    </row>
    <row r="32" spans="1:16" ht="12.75">
      <c r="A32" s="25" t="s">
        <v>45</v>
      </c>
      <c s="29" t="s">
        <v>72</v>
      </c>
      <c s="29" t="s">
        <v>1684</v>
      </c>
      <c s="25" t="s">
        <v>47</v>
      </c>
      <c s="30" t="s">
        <v>1685</v>
      </c>
      <c s="31" t="s">
        <v>108</v>
      </c>
      <c s="32">
        <v>37.808</v>
      </c>
      <c s="33">
        <v>0</v>
      </c>
      <c s="34">
        <f>ROUND(ROUND(H32,2)*ROUND(G32,3),2)</f>
      </c>
      <c r="O32">
        <f>(I32*21)/100</f>
      </c>
      <c t="s">
        <v>23</v>
      </c>
    </row>
    <row r="33" spans="1:5" ht="12.75">
      <c r="A33" s="35" t="s">
        <v>50</v>
      </c>
      <c r="E33" s="36" t="s">
        <v>47</v>
      </c>
    </row>
    <row r="34" spans="1:5" ht="25.5">
      <c r="A34" s="39" t="s">
        <v>52</v>
      </c>
      <c r="E34" s="38" t="s">
        <v>1686</v>
      </c>
    </row>
    <row r="35" spans="1:16" ht="12.75">
      <c r="A35" s="25" t="s">
        <v>45</v>
      </c>
      <c s="29" t="s">
        <v>40</v>
      </c>
      <c s="29" t="s">
        <v>1687</v>
      </c>
      <c s="25" t="s">
        <v>47</v>
      </c>
      <c s="30" t="s">
        <v>1688</v>
      </c>
      <c s="31" t="s">
        <v>108</v>
      </c>
      <c s="32">
        <v>456.659</v>
      </c>
      <c s="33">
        <v>0</v>
      </c>
      <c s="34">
        <f>ROUND(ROUND(H35,2)*ROUND(G35,3),2)</f>
      </c>
      <c r="O35">
        <f>(I35*21)/100</f>
      </c>
      <c t="s">
        <v>23</v>
      </c>
    </row>
    <row r="36" spans="1:5" ht="12.75">
      <c r="A36" s="35" t="s">
        <v>50</v>
      </c>
      <c r="E36" s="36" t="s">
        <v>47</v>
      </c>
    </row>
    <row r="37" spans="1:5" ht="25.5">
      <c r="A37" s="39" t="s">
        <v>52</v>
      </c>
      <c r="E37" s="38" t="s">
        <v>1689</v>
      </c>
    </row>
    <row r="38" spans="1:16" ht="12.75">
      <c r="A38" s="25" t="s">
        <v>45</v>
      </c>
      <c s="29" t="s">
        <v>42</v>
      </c>
      <c s="29" t="s">
        <v>1690</v>
      </c>
      <c s="25" t="s">
        <v>47</v>
      </c>
      <c s="30" t="s">
        <v>1691</v>
      </c>
      <c s="31" t="s">
        <v>49</v>
      </c>
      <c s="32">
        <v>13.886</v>
      </c>
      <c s="33">
        <v>0</v>
      </c>
      <c s="34">
        <f>ROUND(ROUND(H38,2)*ROUND(G38,3),2)</f>
      </c>
      <c r="O38">
        <f>(I38*21)/100</f>
      </c>
      <c t="s">
        <v>23</v>
      </c>
    </row>
    <row r="39" spans="1:5" ht="12.75">
      <c r="A39" s="35" t="s">
        <v>50</v>
      </c>
      <c r="E39" s="36" t="s">
        <v>47</v>
      </c>
    </row>
    <row r="40" spans="1:5" ht="12.75">
      <c r="A40" s="39" t="s">
        <v>52</v>
      </c>
      <c r="E40" s="38" t="s">
        <v>1692</v>
      </c>
    </row>
    <row r="41" spans="1:16" ht="12.75">
      <c r="A41" s="25" t="s">
        <v>45</v>
      </c>
      <c s="29" t="s">
        <v>81</v>
      </c>
      <c s="29" t="s">
        <v>1693</v>
      </c>
      <c s="25" t="s">
        <v>47</v>
      </c>
      <c s="30" t="s">
        <v>1694</v>
      </c>
      <c s="31" t="s">
        <v>49</v>
      </c>
      <c s="32">
        <v>13.886</v>
      </c>
      <c s="33">
        <v>0</v>
      </c>
      <c s="34">
        <f>ROUND(ROUND(H41,2)*ROUND(G41,3),2)</f>
      </c>
      <c r="O41">
        <f>(I41*21)/100</f>
      </c>
      <c t="s">
        <v>23</v>
      </c>
    </row>
    <row r="42" spans="1:5" ht="12.75">
      <c r="A42" s="35" t="s">
        <v>50</v>
      </c>
      <c r="E42" s="36" t="s">
        <v>47</v>
      </c>
    </row>
    <row r="43" spans="1:5" ht="12.75">
      <c r="A43" s="39" t="s">
        <v>52</v>
      </c>
      <c r="E43" s="38" t="s">
        <v>1692</v>
      </c>
    </row>
    <row r="44" spans="1:16" ht="12.75">
      <c r="A44" s="25" t="s">
        <v>45</v>
      </c>
      <c s="29" t="s">
        <v>85</v>
      </c>
      <c s="29" t="s">
        <v>1695</v>
      </c>
      <c s="25" t="s">
        <v>47</v>
      </c>
      <c s="30" t="s">
        <v>1696</v>
      </c>
      <c s="31" t="s">
        <v>49</v>
      </c>
      <c s="32">
        <v>8.795</v>
      </c>
      <c s="33">
        <v>0</v>
      </c>
      <c s="34">
        <f>ROUND(ROUND(H44,2)*ROUND(G44,3),2)</f>
      </c>
      <c r="O44">
        <f>(I44*21)/100</f>
      </c>
      <c t="s">
        <v>23</v>
      </c>
    </row>
    <row r="45" spans="1:5" ht="12.75">
      <c r="A45" s="35" t="s">
        <v>50</v>
      </c>
      <c r="E45" s="36" t="s">
        <v>1697</v>
      </c>
    </row>
    <row r="46" spans="1:5" ht="12.75">
      <c r="A46" s="39" t="s">
        <v>52</v>
      </c>
      <c r="E46" s="38" t="s">
        <v>1698</v>
      </c>
    </row>
    <row r="47" spans="1:16" ht="12.75">
      <c r="A47" s="25" t="s">
        <v>45</v>
      </c>
      <c s="29" t="s">
        <v>89</v>
      </c>
      <c s="29" t="s">
        <v>1400</v>
      </c>
      <c s="25" t="s">
        <v>47</v>
      </c>
      <c s="30" t="s">
        <v>1401</v>
      </c>
      <c s="31" t="s">
        <v>108</v>
      </c>
      <c s="32">
        <v>1618.964</v>
      </c>
      <c s="33">
        <v>0</v>
      </c>
      <c s="34">
        <f>ROUND(ROUND(H47,2)*ROUND(G47,3),2)</f>
      </c>
      <c r="O47">
        <f>(I47*21)/100</f>
      </c>
      <c t="s">
        <v>23</v>
      </c>
    </row>
    <row r="48" spans="1:5" ht="12.75">
      <c r="A48" s="35" t="s">
        <v>50</v>
      </c>
      <c r="E48" s="36" t="s">
        <v>47</v>
      </c>
    </row>
    <row r="49" spans="1:5" ht="25.5">
      <c r="A49" s="39" t="s">
        <v>52</v>
      </c>
      <c r="E49" s="38" t="s">
        <v>1699</v>
      </c>
    </row>
    <row r="50" spans="1:16" ht="12.75">
      <c r="A50" s="25" t="s">
        <v>45</v>
      </c>
      <c s="29" t="s">
        <v>93</v>
      </c>
      <c s="29" t="s">
        <v>1700</v>
      </c>
      <c s="25" t="s">
        <v>47</v>
      </c>
      <c s="30" t="s">
        <v>1701</v>
      </c>
      <c s="31" t="s">
        <v>108</v>
      </c>
      <c s="32">
        <v>1618.964</v>
      </c>
      <c s="33">
        <v>0</v>
      </c>
      <c s="34">
        <f>ROUND(ROUND(H50,2)*ROUND(G50,3),2)</f>
      </c>
      <c r="O50">
        <f>(I50*21)/100</f>
      </c>
      <c t="s">
        <v>23</v>
      </c>
    </row>
    <row r="51" spans="1:5" ht="12.75">
      <c r="A51" s="35" t="s">
        <v>50</v>
      </c>
      <c r="E51" s="36" t="s">
        <v>808</v>
      </c>
    </row>
    <row r="52" spans="1:5" ht="25.5">
      <c r="A52" s="39" t="s">
        <v>52</v>
      </c>
      <c r="E52" s="38" t="s">
        <v>1699</v>
      </c>
    </row>
    <row r="53" spans="1:16" ht="12.75">
      <c r="A53" s="25" t="s">
        <v>45</v>
      </c>
      <c s="29" t="s">
        <v>98</v>
      </c>
      <c s="29" t="s">
        <v>1702</v>
      </c>
      <c s="25" t="s">
        <v>47</v>
      </c>
      <c s="30" t="s">
        <v>1703</v>
      </c>
      <c s="31" t="s">
        <v>108</v>
      </c>
      <c s="32">
        <v>1114.596</v>
      </c>
      <c s="33">
        <v>0</v>
      </c>
      <c s="34">
        <f>ROUND(ROUND(H53,2)*ROUND(G53,3),2)</f>
      </c>
      <c r="O53">
        <f>(I53*21)/100</f>
      </c>
      <c t="s">
        <v>23</v>
      </c>
    </row>
    <row r="54" spans="1:5" ht="12.75">
      <c r="A54" s="35" t="s">
        <v>50</v>
      </c>
      <c r="E54" s="36" t="s">
        <v>47</v>
      </c>
    </row>
    <row r="55" spans="1:5" ht="12.75">
      <c r="A55" s="39" t="s">
        <v>52</v>
      </c>
      <c r="E55" s="38" t="s">
        <v>1704</v>
      </c>
    </row>
    <row r="56" spans="1:16" ht="12.75">
      <c r="A56" s="25" t="s">
        <v>45</v>
      </c>
      <c s="29" t="s">
        <v>102</v>
      </c>
      <c s="29" t="s">
        <v>1403</v>
      </c>
      <c s="25" t="s">
        <v>47</v>
      </c>
      <c s="30" t="s">
        <v>1404</v>
      </c>
      <c s="31" t="s">
        <v>108</v>
      </c>
      <c s="32">
        <v>147.179</v>
      </c>
      <c s="33">
        <v>0</v>
      </c>
      <c s="34">
        <f>ROUND(ROUND(H56,2)*ROUND(G56,3),2)</f>
      </c>
      <c r="O56">
        <f>(I56*21)/100</f>
      </c>
      <c t="s">
        <v>23</v>
      </c>
    </row>
    <row r="57" spans="1:5" ht="12.75">
      <c r="A57" s="35" t="s">
        <v>50</v>
      </c>
      <c r="E57" s="36" t="s">
        <v>47</v>
      </c>
    </row>
    <row r="58" spans="1:5" ht="25.5">
      <c r="A58" s="39" t="s">
        <v>52</v>
      </c>
      <c r="E58" s="38" t="s">
        <v>1705</v>
      </c>
    </row>
    <row r="59" spans="1:16" ht="12.75">
      <c r="A59" s="25" t="s">
        <v>45</v>
      </c>
      <c s="29" t="s">
        <v>105</v>
      </c>
      <c s="29" t="s">
        <v>1706</v>
      </c>
      <c s="25" t="s">
        <v>47</v>
      </c>
      <c s="30" t="s">
        <v>1707</v>
      </c>
      <c s="31" t="s">
        <v>49</v>
      </c>
      <c s="32">
        <v>21.265</v>
      </c>
      <c s="33">
        <v>0</v>
      </c>
      <c s="34">
        <f>ROUND(ROUND(H59,2)*ROUND(G59,3),2)</f>
      </c>
      <c r="O59">
        <f>(I59*21)/100</f>
      </c>
      <c t="s">
        <v>23</v>
      </c>
    </row>
    <row r="60" spans="1:5" ht="12.75">
      <c r="A60" s="35" t="s">
        <v>50</v>
      </c>
      <c r="E60" s="36" t="s">
        <v>47</v>
      </c>
    </row>
    <row r="61" spans="1:5" ht="25.5">
      <c r="A61" s="39" t="s">
        <v>52</v>
      </c>
      <c r="E61" s="38" t="s">
        <v>1708</v>
      </c>
    </row>
    <row r="62" spans="1:16" ht="12.75">
      <c r="A62" s="25" t="s">
        <v>45</v>
      </c>
      <c s="29" t="s">
        <v>110</v>
      </c>
      <c s="29" t="s">
        <v>143</v>
      </c>
      <c s="25" t="s">
        <v>47</v>
      </c>
      <c s="30" t="s">
        <v>144</v>
      </c>
      <c s="31" t="s">
        <v>108</v>
      </c>
      <c s="32">
        <v>1618.964</v>
      </c>
      <c s="33">
        <v>0</v>
      </c>
      <c s="34">
        <f>ROUND(ROUND(H62,2)*ROUND(G62,3),2)</f>
      </c>
      <c r="O62">
        <f>(I62*21)/100</f>
      </c>
      <c t="s">
        <v>23</v>
      </c>
    </row>
    <row r="63" spans="1:5" ht="12.75">
      <c r="A63" s="35" t="s">
        <v>50</v>
      </c>
      <c r="E63" s="36" t="s">
        <v>810</v>
      </c>
    </row>
    <row r="64" spans="1:5" ht="12.75">
      <c r="A64" s="39" t="s">
        <v>52</v>
      </c>
      <c r="E64" s="38" t="s">
        <v>1709</v>
      </c>
    </row>
    <row r="65" spans="1:16" ht="12.75">
      <c r="A65" s="25" t="s">
        <v>45</v>
      </c>
      <c s="29" t="s">
        <v>114</v>
      </c>
      <c s="29" t="s">
        <v>1710</v>
      </c>
      <c s="25" t="s">
        <v>47</v>
      </c>
      <c s="30" t="s">
        <v>1711</v>
      </c>
      <c s="31" t="s">
        <v>108</v>
      </c>
      <c s="32">
        <v>4.686</v>
      </c>
      <c s="33">
        <v>0</v>
      </c>
      <c s="34">
        <f>ROUND(ROUND(H65,2)*ROUND(G65,3),2)</f>
      </c>
      <c r="O65">
        <f>(I65*21)/100</f>
      </c>
      <c t="s">
        <v>23</v>
      </c>
    </row>
    <row r="66" spans="1:5" ht="12.75">
      <c r="A66" s="35" t="s">
        <v>50</v>
      </c>
      <c r="E66" s="36" t="s">
        <v>47</v>
      </c>
    </row>
    <row r="67" spans="1:5" ht="12.75">
      <c r="A67" s="37" t="s">
        <v>52</v>
      </c>
      <c r="E67" s="38" t="s">
        <v>1712</v>
      </c>
    </row>
    <row r="68" spans="1:18" ht="12.75" customHeight="1">
      <c r="A68" s="6" t="s">
        <v>43</v>
      </c>
      <c s="6"/>
      <c s="41" t="s">
        <v>23</v>
      </c>
      <c s="6"/>
      <c s="27" t="s">
        <v>146</v>
      </c>
      <c s="6"/>
      <c s="6"/>
      <c s="6"/>
      <c s="42">
        <f>0+Q68</f>
      </c>
      <c r="O68">
        <f>0+R68</f>
      </c>
      <c r="Q68">
        <f>0+I69+I72+I75+I78+I81+I84+I87+I90+I93+I96+I99+I102+I105+I108+I111+I114+I117+I120+I123+I126+I129+I132</f>
      </c>
      <c>
        <f>0+O69+O72+O75+O78+O81+O84+O87+O90+O93+O96+O99+O102+O105+O108+O111+O114+O117+O120+O123+O126+O129+O132</f>
      </c>
    </row>
    <row r="69" spans="1:16" ht="12.75">
      <c r="A69" s="25" t="s">
        <v>45</v>
      </c>
      <c s="29" t="s">
        <v>118</v>
      </c>
      <c s="29" t="s">
        <v>1429</v>
      </c>
      <c s="25" t="s">
        <v>47</v>
      </c>
      <c s="30" t="s">
        <v>1430</v>
      </c>
      <c s="31" t="s">
        <v>278</v>
      </c>
      <c s="32">
        <v>180</v>
      </c>
      <c s="33">
        <v>0</v>
      </c>
      <c s="34">
        <f>ROUND(ROUND(H69,2)*ROUND(G69,3),2)</f>
      </c>
      <c r="O69">
        <f>(I69*21)/100</f>
      </c>
      <c t="s">
        <v>23</v>
      </c>
    </row>
    <row r="70" spans="1:5" ht="12.75">
      <c r="A70" s="35" t="s">
        <v>50</v>
      </c>
      <c r="E70" s="36" t="s">
        <v>1713</v>
      </c>
    </row>
    <row r="71" spans="1:5" ht="12.75">
      <c r="A71" s="39" t="s">
        <v>52</v>
      </c>
      <c r="E71" s="38" t="s">
        <v>1714</v>
      </c>
    </row>
    <row r="72" spans="1:16" ht="12.75">
      <c r="A72" s="25" t="s">
        <v>45</v>
      </c>
      <c s="29" t="s">
        <v>122</v>
      </c>
      <c s="29" t="s">
        <v>1433</v>
      </c>
      <c s="25" t="s">
        <v>47</v>
      </c>
      <c s="30" t="s">
        <v>1434</v>
      </c>
      <c s="31" t="s">
        <v>278</v>
      </c>
      <c s="32">
        <v>135</v>
      </c>
      <c s="33">
        <v>0</v>
      </c>
      <c s="34">
        <f>ROUND(ROUND(H72,2)*ROUND(G72,3),2)</f>
      </c>
      <c r="O72">
        <f>(I72*21)/100</f>
      </c>
      <c t="s">
        <v>23</v>
      </c>
    </row>
    <row r="73" spans="1:5" ht="12.75">
      <c r="A73" s="35" t="s">
        <v>50</v>
      </c>
      <c r="E73" s="36" t="s">
        <v>1713</v>
      </c>
    </row>
    <row r="74" spans="1:5" ht="12.75">
      <c r="A74" s="39" t="s">
        <v>52</v>
      </c>
      <c r="E74" s="38" t="s">
        <v>1715</v>
      </c>
    </row>
    <row r="75" spans="1:16" ht="12.75">
      <c r="A75" s="25" t="s">
        <v>45</v>
      </c>
      <c s="29" t="s">
        <v>126</v>
      </c>
      <c s="29" t="s">
        <v>1436</v>
      </c>
      <c s="25" t="s">
        <v>47</v>
      </c>
      <c s="30" t="s">
        <v>1437</v>
      </c>
      <c s="31" t="s">
        <v>278</v>
      </c>
      <c s="32">
        <v>180</v>
      </c>
      <c s="33">
        <v>0</v>
      </c>
      <c s="34">
        <f>ROUND(ROUND(H75,2)*ROUND(G75,3),2)</f>
      </c>
      <c r="O75">
        <f>(I75*21)/100</f>
      </c>
      <c t="s">
        <v>23</v>
      </c>
    </row>
    <row r="76" spans="1:5" ht="12.75">
      <c r="A76" s="35" t="s">
        <v>50</v>
      </c>
      <c r="E76" s="36" t="s">
        <v>1713</v>
      </c>
    </row>
    <row r="77" spans="1:5" ht="12.75">
      <c r="A77" s="39" t="s">
        <v>52</v>
      </c>
      <c r="E77" s="38" t="s">
        <v>1714</v>
      </c>
    </row>
    <row r="78" spans="1:16" ht="12.75">
      <c r="A78" s="25" t="s">
        <v>45</v>
      </c>
      <c s="29" t="s">
        <v>130</v>
      </c>
      <c s="29" t="s">
        <v>1438</v>
      </c>
      <c s="25" t="s">
        <v>47</v>
      </c>
      <c s="30" t="s">
        <v>1439</v>
      </c>
      <c s="31" t="s">
        <v>278</v>
      </c>
      <c s="32">
        <v>135</v>
      </c>
      <c s="33">
        <v>0</v>
      </c>
      <c s="34">
        <f>ROUND(ROUND(H78,2)*ROUND(G78,3),2)</f>
      </c>
      <c r="O78">
        <f>(I78*21)/100</f>
      </c>
      <c t="s">
        <v>23</v>
      </c>
    </row>
    <row r="79" spans="1:5" ht="12.75">
      <c r="A79" s="35" t="s">
        <v>50</v>
      </c>
      <c r="E79" s="36" t="s">
        <v>1713</v>
      </c>
    </row>
    <row r="80" spans="1:5" ht="12.75">
      <c r="A80" s="39" t="s">
        <v>52</v>
      </c>
      <c r="E80" s="38" t="s">
        <v>1715</v>
      </c>
    </row>
    <row r="81" spans="1:16" ht="12.75">
      <c r="A81" s="25" t="s">
        <v>45</v>
      </c>
      <c s="29" t="s">
        <v>134</v>
      </c>
      <c s="29" t="s">
        <v>1716</v>
      </c>
      <c s="25" t="s">
        <v>47</v>
      </c>
      <c s="30" t="s">
        <v>1717</v>
      </c>
      <c s="31" t="s">
        <v>278</v>
      </c>
      <c s="32">
        <v>1760.5</v>
      </c>
      <c s="33">
        <v>0</v>
      </c>
      <c s="34">
        <f>ROUND(ROUND(H81,2)*ROUND(G81,3),2)</f>
      </c>
      <c r="O81">
        <f>(I81*21)/100</f>
      </c>
      <c t="s">
        <v>23</v>
      </c>
    </row>
    <row r="82" spans="1:5" ht="12.75">
      <c r="A82" s="35" t="s">
        <v>50</v>
      </c>
      <c r="E82" s="36" t="s">
        <v>1442</v>
      </c>
    </row>
    <row r="83" spans="1:5" ht="51">
      <c r="A83" s="39" t="s">
        <v>52</v>
      </c>
      <c r="E83" s="38" t="s">
        <v>1718</v>
      </c>
    </row>
    <row r="84" spans="1:16" ht="12.75">
      <c r="A84" s="25" t="s">
        <v>45</v>
      </c>
      <c s="29" t="s">
        <v>138</v>
      </c>
      <c s="29" t="s">
        <v>1456</v>
      </c>
      <c s="25" t="s">
        <v>47</v>
      </c>
      <c s="30" t="s">
        <v>1457</v>
      </c>
      <c s="31" t="s">
        <v>108</v>
      </c>
      <c s="32">
        <v>11.823</v>
      </c>
      <c s="33">
        <v>0</v>
      </c>
      <c s="34">
        <f>ROUND(ROUND(H84,2)*ROUND(G84,3),2)</f>
      </c>
      <c r="O84">
        <f>(I84*21)/100</f>
      </c>
      <c t="s">
        <v>23</v>
      </c>
    </row>
    <row r="85" spans="1:5" ht="12.75">
      <c r="A85" s="35" t="s">
        <v>50</v>
      </c>
      <c r="E85" s="36" t="s">
        <v>47</v>
      </c>
    </row>
    <row r="86" spans="1:5" ht="25.5">
      <c r="A86" s="39" t="s">
        <v>52</v>
      </c>
      <c r="E86" s="38" t="s">
        <v>1719</v>
      </c>
    </row>
    <row r="87" spans="1:16" ht="12.75">
      <c r="A87" s="25" t="s">
        <v>45</v>
      </c>
      <c s="29" t="s">
        <v>142</v>
      </c>
      <c s="29" t="s">
        <v>1460</v>
      </c>
      <c s="25" t="s">
        <v>47</v>
      </c>
      <c s="30" t="s">
        <v>1461</v>
      </c>
      <c s="31" t="s">
        <v>108</v>
      </c>
      <c s="32">
        <v>30</v>
      </c>
      <c s="33">
        <v>0</v>
      </c>
      <c s="34">
        <f>ROUND(ROUND(H87,2)*ROUND(G87,3),2)</f>
      </c>
      <c r="O87">
        <f>(I87*21)/100</f>
      </c>
      <c t="s">
        <v>23</v>
      </c>
    </row>
    <row r="88" spans="1:5" ht="12.75">
      <c r="A88" s="35" t="s">
        <v>50</v>
      </c>
      <c r="E88" s="36" t="s">
        <v>47</v>
      </c>
    </row>
    <row r="89" spans="1:5" ht="76.5">
      <c r="A89" s="39" t="s">
        <v>52</v>
      </c>
      <c r="E89" s="38" t="s">
        <v>1720</v>
      </c>
    </row>
    <row r="90" spans="1:16" ht="12.75">
      <c r="A90" s="25" t="s">
        <v>45</v>
      </c>
      <c s="29" t="s">
        <v>147</v>
      </c>
      <c s="29" t="s">
        <v>1463</v>
      </c>
      <c s="25" t="s">
        <v>47</v>
      </c>
      <c s="30" t="s">
        <v>1464</v>
      </c>
      <c s="31" t="s">
        <v>108</v>
      </c>
      <c s="32">
        <v>30</v>
      </c>
      <c s="33">
        <v>0</v>
      </c>
      <c s="34">
        <f>ROUND(ROUND(H90,2)*ROUND(G90,3),2)</f>
      </c>
      <c r="O90">
        <f>(I90*21)/100</f>
      </c>
      <c t="s">
        <v>23</v>
      </c>
    </row>
    <row r="91" spans="1:5" ht="12.75">
      <c r="A91" s="35" t="s">
        <v>50</v>
      </c>
      <c r="E91" s="36" t="s">
        <v>47</v>
      </c>
    </row>
    <row r="92" spans="1:5" ht="76.5">
      <c r="A92" s="39" t="s">
        <v>52</v>
      </c>
      <c r="E92" s="38" t="s">
        <v>1720</v>
      </c>
    </row>
    <row r="93" spans="1:16" ht="12.75">
      <c r="A93" s="25" t="s">
        <v>45</v>
      </c>
      <c s="29" t="s">
        <v>151</v>
      </c>
      <c s="29" t="s">
        <v>1465</v>
      </c>
      <c s="25" t="s">
        <v>47</v>
      </c>
      <c s="30" t="s">
        <v>1466</v>
      </c>
      <c s="31" t="s">
        <v>108</v>
      </c>
      <c s="32">
        <v>10</v>
      </c>
      <c s="33">
        <v>0</v>
      </c>
      <c s="34">
        <f>ROUND(ROUND(H93,2)*ROUND(G93,3),2)</f>
      </c>
      <c r="O93">
        <f>(I93*21)/100</f>
      </c>
      <c t="s">
        <v>23</v>
      </c>
    </row>
    <row r="94" spans="1:5" ht="12.75">
      <c r="A94" s="35" t="s">
        <v>50</v>
      </c>
      <c r="E94" s="36" t="s">
        <v>47</v>
      </c>
    </row>
    <row r="95" spans="1:5" ht="25.5">
      <c r="A95" s="39" t="s">
        <v>52</v>
      </c>
      <c r="E95" s="38" t="s">
        <v>1721</v>
      </c>
    </row>
    <row r="96" spans="1:16" ht="12.75">
      <c r="A96" s="25" t="s">
        <v>45</v>
      </c>
      <c s="29" t="s">
        <v>155</v>
      </c>
      <c s="29" t="s">
        <v>1722</v>
      </c>
      <c s="25" t="s">
        <v>47</v>
      </c>
      <c s="30" t="s">
        <v>1723</v>
      </c>
      <c s="31" t="s">
        <v>84</v>
      </c>
      <c s="32">
        <v>819</v>
      </c>
      <c s="33">
        <v>0</v>
      </c>
      <c s="34">
        <f>ROUND(ROUND(H96,2)*ROUND(G96,3),2)</f>
      </c>
      <c r="O96">
        <f>(I96*21)/100</f>
      </c>
      <c t="s">
        <v>23</v>
      </c>
    </row>
    <row r="97" spans="1:5" ht="12.75">
      <c r="A97" s="35" t="s">
        <v>50</v>
      </c>
      <c r="E97" s="36" t="s">
        <v>1724</v>
      </c>
    </row>
    <row r="98" spans="1:5" ht="12.75">
      <c r="A98" s="39" t="s">
        <v>52</v>
      </c>
      <c r="E98" s="38" t="s">
        <v>1725</v>
      </c>
    </row>
    <row r="99" spans="1:16" ht="12.75">
      <c r="A99" s="25" t="s">
        <v>45</v>
      </c>
      <c s="29" t="s">
        <v>159</v>
      </c>
      <c s="29" t="s">
        <v>1726</v>
      </c>
      <c s="25" t="s">
        <v>47</v>
      </c>
      <c s="30" t="s">
        <v>1727</v>
      </c>
      <c s="31" t="s">
        <v>84</v>
      </c>
      <c s="32">
        <v>819</v>
      </c>
      <c s="33">
        <v>0</v>
      </c>
      <c s="34">
        <f>ROUND(ROUND(H99,2)*ROUND(G99,3),2)</f>
      </c>
      <c r="O99">
        <f>(I99*21)/100</f>
      </c>
      <c t="s">
        <v>23</v>
      </c>
    </row>
    <row r="100" spans="1:5" ht="12.75">
      <c r="A100" s="35" t="s">
        <v>50</v>
      </c>
      <c r="E100" s="36" t="s">
        <v>47</v>
      </c>
    </row>
    <row r="101" spans="1:5" ht="12.75">
      <c r="A101" s="39" t="s">
        <v>52</v>
      </c>
      <c r="E101" s="38" t="s">
        <v>1728</v>
      </c>
    </row>
    <row r="102" spans="1:16" ht="12.75">
      <c r="A102" s="25" t="s">
        <v>45</v>
      </c>
      <c s="29" t="s">
        <v>162</v>
      </c>
      <c s="29" t="s">
        <v>1729</v>
      </c>
      <c s="25" t="s">
        <v>47</v>
      </c>
      <c s="30" t="s">
        <v>1730</v>
      </c>
      <c s="31" t="s">
        <v>84</v>
      </c>
      <c s="32">
        <v>49</v>
      </c>
      <c s="33">
        <v>0</v>
      </c>
      <c s="34">
        <f>ROUND(ROUND(H102,2)*ROUND(G102,3),2)</f>
      </c>
      <c r="O102">
        <f>(I102*21)/100</f>
      </c>
      <c t="s">
        <v>23</v>
      </c>
    </row>
    <row r="103" spans="1:5" ht="12.75">
      <c r="A103" s="35" t="s">
        <v>50</v>
      </c>
      <c r="E103" s="36" t="s">
        <v>1724</v>
      </c>
    </row>
    <row r="104" spans="1:5" ht="12.75">
      <c r="A104" s="39" t="s">
        <v>52</v>
      </c>
      <c r="E104" s="38" t="s">
        <v>1731</v>
      </c>
    </row>
    <row r="105" spans="1:16" ht="12.75">
      <c r="A105" s="25" t="s">
        <v>45</v>
      </c>
      <c s="29" t="s">
        <v>166</v>
      </c>
      <c s="29" t="s">
        <v>1732</v>
      </c>
      <c s="25" t="s">
        <v>47</v>
      </c>
      <c s="30" t="s">
        <v>1733</v>
      </c>
      <c s="31" t="s">
        <v>84</v>
      </c>
      <c s="32">
        <v>49</v>
      </c>
      <c s="33">
        <v>0</v>
      </c>
      <c s="34">
        <f>ROUND(ROUND(H105,2)*ROUND(G105,3),2)</f>
      </c>
      <c r="O105">
        <f>(I105*21)/100</f>
      </c>
      <c t="s">
        <v>23</v>
      </c>
    </row>
    <row r="106" spans="1:5" ht="12.75">
      <c r="A106" s="35" t="s">
        <v>50</v>
      </c>
      <c r="E106" s="36" t="s">
        <v>47</v>
      </c>
    </row>
    <row r="107" spans="1:5" ht="12.75">
      <c r="A107" s="39" t="s">
        <v>52</v>
      </c>
      <c r="E107" s="38" t="s">
        <v>1731</v>
      </c>
    </row>
    <row r="108" spans="1:16" ht="12.75">
      <c r="A108" s="25" t="s">
        <v>45</v>
      </c>
      <c s="29" t="s">
        <v>169</v>
      </c>
      <c s="29" t="s">
        <v>1734</v>
      </c>
      <c s="25" t="s">
        <v>47</v>
      </c>
      <c s="30" t="s">
        <v>1735</v>
      </c>
      <c s="31" t="s">
        <v>84</v>
      </c>
      <c s="32">
        <v>399</v>
      </c>
      <c s="33">
        <v>0</v>
      </c>
      <c s="34">
        <f>ROUND(ROUND(H108,2)*ROUND(G108,3),2)</f>
      </c>
      <c r="O108">
        <f>(I108*21)/100</f>
      </c>
      <c t="s">
        <v>23</v>
      </c>
    </row>
    <row r="109" spans="1:5" ht="12.75">
      <c r="A109" s="35" t="s">
        <v>50</v>
      </c>
      <c r="E109" s="36" t="s">
        <v>1736</v>
      </c>
    </row>
    <row r="110" spans="1:5" ht="63.75">
      <c r="A110" s="39" t="s">
        <v>52</v>
      </c>
      <c r="E110" s="38" t="s">
        <v>1737</v>
      </c>
    </row>
    <row r="111" spans="1:16" ht="12.75">
      <c r="A111" s="25" t="s">
        <v>45</v>
      </c>
      <c s="29" t="s">
        <v>174</v>
      </c>
      <c s="29" t="s">
        <v>1738</v>
      </c>
      <c s="25" t="s">
        <v>47</v>
      </c>
      <c s="30" t="s">
        <v>1739</v>
      </c>
      <c s="31" t="s">
        <v>84</v>
      </c>
      <c s="32">
        <v>399</v>
      </c>
      <c s="33">
        <v>0</v>
      </c>
      <c s="34">
        <f>ROUND(ROUND(H111,2)*ROUND(G111,3),2)</f>
      </c>
      <c r="O111">
        <f>(I111*21)/100</f>
      </c>
      <c t="s">
        <v>23</v>
      </c>
    </row>
    <row r="112" spans="1:5" ht="12.75">
      <c r="A112" s="35" t="s">
        <v>50</v>
      </c>
      <c r="E112" s="36" t="s">
        <v>1740</v>
      </c>
    </row>
    <row r="113" spans="1:5" ht="12.75">
      <c r="A113" s="39" t="s">
        <v>52</v>
      </c>
      <c r="E113" s="38" t="s">
        <v>1741</v>
      </c>
    </row>
    <row r="114" spans="1:16" ht="12.75">
      <c r="A114" s="25" t="s">
        <v>45</v>
      </c>
      <c s="29" t="s">
        <v>178</v>
      </c>
      <c s="29" t="s">
        <v>1742</v>
      </c>
      <c s="25" t="s">
        <v>47</v>
      </c>
      <c s="30" t="s">
        <v>1743</v>
      </c>
      <c s="31" t="s">
        <v>84</v>
      </c>
      <c s="32">
        <v>30</v>
      </c>
      <c s="33">
        <v>0</v>
      </c>
      <c s="34">
        <f>ROUND(ROUND(H114,2)*ROUND(G114,3),2)</f>
      </c>
      <c r="O114">
        <f>(I114*21)/100</f>
      </c>
      <c t="s">
        <v>23</v>
      </c>
    </row>
    <row r="115" spans="1:5" ht="12.75">
      <c r="A115" s="35" t="s">
        <v>50</v>
      </c>
      <c r="E115" s="36" t="s">
        <v>1744</v>
      </c>
    </row>
    <row r="116" spans="1:5" ht="12.75">
      <c r="A116" s="39" t="s">
        <v>52</v>
      </c>
      <c r="E116" s="38" t="s">
        <v>1745</v>
      </c>
    </row>
    <row r="117" spans="1:16" ht="12.75">
      <c r="A117" s="25" t="s">
        <v>45</v>
      </c>
      <c s="29" t="s">
        <v>182</v>
      </c>
      <c s="29" t="s">
        <v>1746</v>
      </c>
      <c s="25" t="s">
        <v>47</v>
      </c>
      <c s="30" t="s">
        <v>1747</v>
      </c>
      <c s="31" t="s">
        <v>84</v>
      </c>
      <c s="32">
        <v>30</v>
      </c>
      <c s="33">
        <v>0</v>
      </c>
      <c s="34">
        <f>ROUND(ROUND(H117,2)*ROUND(G117,3),2)</f>
      </c>
      <c r="O117">
        <f>(I117*21)/100</f>
      </c>
      <c t="s">
        <v>23</v>
      </c>
    </row>
    <row r="118" spans="1:5" ht="12.75">
      <c r="A118" s="35" t="s">
        <v>50</v>
      </c>
      <c r="E118" s="36" t="s">
        <v>47</v>
      </c>
    </row>
    <row r="119" spans="1:5" ht="12.75">
      <c r="A119" s="39" t="s">
        <v>52</v>
      </c>
      <c r="E119" s="38" t="s">
        <v>1748</v>
      </c>
    </row>
    <row r="120" spans="1:16" ht="12.75">
      <c r="A120" s="25" t="s">
        <v>45</v>
      </c>
      <c s="29" t="s">
        <v>187</v>
      </c>
      <c s="29" t="s">
        <v>1749</v>
      </c>
      <c s="25" t="s">
        <v>47</v>
      </c>
      <c s="30" t="s">
        <v>1750</v>
      </c>
      <c s="31" t="s">
        <v>84</v>
      </c>
      <c s="32">
        <v>26</v>
      </c>
      <c s="33">
        <v>0</v>
      </c>
      <c s="34">
        <f>ROUND(ROUND(H120,2)*ROUND(G120,3),2)</f>
      </c>
      <c r="O120">
        <f>(I120*21)/100</f>
      </c>
      <c t="s">
        <v>23</v>
      </c>
    </row>
    <row r="121" spans="1:5" ht="12.75">
      <c r="A121" s="35" t="s">
        <v>50</v>
      </c>
      <c r="E121" s="36" t="s">
        <v>47</v>
      </c>
    </row>
    <row r="122" spans="1:5" ht="12.75">
      <c r="A122" s="39" t="s">
        <v>52</v>
      </c>
      <c r="E122" s="38" t="s">
        <v>1751</v>
      </c>
    </row>
    <row r="123" spans="1:16" ht="12.75">
      <c r="A123" s="25" t="s">
        <v>45</v>
      </c>
      <c s="29" t="s">
        <v>191</v>
      </c>
      <c s="29" t="s">
        <v>1752</v>
      </c>
      <c s="25" t="s">
        <v>47</v>
      </c>
      <c s="30" t="s">
        <v>1753</v>
      </c>
      <c s="31" t="s">
        <v>84</v>
      </c>
      <c s="32">
        <v>26</v>
      </c>
      <c s="33">
        <v>0</v>
      </c>
      <c s="34">
        <f>ROUND(ROUND(H123,2)*ROUND(G123,3),2)</f>
      </c>
      <c r="O123">
        <f>(I123*21)/100</f>
      </c>
      <c t="s">
        <v>23</v>
      </c>
    </row>
    <row r="124" spans="1:5" ht="12.75">
      <c r="A124" s="35" t="s">
        <v>50</v>
      </c>
      <c r="E124" s="36" t="s">
        <v>47</v>
      </c>
    </row>
    <row r="125" spans="1:5" ht="12.75">
      <c r="A125" s="39" t="s">
        <v>52</v>
      </c>
      <c r="E125" s="38" t="s">
        <v>1754</v>
      </c>
    </row>
    <row r="126" spans="1:16" ht="12.75">
      <c r="A126" s="25" t="s">
        <v>45</v>
      </c>
      <c s="29" t="s">
        <v>196</v>
      </c>
      <c s="29" t="s">
        <v>1755</v>
      </c>
      <c s="25" t="s">
        <v>47</v>
      </c>
      <c s="30" t="s">
        <v>1756</v>
      </c>
      <c s="31" t="s">
        <v>84</v>
      </c>
      <c s="32">
        <v>30</v>
      </c>
      <c s="33">
        <v>0</v>
      </c>
      <c s="34">
        <f>ROUND(ROUND(H126,2)*ROUND(G126,3),2)</f>
      </c>
      <c r="O126">
        <f>(I126*21)/100</f>
      </c>
      <c t="s">
        <v>23</v>
      </c>
    </row>
    <row r="127" spans="1:5" ht="12.75">
      <c r="A127" s="35" t="s">
        <v>50</v>
      </c>
      <c r="E127" s="36" t="s">
        <v>47</v>
      </c>
    </row>
    <row r="128" spans="1:5" ht="12.75">
      <c r="A128" s="39" t="s">
        <v>52</v>
      </c>
      <c r="E128" s="38" t="s">
        <v>1757</v>
      </c>
    </row>
    <row r="129" spans="1:16" ht="12.75">
      <c r="A129" s="25" t="s">
        <v>45</v>
      </c>
      <c s="29" t="s">
        <v>200</v>
      </c>
      <c s="29" t="s">
        <v>1758</v>
      </c>
      <c s="25" t="s">
        <v>47</v>
      </c>
      <c s="30" t="s">
        <v>1759</v>
      </c>
      <c s="31" t="s">
        <v>84</v>
      </c>
      <c s="32">
        <v>30</v>
      </c>
      <c s="33">
        <v>0</v>
      </c>
      <c s="34">
        <f>ROUND(ROUND(H129,2)*ROUND(G129,3),2)</f>
      </c>
      <c r="O129">
        <f>(I129*21)/100</f>
      </c>
      <c t="s">
        <v>23</v>
      </c>
    </row>
    <row r="130" spans="1:5" ht="12.75">
      <c r="A130" s="35" t="s">
        <v>50</v>
      </c>
      <c r="E130" s="36" t="s">
        <v>47</v>
      </c>
    </row>
    <row r="131" spans="1:5" ht="12.75">
      <c r="A131" s="39" t="s">
        <v>52</v>
      </c>
      <c r="E131" s="38" t="s">
        <v>1760</v>
      </c>
    </row>
    <row r="132" spans="1:16" ht="12.75">
      <c r="A132" s="25" t="s">
        <v>45</v>
      </c>
      <c s="29" t="s">
        <v>204</v>
      </c>
      <c s="29" t="s">
        <v>515</v>
      </c>
      <c s="25" t="s">
        <v>47</v>
      </c>
      <c s="30" t="s">
        <v>516</v>
      </c>
      <c s="31" t="s">
        <v>101</v>
      </c>
      <c s="32">
        <v>1649.343</v>
      </c>
      <c s="33">
        <v>0</v>
      </c>
      <c s="34">
        <f>ROUND(ROUND(H132,2)*ROUND(G132,3),2)</f>
      </c>
      <c r="O132">
        <f>(I132*21)/100</f>
      </c>
      <c t="s">
        <v>23</v>
      </c>
    </row>
    <row r="133" spans="1:5" ht="12.75">
      <c r="A133" s="35" t="s">
        <v>50</v>
      </c>
      <c r="E133" s="36" t="s">
        <v>1761</v>
      </c>
    </row>
    <row r="134" spans="1:5" ht="12.75">
      <c r="A134" s="37" t="s">
        <v>52</v>
      </c>
      <c r="E134" s="38" t="s">
        <v>1762</v>
      </c>
    </row>
    <row r="135" spans="1:18" ht="12.75" customHeight="1">
      <c r="A135" s="6" t="s">
        <v>43</v>
      </c>
      <c s="6"/>
      <c s="41" t="s">
        <v>22</v>
      </c>
      <c s="6"/>
      <c s="27" t="s">
        <v>173</v>
      </c>
      <c s="6"/>
      <c s="6"/>
      <c s="6"/>
      <c s="42">
        <f>0+Q135</f>
      </c>
      <c r="O135">
        <f>0+R135</f>
      </c>
      <c r="Q135">
        <f>0+I136+I139+I142+I145+I148+I151+I154+I157</f>
      </c>
      <c>
        <f>0+O136+O139+O142+O145+O148+O151+O154+O157</f>
      </c>
    </row>
    <row r="136" spans="1:16" ht="12.75">
      <c r="A136" s="25" t="s">
        <v>45</v>
      </c>
      <c s="29" t="s">
        <v>208</v>
      </c>
      <c s="29" t="s">
        <v>1763</v>
      </c>
      <c s="25" t="s">
        <v>47</v>
      </c>
      <c s="30" t="s">
        <v>1764</v>
      </c>
      <c s="31" t="s">
        <v>108</v>
      </c>
      <c s="32">
        <v>255.264</v>
      </c>
      <c s="33">
        <v>0</v>
      </c>
      <c s="34">
        <f>ROUND(ROUND(H136,2)*ROUND(G136,3),2)</f>
      </c>
      <c r="O136">
        <f>(I136*21)/100</f>
      </c>
      <c t="s">
        <v>23</v>
      </c>
    </row>
    <row r="137" spans="1:5" ht="12.75">
      <c r="A137" s="35" t="s">
        <v>50</v>
      </c>
      <c r="E137" s="36" t="s">
        <v>1765</v>
      </c>
    </row>
    <row r="138" spans="1:5" ht="12.75">
      <c r="A138" s="39" t="s">
        <v>52</v>
      </c>
      <c r="E138" s="38" t="s">
        <v>1766</v>
      </c>
    </row>
    <row r="139" spans="1:16" ht="12.75">
      <c r="A139" s="25" t="s">
        <v>45</v>
      </c>
      <c s="29" t="s">
        <v>213</v>
      </c>
      <c s="29" t="s">
        <v>1767</v>
      </c>
      <c s="25" t="s">
        <v>47</v>
      </c>
      <c s="30" t="s">
        <v>1768</v>
      </c>
      <c s="31" t="s">
        <v>108</v>
      </c>
      <c s="32">
        <v>255.264</v>
      </c>
      <c s="33">
        <v>0</v>
      </c>
      <c s="34">
        <f>ROUND(ROUND(H139,2)*ROUND(G139,3),2)</f>
      </c>
      <c r="O139">
        <f>(I139*21)/100</f>
      </c>
      <c t="s">
        <v>23</v>
      </c>
    </row>
    <row r="140" spans="1:5" ht="12.75">
      <c r="A140" s="35" t="s">
        <v>50</v>
      </c>
      <c r="E140" s="36" t="s">
        <v>47</v>
      </c>
    </row>
    <row r="141" spans="1:5" ht="12.75">
      <c r="A141" s="39" t="s">
        <v>52</v>
      </c>
      <c r="E141" s="38" t="s">
        <v>1766</v>
      </c>
    </row>
    <row r="142" spans="1:16" ht="12.75">
      <c r="A142" s="25" t="s">
        <v>45</v>
      </c>
      <c s="29" t="s">
        <v>217</v>
      </c>
      <c s="29" t="s">
        <v>1769</v>
      </c>
      <c s="25" t="s">
        <v>47</v>
      </c>
      <c s="30" t="s">
        <v>1770</v>
      </c>
      <c s="31" t="s">
        <v>101</v>
      </c>
      <c s="32">
        <v>170.12</v>
      </c>
      <c s="33">
        <v>0</v>
      </c>
      <c s="34">
        <f>ROUND(ROUND(H142,2)*ROUND(G142,3),2)</f>
      </c>
      <c r="O142">
        <f>(I142*21)/100</f>
      </c>
      <c t="s">
        <v>23</v>
      </c>
    </row>
    <row r="143" spans="1:5" ht="12.75">
      <c r="A143" s="35" t="s">
        <v>50</v>
      </c>
      <c r="E143" s="36" t="s">
        <v>1771</v>
      </c>
    </row>
    <row r="144" spans="1:5" ht="12.75">
      <c r="A144" s="39" t="s">
        <v>52</v>
      </c>
      <c r="E144" s="38" t="s">
        <v>1772</v>
      </c>
    </row>
    <row r="145" spans="1:16" ht="12.75">
      <c r="A145" s="25" t="s">
        <v>45</v>
      </c>
      <c s="29" t="s">
        <v>221</v>
      </c>
      <c s="29" t="s">
        <v>1773</v>
      </c>
      <c s="25" t="s">
        <v>47</v>
      </c>
      <c s="30" t="s">
        <v>1774</v>
      </c>
      <c s="31" t="s">
        <v>108</v>
      </c>
      <c s="32">
        <v>8.506</v>
      </c>
      <c s="33">
        <v>0</v>
      </c>
      <c s="34">
        <f>ROUND(ROUND(H145,2)*ROUND(G145,3),2)</f>
      </c>
      <c r="O145">
        <f>(I145*21)/100</f>
      </c>
      <c t="s">
        <v>23</v>
      </c>
    </row>
    <row r="146" spans="1:5" ht="12.75">
      <c r="A146" s="35" t="s">
        <v>50</v>
      </c>
      <c r="E146" s="36" t="s">
        <v>47</v>
      </c>
    </row>
    <row r="147" spans="1:5" ht="12.75">
      <c r="A147" s="39" t="s">
        <v>52</v>
      </c>
      <c r="E147" s="38" t="s">
        <v>1775</v>
      </c>
    </row>
    <row r="148" spans="1:16" ht="12.75">
      <c r="A148" s="25" t="s">
        <v>45</v>
      </c>
      <c s="29" t="s">
        <v>225</v>
      </c>
      <c s="29" t="s">
        <v>1776</v>
      </c>
      <c s="25" t="s">
        <v>47</v>
      </c>
      <c s="30" t="s">
        <v>1777</v>
      </c>
      <c s="31" t="s">
        <v>108</v>
      </c>
      <c s="32">
        <v>340.193</v>
      </c>
      <c s="33">
        <v>0</v>
      </c>
      <c s="34">
        <f>ROUND(ROUND(H148,2)*ROUND(G148,3),2)</f>
      </c>
      <c r="O148">
        <f>(I148*21)/100</f>
      </c>
      <c t="s">
        <v>23</v>
      </c>
    </row>
    <row r="149" spans="1:5" ht="12.75">
      <c r="A149" s="35" t="s">
        <v>50</v>
      </c>
      <c r="E149" s="36" t="s">
        <v>1778</v>
      </c>
    </row>
    <row r="150" spans="1:5" ht="25.5">
      <c r="A150" s="39" t="s">
        <v>52</v>
      </c>
      <c r="E150" s="38" t="s">
        <v>1779</v>
      </c>
    </row>
    <row r="151" spans="1:16" ht="12.75">
      <c r="A151" s="25" t="s">
        <v>45</v>
      </c>
      <c s="29" t="s">
        <v>229</v>
      </c>
      <c s="29" t="s">
        <v>1780</v>
      </c>
      <c s="25" t="s">
        <v>47</v>
      </c>
      <c s="30" t="s">
        <v>1781</v>
      </c>
      <c s="31" t="s">
        <v>101</v>
      </c>
      <c s="32">
        <v>819.781</v>
      </c>
      <c s="33">
        <v>0</v>
      </c>
      <c s="34">
        <f>ROUND(ROUND(H151,2)*ROUND(G151,3),2)</f>
      </c>
      <c r="O151">
        <f>(I151*21)/100</f>
      </c>
      <c t="s">
        <v>23</v>
      </c>
    </row>
    <row r="152" spans="1:5" ht="12.75">
      <c r="A152" s="35" t="s">
        <v>50</v>
      </c>
      <c r="E152" s="36" t="s">
        <v>47</v>
      </c>
    </row>
    <row r="153" spans="1:5" ht="12.75">
      <c r="A153" s="39" t="s">
        <v>52</v>
      </c>
      <c r="E153" s="38" t="s">
        <v>1782</v>
      </c>
    </row>
    <row r="154" spans="1:16" ht="12.75">
      <c r="A154" s="25" t="s">
        <v>45</v>
      </c>
      <c s="29" t="s">
        <v>232</v>
      </c>
      <c s="29" t="s">
        <v>1783</v>
      </c>
      <c s="25" t="s">
        <v>47</v>
      </c>
      <c s="30" t="s">
        <v>1784</v>
      </c>
      <c s="31" t="s">
        <v>49</v>
      </c>
      <c s="32">
        <v>64.63</v>
      </c>
      <c s="33">
        <v>0</v>
      </c>
      <c s="34">
        <f>ROUND(ROUND(H154,2)*ROUND(G154,3),2)</f>
      </c>
      <c r="O154">
        <f>(I154*21)/100</f>
      </c>
      <c t="s">
        <v>23</v>
      </c>
    </row>
    <row r="155" spans="1:5" ht="12.75">
      <c r="A155" s="35" t="s">
        <v>50</v>
      </c>
      <c r="E155" s="36" t="s">
        <v>1785</v>
      </c>
    </row>
    <row r="156" spans="1:5" ht="12.75">
      <c r="A156" s="39" t="s">
        <v>52</v>
      </c>
      <c r="E156" s="38" t="s">
        <v>1786</v>
      </c>
    </row>
    <row r="157" spans="1:16" ht="12.75">
      <c r="A157" s="25" t="s">
        <v>45</v>
      </c>
      <c s="29" t="s">
        <v>237</v>
      </c>
      <c s="29" t="s">
        <v>1787</v>
      </c>
      <c s="25" t="s">
        <v>47</v>
      </c>
      <c s="30" t="s">
        <v>1788</v>
      </c>
      <c s="31" t="s">
        <v>108</v>
      </c>
      <c s="32">
        <v>147.179</v>
      </c>
      <c s="33">
        <v>0</v>
      </c>
      <c s="34">
        <f>ROUND(ROUND(H157,2)*ROUND(G157,3),2)</f>
      </c>
      <c r="O157">
        <f>(I157*21)/100</f>
      </c>
      <c t="s">
        <v>23</v>
      </c>
    </row>
    <row r="158" spans="1:5" ht="12.75">
      <c r="A158" s="35" t="s">
        <v>50</v>
      </c>
      <c r="E158" s="36" t="s">
        <v>47</v>
      </c>
    </row>
    <row r="159" spans="1:5" ht="25.5">
      <c r="A159" s="37" t="s">
        <v>52</v>
      </c>
      <c r="E159" s="38" t="s">
        <v>1705</v>
      </c>
    </row>
    <row r="160" spans="1:18" ht="12.75" customHeight="1">
      <c r="A160" s="6" t="s">
        <v>43</v>
      </c>
      <c s="6"/>
      <c s="41" t="s">
        <v>33</v>
      </c>
      <c s="6"/>
      <c s="27" t="s">
        <v>195</v>
      </c>
      <c s="6"/>
      <c s="6"/>
      <c s="6"/>
      <c s="42">
        <f>0+Q160</f>
      </c>
      <c r="O160">
        <f>0+R160</f>
      </c>
      <c r="Q160">
        <f>0+I161+I164</f>
      </c>
      <c>
        <f>0+O161+O164</f>
      </c>
    </row>
    <row r="161" spans="1:16" ht="12.75">
      <c r="A161" s="25" t="s">
        <v>45</v>
      </c>
      <c s="29" t="s">
        <v>240</v>
      </c>
      <c s="29" t="s">
        <v>538</v>
      </c>
      <c s="25" t="s">
        <v>47</v>
      </c>
      <c s="30" t="s">
        <v>539</v>
      </c>
      <c s="31" t="s">
        <v>108</v>
      </c>
      <c s="32">
        <v>63.328</v>
      </c>
      <c s="33">
        <v>0</v>
      </c>
      <c s="34">
        <f>ROUND(ROUND(H161,2)*ROUND(G161,3),2)</f>
      </c>
      <c r="O161">
        <f>(I161*21)/100</f>
      </c>
      <c t="s">
        <v>23</v>
      </c>
    </row>
    <row r="162" spans="1:5" ht="12.75">
      <c r="A162" s="35" t="s">
        <v>50</v>
      </c>
      <c r="E162" s="36" t="s">
        <v>47</v>
      </c>
    </row>
    <row r="163" spans="1:5" ht="76.5">
      <c r="A163" s="39" t="s">
        <v>52</v>
      </c>
      <c r="E163" s="38" t="s">
        <v>1789</v>
      </c>
    </row>
    <row r="164" spans="1:16" ht="12.75">
      <c r="A164" s="25" t="s">
        <v>45</v>
      </c>
      <c s="29" t="s">
        <v>242</v>
      </c>
      <c s="29" t="s">
        <v>1790</v>
      </c>
      <c s="25" t="s">
        <v>47</v>
      </c>
      <c s="30" t="s">
        <v>1791</v>
      </c>
      <c s="31" t="s">
        <v>49</v>
      </c>
      <c s="32">
        <v>2.469</v>
      </c>
      <c s="33">
        <v>0</v>
      </c>
      <c s="34">
        <f>ROUND(ROUND(H164,2)*ROUND(G164,3),2)</f>
      </c>
      <c r="O164">
        <f>(I164*21)/100</f>
      </c>
      <c t="s">
        <v>23</v>
      </c>
    </row>
    <row r="165" spans="1:5" ht="12.75">
      <c r="A165" s="35" t="s">
        <v>50</v>
      </c>
      <c r="E165" s="36" t="s">
        <v>1792</v>
      </c>
    </row>
    <row r="166" spans="1:5" ht="12.75">
      <c r="A166" s="37" t="s">
        <v>52</v>
      </c>
      <c r="E166" s="38" t="s">
        <v>1793</v>
      </c>
    </row>
    <row r="167" spans="1:18" ht="12.75" customHeight="1">
      <c r="A167" s="6" t="s">
        <v>43</v>
      </c>
      <c s="6"/>
      <c s="41" t="s">
        <v>68</v>
      </c>
      <c s="6"/>
      <c s="27" t="s">
        <v>257</v>
      </c>
      <c s="6"/>
      <c s="6"/>
      <c s="6"/>
      <c s="42">
        <f>0+Q167</f>
      </c>
      <c r="O167">
        <f>0+R167</f>
      </c>
      <c r="Q167">
        <f>0+I168+I171+I174+I177+I180</f>
      </c>
      <c>
        <f>0+O168+O171+O174+O177+O180</f>
      </c>
    </row>
    <row r="168" spans="1:16" ht="25.5">
      <c r="A168" s="25" t="s">
        <v>45</v>
      </c>
      <c s="29" t="s">
        <v>246</v>
      </c>
      <c s="29" t="s">
        <v>1794</v>
      </c>
      <c s="25" t="s">
        <v>47</v>
      </c>
      <c s="30" t="s">
        <v>1795</v>
      </c>
      <c s="31" t="s">
        <v>84</v>
      </c>
      <c s="32">
        <v>15</v>
      </c>
      <c s="33">
        <v>0</v>
      </c>
      <c s="34">
        <f>ROUND(ROUND(H168,2)*ROUND(G168,3),2)</f>
      </c>
      <c r="O168">
        <f>(I168*21)/100</f>
      </c>
      <c t="s">
        <v>23</v>
      </c>
    </row>
    <row r="169" spans="1:5" ht="12.75">
      <c r="A169" s="35" t="s">
        <v>50</v>
      </c>
      <c r="E169" s="36" t="s">
        <v>1796</v>
      </c>
    </row>
    <row r="170" spans="1:5" ht="12.75">
      <c r="A170" s="39" t="s">
        <v>52</v>
      </c>
      <c r="E170" s="38" t="s">
        <v>868</v>
      </c>
    </row>
    <row r="171" spans="1:16" ht="25.5">
      <c r="A171" s="25" t="s">
        <v>45</v>
      </c>
      <c s="29" t="s">
        <v>250</v>
      </c>
      <c s="29" t="s">
        <v>1797</v>
      </c>
      <c s="25" t="s">
        <v>47</v>
      </c>
      <c s="30" t="s">
        <v>1798</v>
      </c>
      <c s="31" t="s">
        <v>84</v>
      </c>
      <c s="32">
        <v>3</v>
      </c>
      <c s="33">
        <v>0</v>
      </c>
      <c s="34">
        <f>ROUND(ROUND(H171,2)*ROUND(G171,3),2)</f>
      </c>
      <c r="O171">
        <f>(I171*21)/100</f>
      </c>
      <c t="s">
        <v>23</v>
      </c>
    </row>
    <row r="172" spans="1:5" ht="12.75">
      <c r="A172" s="35" t="s">
        <v>50</v>
      </c>
      <c r="E172" s="36" t="s">
        <v>1799</v>
      </c>
    </row>
    <row r="173" spans="1:5" ht="12.75">
      <c r="A173" s="39" t="s">
        <v>52</v>
      </c>
      <c r="E173" s="38" t="s">
        <v>361</v>
      </c>
    </row>
    <row r="174" spans="1:16" ht="12.75">
      <c r="A174" s="25" t="s">
        <v>45</v>
      </c>
      <c s="29" t="s">
        <v>253</v>
      </c>
      <c s="29" t="s">
        <v>1800</v>
      </c>
      <c s="25" t="s">
        <v>47</v>
      </c>
      <c s="30" t="s">
        <v>1801</v>
      </c>
      <c s="31" t="s">
        <v>101</v>
      </c>
      <c s="32">
        <v>1649.343</v>
      </c>
      <c s="33">
        <v>0</v>
      </c>
      <c s="34">
        <f>ROUND(ROUND(H174,2)*ROUND(G174,3),2)</f>
      </c>
      <c r="O174">
        <f>(I174*21)/100</f>
      </c>
      <c t="s">
        <v>23</v>
      </c>
    </row>
    <row r="175" spans="1:5" ht="12.75">
      <c r="A175" s="35" t="s">
        <v>50</v>
      </c>
      <c r="E175" s="36" t="s">
        <v>1802</v>
      </c>
    </row>
    <row r="176" spans="1:5" ht="12.75">
      <c r="A176" s="39" t="s">
        <v>52</v>
      </c>
      <c r="E176" s="38" t="s">
        <v>1762</v>
      </c>
    </row>
    <row r="177" spans="1:16" ht="12.75">
      <c r="A177" s="25" t="s">
        <v>45</v>
      </c>
      <c s="29" t="s">
        <v>258</v>
      </c>
      <c s="29" t="s">
        <v>267</v>
      </c>
      <c s="25" t="s">
        <v>47</v>
      </c>
      <c s="30" t="s">
        <v>268</v>
      </c>
      <c s="31" t="s">
        <v>49</v>
      </c>
      <c s="32">
        <v>4.286</v>
      </c>
      <c s="33">
        <v>0</v>
      </c>
      <c s="34">
        <f>ROUND(ROUND(H177,2)*ROUND(G177,3),2)</f>
      </c>
      <c r="O177">
        <f>(I177*21)/100</f>
      </c>
      <c t="s">
        <v>23</v>
      </c>
    </row>
    <row r="178" spans="1:5" ht="12.75">
      <c r="A178" s="35" t="s">
        <v>50</v>
      </c>
      <c r="E178" s="36" t="s">
        <v>1803</v>
      </c>
    </row>
    <row r="179" spans="1:5" ht="12.75">
      <c r="A179" s="39" t="s">
        <v>52</v>
      </c>
      <c r="E179" s="38" t="s">
        <v>1804</v>
      </c>
    </row>
    <row r="180" spans="1:16" ht="12.75">
      <c r="A180" s="25" t="s">
        <v>45</v>
      </c>
      <c s="29" t="s">
        <v>262</v>
      </c>
      <c s="29" t="s">
        <v>1805</v>
      </c>
      <c s="25" t="s">
        <v>47</v>
      </c>
      <c s="30" t="s">
        <v>1806</v>
      </c>
      <c s="31" t="s">
        <v>101</v>
      </c>
      <c s="32">
        <v>335.61</v>
      </c>
      <c s="33">
        <v>0</v>
      </c>
      <c s="34">
        <f>ROUND(ROUND(H180,2)*ROUND(G180,3),2)</f>
      </c>
      <c r="O180">
        <f>(I180*21)/100</f>
      </c>
      <c t="s">
        <v>23</v>
      </c>
    </row>
    <row r="181" spans="1:5" ht="12.75">
      <c r="A181" s="35" t="s">
        <v>50</v>
      </c>
      <c r="E181" s="36" t="s">
        <v>1807</v>
      </c>
    </row>
    <row r="182" spans="1:5" ht="12.75">
      <c r="A182" s="37" t="s">
        <v>52</v>
      </c>
      <c r="E182" s="38" t="s">
        <v>1808</v>
      </c>
    </row>
    <row r="183" spans="1:18" ht="12.75" customHeight="1">
      <c r="A183" s="6" t="s">
        <v>43</v>
      </c>
      <c s="6"/>
      <c s="41" t="s">
        <v>72</v>
      </c>
      <c s="6"/>
      <c s="27" t="s">
        <v>274</v>
      </c>
      <c s="6"/>
      <c s="6"/>
      <c s="6"/>
      <c s="42">
        <f>0+Q183</f>
      </c>
      <c r="O183">
        <f>0+R183</f>
      </c>
      <c r="Q183">
        <f>0+I184</f>
      </c>
      <c>
        <f>0+O184</f>
      </c>
    </row>
    <row r="184" spans="1:16" ht="12.75">
      <c r="A184" s="25" t="s">
        <v>45</v>
      </c>
      <c s="29" t="s">
        <v>266</v>
      </c>
      <c s="29" t="s">
        <v>1809</v>
      </c>
      <c s="25" t="s">
        <v>47</v>
      </c>
      <c s="30" t="s">
        <v>1810</v>
      </c>
      <c s="31" t="s">
        <v>278</v>
      </c>
      <c s="32">
        <v>156.2</v>
      </c>
      <c s="33">
        <v>0</v>
      </c>
      <c s="34">
        <f>ROUND(ROUND(H184,2)*ROUND(G184,3),2)</f>
      </c>
      <c r="O184">
        <f>(I184*21)/100</f>
      </c>
      <c t="s">
        <v>23</v>
      </c>
    </row>
    <row r="185" spans="1:5" ht="12.75">
      <c r="A185" s="35" t="s">
        <v>50</v>
      </c>
      <c r="E185" s="36" t="s">
        <v>47</v>
      </c>
    </row>
    <row r="186" spans="1:5" ht="12.75">
      <c r="A186" s="37" t="s">
        <v>52</v>
      </c>
      <c r="E186" s="38" t="s">
        <v>1811</v>
      </c>
    </row>
    <row r="187" spans="1:18" ht="12.75" customHeight="1">
      <c r="A187" s="6" t="s">
        <v>43</v>
      </c>
      <c s="6"/>
      <c s="41" t="s">
        <v>40</v>
      </c>
      <c s="6"/>
      <c s="27" t="s">
        <v>280</v>
      </c>
      <c s="6"/>
      <c s="6"/>
      <c s="6"/>
      <c s="42">
        <f>0+Q187</f>
      </c>
      <c r="O187">
        <f>0+R187</f>
      </c>
      <c r="Q187">
        <f>0+I188+I191+I194+I197</f>
      </c>
      <c>
        <f>0+O188+O191+O194+O197</f>
      </c>
    </row>
    <row r="188" spans="1:16" ht="12.75">
      <c r="A188" s="25" t="s">
        <v>45</v>
      </c>
      <c s="29" t="s">
        <v>270</v>
      </c>
      <c s="29" t="s">
        <v>1812</v>
      </c>
      <c s="25" t="s">
        <v>47</v>
      </c>
      <c s="30" t="s">
        <v>1813</v>
      </c>
      <c s="31" t="s">
        <v>108</v>
      </c>
      <c s="32">
        <v>8.506</v>
      </c>
      <c s="33">
        <v>0</v>
      </c>
      <c s="34">
        <f>ROUND(ROUND(H188,2)*ROUND(G188,3),2)</f>
      </c>
      <c r="O188">
        <f>(I188*21)/100</f>
      </c>
      <c t="s">
        <v>23</v>
      </c>
    </row>
    <row r="189" spans="1:5" ht="12.75">
      <c r="A189" s="35" t="s">
        <v>50</v>
      </c>
      <c r="E189" s="36" t="s">
        <v>1814</v>
      </c>
    </row>
    <row r="190" spans="1:5" ht="12.75">
      <c r="A190" s="39" t="s">
        <v>52</v>
      </c>
      <c r="E190" s="38" t="s">
        <v>1775</v>
      </c>
    </row>
    <row r="191" spans="1:16" ht="12.75">
      <c r="A191" s="25" t="s">
        <v>45</v>
      </c>
      <c s="29" t="s">
        <v>275</v>
      </c>
      <c s="29" t="s">
        <v>1815</v>
      </c>
      <c s="25" t="s">
        <v>47</v>
      </c>
      <c s="30" t="s">
        <v>1816</v>
      </c>
      <c s="31" t="s">
        <v>1563</v>
      </c>
      <c s="32">
        <v>4</v>
      </c>
      <c s="33">
        <v>0</v>
      </c>
      <c s="34">
        <f>ROUND(ROUND(H191,2)*ROUND(G191,3),2)</f>
      </c>
      <c r="O191">
        <f>(I191*21)/100</f>
      </c>
      <c t="s">
        <v>23</v>
      </c>
    </row>
    <row r="192" spans="1:5" ht="12.75">
      <c r="A192" s="35" t="s">
        <v>50</v>
      </c>
      <c r="E192" s="36" t="s">
        <v>1817</v>
      </c>
    </row>
    <row r="193" spans="1:5" ht="12.75">
      <c r="A193" s="39" t="s">
        <v>52</v>
      </c>
      <c r="E193" s="38" t="s">
        <v>349</v>
      </c>
    </row>
    <row r="194" spans="1:16" ht="12.75">
      <c r="A194" s="25" t="s">
        <v>45</v>
      </c>
      <c s="29" t="s">
        <v>281</v>
      </c>
      <c s="29" t="s">
        <v>1818</v>
      </c>
      <c s="25" t="s">
        <v>47</v>
      </c>
      <c s="30" t="s">
        <v>1819</v>
      </c>
      <c s="31" t="s">
        <v>101</v>
      </c>
      <c s="32">
        <v>3.091</v>
      </c>
      <c s="33">
        <v>0</v>
      </c>
      <c s="34">
        <f>ROUND(ROUND(H194,2)*ROUND(G194,3),2)</f>
      </c>
      <c r="O194">
        <f>(I194*21)/100</f>
      </c>
      <c t="s">
        <v>23</v>
      </c>
    </row>
    <row r="195" spans="1:5" ht="12.75">
      <c r="A195" s="35" t="s">
        <v>50</v>
      </c>
      <c r="E195" s="36" t="s">
        <v>1820</v>
      </c>
    </row>
    <row r="196" spans="1:5" ht="12.75">
      <c r="A196" s="39" t="s">
        <v>52</v>
      </c>
      <c r="E196" s="38" t="s">
        <v>1821</v>
      </c>
    </row>
    <row r="197" spans="1:16" ht="12.75">
      <c r="A197" s="25" t="s">
        <v>45</v>
      </c>
      <c s="29" t="s">
        <v>285</v>
      </c>
      <c s="29" t="s">
        <v>1822</v>
      </c>
      <c s="25" t="s">
        <v>47</v>
      </c>
      <c s="30" t="s">
        <v>1823</v>
      </c>
      <c s="31" t="s">
        <v>101</v>
      </c>
      <c s="32">
        <v>1.379</v>
      </c>
      <c s="33">
        <v>0</v>
      </c>
      <c s="34">
        <f>ROUND(ROUND(H197,2)*ROUND(G197,3),2)</f>
      </c>
      <c r="O197">
        <f>(I197*21)/100</f>
      </c>
      <c t="s">
        <v>23</v>
      </c>
    </row>
    <row r="198" spans="1:5" ht="12.75">
      <c r="A198" s="35" t="s">
        <v>50</v>
      </c>
      <c r="E198" s="36" t="s">
        <v>47</v>
      </c>
    </row>
    <row r="199" spans="1:5" ht="12.75">
      <c r="A199" s="37" t="s">
        <v>52</v>
      </c>
      <c r="E199" s="38" t="s">
        <v>1824</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3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0+O9+O19+O23</f>
      </c>
      <c t="s">
        <v>22</v>
      </c>
    </row>
    <row r="3" spans="1:16" ht="15" customHeight="1">
      <c r="A3" t="s">
        <v>12</v>
      </c>
      <c s="12" t="s">
        <v>14</v>
      </c>
      <c s="13" t="s">
        <v>15</v>
      </c>
      <c s="1"/>
      <c s="14" t="s">
        <v>16</v>
      </c>
      <c s="1"/>
      <c s="9"/>
      <c s="8" t="s">
        <v>1825</v>
      </c>
      <c s="43">
        <f>0+I9+I19+I23</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1825</v>
      </c>
      <c s="6"/>
      <c s="18" t="s">
        <v>1826</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68</v>
      </c>
      <c s="19"/>
      <c s="27" t="s">
        <v>257</v>
      </c>
      <c s="19"/>
      <c s="19"/>
      <c s="19"/>
      <c s="28">
        <f>0+Q9</f>
      </c>
      <c r="O9">
        <f>0+R9</f>
      </c>
      <c r="Q9">
        <f>0+I10+I13+I16</f>
      </c>
      <c>
        <f>0+O10+O13+O16</f>
      </c>
    </row>
    <row r="10" spans="1:16" ht="12.75">
      <c r="A10" s="25" t="s">
        <v>45</v>
      </c>
      <c s="29" t="s">
        <v>29</v>
      </c>
      <c s="29" t="s">
        <v>267</v>
      </c>
      <c s="25" t="s">
        <v>29</v>
      </c>
      <c s="30" t="s">
        <v>268</v>
      </c>
      <c s="31" t="s">
        <v>49</v>
      </c>
      <c s="32">
        <v>10.632</v>
      </c>
      <c s="33">
        <v>0</v>
      </c>
      <c s="34">
        <f>ROUND(ROUND(H10,2)*ROUND(G10,3),2)</f>
      </c>
      <c r="O10">
        <f>(I10*21)/100</f>
      </c>
      <c t="s">
        <v>23</v>
      </c>
    </row>
    <row r="11" spans="1:5" ht="12.75">
      <c r="A11" s="35" t="s">
        <v>50</v>
      </c>
      <c r="E11" s="36" t="s">
        <v>1827</v>
      </c>
    </row>
    <row r="12" spans="1:5" ht="178.5">
      <c r="A12" s="39" t="s">
        <v>52</v>
      </c>
      <c r="E12" s="38" t="s">
        <v>1828</v>
      </c>
    </row>
    <row r="13" spans="1:16" ht="12.75">
      <c r="A13" s="25" t="s">
        <v>45</v>
      </c>
      <c s="29" t="s">
        <v>23</v>
      </c>
      <c s="29" t="s">
        <v>267</v>
      </c>
      <c s="25" t="s">
        <v>23</v>
      </c>
      <c s="30" t="s">
        <v>268</v>
      </c>
      <c s="31" t="s">
        <v>49</v>
      </c>
      <c s="32">
        <v>13.579</v>
      </c>
      <c s="33">
        <v>0</v>
      </c>
      <c s="34">
        <f>ROUND(ROUND(H13,2)*ROUND(G13,3),2)</f>
      </c>
      <c r="O13">
        <f>(I13*21)/100</f>
      </c>
      <c t="s">
        <v>23</v>
      </c>
    </row>
    <row r="14" spans="1:5" ht="12.75">
      <c r="A14" s="35" t="s">
        <v>50</v>
      </c>
      <c r="E14" s="36" t="s">
        <v>1829</v>
      </c>
    </row>
    <row r="15" spans="1:5" ht="242.25">
      <c r="A15" s="39" t="s">
        <v>52</v>
      </c>
      <c r="E15" s="38" t="s">
        <v>1830</v>
      </c>
    </row>
    <row r="16" spans="1:16" ht="12.75">
      <c r="A16" s="25" t="s">
        <v>45</v>
      </c>
      <c s="29" t="s">
        <v>22</v>
      </c>
      <c s="29" t="s">
        <v>1831</v>
      </c>
      <c s="25" t="s">
        <v>47</v>
      </c>
      <c s="30" t="s">
        <v>1832</v>
      </c>
      <c s="31" t="s">
        <v>101</v>
      </c>
      <c s="32">
        <v>5</v>
      </c>
      <c s="33">
        <v>0</v>
      </c>
      <c s="34">
        <f>ROUND(ROUND(H16,2)*ROUND(G16,3),2)</f>
      </c>
      <c r="O16">
        <f>(I16*21)/100</f>
      </c>
      <c t="s">
        <v>23</v>
      </c>
    </row>
    <row r="17" spans="1:5" ht="25.5">
      <c r="A17" s="35" t="s">
        <v>50</v>
      </c>
      <c r="E17" s="36" t="s">
        <v>1833</v>
      </c>
    </row>
    <row r="18" spans="1:5" ht="12.75">
      <c r="A18" s="37" t="s">
        <v>52</v>
      </c>
      <c r="E18" s="38" t="s">
        <v>981</v>
      </c>
    </row>
    <row r="19" spans="1:18" ht="12.75" customHeight="1">
      <c r="A19" s="6" t="s">
        <v>43</v>
      </c>
      <c s="6"/>
      <c s="41" t="s">
        <v>72</v>
      </c>
      <c s="6"/>
      <c s="27" t="s">
        <v>274</v>
      </c>
      <c s="6"/>
      <c s="6"/>
      <c s="6"/>
      <c s="42">
        <f>0+Q19</f>
      </c>
      <c r="O19">
        <f>0+R19</f>
      </c>
      <c r="Q19">
        <f>0+I20</f>
      </c>
      <c>
        <f>0+O20</f>
      </c>
    </row>
    <row r="20" spans="1:16" ht="12.75">
      <c r="A20" s="25" t="s">
        <v>45</v>
      </c>
      <c s="29" t="s">
        <v>33</v>
      </c>
      <c s="29" t="s">
        <v>1834</v>
      </c>
      <c s="25" t="s">
        <v>47</v>
      </c>
      <c s="30" t="s">
        <v>1835</v>
      </c>
      <c s="31" t="s">
        <v>84</v>
      </c>
      <c s="32">
        <v>8</v>
      </c>
      <c s="33">
        <v>0</v>
      </c>
      <c s="34">
        <f>ROUND(ROUND(H20,2)*ROUND(G20,3),2)</f>
      </c>
      <c r="O20">
        <f>(I20*21)/100</f>
      </c>
      <c t="s">
        <v>23</v>
      </c>
    </row>
    <row r="21" spans="1:5" ht="12.75">
      <c r="A21" s="35" t="s">
        <v>50</v>
      </c>
      <c r="E21" s="36" t="s">
        <v>1836</v>
      </c>
    </row>
    <row r="22" spans="1:5" ht="12.75">
      <c r="A22" s="37" t="s">
        <v>52</v>
      </c>
      <c r="E22" s="38" t="s">
        <v>1837</v>
      </c>
    </row>
    <row r="23" spans="1:18" ht="12.75" customHeight="1">
      <c r="A23" s="6" t="s">
        <v>43</v>
      </c>
      <c s="6"/>
      <c s="41" t="s">
        <v>40</v>
      </c>
      <c s="6"/>
      <c s="27" t="s">
        <v>280</v>
      </c>
      <c s="6"/>
      <c s="6"/>
      <c s="6"/>
      <c s="42">
        <f>0+Q23</f>
      </c>
      <c r="O23">
        <f>0+R23</f>
      </c>
      <c r="Q23">
        <f>0+I24+I27+I30+I33</f>
      </c>
      <c>
        <f>0+O24+O27+O30+O33</f>
      </c>
    </row>
    <row r="24" spans="1:16" ht="12.75">
      <c r="A24" s="25" t="s">
        <v>45</v>
      </c>
      <c s="29" t="s">
        <v>35</v>
      </c>
      <c s="29" t="s">
        <v>1838</v>
      </c>
      <c s="25" t="s">
        <v>47</v>
      </c>
      <c s="30" t="s">
        <v>1839</v>
      </c>
      <c s="31" t="s">
        <v>101</v>
      </c>
      <c s="32">
        <v>700</v>
      </c>
      <c s="33">
        <v>0</v>
      </c>
      <c s="34">
        <f>ROUND(ROUND(H24,2)*ROUND(G24,3),2)</f>
      </c>
      <c r="O24">
        <f>(I24*21)/100</f>
      </c>
      <c t="s">
        <v>23</v>
      </c>
    </row>
    <row r="25" spans="1:5" ht="25.5">
      <c r="A25" s="35" t="s">
        <v>50</v>
      </c>
      <c r="E25" s="36" t="s">
        <v>1840</v>
      </c>
    </row>
    <row r="26" spans="1:5" ht="76.5">
      <c r="A26" s="39" t="s">
        <v>52</v>
      </c>
      <c r="E26" s="38" t="s">
        <v>1841</v>
      </c>
    </row>
    <row r="27" spans="1:16" ht="12.75">
      <c r="A27" s="25" t="s">
        <v>45</v>
      </c>
      <c s="29" t="s">
        <v>37</v>
      </c>
      <c s="29" t="s">
        <v>1842</v>
      </c>
      <c s="25" t="s">
        <v>47</v>
      </c>
      <c s="30" t="s">
        <v>1843</v>
      </c>
      <c s="31" t="s">
        <v>1563</v>
      </c>
      <c s="32">
        <v>24</v>
      </c>
      <c s="33">
        <v>0</v>
      </c>
      <c s="34">
        <f>ROUND(ROUND(H27,2)*ROUND(G27,3),2)</f>
      </c>
      <c r="O27">
        <f>(I27*21)/100</f>
      </c>
      <c t="s">
        <v>23</v>
      </c>
    </row>
    <row r="28" spans="1:5" ht="25.5">
      <c r="A28" s="35" t="s">
        <v>50</v>
      </c>
      <c r="E28" s="36" t="s">
        <v>1844</v>
      </c>
    </row>
    <row r="29" spans="1:5" ht="63.75">
      <c r="A29" s="39" t="s">
        <v>52</v>
      </c>
      <c r="E29" s="38" t="s">
        <v>1845</v>
      </c>
    </row>
    <row r="30" spans="1:16" ht="12.75">
      <c r="A30" s="25" t="s">
        <v>45</v>
      </c>
      <c s="29" t="s">
        <v>68</v>
      </c>
      <c s="29" t="s">
        <v>1846</v>
      </c>
      <c s="25" t="s">
        <v>47</v>
      </c>
      <c s="30" t="s">
        <v>1847</v>
      </c>
      <c s="31" t="s">
        <v>84</v>
      </c>
      <c s="32">
        <v>54</v>
      </c>
      <c s="33">
        <v>0</v>
      </c>
      <c s="34">
        <f>ROUND(ROUND(H30,2)*ROUND(G30,3),2)</f>
      </c>
      <c r="O30">
        <f>(I30*21)/100</f>
      </c>
      <c t="s">
        <v>23</v>
      </c>
    </row>
    <row r="31" spans="1:5" ht="12.75">
      <c r="A31" s="35" t="s">
        <v>50</v>
      </c>
      <c r="E31" s="36" t="s">
        <v>1848</v>
      </c>
    </row>
    <row r="32" spans="1:5" ht="102">
      <c r="A32" s="39" t="s">
        <v>52</v>
      </c>
      <c r="E32" s="38" t="s">
        <v>1849</v>
      </c>
    </row>
    <row r="33" spans="1:16" ht="12.75">
      <c r="A33" s="25" t="s">
        <v>45</v>
      </c>
      <c s="29" t="s">
        <v>72</v>
      </c>
      <c s="29" t="s">
        <v>1850</v>
      </c>
      <c s="25" t="s">
        <v>47</v>
      </c>
      <c s="30" t="s">
        <v>1851</v>
      </c>
      <c s="31" t="s">
        <v>84</v>
      </c>
      <c s="32">
        <v>18</v>
      </c>
      <c s="33">
        <v>0</v>
      </c>
      <c s="34">
        <f>ROUND(ROUND(H33,2)*ROUND(G33,3),2)</f>
      </c>
      <c r="O33">
        <f>(I33*21)/100</f>
      </c>
      <c t="s">
        <v>23</v>
      </c>
    </row>
    <row r="34" spans="1:5" ht="12.75">
      <c r="A34" s="35" t="s">
        <v>50</v>
      </c>
      <c r="E34" s="36" t="s">
        <v>1852</v>
      </c>
    </row>
    <row r="35" spans="1:5" ht="102">
      <c r="A35" s="37" t="s">
        <v>52</v>
      </c>
      <c r="E35" s="38" t="s">
        <v>1853</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0+O8+O51+O88+O110+O126+O139+O158+O177+O190+O194</f>
      </c>
      <c t="s">
        <v>22</v>
      </c>
    </row>
    <row r="3" spans="1:16" ht="15" customHeight="1">
      <c r="A3" t="s">
        <v>12</v>
      </c>
      <c s="12" t="s">
        <v>14</v>
      </c>
      <c s="13" t="s">
        <v>15</v>
      </c>
      <c s="1"/>
      <c s="14" t="s">
        <v>16</v>
      </c>
      <c s="1"/>
      <c s="9"/>
      <c s="8" t="s">
        <v>24</v>
      </c>
      <c s="43">
        <f>0+I8+I51+I88+I110+I126+I139+I158+I177+I190+I194</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0+I9+I12+I15+I18+I21+I24+I27+I30+I33+I36+I39+I42+I45+I48</f>
      </c>
      <c>
        <f>0+O9+O12+O15+O18+O21+O24+O27+O30+O33+O36+O39+O42+O45+O48</f>
      </c>
    </row>
    <row r="9" spans="1:16" ht="12.75">
      <c r="A9" s="25" t="s">
        <v>45</v>
      </c>
      <c s="29" t="s">
        <v>29</v>
      </c>
      <c s="29" t="s">
        <v>46</v>
      </c>
      <c s="25" t="s">
        <v>47</v>
      </c>
      <c s="30" t="s">
        <v>48</v>
      </c>
      <c s="31" t="s">
        <v>49</v>
      </c>
      <c s="32">
        <v>21.15</v>
      </c>
      <c s="33">
        <v>0</v>
      </c>
      <c s="34">
        <f>ROUND(ROUND(H9,2)*ROUND(G9,3),2)</f>
      </c>
      <c r="O9">
        <f>(I9*21)/100</f>
      </c>
      <c t="s">
        <v>23</v>
      </c>
    </row>
    <row r="10" spans="1:5" ht="38.25">
      <c r="A10" s="35" t="s">
        <v>50</v>
      </c>
      <c r="E10" s="36" t="s">
        <v>51</v>
      </c>
    </row>
    <row r="11" spans="1:5" ht="12.75">
      <c r="A11" s="39" t="s">
        <v>52</v>
      </c>
      <c r="E11" s="38" t="s">
        <v>47</v>
      </c>
    </row>
    <row r="12" spans="1:16" ht="12.75">
      <c r="A12" s="25" t="s">
        <v>45</v>
      </c>
      <c s="29" t="s">
        <v>23</v>
      </c>
      <c s="29" t="s">
        <v>53</v>
      </c>
      <c s="25" t="s">
        <v>47</v>
      </c>
      <c s="30" t="s">
        <v>54</v>
      </c>
      <c s="31" t="s">
        <v>49</v>
      </c>
      <c s="32">
        <v>154.5</v>
      </c>
      <c s="33">
        <v>0</v>
      </c>
      <c s="34">
        <f>ROUND(ROUND(H12,2)*ROUND(G12,3),2)</f>
      </c>
      <c r="O12">
        <f>(I12*21)/100</f>
      </c>
      <c t="s">
        <v>23</v>
      </c>
    </row>
    <row r="13" spans="1:5" ht="127.5">
      <c r="A13" s="35" t="s">
        <v>50</v>
      </c>
      <c r="E13" s="36" t="s">
        <v>55</v>
      </c>
    </row>
    <row r="14" spans="1:5" ht="12.75">
      <c r="A14" s="39" t="s">
        <v>52</v>
      </c>
      <c r="E14" s="38" t="s">
        <v>47</v>
      </c>
    </row>
    <row r="15" spans="1:16" ht="12.75">
      <c r="A15" s="25" t="s">
        <v>45</v>
      </c>
      <c s="29" t="s">
        <v>22</v>
      </c>
      <c s="29" t="s">
        <v>56</v>
      </c>
      <c s="25" t="s">
        <v>47</v>
      </c>
      <c s="30" t="s">
        <v>57</v>
      </c>
      <c s="31" t="s">
        <v>49</v>
      </c>
      <c s="32">
        <v>0.06</v>
      </c>
      <c s="33">
        <v>0</v>
      </c>
      <c s="34">
        <f>ROUND(ROUND(H15,2)*ROUND(G15,3),2)</f>
      </c>
      <c r="O15">
        <f>(I15*21)/100</f>
      </c>
      <c t="s">
        <v>23</v>
      </c>
    </row>
    <row r="16" spans="1:5" ht="38.25">
      <c r="A16" s="35" t="s">
        <v>50</v>
      </c>
      <c r="E16" s="36" t="s">
        <v>58</v>
      </c>
    </row>
    <row r="17" spans="1:5" ht="12.75">
      <c r="A17" s="39" t="s">
        <v>52</v>
      </c>
      <c r="E17" s="38" t="s">
        <v>47</v>
      </c>
    </row>
    <row r="18" spans="1:16" ht="12.75">
      <c r="A18" s="25" t="s">
        <v>45</v>
      </c>
      <c s="29" t="s">
        <v>33</v>
      </c>
      <c s="29" t="s">
        <v>59</v>
      </c>
      <c s="25" t="s">
        <v>47</v>
      </c>
      <c s="30" t="s">
        <v>60</v>
      </c>
      <c s="31" t="s">
        <v>61</v>
      </c>
      <c s="32">
        <v>1</v>
      </c>
      <c s="33">
        <v>0</v>
      </c>
      <c s="34">
        <f>ROUND(ROUND(H18,2)*ROUND(G18,3),2)</f>
      </c>
      <c r="O18">
        <f>(I18*21)/100</f>
      </c>
      <c t="s">
        <v>23</v>
      </c>
    </row>
    <row r="19" spans="1:5" ht="12.75">
      <c r="A19" s="35" t="s">
        <v>50</v>
      </c>
      <c r="E19" s="36" t="s">
        <v>47</v>
      </c>
    </row>
    <row r="20" spans="1:5" ht="12.75">
      <c r="A20" s="39" t="s">
        <v>52</v>
      </c>
      <c r="E20" s="38" t="s">
        <v>47</v>
      </c>
    </row>
    <row r="21" spans="1:16" ht="12.75">
      <c r="A21" s="25" t="s">
        <v>45</v>
      </c>
      <c s="29" t="s">
        <v>35</v>
      </c>
      <c s="29" t="s">
        <v>62</v>
      </c>
      <c s="25" t="s">
        <v>47</v>
      </c>
      <c s="30" t="s">
        <v>63</v>
      </c>
      <c s="31" t="s">
        <v>61</v>
      </c>
      <c s="32">
        <v>1</v>
      </c>
      <c s="33">
        <v>0</v>
      </c>
      <c s="34">
        <f>ROUND(ROUND(H21,2)*ROUND(G21,3),2)</f>
      </c>
      <c r="O21">
        <f>(I21*21)/100</f>
      </c>
      <c t="s">
        <v>23</v>
      </c>
    </row>
    <row r="22" spans="1:5" ht="25.5">
      <c r="A22" s="35" t="s">
        <v>50</v>
      </c>
      <c r="E22" s="36" t="s">
        <v>64</v>
      </c>
    </row>
    <row r="23" spans="1:5" ht="12.75">
      <c r="A23" s="39" t="s">
        <v>52</v>
      </c>
      <c r="E23" s="38" t="s">
        <v>47</v>
      </c>
    </row>
    <row r="24" spans="1:16" ht="12.75">
      <c r="A24" s="25" t="s">
        <v>45</v>
      </c>
      <c s="29" t="s">
        <v>37</v>
      </c>
      <c s="29" t="s">
        <v>65</v>
      </c>
      <c s="25" t="s">
        <v>47</v>
      </c>
      <c s="30" t="s">
        <v>66</v>
      </c>
      <c s="31" t="s">
        <v>61</v>
      </c>
      <c s="32">
        <v>1</v>
      </c>
      <c s="33">
        <v>0</v>
      </c>
      <c s="34">
        <f>ROUND(ROUND(H24,2)*ROUND(G24,3),2)</f>
      </c>
      <c r="O24">
        <f>(I24*21)/100</f>
      </c>
      <c t="s">
        <v>23</v>
      </c>
    </row>
    <row r="25" spans="1:5" ht="25.5">
      <c r="A25" s="35" t="s">
        <v>50</v>
      </c>
      <c r="E25" s="36" t="s">
        <v>67</v>
      </c>
    </row>
    <row r="26" spans="1:5" ht="12.75">
      <c r="A26" s="39" t="s">
        <v>52</v>
      </c>
      <c r="E26" s="38" t="s">
        <v>47</v>
      </c>
    </row>
    <row r="27" spans="1:16" ht="12.75">
      <c r="A27" s="25" t="s">
        <v>45</v>
      </c>
      <c s="29" t="s">
        <v>68</v>
      </c>
      <c s="29" t="s">
        <v>69</v>
      </c>
      <c s="25" t="s">
        <v>47</v>
      </c>
      <c s="30" t="s">
        <v>70</v>
      </c>
      <c s="31" t="s">
        <v>61</v>
      </c>
      <c s="32">
        <v>1</v>
      </c>
      <c s="33">
        <v>0</v>
      </c>
      <c s="34">
        <f>ROUND(ROUND(H27,2)*ROUND(G27,3),2)</f>
      </c>
      <c r="O27">
        <f>(I27*21)/100</f>
      </c>
      <c t="s">
        <v>23</v>
      </c>
    </row>
    <row r="28" spans="1:5" ht="63.75">
      <c r="A28" s="35" t="s">
        <v>50</v>
      </c>
      <c r="E28" s="36" t="s">
        <v>71</v>
      </c>
    </row>
    <row r="29" spans="1:5" ht="12.75">
      <c r="A29" s="39" t="s">
        <v>52</v>
      </c>
      <c r="E29" s="38" t="s">
        <v>47</v>
      </c>
    </row>
    <row r="30" spans="1:16" ht="12.75">
      <c r="A30" s="25" t="s">
        <v>45</v>
      </c>
      <c s="29" t="s">
        <v>72</v>
      </c>
      <c s="29" t="s">
        <v>73</v>
      </c>
      <c s="25" t="s">
        <v>47</v>
      </c>
      <c s="30" t="s">
        <v>74</v>
      </c>
      <c s="31" t="s">
        <v>61</v>
      </c>
      <c s="32">
        <v>1</v>
      </c>
      <c s="33">
        <v>0</v>
      </c>
      <c s="34">
        <f>ROUND(ROUND(H30,2)*ROUND(G30,3),2)</f>
      </c>
      <c r="O30">
        <f>(I30*21)/100</f>
      </c>
      <c t="s">
        <v>23</v>
      </c>
    </row>
    <row r="31" spans="1:5" ht="12.75">
      <c r="A31" s="35" t="s">
        <v>50</v>
      </c>
      <c r="E31" s="36" t="s">
        <v>75</v>
      </c>
    </row>
    <row r="32" spans="1:5" ht="12.75">
      <c r="A32" s="39" t="s">
        <v>52</v>
      </c>
      <c r="E32" s="38" t="s">
        <v>47</v>
      </c>
    </row>
    <row r="33" spans="1:16" ht="12.75">
      <c r="A33" s="25" t="s">
        <v>45</v>
      </c>
      <c s="29" t="s">
        <v>40</v>
      </c>
      <c s="29" t="s">
        <v>76</v>
      </c>
      <c s="25" t="s">
        <v>47</v>
      </c>
      <c s="30" t="s">
        <v>77</v>
      </c>
      <c s="31" t="s">
        <v>61</v>
      </c>
      <c s="32">
        <v>1</v>
      </c>
      <c s="33">
        <v>0</v>
      </c>
      <c s="34">
        <f>ROUND(ROUND(H33,2)*ROUND(G33,3),2)</f>
      </c>
      <c r="O33">
        <f>(I33*21)/100</f>
      </c>
      <c t="s">
        <v>23</v>
      </c>
    </row>
    <row r="34" spans="1:5" ht="12.75">
      <c r="A34" s="35" t="s">
        <v>50</v>
      </c>
      <c r="E34" s="36" t="s">
        <v>78</v>
      </c>
    </row>
    <row r="35" spans="1:5" ht="12.75">
      <c r="A35" s="39" t="s">
        <v>52</v>
      </c>
      <c r="E35" s="38" t="s">
        <v>47</v>
      </c>
    </row>
    <row r="36" spans="1:16" ht="12.75">
      <c r="A36" s="25" t="s">
        <v>45</v>
      </c>
      <c s="29" t="s">
        <v>42</v>
      </c>
      <c s="29" t="s">
        <v>79</v>
      </c>
      <c s="25" t="s">
        <v>47</v>
      </c>
      <c s="30" t="s">
        <v>80</v>
      </c>
      <c s="31" t="s">
        <v>61</v>
      </c>
      <c s="32">
        <v>1</v>
      </c>
      <c s="33">
        <v>0</v>
      </c>
      <c s="34">
        <f>ROUND(ROUND(H36,2)*ROUND(G36,3),2)</f>
      </c>
      <c r="O36">
        <f>(I36*21)/100</f>
      </c>
      <c t="s">
        <v>23</v>
      </c>
    </row>
    <row r="37" spans="1:5" ht="12.75">
      <c r="A37" s="35" t="s">
        <v>50</v>
      </c>
      <c r="E37" s="36" t="s">
        <v>78</v>
      </c>
    </row>
    <row r="38" spans="1:5" ht="12.75">
      <c r="A38" s="39" t="s">
        <v>52</v>
      </c>
      <c r="E38" s="38" t="s">
        <v>47</v>
      </c>
    </row>
    <row r="39" spans="1:16" ht="12.75">
      <c r="A39" s="25" t="s">
        <v>45</v>
      </c>
      <c s="29" t="s">
        <v>81</v>
      </c>
      <c s="29" t="s">
        <v>82</v>
      </c>
      <c s="25" t="s">
        <v>47</v>
      </c>
      <c s="30" t="s">
        <v>83</v>
      </c>
      <c s="31" t="s">
        <v>84</v>
      </c>
      <c s="32">
        <v>1</v>
      </c>
      <c s="33">
        <v>0</v>
      </c>
      <c s="34">
        <f>ROUND(ROUND(H39,2)*ROUND(G39,3),2)</f>
      </c>
      <c r="O39">
        <f>(I39*21)/100</f>
      </c>
      <c t="s">
        <v>23</v>
      </c>
    </row>
    <row r="40" spans="1:5" ht="12.75">
      <c r="A40" s="35" t="s">
        <v>50</v>
      </c>
      <c r="E40" s="36" t="s">
        <v>47</v>
      </c>
    </row>
    <row r="41" spans="1:5" ht="12.75">
      <c r="A41" s="39" t="s">
        <v>52</v>
      </c>
      <c r="E41" s="38" t="s">
        <v>47</v>
      </c>
    </row>
    <row r="42" spans="1:16" ht="12.75">
      <c r="A42" s="25" t="s">
        <v>45</v>
      </c>
      <c s="29" t="s">
        <v>85</v>
      </c>
      <c s="29" t="s">
        <v>86</v>
      </c>
      <c s="25" t="s">
        <v>47</v>
      </c>
      <c s="30" t="s">
        <v>87</v>
      </c>
      <c s="31" t="s">
        <v>61</v>
      </c>
      <c s="32">
        <v>1</v>
      </c>
      <c s="33">
        <v>0</v>
      </c>
      <c s="34">
        <f>ROUND(ROUND(H42,2)*ROUND(G42,3),2)</f>
      </c>
      <c r="O42">
        <f>(I42*21)/100</f>
      </c>
      <c t="s">
        <v>23</v>
      </c>
    </row>
    <row r="43" spans="1:5" ht="63.75">
      <c r="A43" s="35" t="s">
        <v>50</v>
      </c>
      <c r="E43" s="36" t="s">
        <v>88</v>
      </c>
    </row>
    <row r="44" spans="1:5" ht="12.75">
      <c r="A44" s="39" t="s">
        <v>52</v>
      </c>
      <c r="E44" s="38" t="s">
        <v>47</v>
      </c>
    </row>
    <row r="45" spans="1:16" ht="12.75">
      <c r="A45" s="25" t="s">
        <v>45</v>
      </c>
      <c s="29" t="s">
        <v>89</v>
      </c>
      <c s="29" t="s">
        <v>90</v>
      </c>
      <c s="25" t="s">
        <v>47</v>
      </c>
      <c s="30" t="s">
        <v>91</v>
      </c>
      <c s="31" t="s">
        <v>61</v>
      </c>
      <c s="32">
        <v>0</v>
      </c>
      <c s="33">
        <v>0</v>
      </c>
      <c s="34">
        <f>ROUND(ROUND(H45,2)*ROUND(G45,3),2)</f>
      </c>
      <c r="O45">
        <f>(I45*21)/100</f>
      </c>
      <c t="s">
        <v>23</v>
      </c>
    </row>
    <row r="46" spans="1:5" ht="76.5">
      <c r="A46" s="35" t="s">
        <v>50</v>
      </c>
      <c r="E46" s="36" t="s">
        <v>92</v>
      </c>
    </row>
    <row r="47" spans="1:5" ht="12.75">
      <c r="A47" s="39" t="s">
        <v>52</v>
      </c>
      <c r="E47" s="38" t="s">
        <v>47</v>
      </c>
    </row>
    <row r="48" spans="1:16" ht="12.75">
      <c r="A48" s="25" t="s">
        <v>45</v>
      </c>
      <c s="29" t="s">
        <v>93</v>
      </c>
      <c s="29" t="s">
        <v>94</v>
      </c>
      <c s="25" t="s">
        <v>47</v>
      </c>
      <c s="30" t="s">
        <v>95</v>
      </c>
      <c s="31" t="s">
        <v>61</v>
      </c>
      <c s="32">
        <v>1</v>
      </c>
      <c s="33">
        <v>0</v>
      </c>
      <c s="34">
        <f>ROUND(ROUND(H48,2)*ROUND(G48,3),2)</f>
      </c>
      <c r="O48">
        <f>(I48*21)/100</f>
      </c>
      <c t="s">
        <v>23</v>
      </c>
    </row>
    <row r="49" spans="1:5" ht="12.75">
      <c r="A49" s="35" t="s">
        <v>50</v>
      </c>
      <c r="E49" s="36" t="s">
        <v>96</v>
      </c>
    </row>
    <row r="50" spans="1:5" ht="12.75">
      <c r="A50" s="37" t="s">
        <v>52</v>
      </c>
      <c r="E50" s="38" t="s">
        <v>47</v>
      </c>
    </row>
    <row r="51" spans="1:18" ht="12.75" customHeight="1">
      <c r="A51" s="6" t="s">
        <v>43</v>
      </c>
      <c s="6"/>
      <c s="41" t="s">
        <v>29</v>
      </c>
      <c s="6"/>
      <c s="27" t="s">
        <v>97</v>
      </c>
      <c s="6"/>
      <c s="6"/>
      <c s="6"/>
      <c s="42">
        <f>0+Q51</f>
      </c>
      <c r="O51">
        <f>0+R51</f>
      </c>
      <c r="Q51">
        <f>0+I52+I55+I58+I61+I64+I67+I70+I73+I76+I79+I82+I85</f>
      </c>
      <c>
        <f>0+O52+O55+O58+O61+O64+O67+O70+O73+O76+O79+O82+O85</f>
      </c>
    </row>
    <row r="52" spans="1:16" ht="12.75">
      <c r="A52" s="25" t="s">
        <v>45</v>
      </c>
      <c s="29" t="s">
        <v>98</v>
      </c>
      <c s="29" t="s">
        <v>99</v>
      </c>
      <c s="25" t="s">
        <v>47</v>
      </c>
      <c s="30" t="s">
        <v>100</v>
      </c>
      <c s="31" t="s">
        <v>101</v>
      </c>
      <c s="32">
        <v>46</v>
      </c>
      <c s="33">
        <v>0</v>
      </c>
      <c s="34">
        <f>ROUND(ROUND(H52,2)*ROUND(G52,3),2)</f>
      </c>
      <c r="O52">
        <f>(I52*21)/100</f>
      </c>
      <c t="s">
        <v>23</v>
      </c>
    </row>
    <row r="53" spans="1:5" ht="12.75">
      <c r="A53" s="35" t="s">
        <v>50</v>
      </c>
      <c r="E53" s="36" t="s">
        <v>47</v>
      </c>
    </row>
    <row r="54" spans="1:5" ht="12.75">
      <c r="A54" s="39" t="s">
        <v>52</v>
      </c>
      <c r="E54" s="38" t="s">
        <v>47</v>
      </c>
    </row>
    <row r="55" spans="1:16" ht="12.75">
      <c r="A55" s="25" t="s">
        <v>45</v>
      </c>
      <c s="29" t="s">
        <v>102</v>
      </c>
      <c s="29" t="s">
        <v>103</v>
      </c>
      <c s="25" t="s">
        <v>47</v>
      </c>
      <c s="30" t="s">
        <v>104</v>
      </c>
      <c s="31" t="s">
        <v>84</v>
      </c>
      <c s="32">
        <v>1</v>
      </c>
      <c s="33">
        <v>0</v>
      </c>
      <c s="34">
        <f>ROUND(ROUND(H55,2)*ROUND(G55,3),2)</f>
      </c>
      <c r="O55">
        <f>(I55*21)/100</f>
      </c>
      <c t="s">
        <v>23</v>
      </c>
    </row>
    <row r="56" spans="1:5" ht="12.75">
      <c r="A56" s="35" t="s">
        <v>50</v>
      </c>
      <c r="E56" s="36" t="s">
        <v>47</v>
      </c>
    </row>
    <row r="57" spans="1:5" ht="12.75">
      <c r="A57" s="39" t="s">
        <v>52</v>
      </c>
      <c r="E57" s="38" t="s">
        <v>47</v>
      </c>
    </row>
    <row r="58" spans="1:16" ht="25.5">
      <c r="A58" s="25" t="s">
        <v>45</v>
      </c>
      <c s="29" t="s">
        <v>105</v>
      </c>
      <c s="29" t="s">
        <v>106</v>
      </c>
      <c s="25" t="s">
        <v>47</v>
      </c>
      <c s="30" t="s">
        <v>107</v>
      </c>
      <c s="31" t="s">
        <v>108</v>
      </c>
      <c s="32">
        <v>15.6</v>
      </c>
      <c s="33">
        <v>0</v>
      </c>
      <c s="34">
        <f>ROUND(ROUND(H58,2)*ROUND(G58,3),2)</f>
      </c>
      <c r="O58">
        <f>(I58*21)/100</f>
      </c>
      <c t="s">
        <v>23</v>
      </c>
    </row>
    <row r="59" spans="1:5" ht="51">
      <c r="A59" s="35" t="s">
        <v>50</v>
      </c>
      <c r="E59" s="36" t="s">
        <v>109</v>
      </c>
    </row>
    <row r="60" spans="1:5" ht="12.75">
      <c r="A60" s="39" t="s">
        <v>52</v>
      </c>
      <c r="E60" s="38" t="s">
        <v>47</v>
      </c>
    </row>
    <row r="61" spans="1:16" ht="12.75">
      <c r="A61" s="25" t="s">
        <v>45</v>
      </c>
      <c s="29" t="s">
        <v>110</v>
      </c>
      <c s="29" t="s">
        <v>111</v>
      </c>
      <c s="25" t="s">
        <v>47</v>
      </c>
      <c s="30" t="s">
        <v>112</v>
      </c>
      <c s="31" t="s">
        <v>108</v>
      </c>
      <c s="32">
        <v>1</v>
      </c>
      <c s="33">
        <v>0</v>
      </c>
      <c s="34">
        <f>ROUND(ROUND(H61,2)*ROUND(G61,3),2)</f>
      </c>
      <c r="O61">
        <f>(I61*21)/100</f>
      </c>
      <c t="s">
        <v>23</v>
      </c>
    </row>
    <row r="62" spans="1:5" ht="38.25">
      <c r="A62" s="35" t="s">
        <v>50</v>
      </c>
      <c r="E62" s="36" t="s">
        <v>113</v>
      </c>
    </row>
    <row r="63" spans="1:5" ht="12.75">
      <c r="A63" s="39" t="s">
        <v>52</v>
      </c>
      <c r="E63" s="38" t="s">
        <v>47</v>
      </c>
    </row>
    <row r="64" spans="1:16" ht="25.5">
      <c r="A64" s="25" t="s">
        <v>45</v>
      </c>
      <c s="29" t="s">
        <v>114</v>
      </c>
      <c s="29" t="s">
        <v>115</v>
      </c>
      <c s="25" t="s">
        <v>47</v>
      </c>
      <c s="30" t="s">
        <v>116</v>
      </c>
      <c s="31" t="s">
        <v>108</v>
      </c>
      <c s="32">
        <v>7.5</v>
      </c>
      <c s="33">
        <v>0</v>
      </c>
      <c s="34">
        <f>ROUND(ROUND(H64,2)*ROUND(G64,3),2)</f>
      </c>
      <c r="O64">
        <f>(I64*21)/100</f>
      </c>
      <c t="s">
        <v>23</v>
      </c>
    </row>
    <row r="65" spans="1:5" ht="25.5">
      <c r="A65" s="35" t="s">
        <v>50</v>
      </c>
      <c r="E65" s="36" t="s">
        <v>117</v>
      </c>
    </row>
    <row r="66" spans="1:5" ht="12.75">
      <c r="A66" s="39" t="s">
        <v>52</v>
      </c>
      <c r="E66" s="38" t="s">
        <v>47</v>
      </c>
    </row>
    <row r="67" spans="1:16" ht="25.5">
      <c r="A67" s="25" t="s">
        <v>45</v>
      </c>
      <c s="29" t="s">
        <v>118</v>
      </c>
      <c s="29" t="s">
        <v>119</v>
      </c>
      <c s="25" t="s">
        <v>47</v>
      </c>
      <c s="30" t="s">
        <v>120</v>
      </c>
      <c s="31" t="s">
        <v>108</v>
      </c>
      <c s="32">
        <v>4.5</v>
      </c>
      <c s="33">
        <v>0</v>
      </c>
      <c s="34">
        <f>ROUND(ROUND(H67,2)*ROUND(G67,3),2)</f>
      </c>
      <c r="O67">
        <f>(I67*21)/100</f>
      </c>
      <c t="s">
        <v>23</v>
      </c>
    </row>
    <row r="68" spans="1:5" ht="51">
      <c r="A68" s="35" t="s">
        <v>50</v>
      </c>
      <c r="E68" s="36" t="s">
        <v>121</v>
      </c>
    </row>
    <row r="69" spans="1:5" ht="12.75">
      <c r="A69" s="39" t="s">
        <v>52</v>
      </c>
      <c r="E69" s="38" t="s">
        <v>47</v>
      </c>
    </row>
    <row r="70" spans="1:16" ht="25.5">
      <c r="A70" s="25" t="s">
        <v>45</v>
      </c>
      <c s="29" t="s">
        <v>122</v>
      </c>
      <c s="29" t="s">
        <v>123</v>
      </c>
      <c s="25" t="s">
        <v>47</v>
      </c>
      <c s="30" t="s">
        <v>124</v>
      </c>
      <c s="31" t="s">
        <v>108</v>
      </c>
      <c s="32">
        <v>1.8</v>
      </c>
      <c s="33">
        <v>0</v>
      </c>
      <c s="34">
        <f>ROUND(ROUND(H70,2)*ROUND(G70,3),2)</f>
      </c>
      <c r="O70">
        <f>(I70*21)/100</f>
      </c>
      <c t="s">
        <v>23</v>
      </c>
    </row>
    <row r="71" spans="1:5" ht="25.5">
      <c r="A71" s="35" t="s">
        <v>50</v>
      </c>
      <c r="E71" s="36" t="s">
        <v>125</v>
      </c>
    </row>
    <row r="72" spans="1:5" ht="12.75">
      <c r="A72" s="39" t="s">
        <v>52</v>
      </c>
      <c r="E72" s="38" t="s">
        <v>47</v>
      </c>
    </row>
    <row r="73" spans="1:16" ht="12.75">
      <c r="A73" s="25" t="s">
        <v>45</v>
      </c>
      <c s="29" t="s">
        <v>126</v>
      </c>
      <c s="29" t="s">
        <v>127</v>
      </c>
      <c s="25" t="s">
        <v>47</v>
      </c>
      <c s="30" t="s">
        <v>128</v>
      </c>
      <c s="31" t="s">
        <v>108</v>
      </c>
      <c s="32">
        <v>84.8</v>
      </c>
      <c s="33">
        <v>0</v>
      </c>
      <c s="34">
        <f>ROUND(ROUND(H73,2)*ROUND(G73,3),2)</f>
      </c>
      <c r="O73">
        <f>(I73*21)/100</f>
      </c>
      <c t="s">
        <v>23</v>
      </c>
    </row>
    <row r="74" spans="1:5" ht="127.5">
      <c r="A74" s="35" t="s">
        <v>50</v>
      </c>
      <c r="E74" s="36" t="s">
        <v>129</v>
      </c>
    </row>
    <row r="75" spans="1:5" ht="12.75">
      <c r="A75" s="39" t="s">
        <v>52</v>
      </c>
      <c r="E75" s="38" t="s">
        <v>47</v>
      </c>
    </row>
    <row r="76" spans="1:16" ht="12.75">
      <c r="A76" s="25" t="s">
        <v>45</v>
      </c>
      <c s="29" t="s">
        <v>130</v>
      </c>
      <c s="29" t="s">
        <v>131</v>
      </c>
      <c s="25" t="s">
        <v>47</v>
      </c>
      <c s="30" t="s">
        <v>132</v>
      </c>
      <c s="31" t="s">
        <v>108</v>
      </c>
      <c s="32">
        <v>84.8</v>
      </c>
      <c s="33">
        <v>0</v>
      </c>
      <c s="34">
        <f>ROUND(ROUND(H76,2)*ROUND(G76,3),2)</f>
      </c>
      <c r="O76">
        <f>(I76*21)/100</f>
      </c>
      <c t="s">
        <v>23</v>
      </c>
    </row>
    <row r="77" spans="1:5" ht="114.75">
      <c r="A77" s="35" t="s">
        <v>50</v>
      </c>
      <c r="E77" s="36" t="s">
        <v>133</v>
      </c>
    </row>
    <row r="78" spans="1:5" ht="12.75">
      <c r="A78" s="39" t="s">
        <v>52</v>
      </c>
      <c r="E78" s="38" t="s">
        <v>47</v>
      </c>
    </row>
    <row r="79" spans="1:16" ht="12.75">
      <c r="A79" s="25" t="s">
        <v>45</v>
      </c>
      <c s="29" t="s">
        <v>134</v>
      </c>
      <c s="29" t="s">
        <v>135</v>
      </c>
      <c s="25" t="s">
        <v>47</v>
      </c>
      <c s="30" t="s">
        <v>136</v>
      </c>
      <c s="31" t="s">
        <v>108</v>
      </c>
      <c s="32">
        <v>85</v>
      </c>
      <c s="33">
        <v>0</v>
      </c>
      <c s="34">
        <f>ROUND(ROUND(H79,2)*ROUND(G79,3),2)</f>
      </c>
      <c r="O79">
        <f>(I79*21)/100</f>
      </c>
      <c t="s">
        <v>23</v>
      </c>
    </row>
    <row r="80" spans="1:5" ht="12.75">
      <c r="A80" s="35" t="s">
        <v>50</v>
      </c>
      <c r="E80" s="36" t="s">
        <v>137</v>
      </c>
    </row>
    <row r="81" spans="1:5" ht="12.75">
      <c r="A81" s="39" t="s">
        <v>52</v>
      </c>
      <c r="E81" s="38" t="s">
        <v>47</v>
      </c>
    </row>
    <row r="82" spans="1:16" ht="12.75">
      <c r="A82" s="25" t="s">
        <v>45</v>
      </c>
      <c s="29" t="s">
        <v>138</v>
      </c>
      <c s="29" t="s">
        <v>139</v>
      </c>
      <c s="25" t="s">
        <v>47</v>
      </c>
      <c s="30" t="s">
        <v>140</v>
      </c>
      <c s="31" t="s">
        <v>108</v>
      </c>
      <c s="32">
        <v>75</v>
      </c>
      <c s="33">
        <v>0</v>
      </c>
      <c s="34">
        <f>ROUND(ROUND(H82,2)*ROUND(G82,3),2)</f>
      </c>
      <c r="O82">
        <f>(I82*21)/100</f>
      </c>
      <c t="s">
        <v>23</v>
      </c>
    </row>
    <row r="83" spans="1:5" ht="25.5">
      <c r="A83" s="35" t="s">
        <v>50</v>
      </c>
      <c r="E83" s="36" t="s">
        <v>141</v>
      </c>
    </row>
    <row r="84" spans="1:5" ht="12.75">
      <c r="A84" s="39" t="s">
        <v>52</v>
      </c>
      <c r="E84" s="38" t="s">
        <v>47</v>
      </c>
    </row>
    <row r="85" spans="1:16" ht="12.75">
      <c r="A85" s="25" t="s">
        <v>45</v>
      </c>
      <c s="29" t="s">
        <v>142</v>
      </c>
      <c s="29" t="s">
        <v>143</v>
      </c>
      <c s="25" t="s">
        <v>47</v>
      </c>
      <c s="30" t="s">
        <v>144</v>
      </c>
      <c s="31" t="s">
        <v>108</v>
      </c>
      <c s="32">
        <v>85</v>
      </c>
      <c s="33">
        <v>0</v>
      </c>
      <c s="34">
        <f>ROUND(ROUND(H85,2)*ROUND(G85,3),2)</f>
      </c>
      <c r="O85">
        <f>(I85*21)/100</f>
      </c>
      <c t="s">
        <v>23</v>
      </c>
    </row>
    <row r="86" spans="1:5" ht="12.75">
      <c r="A86" s="35" t="s">
        <v>50</v>
      </c>
      <c r="E86" s="36" t="s">
        <v>145</v>
      </c>
    </row>
    <row r="87" spans="1:5" ht="12.75">
      <c r="A87" s="37" t="s">
        <v>52</v>
      </c>
      <c r="E87" s="38" t="s">
        <v>47</v>
      </c>
    </row>
    <row r="88" spans="1:18" ht="12.75" customHeight="1">
      <c r="A88" s="6" t="s">
        <v>43</v>
      </c>
      <c s="6"/>
      <c s="41" t="s">
        <v>23</v>
      </c>
      <c s="6"/>
      <c s="27" t="s">
        <v>146</v>
      </c>
      <c s="6"/>
      <c s="6"/>
      <c s="6"/>
      <c s="42">
        <f>0+Q88</f>
      </c>
      <c r="O88">
        <f>0+R88</f>
      </c>
      <c r="Q88">
        <f>0+I89+I92+I95+I98+I101+I104+I107</f>
      </c>
      <c>
        <f>0+O89+O92+O95+O98+O101+O104+O107</f>
      </c>
    </row>
    <row r="89" spans="1:16" ht="12.75">
      <c r="A89" s="25" t="s">
        <v>45</v>
      </c>
      <c s="29" t="s">
        <v>147</v>
      </c>
      <c s="29" t="s">
        <v>148</v>
      </c>
      <c s="25" t="s">
        <v>47</v>
      </c>
      <c s="30" t="s">
        <v>149</v>
      </c>
      <c s="31" t="s">
        <v>108</v>
      </c>
      <c s="32">
        <v>0.9</v>
      </c>
      <c s="33">
        <v>0</v>
      </c>
      <c s="34">
        <f>ROUND(ROUND(H89,2)*ROUND(G89,3),2)</f>
      </c>
      <c r="O89">
        <f>(I89*21)/100</f>
      </c>
      <c t="s">
        <v>23</v>
      </c>
    </row>
    <row r="90" spans="1:5" ht="25.5">
      <c r="A90" s="35" t="s">
        <v>50</v>
      </c>
      <c r="E90" s="36" t="s">
        <v>150</v>
      </c>
    </row>
    <row r="91" spans="1:5" ht="12.75">
      <c r="A91" s="39" t="s">
        <v>52</v>
      </c>
      <c r="E91" s="38" t="s">
        <v>47</v>
      </c>
    </row>
    <row r="92" spans="1:16" ht="12.75">
      <c r="A92" s="25" t="s">
        <v>45</v>
      </c>
      <c s="29" t="s">
        <v>151</v>
      </c>
      <c s="29" t="s">
        <v>152</v>
      </c>
      <c s="25" t="s">
        <v>47</v>
      </c>
      <c s="30" t="s">
        <v>153</v>
      </c>
      <c s="31" t="s">
        <v>108</v>
      </c>
      <c s="32">
        <v>2.82</v>
      </c>
      <c s="33">
        <v>0</v>
      </c>
      <c s="34">
        <f>ROUND(ROUND(H92,2)*ROUND(G92,3),2)</f>
      </c>
      <c r="O92">
        <f>(I92*21)/100</f>
      </c>
      <c t="s">
        <v>23</v>
      </c>
    </row>
    <row r="93" spans="1:5" ht="76.5">
      <c r="A93" s="35" t="s">
        <v>50</v>
      </c>
      <c r="E93" s="36" t="s">
        <v>154</v>
      </c>
    </row>
    <row r="94" spans="1:5" ht="12.75">
      <c r="A94" s="39" t="s">
        <v>52</v>
      </c>
      <c r="E94" s="38" t="s">
        <v>47</v>
      </c>
    </row>
    <row r="95" spans="1:16" ht="12.75">
      <c r="A95" s="25" t="s">
        <v>45</v>
      </c>
      <c s="29" t="s">
        <v>155</v>
      </c>
      <c s="29" t="s">
        <v>156</v>
      </c>
      <c s="25" t="s">
        <v>47</v>
      </c>
      <c s="30" t="s">
        <v>157</v>
      </c>
      <c s="31" t="s">
        <v>108</v>
      </c>
      <c s="32">
        <v>2.65</v>
      </c>
      <c s="33">
        <v>0</v>
      </c>
      <c s="34">
        <f>ROUND(ROUND(H95,2)*ROUND(G95,3),2)</f>
      </c>
      <c r="O95">
        <f>(I95*21)/100</f>
      </c>
      <c t="s">
        <v>23</v>
      </c>
    </row>
    <row r="96" spans="1:5" ht="25.5">
      <c r="A96" s="35" t="s">
        <v>50</v>
      </c>
      <c r="E96" s="36" t="s">
        <v>158</v>
      </c>
    </row>
    <row r="97" spans="1:5" ht="12.75">
      <c r="A97" s="39" t="s">
        <v>52</v>
      </c>
      <c r="E97" s="38" t="s">
        <v>47</v>
      </c>
    </row>
    <row r="98" spans="1:16" ht="12.75">
      <c r="A98" s="25" t="s">
        <v>45</v>
      </c>
      <c s="29" t="s">
        <v>159</v>
      </c>
      <c s="29" t="s">
        <v>160</v>
      </c>
      <c s="25" t="s">
        <v>47</v>
      </c>
      <c s="30" t="s">
        <v>157</v>
      </c>
      <c s="31" t="s">
        <v>108</v>
      </c>
      <c s="32">
        <v>3</v>
      </c>
      <c s="33">
        <v>0</v>
      </c>
      <c s="34">
        <f>ROUND(ROUND(H98,2)*ROUND(G98,3),2)</f>
      </c>
      <c r="O98">
        <f>(I98*21)/100</f>
      </c>
      <c t="s">
        <v>23</v>
      </c>
    </row>
    <row r="99" spans="1:5" ht="25.5">
      <c r="A99" s="35" t="s">
        <v>50</v>
      </c>
      <c r="E99" s="36" t="s">
        <v>161</v>
      </c>
    </row>
    <row r="100" spans="1:5" ht="12.75">
      <c r="A100" s="39" t="s">
        <v>52</v>
      </c>
      <c r="E100" s="38" t="s">
        <v>47</v>
      </c>
    </row>
    <row r="101" spans="1:16" ht="12.75">
      <c r="A101" s="25" t="s">
        <v>45</v>
      </c>
      <c s="29" t="s">
        <v>162</v>
      </c>
      <c s="29" t="s">
        <v>163</v>
      </c>
      <c s="25" t="s">
        <v>47</v>
      </c>
      <c s="30" t="s">
        <v>164</v>
      </c>
      <c s="31" t="s">
        <v>49</v>
      </c>
      <c s="32">
        <v>0.4</v>
      </c>
      <c s="33">
        <v>0</v>
      </c>
      <c s="34">
        <f>ROUND(ROUND(H101,2)*ROUND(G101,3),2)</f>
      </c>
      <c r="O101">
        <f>(I101*21)/100</f>
      </c>
      <c t="s">
        <v>23</v>
      </c>
    </row>
    <row r="102" spans="1:5" ht="25.5">
      <c r="A102" s="35" t="s">
        <v>50</v>
      </c>
      <c r="E102" s="36" t="s">
        <v>165</v>
      </c>
    </row>
    <row r="103" spans="1:5" ht="12.75">
      <c r="A103" s="39" t="s">
        <v>52</v>
      </c>
      <c r="E103" s="38" t="s">
        <v>47</v>
      </c>
    </row>
    <row r="104" spans="1:16" ht="12.75">
      <c r="A104" s="25" t="s">
        <v>45</v>
      </c>
      <c s="29" t="s">
        <v>166</v>
      </c>
      <c s="29" t="s">
        <v>167</v>
      </c>
      <c s="25" t="s">
        <v>47</v>
      </c>
      <c s="30" t="s">
        <v>164</v>
      </c>
      <c s="31" t="s">
        <v>49</v>
      </c>
      <c s="32">
        <v>0.45</v>
      </c>
      <c s="33">
        <v>0</v>
      </c>
      <c s="34">
        <f>ROUND(ROUND(H104,2)*ROUND(G104,3),2)</f>
      </c>
      <c r="O104">
        <f>(I104*21)/100</f>
      </c>
      <c t="s">
        <v>23</v>
      </c>
    </row>
    <row r="105" spans="1:5" ht="38.25">
      <c r="A105" s="35" t="s">
        <v>50</v>
      </c>
      <c r="E105" s="36" t="s">
        <v>168</v>
      </c>
    </row>
    <row r="106" spans="1:5" ht="12.75">
      <c r="A106" s="39" t="s">
        <v>52</v>
      </c>
      <c r="E106" s="38" t="s">
        <v>47</v>
      </c>
    </row>
    <row r="107" spans="1:16" ht="12.75">
      <c r="A107" s="25" t="s">
        <v>45</v>
      </c>
      <c s="29" t="s">
        <v>169</v>
      </c>
      <c s="29" t="s">
        <v>170</v>
      </c>
      <c s="25" t="s">
        <v>47</v>
      </c>
      <c s="30" t="s">
        <v>171</v>
      </c>
      <c s="31" t="s">
        <v>101</v>
      </c>
      <c s="32">
        <v>24</v>
      </c>
      <c s="33">
        <v>0</v>
      </c>
      <c s="34">
        <f>ROUND(ROUND(H107,2)*ROUND(G107,3),2)</f>
      </c>
      <c r="O107">
        <f>(I107*21)/100</f>
      </c>
      <c t="s">
        <v>23</v>
      </c>
    </row>
    <row r="108" spans="1:5" ht="25.5">
      <c r="A108" s="35" t="s">
        <v>50</v>
      </c>
      <c r="E108" s="36" t="s">
        <v>172</v>
      </c>
    </row>
    <row r="109" spans="1:5" ht="12.75">
      <c r="A109" s="37" t="s">
        <v>52</v>
      </c>
      <c r="E109" s="38" t="s">
        <v>47</v>
      </c>
    </row>
    <row r="110" spans="1:18" ht="12.75" customHeight="1">
      <c r="A110" s="6" t="s">
        <v>43</v>
      </c>
      <c s="6"/>
      <c s="41" t="s">
        <v>22</v>
      </c>
      <c s="6"/>
      <c s="27" t="s">
        <v>173</v>
      </c>
      <c s="6"/>
      <c s="6"/>
      <c s="6"/>
      <c s="42">
        <f>0+Q110</f>
      </c>
      <c r="O110">
        <f>0+R110</f>
      </c>
      <c r="Q110">
        <f>0+I111+I114+I117+I120+I123</f>
      </c>
      <c>
        <f>0+O111+O114+O117+O120+O123</f>
      </c>
    </row>
    <row r="111" spans="1:16" ht="12.75">
      <c r="A111" s="25" t="s">
        <v>45</v>
      </c>
      <c s="29" t="s">
        <v>174</v>
      </c>
      <c s="29" t="s">
        <v>175</v>
      </c>
      <c s="25" t="s">
        <v>47</v>
      </c>
      <c s="30" t="s">
        <v>176</v>
      </c>
      <c s="31" t="s">
        <v>108</v>
      </c>
      <c s="32">
        <v>8.36</v>
      </c>
      <c s="33">
        <v>0</v>
      </c>
      <c s="34">
        <f>ROUND(ROUND(H111,2)*ROUND(G111,3),2)</f>
      </c>
      <c r="O111">
        <f>(I111*21)/100</f>
      </c>
      <c t="s">
        <v>23</v>
      </c>
    </row>
    <row r="112" spans="1:5" ht="25.5">
      <c r="A112" s="35" t="s">
        <v>50</v>
      </c>
      <c r="E112" s="36" t="s">
        <v>177</v>
      </c>
    </row>
    <row r="113" spans="1:5" ht="12.75">
      <c r="A113" s="39" t="s">
        <v>52</v>
      </c>
      <c r="E113" s="38" t="s">
        <v>47</v>
      </c>
    </row>
    <row r="114" spans="1:16" ht="12.75">
      <c r="A114" s="25" t="s">
        <v>45</v>
      </c>
      <c s="29" t="s">
        <v>178</v>
      </c>
      <c s="29" t="s">
        <v>179</v>
      </c>
      <c s="25" t="s">
        <v>47</v>
      </c>
      <c s="30" t="s">
        <v>180</v>
      </c>
      <c s="31" t="s">
        <v>49</v>
      </c>
      <c s="32">
        <v>1.26</v>
      </c>
      <c s="33">
        <v>0</v>
      </c>
      <c s="34">
        <f>ROUND(ROUND(H114,2)*ROUND(G114,3),2)</f>
      </c>
      <c r="O114">
        <f>(I114*21)/100</f>
      </c>
      <c t="s">
        <v>23</v>
      </c>
    </row>
    <row r="115" spans="1:5" ht="25.5">
      <c r="A115" s="35" t="s">
        <v>50</v>
      </c>
      <c r="E115" s="36" t="s">
        <v>181</v>
      </c>
    </row>
    <row r="116" spans="1:5" ht="12.75">
      <c r="A116" s="39" t="s">
        <v>52</v>
      </c>
      <c r="E116" s="38" t="s">
        <v>47</v>
      </c>
    </row>
    <row r="117" spans="1:16" ht="12.75">
      <c r="A117" s="25" t="s">
        <v>45</v>
      </c>
      <c s="29" t="s">
        <v>182</v>
      </c>
      <c s="29" t="s">
        <v>183</v>
      </c>
      <c s="25" t="s">
        <v>47</v>
      </c>
      <c s="30" t="s">
        <v>184</v>
      </c>
      <c s="31" t="s">
        <v>185</v>
      </c>
      <c s="32">
        <v>114</v>
      </c>
      <c s="33">
        <v>0</v>
      </c>
      <c s="34">
        <f>ROUND(ROUND(H117,2)*ROUND(G117,3),2)</f>
      </c>
      <c r="O117">
        <f>(I117*21)/100</f>
      </c>
      <c t="s">
        <v>23</v>
      </c>
    </row>
    <row r="118" spans="1:5" ht="25.5">
      <c r="A118" s="35" t="s">
        <v>50</v>
      </c>
      <c r="E118" s="36" t="s">
        <v>186</v>
      </c>
    </row>
    <row r="119" spans="1:5" ht="12.75">
      <c r="A119" s="39" t="s">
        <v>52</v>
      </c>
      <c r="E119" s="38" t="s">
        <v>47</v>
      </c>
    </row>
    <row r="120" spans="1:16" ht="12.75">
      <c r="A120" s="25" t="s">
        <v>45</v>
      </c>
      <c s="29" t="s">
        <v>187</v>
      </c>
      <c s="29" t="s">
        <v>188</v>
      </c>
      <c s="25" t="s">
        <v>47</v>
      </c>
      <c s="30" t="s">
        <v>189</v>
      </c>
      <c s="31" t="s">
        <v>108</v>
      </c>
      <c s="32">
        <v>4.5</v>
      </c>
      <c s="33">
        <v>0</v>
      </c>
      <c s="34">
        <f>ROUND(ROUND(H120,2)*ROUND(G120,3),2)</f>
      </c>
      <c r="O120">
        <f>(I120*21)/100</f>
      </c>
      <c t="s">
        <v>23</v>
      </c>
    </row>
    <row r="121" spans="1:5" ht="12.75">
      <c r="A121" s="35" t="s">
        <v>50</v>
      </c>
      <c r="E121" s="36" t="s">
        <v>190</v>
      </c>
    </row>
    <row r="122" spans="1:5" ht="12.75">
      <c r="A122" s="39" t="s">
        <v>52</v>
      </c>
      <c r="E122" s="38" t="s">
        <v>47</v>
      </c>
    </row>
    <row r="123" spans="1:16" ht="12.75">
      <c r="A123" s="25" t="s">
        <v>45</v>
      </c>
      <c s="29" t="s">
        <v>191</v>
      </c>
      <c s="29" t="s">
        <v>192</v>
      </c>
      <c s="25" t="s">
        <v>47</v>
      </c>
      <c s="30" t="s">
        <v>193</v>
      </c>
      <c s="31" t="s">
        <v>49</v>
      </c>
      <c s="32">
        <v>0.675</v>
      </c>
      <c s="33">
        <v>0</v>
      </c>
      <c s="34">
        <f>ROUND(ROUND(H123,2)*ROUND(G123,3),2)</f>
      </c>
      <c r="O123">
        <f>(I123*21)/100</f>
      </c>
      <c t="s">
        <v>23</v>
      </c>
    </row>
    <row r="124" spans="1:5" ht="25.5">
      <c r="A124" s="35" t="s">
        <v>50</v>
      </c>
      <c r="E124" s="36" t="s">
        <v>194</v>
      </c>
    </row>
    <row r="125" spans="1:5" ht="12.75">
      <c r="A125" s="37" t="s">
        <v>52</v>
      </c>
      <c r="E125" s="38" t="s">
        <v>47</v>
      </c>
    </row>
    <row r="126" spans="1:18" ht="12.75" customHeight="1">
      <c r="A126" s="6" t="s">
        <v>43</v>
      </c>
      <c s="6"/>
      <c s="41" t="s">
        <v>33</v>
      </c>
      <c s="6"/>
      <c s="27" t="s">
        <v>195</v>
      </c>
      <c s="6"/>
      <c s="6"/>
      <c s="6"/>
      <c s="42">
        <f>0+Q126</f>
      </c>
      <c r="O126">
        <f>0+R126</f>
      </c>
      <c r="Q126">
        <f>0+I127+I130+I133+I136</f>
      </c>
      <c>
        <f>0+O127+O130+O133+O136</f>
      </c>
    </row>
    <row r="127" spans="1:16" ht="12.75">
      <c r="A127" s="25" t="s">
        <v>45</v>
      </c>
      <c s="29" t="s">
        <v>196</v>
      </c>
      <c s="29" t="s">
        <v>197</v>
      </c>
      <c s="25" t="s">
        <v>47</v>
      </c>
      <c s="30" t="s">
        <v>198</v>
      </c>
      <c s="31" t="s">
        <v>108</v>
      </c>
      <c s="32">
        <v>3.05</v>
      </c>
      <c s="33">
        <v>0</v>
      </c>
      <c s="34">
        <f>ROUND(ROUND(H127,2)*ROUND(G127,3),2)</f>
      </c>
      <c r="O127">
        <f>(I127*21)/100</f>
      </c>
      <c t="s">
        <v>23</v>
      </c>
    </row>
    <row r="128" spans="1:5" ht="76.5">
      <c r="A128" s="35" t="s">
        <v>50</v>
      </c>
      <c r="E128" s="36" t="s">
        <v>199</v>
      </c>
    </row>
    <row r="129" spans="1:5" ht="12.75">
      <c r="A129" s="39" t="s">
        <v>52</v>
      </c>
      <c r="E129" s="38" t="s">
        <v>47</v>
      </c>
    </row>
    <row r="130" spans="1:16" ht="12.75">
      <c r="A130" s="25" t="s">
        <v>45</v>
      </c>
      <c s="29" t="s">
        <v>200</v>
      </c>
      <c s="29" t="s">
        <v>201</v>
      </c>
      <c s="25" t="s">
        <v>47</v>
      </c>
      <c s="30" t="s">
        <v>202</v>
      </c>
      <c s="31" t="s">
        <v>49</v>
      </c>
      <c s="32">
        <v>0.76</v>
      </c>
      <c s="33">
        <v>0</v>
      </c>
      <c s="34">
        <f>ROUND(ROUND(H130,2)*ROUND(G130,3),2)</f>
      </c>
      <c r="O130">
        <f>(I130*21)/100</f>
      </c>
      <c t="s">
        <v>23</v>
      </c>
    </row>
    <row r="131" spans="1:5" ht="38.25">
      <c r="A131" s="35" t="s">
        <v>50</v>
      </c>
      <c r="E131" s="36" t="s">
        <v>203</v>
      </c>
    </row>
    <row r="132" spans="1:5" ht="12.75">
      <c r="A132" s="39" t="s">
        <v>52</v>
      </c>
      <c r="E132" s="38" t="s">
        <v>47</v>
      </c>
    </row>
    <row r="133" spans="1:16" ht="12.75">
      <c r="A133" s="25" t="s">
        <v>45</v>
      </c>
      <c s="29" t="s">
        <v>204</v>
      </c>
      <c s="29" t="s">
        <v>205</v>
      </c>
      <c s="25" t="s">
        <v>47</v>
      </c>
      <c s="30" t="s">
        <v>206</v>
      </c>
      <c s="31" t="s">
        <v>108</v>
      </c>
      <c s="32">
        <v>2</v>
      </c>
      <c s="33">
        <v>0</v>
      </c>
      <c s="34">
        <f>ROUND(ROUND(H133,2)*ROUND(G133,3),2)</f>
      </c>
      <c r="O133">
        <f>(I133*21)/100</f>
      </c>
      <c t="s">
        <v>23</v>
      </c>
    </row>
    <row r="134" spans="1:5" ht="63.75">
      <c r="A134" s="35" t="s">
        <v>50</v>
      </c>
      <c r="E134" s="36" t="s">
        <v>207</v>
      </c>
    </row>
    <row r="135" spans="1:5" ht="12.75">
      <c r="A135" s="39" t="s">
        <v>52</v>
      </c>
      <c r="E135" s="38" t="s">
        <v>47</v>
      </c>
    </row>
    <row r="136" spans="1:16" ht="12.75">
      <c r="A136" s="25" t="s">
        <v>45</v>
      </c>
      <c s="29" t="s">
        <v>208</v>
      </c>
      <c s="29" t="s">
        <v>209</v>
      </c>
      <c s="25" t="s">
        <v>47</v>
      </c>
      <c s="30" t="s">
        <v>210</v>
      </c>
      <c s="31" t="s">
        <v>101</v>
      </c>
      <c s="32">
        <v>10.8</v>
      </c>
      <c s="33">
        <v>0</v>
      </c>
      <c s="34">
        <f>ROUND(ROUND(H136,2)*ROUND(G136,3),2)</f>
      </c>
      <c r="O136">
        <f>(I136*21)/100</f>
      </c>
      <c t="s">
        <v>23</v>
      </c>
    </row>
    <row r="137" spans="1:5" ht="25.5">
      <c r="A137" s="35" t="s">
        <v>50</v>
      </c>
      <c r="E137" s="36" t="s">
        <v>211</v>
      </c>
    </row>
    <row r="138" spans="1:5" ht="12.75">
      <c r="A138" s="37" t="s">
        <v>52</v>
      </c>
      <c r="E138" s="38" t="s">
        <v>47</v>
      </c>
    </row>
    <row r="139" spans="1:18" ht="12.75" customHeight="1">
      <c r="A139" s="6" t="s">
        <v>43</v>
      </c>
      <c s="6"/>
      <c s="41" t="s">
        <v>35</v>
      </c>
      <c s="6"/>
      <c s="27" t="s">
        <v>212</v>
      </c>
      <c s="6"/>
      <c s="6"/>
      <c s="6"/>
      <c s="42">
        <f>0+Q139</f>
      </c>
      <c r="O139">
        <f>0+R139</f>
      </c>
      <c r="Q139">
        <f>0+I140+I143+I146+I149+I152+I155</f>
      </c>
      <c>
        <f>0+O140+O143+O146+O149+O152+O155</f>
      </c>
    </row>
    <row r="140" spans="1:16" ht="25.5">
      <c r="A140" s="25" t="s">
        <v>45</v>
      </c>
      <c s="29" t="s">
        <v>213</v>
      </c>
      <c s="29" t="s">
        <v>214</v>
      </c>
      <c s="25" t="s">
        <v>47</v>
      </c>
      <c s="30" t="s">
        <v>215</v>
      </c>
      <c s="31" t="s">
        <v>101</v>
      </c>
      <c s="32">
        <v>31</v>
      </c>
      <c s="33">
        <v>0</v>
      </c>
      <c s="34">
        <f>ROUND(ROUND(H140,2)*ROUND(G140,3),2)</f>
      </c>
      <c r="O140">
        <f>(I140*21)/100</f>
      </c>
      <c t="s">
        <v>23</v>
      </c>
    </row>
    <row r="141" spans="1:5" ht="12.75">
      <c r="A141" s="35" t="s">
        <v>50</v>
      </c>
      <c r="E141" s="36" t="s">
        <v>216</v>
      </c>
    </row>
    <row r="142" spans="1:5" ht="12.75">
      <c r="A142" s="39" t="s">
        <v>52</v>
      </c>
      <c r="E142" s="38" t="s">
        <v>47</v>
      </c>
    </row>
    <row r="143" spans="1:16" ht="12.75">
      <c r="A143" s="25" t="s">
        <v>45</v>
      </c>
      <c s="29" t="s">
        <v>217</v>
      </c>
      <c s="29" t="s">
        <v>218</v>
      </c>
      <c s="25" t="s">
        <v>47</v>
      </c>
      <c s="30" t="s">
        <v>219</v>
      </c>
      <c s="31" t="s">
        <v>101</v>
      </c>
      <c s="32">
        <v>31</v>
      </c>
      <c s="33">
        <v>0</v>
      </c>
      <c s="34">
        <f>ROUND(ROUND(H143,2)*ROUND(G143,3),2)</f>
      </c>
      <c r="O143">
        <f>(I143*21)/100</f>
      </c>
      <c t="s">
        <v>23</v>
      </c>
    </row>
    <row r="144" spans="1:5" ht="25.5">
      <c r="A144" s="35" t="s">
        <v>50</v>
      </c>
      <c r="E144" s="36" t="s">
        <v>220</v>
      </c>
    </row>
    <row r="145" spans="1:5" ht="12.75">
      <c r="A145" s="39" t="s">
        <v>52</v>
      </c>
      <c r="E145" s="38" t="s">
        <v>47</v>
      </c>
    </row>
    <row r="146" spans="1:16" ht="12.75">
      <c r="A146" s="25" t="s">
        <v>45</v>
      </c>
      <c s="29" t="s">
        <v>221</v>
      </c>
      <c s="29" t="s">
        <v>222</v>
      </c>
      <c s="25" t="s">
        <v>47</v>
      </c>
      <c s="30" t="s">
        <v>223</v>
      </c>
      <c s="31" t="s">
        <v>101</v>
      </c>
      <c s="32">
        <v>72</v>
      </c>
      <c s="33">
        <v>0</v>
      </c>
      <c s="34">
        <f>ROUND(ROUND(H146,2)*ROUND(G146,3),2)</f>
      </c>
      <c r="O146">
        <f>(I146*21)/100</f>
      </c>
      <c t="s">
        <v>23</v>
      </c>
    </row>
    <row r="147" spans="1:5" ht="12.75">
      <c r="A147" s="35" t="s">
        <v>50</v>
      </c>
      <c r="E147" s="36" t="s">
        <v>224</v>
      </c>
    </row>
    <row r="148" spans="1:5" ht="12.75">
      <c r="A148" s="39" t="s">
        <v>52</v>
      </c>
      <c r="E148" s="38" t="s">
        <v>47</v>
      </c>
    </row>
    <row r="149" spans="1:16" ht="12.75">
      <c r="A149" s="25" t="s">
        <v>45</v>
      </c>
      <c s="29" t="s">
        <v>225</v>
      </c>
      <c s="29" t="s">
        <v>226</v>
      </c>
      <c s="25" t="s">
        <v>47</v>
      </c>
      <c s="30" t="s">
        <v>227</v>
      </c>
      <c s="31" t="s">
        <v>101</v>
      </c>
      <c s="32">
        <v>72</v>
      </c>
      <c s="33">
        <v>0</v>
      </c>
      <c s="34">
        <f>ROUND(ROUND(H149,2)*ROUND(G149,3),2)</f>
      </c>
      <c r="O149">
        <f>(I149*21)/100</f>
      </c>
      <c t="s">
        <v>23</v>
      </c>
    </row>
    <row r="150" spans="1:5" ht="25.5">
      <c r="A150" s="35" t="s">
        <v>50</v>
      </c>
      <c r="E150" s="36" t="s">
        <v>228</v>
      </c>
    </row>
    <row r="151" spans="1:5" ht="12.75">
      <c r="A151" s="39" t="s">
        <v>52</v>
      </c>
      <c r="E151" s="38" t="s">
        <v>47</v>
      </c>
    </row>
    <row r="152" spans="1:16" ht="12.75">
      <c r="A152" s="25" t="s">
        <v>45</v>
      </c>
      <c s="29" t="s">
        <v>229</v>
      </c>
      <c s="29" t="s">
        <v>230</v>
      </c>
      <c s="25" t="s">
        <v>47</v>
      </c>
      <c s="30" t="s">
        <v>231</v>
      </c>
      <c s="31" t="s">
        <v>101</v>
      </c>
      <c s="32">
        <v>72</v>
      </c>
      <c s="33">
        <v>0</v>
      </c>
      <c s="34">
        <f>ROUND(ROUND(H152,2)*ROUND(G152,3),2)</f>
      </c>
      <c r="O152">
        <f>(I152*21)/100</f>
      </c>
      <c t="s">
        <v>23</v>
      </c>
    </row>
    <row r="153" spans="1:5" ht="25.5">
      <c r="A153" s="35" t="s">
        <v>50</v>
      </c>
      <c r="E153" s="36" t="s">
        <v>228</v>
      </c>
    </row>
    <row r="154" spans="1:5" ht="12.75">
      <c r="A154" s="39" t="s">
        <v>52</v>
      </c>
      <c r="E154" s="38" t="s">
        <v>47</v>
      </c>
    </row>
    <row r="155" spans="1:16" ht="12.75">
      <c r="A155" s="25" t="s">
        <v>45</v>
      </c>
      <c s="29" t="s">
        <v>232</v>
      </c>
      <c s="29" t="s">
        <v>233</v>
      </c>
      <c s="25" t="s">
        <v>47</v>
      </c>
      <c s="30" t="s">
        <v>234</v>
      </c>
      <c s="31" t="s">
        <v>101</v>
      </c>
      <c s="32">
        <v>46.5</v>
      </c>
      <c s="33">
        <v>0</v>
      </c>
      <c s="34">
        <f>ROUND(ROUND(H155,2)*ROUND(G155,3),2)</f>
      </c>
      <c r="O155">
        <f>(I155*21)/100</f>
      </c>
      <c t="s">
        <v>23</v>
      </c>
    </row>
    <row r="156" spans="1:5" ht="25.5">
      <c r="A156" s="35" t="s">
        <v>50</v>
      </c>
      <c r="E156" s="36" t="s">
        <v>235</v>
      </c>
    </row>
    <row r="157" spans="1:5" ht="12.75">
      <c r="A157" s="37" t="s">
        <v>52</v>
      </c>
      <c r="E157" s="38" t="s">
        <v>47</v>
      </c>
    </row>
    <row r="158" spans="1:18" ht="12.75" customHeight="1">
      <c r="A158" s="6" t="s">
        <v>43</v>
      </c>
      <c s="6"/>
      <c s="41" t="s">
        <v>37</v>
      </c>
      <c s="6"/>
      <c s="27" t="s">
        <v>236</v>
      </c>
      <c s="6"/>
      <c s="6"/>
      <c s="6"/>
      <c s="42">
        <f>0+Q158</f>
      </c>
      <c r="O158">
        <f>0+R158</f>
      </c>
      <c r="Q158">
        <f>0+I159+I162+I165+I168+I171+I174</f>
      </c>
      <c>
        <f>0+O159+O162+O165+O168+O171+O174</f>
      </c>
    </row>
    <row r="159" spans="1:16" ht="12.75">
      <c r="A159" s="25" t="s">
        <v>45</v>
      </c>
      <c s="29" t="s">
        <v>237</v>
      </c>
      <c s="29" t="s">
        <v>238</v>
      </c>
      <c s="25" t="s">
        <v>47</v>
      </c>
      <c s="30" t="s">
        <v>239</v>
      </c>
      <c s="31" t="s">
        <v>101</v>
      </c>
      <c s="32">
        <v>30</v>
      </c>
      <c s="33">
        <v>0</v>
      </c>
      <c s="34">
        <f>ROUND(ROUND(H159,2)*ROUND(G159,3),2)</f>
      </c>
      <c r="O159">
        <f>(I159*21)/100</f>
      </c>
      <c t="s">
        <v>23</v>
      </c>
    </row>
    <row r="160" spans="1:5" ht="12.75">
      <c r="A160" s="35" t="s">
        <v>50</v>
      </c>
      <c r="E160" s="36" t="s">
        <v>47</v>
      </c>
    </row>
    <row r="161" spans="1:5" ht="12.75">
      <c r="A161" s="39" t="s">
        <v>52</v>
      </c>
      <c r="E161" s="38" t="s">
        <v>47</v>
      </c>
    </row>
    <row r="162" spans="1:16" ht="12.75">
      <c r="A162" s="25" t="s">
        <v>45</v>
      </c>
      <c s="29" t="s">
        <v>240</v>
      </c>
      <c s="29" t="s">
        <v>241</v>
      </c>
      <c s="25" t="s">
        <v>47</v>
      </c>
      <c s="30" t="s">
        <v>239</v>
      </c>
      <c s="31" t="s">
        <v>101</v>
      </c>
      <c s="32">
        <v>3</v>
      </c>
      <c s="33">
        <v>0</v>
      </c>
      <c s="34">
        <f>ROUND(ROUND(H162,2)*ROUND(G162,3),2)</f>
      </c>
      <c r="O162">
        <f>(I162*21)/100</f>
      </c>
      <c t="s">
        <v>23</v>
      </c>
    </row>
    <row r="163" spans="1:5" ht="25.5">
      <c r="A163" s="35" t="s">
        <v>50</v>
      </c>
      <c r="E163" s="36" t="s">
        <v>161</v>
      </c>
    </row>
    <row r="164" spans="1:5" ht="12.75">
      <c r="A164" s="39" t="s">
        <v>52</v>
      </c>
      <c r="E164" s="38" t="s">
        <v>47</v>
      </c>
    </row>
    <row r="165" spans="1:16" ht="12.75">
      <c r="A165" s="25" t="s">
        <v>45</v>
      </c>
      <c s="29" t="s">
        <v>242</v>
      </c>
      <c s="29" t="s">
        <v>243</v>
      </c>
      <c s="25" t="s">
        <v>47</v>
      </c>
      <c s="30" t="s">
        <v>244</v>
      </c>
      <c s="31" t="s">
        <v>101</v>
      </c>
      <c s="32">
        <v>31.2</v>
      </c>
      <c s="33">
        <v>0</v>
      </c>
      <c s="34">
        <f>ROUND(ROUND(H165,2)*ROUND(G165,3),2)</f>
      </c>
      <c r="O165">
        <f>(I165*21)/100</f>
      </c>
      <c t="s">
        <v>23</v>
      </c>
    </row>
    <row r="166" spans="1:5" ht="25.5">
      <c r="A166" s="35" t="s">
        <v>50</v>
      </c>
      <c r="E166" s="36" t="s">
        <v>245</v>
      </c>
    </row>
    <row r="167" spans="1:5" ht="12.75">
      <c r="A167" s="39" t="s">
        <v>52</v>
      </c>
      <c r="E167" s="38" t="s">
        <v>47</v>
      </c>
    </row>
    <row r="168" spans="1:16" ht="12.75">
      <c r="A168" s="25" t="s">
        <v>45</v>
      </c>
      <c s="29" t="s">
        <v>246</v>
      </c>
      <c s="29" t="s">
        <v>247</v>
      </c>
      <c s="25" t="s">
        <v>47</v>
      </c>
      <c s="30" t="s">
        <v>248</v>
      </c>
      <c s="31" t="s">
        <v>101</v>
      </c>
      <c s="32">
        <v>10</v>
      </c>
      <c s="33">
        <v>0</v>
      </c>
      <c s="34">
        <f>ROUND(ROUND(H168,2)*ROUND(G168,3),2)</f>
      </c>
      <c r="O168">
        <f>(I168*21)/100</f>
      </c>
      <c t="s">
        <v>23</v>
      </c>
    </row>
    <row r="169" spans="1:5" ht="12.75">
      <c r="A169" s="35" t="s">
        <v>50</v>
      </c>
      <c r="E169" s="36" t="s">
        <v>249</v>
      </c>
    </row>
    <row r="170" spans="1:5" ht="12.75">
      <c r="A170" s="39" t="s">
        <v>52</v>
      </c>
      <c r="E170" s="38" t="s">
        <v>47</v>
      </c>
    </row>
    <row r="171" spans="1:16" ht="12.75">
      <c r="A171" s="25" t="s">
        <v>45</v>
      </c>
      <c s="29" t="s">
        <v>250</v>
      </c>
      <c s="29" t="s">
        <v>251</v>
      </c>
      <c s="25" t="s">
        <v>47</v>
      </c>
      <c s="30" t="s">
        <v>248</v>
      </c>
      <c s="31" t="s">
        <v>101</v>
      </c>
      <c s="32">
        <v>3</v>
      </c>
      <c s="33">
        <v>0</v>
      </c>
      <c s="34">
        <f>ROUND(ROUND(H171,2)*ROUND(G171,3),2)</f>
      </c>
      <c r="O171">
        <f>(I171*21)/100</f>
      </c>
      <c t="s">
        <v>23</v>
      </c>
    </row>
    <row r="172" spans="1:5" ht="25.5">
      <c r="A172" s="35" t="s">
        <v>50</v>
      </c>
      <c r="E172" s="36" t="s">
        <v>252</v>
      </c>
    </row>
    <row r="173" spans="1:5" ht="12.75">
      <c r="A173" s="39" t="s">
        <v>52</v>
      </c>
      <c r="E173" s="38" t="s">
        <v>47</v>
      </c>
    </row>
    <row r="174" spans="1:16" ht="12.75">
      <c r="A174" s="25" t="s">
        <v>45</v>
      </c>
      <c s="29" t="s">
        <v>253</v>
      </c>
      <c s="29" t="s">
        <v>254</v>
      </c>
      <c s="25" t="s">
        <v>47</v>
      </c>
      <c s="30" t="s">
        <v>255</v>
      </c>
      <c s="31" t="s">
        <v>108</v>
      </c>
      <c s="32">
        <v>3.6</v>
      </c>
      <c s="33">
        <v>0</v>
      </c>
      <c s="34">
        <f>ROUND(ROUND(H174,2)*ROUND(G174,3),2)</f>
      </c>
      <c r="O174">
        <f>(I174*21)/100</f>
      </c>
      <c t="s">
        <v>23</v>
      </c>
    </row>
    <row r="175" spans="1:5" ht="25.5">
      <c r="A175" s="35" t="s">
        <v>50</v>
      </c>
      <c r="E175" s="36" t="s">
        <v>256</v>
      </c>
    </row>
    <row r="176" spans="1:5" ht="12.75">
      <c r="A176" s="37" t="s">
        <v>52</v>
      </c>
      <c r="E176" s="38" t="s">
        <v>47</v>
      </c>
    </row>
    <row r="177" spans="1:18" ht="12.75" customHeight="1">
      <c r="A177" s="6" t="s">
        <v>43</v>
      </c>
      <c s="6"/>
      <c s="41" t="s">
        <v>68</v>
      </c>
      <c s="6"/>
      <c s="27" t="s">
        <v>257</v>
      </c>
      <c s="6"/>
      <c s="6"/>
      <c s="6"/>
      <c s="42">
        <f>0+Q177</f>
      </c>
      <c r="O177">
        <f>0+R177</f>
      </c>
      <c r="Q177">
        <f>0+I178+I181+I184+I187</f>
      </c>
      <c>
        <f>0+O178+O181+O184+O187</f>
      </c>
    </row>
    <row r="178" spans="1:16" ht="25.5">
      <c r="A178" s="25" t="s">
        <v>45</v>
      </c>
      <c s="29" t="s">
        <v>258</v>
      </c>
      <c s="29" t="s">
        <v>259</v>
      </c>
      <c s="25" t="s">
        <v>47</v>
      </c>
      <c s="30" t="s">
        <v>260</v>
      </c>
      <c s="31" t="s">
        <v>101</v>
      </c>
      <c s="32">
        <v>60</v>
      </c>
      <c s="33">
        <v>0</v>
      </c>
      <c s="34">
        <f>ROUND(ROUND(H178,2)*ROUND(G178,3),2)</f>
      </c>
      <c r="O178">
        <f>(I178*21)/100</f>
      </c>
      <c t="s">
        <v>23</v>
      </c>
    </row>
    <row r="179" spans="1:5" ht="12.75">
      <c r="A179" s="35" t="s">
        <v>50</v>
      </c>
      <c r="E179" s="36" t="s">
        <v>261</v>
      </c>
    </row>
    <row r="180" spans="1:5" ht="12.75">
      <c r="A180" s="39" t="s">
        <v>52</v>
      </c>
      <c r="E180" s="38" t="s">
        <v>47</v>
      </c>
    </row>
    <row r="181" spans="1:16" ht="25.5">
      <c r="A181" s="25" t="s">
        <v>45</v>
      </c>
      <c s="29" t="s">
        <v>262</v>
      </c>
      <c s="29" t="s">
        <v>263</v>
      </c>
      <c s="25" t="s">
        <v>47</v>
      </c>
      <c s="30" t="s">
        <v>264</v>
      </c>
      <c s="31" t="s">
        <v>101</v>
      </c>
      <c s="32">
        <v>20</v>
      </c>
      <c s="33">
        <v>0</v>
      </c>
      <c s="34">
        <f>ROUND(ROUND(H181,2)*ROUND(G181,3),2)</f>
      </c>
      <c r="O181">
        <f>(I181*21)/100</f>
      </c>
      <c t="s">
        <v>23</v>
      </c>
    </row>
    <row r="182" spans="1:5" ht="12.75">
      <c r="A182" s="35" t="s">
        <v>50</v>
      </c>
      <c r="E182" s="36" t="s">
        <v>265</v>
      </c>
    </row>
    <row r="183" spans="1:5" ht="12.75">
      <c r="A183" s="39" t="s">
        <v>52</v>
      </c>
      <c r="E183" s="38" t="s">
        <v>47</v>
      </c>
    </row>
    <row r="184" spans="1:16" ht="12.75">
      <c r="A184" s="25" t="s">
        <v>45</v>
      </c>
      <c s="29" t="s">
        <v>266</v>
      </c>
      <c s="29" t="s">
        <v>267</v>
      </c>
      <c s="25" t="s">
        <v>47</v>
      </c>
      <c s="30" t="s">
        <v>268</v>
      </c>
      <c s="31" t="s">
        <v>49</v>
      </c>
      <c s="32">
        <v>0.15</v>
      </c>
      <c s="33">
        <v>0</v>
      </c>
      <c s="34">
        <f>ROUND(ROUND(H184,2)*ROUND(G184,3),2)</f>
      </c>
      <c r="O184">
        <f>(I184*21)/100</f>
      </c>
      <c t="s">
        <v>23</v>
      </c>
    </row>
    <row r="185" spans="1:5" ht="25.5">
      <c r="A185" s="35" t="s">
        <v>50</v>
      </c>
      <c r="E185" s="36" t="s">
        <v>269</v>
      </c>
    </row>
    <row r="186" spans="1:5" ht="12.75">
      <c r="A186" s="39" t="s">
        <v>52</v>
      </c>
      <c r="E186" s="38" t="s">
        <v>47</v>
      </c>
    </row>
    <row r="187" spans="1:16" ht="12.75">
      <c r="A187" s="25" t="s">
        <v>45</v>
      </c>
      <c s="29" t="s">
        <v>270</v>
      </c>
      <c s="29" t="s">
        <v>271</v>
      </c>
      <c s="25" t="s">
        <v>47</v>
      </c>
      <c s="30" t="s">
        <v>272</v>
      </c>
      <c s="31" t="s">
        <v>101</v>
      </c>
      <c s="32">
        <v>12</v>
      </c>
      <c s="33">
        <v>0</v>
      </c>
      <c s="34">
        <f>ROUND(ROUND(H187,2)*ROUND(G187,3),2)</f>
      </c>
      <c r="O187">
        <f>(I187*21)/100</f>
      </c>
      <c t="s">
        <v>23</v>
      </c>
    </row>
    <row r="188" spans="1:5" ht="25.5">
      <c r="A188" s="35" t="s">
        <v>50</v>
      </c>
      <c r="E188" s="36" t="s">
        <v>273</v>
      </c>
    </row>
    <row r="189" spans="1:5" ht="12.75">
      <c r="A189" s="37" t="s">
        <v>52</v>
      </c>
      <c r="E189" s="38" t="s">
        <v>47</v>
      </c>
    </row>
    <row r="190" spans="1:18" ht="12.75" customHeight="1">
      <c r="A190" s="6" t="s">
        <v>43</v>
      </c>
      <c s="6"/>
      <c s="41" t="s">
        <v>72</v>
      </c>
      <c s="6"/>
      <c s="27" t="s">
        <v>274</v>
      </c>
      <c s="6"/>
      <c s="6"/>
      <c s="6"/>
      <c s="42">
        <f>0+Q190</f>
      </c>
      <c r="O190">
        <f>0+R190</f>
      </c>
      <c r="Q190">
        <f>0+I191</f>
      </c>
      <c>
        <f>0+O191</f>
      </c>
    </row>
    <row r="191" spans="1:16" ht="12.75">
      <c r="A191" s="25" t="s">
        <v>45</v>
      </c>
      <c s="29" t="s">
        <v>275</v>
      </c>
      <c s="29" t="s">
        <v>276</v>
      </c>
      <c s="25" t="s">
        <v>47</v>
      </c>
      <c s="30" t="s">
        <v>277</v>
      </c>
      <c s="31" t="s">
        <v>278</v>
      </c>
      <c s="32">
        <v>6</v>
      </c>
      <c s="33">
        <v>0</v>
      </c>
      <c s="34">
        <f>ROUND(ROUND(H191,2)*ROUND(G191,3),2)</f>
      </c>
      <c r="O191">
        <f>(I191*21)/100</f>
      </c>
      <c t="s">
        <v>23</v>
      </c>
    </row>
    <row r="192" spans="1:5" ht="25.5">
      <c r="A192" s="35" t="s">
        <v>50</v>
      </c>
      <c r="E192" s="36" t="s">
        <v>279</v>
      </c>
    </row>
    <row r="193" spans="1:5" ht="12.75">
      <c r="A193" s="37" t="s">
        <v>52</v>
      </c>
      <c r="E193" s="38" t="s">
        <v>47</v>
      </c>
    </row>
    <row r="194" spans="1:18" ht="12.75" customHeight="1">
      <c r="A194" s="6" t="s">
        <v>43</v>
      </c>
      <c s="6"/>
      <c s="41" t="s">
        <v>40</v>
      </c>
      <c s="6"/>
      <c s="27" t="s">
        <v>280</v>
      </c>
      <c s="6"/>
      <c s="6"/>
      <c s="6"/>
      <c s="42">
        <f>0+Q194</f>
      </c>
      <c r="O194">
        <f>0+R194</f>
      </c>
      <c r="Q194">
        <f>0+I195+I198+I201+I204+I207+I210+I213+I216+I219+I222+I225+I228</f>
      </c>
      <c>
        <f>0+O195+O198+O201+O204+O207+O210+O213+O216+O219+O222+O225+O228</f>
      </c>
    </row>
    <row r="195" spans="1:16" ht="25.5">
      <c r="A195" s="25" t="s">
        <v>45</v>
      </c>
      <c s="29" t="s">
        <v>281</v>
      </c>
      <c s="29" t="s">
        <v>282</v>
      </c>
      <c s="25" t="s">
        <v>47</v>
      </c>
      <c s="30" t="s">
        <v>283</v>
      </c>
      <c s="31" t="s">
        <v>84</v>
      </c>
      <c s="32">
        <v>3</v>
      </c>
      <c s="33">
        <v>0</v>
      </c>
      <c s="34">
        <f>ROUND(ROUND(H195,2)*ROUND(G195,3),2)</f>
      </c>
      <c r="O195">
        <f>(I195*21)/100</f>
      </c>
      <c t="s">
        <v>23</v>
      </c>
    </row>
    <row r="196" spans="1:5" ht="12.75">
      <c r="A196" s="35" t="s">
        <v>50</v>
      </c>
      <c r="E196" s="36" t="s">
        <v>284</v>
      </c>
    </row>
    <row r="197" spans="1:5" ht="12.75">
      <c r="A197" s="39" t="s">
        <v>52</v>
      </c>
      <c r="E197" s="38" t="s">
        <v>47</v>
      </c>
    </row>
    <row r="198" spans="1:16" ht="12.75">
      <c r="A198" s="25" t="s">
        <v>45</v>
      </c>
      <c s="29" t="s">
        <v>285</v>
      </c>
      <c s="29" t="s">
        <v>286</v>
      </c>
      <c s="25" t="s">
        <v>47</v>
      </c>
      <c s="30" t="s">
        <v>287</v>
      </c>
      <c s="31" t="s">
        <v>84</v>
      </c>
      <c s="32">
        <v>2</v>
      </c>
      <c s="33">
        <v>0</v>
      </c>
      <c s="34">
        <f>ROUND(ROUND(H198,2)*ROUND(G198,3),2)</f>
      </c>
      <c r="O198">
        <f>(I198*21)/100</f>
      </c>
      <c t="s">
        <v>23</v>
      </c>
    </row>
    <row r="199" spans="1:5" ht="12.75">
      <c r="A199" s="35" t="s">
        <v>50</v>
      </c>
      <c r="E199" s="36" t="s">
        <v>288</v>
      </c>
    </row>
    <row r="200" spans="1:5" ht="12.75">
      <c r="A200" s="39" t="s">
        <v>52</v>
      </c>
      <c r="E200" s="38" t="s">
        <v>47</v>
      </c>
    </row>
    <row r="201" spans="1:16" ht="12.75">
      <c r="A201" s="25" t="s">
        <v>45</v>
      </c>
      <c s="29" t="s">
        <v>289</v>
      </c>
      <c s="29" t="s">
        <v>290</v>
      </c>
      <c s="25" t="s">
        <v>47</v>
      </c>
      <c s="30" t="s">
        <v>291</v>
      </c>
      <c s="31" t="s">
        <v>278</v>
      </c>
      <c s="32">
        <v>28</v>
      </c>
      <c s="33">
        <v>0</v>
      </c>
      <c s="34">
        <f>ROUND(ROUND(H201,2)*ROUND(G201,3),2)</f>
      </c>
      <c r="O201">
        <f>(I201*21)/100</f>
      </c>
      <c t="s">
        <v>23</v>
      </c>
    </row>
    <row r="202" spans="1:5" ht="12.75">
      <c r="A202" s="35" t="s">
        <v>50</v>
      </c>
      <c r="E202" s="36" t="s">
        <v>292</v>
      </c>
    </row>
    <row r="203" spans="1:5" ht="12.75">
      <c r="A203" s="39" t="s">
        <v>52</v>
      </c>
      <c r="E203" s="38" t="s">
        <v>47</v>
      </c>
    </row>
    <row r="204" spans="1:16" ht="12.75">
      <c r="A204" s="25" t="s">
        <v>45</v>
      </c>
      <c s="29" t="s">
        <v>293</v>
      </c>
      <c s="29" t="s">
        <v>294</v>
      </c>
      <c s="25" t="s">
        <v>47</v>
      </c>
      <c s="30" t="s">
        <v>295</v>
      </c>
      <c s="31" t="s">
        <v>278</v>
      </c>
      <c s="32">
        <v>28</v>
      </c>
      <c s="33">
        <v>0</v>
      </c>
      <c s="34">
        <f>ROUND(ROUND(H204,2)*ROUND(G204,3),2)</f>
      </c>
      <c r="O204">
        <f>(I204*21)/100</f>
      </c>
      <c t="s">
        <v>23</v>
      </c>
    </row>
    <row r="205" spans="1:5" ht="12.75">
      <c r="A205" s="35" t="s">
        <v>50</v>
      </c>
      <c r="E205" s="36" t="s">
        <v>296</v>
      </c>
    </row>
    <row r="206" spans="1:5" ht="12.75">
      <c r="A206" s="39" t="s">
        <v>52</v>
      </c>
      <c r="E206" s="38" t="s">
        <v>47</v>
      </c>
    </row>
    <row r="207" spans="1:16" ht="12.75">
      <c r="A207" s="25" t="s">
        <v>45</v>
      </c>
      <c s="29" t="s">
        <v>297</v>
      </c>
      <c s="29" t="s">
        <v>298</v>
      </c>
      <c s="25" t="s">
        <v>47</v>
      </c>
      <c s="30" t="s">
        <v>299</v>
      </c>
      <c s="31" t="s">
        <v>278</v>
      </c>
      <c s="32">
        <v>5</v>
      </c>
      <c s="33">
        <v>0</v>
      </c>
      <c s="34">
        <f>ROUND(ROUND(H207,2)*ROUND(G207,3),2)</f>
      </c>
      <c r="O207">
        <f>(I207*21)/100</f>
      </c>
      <c t="s">
        <v>23</v>
      </c>
    </row>
    <row r="208" spans="1:5" ht="12.75">
      <c r="A208" s="35" t="s">
        <v>50</v>
      </c>
      <c r="E208" s="36" t="s">
        <v>300</v>
      </c>
    </row>
    <row r="209" spans="1:5" ht="12.75">
      <c r="A209" s="39" t="s">
        <v>52</v>
      </c>
      <c r="E209" s="38" t="s">
        <v>47</v>
      </c>
    </row>
    <row r="210" spans="1:16" ht="12.75">
      <c r="A210" s="25" t="s">
        <v>45</v>
      </c>
      <c s="29" t="s">
        <v>301</v>
      </c>
      <c s="29" t="s">
        <v>302</v>
      </c>
      <c s="25" t="s">
        <v>47</v>
      </c>
      <c s="30" t="s">
        <v>303</v>
      </c>
      <c s="31" t="s">
        <v>101</v>
      </c>
      <c s="32">
        <v>220</v>
      </c>
      <c s="33">
        <v>0</v>
      </c>
      <c s="34">
        <f>ROUND(ROUND(H210,2)*ROUND(G210,3),2)</f>
      </c>
      <c r="O210">
        <f>(I210*21)/100</f>
      </c>
      <c t="s">
        <v>23</v>
      </c>
    </row>
    <row r="211" spans="1:5" ht="12.75">
      <c r="A211" s="35" t="s">
        <v>50</v>
      </c>
      <c r="E211" s="36" t="s">
        <v>304</v>
      </c>
    </row>
    <row r="212" spans="1:5" ht="12.75">
      <c r="A212" s="39" t="s">
        <v>52</v>
      </c>
      <c r="E212" s="38" t="s">
        <v>47</v>
      </c>
    </row>
    <row r="213" spans="1:16" ht="12.75">
      <c r="A213" s="25" t="s">
        <v>45</v>
      </c>
      <c s="29" t="s">
        <v>305</v>
      </c>
      <c s="29" t="s">
        <v>306</v>
      </c>
      <c s="25" t="s">
        <v>47</v>
      </c>
      <c s="30" t="s">
        <v>307</v>
      </c>
      <c s="31" t="s">
        <v>61</v>
      </c>
      <c s="32">
        <v>1</v>
      </c>
      <c s="33">
        <v>0</v>
      </c>
      <c s="34">
        <f>ROUND(ROUND(H213,2)*ROUND(G213,3),2)</f>
      </c>
      <c r="O213">
        <f>(I213*21)/100</f>
      </c>
      <c t="s">
        <v>23</v>
      </c>
    </row>
    <row r="214" spans="1:5" ht="51">
      <c r="A214" s="35" t="s">
        <v>50</v>
      </c>
      <c r="E214" s="36" t="s">
        <v>308</v>
      </c>
    </row>
    <row r="215" spans="1:5" ht="12.75">
      <c r="A215" s="39" t="s">
        <v>52</v>
      </c>
      <c r="E215" s="38" t="s">
        <v>47</v>
      </c>
    </row>
    <row r="216" spans="1:16" ht="12.75">
      <c r="A216" s="25" t="s">
        <v>45</v>
      </c>
      <c s="29" t="s">
        <v>309</v>
      </c>
      <c s="29" t="s">
        <v>310</v>
      </c>
      <c s="25" t="s">
        <v>47</v>
      </c>
      <c s="30" t="s">
        <v>311</v>
      </c>
      <c s="31" t="s">
        <v>108</v>
      </c>
      <c s="32">
        <v>4</v>
      </c>
      <c s="33">
        <v>0</v>
      </c>
      <c s="34">
        <f>ROUND(ROUND(H216,2)*ROUND(G216,3),2)</f>
      </c>
      <c r="O216">
        <f>(I216*21)/100</f>
      </c>
      <c t="s">
        <v>23</v>
      </c>
    </row>
    <row r="217" spans="1:5" ht="63.75">
      <c r="A217" s="35" t="s">
        <v>50</v>
      </c>
      <c r="E217" s="36" t="s">
        <v>312</v>
      </c>
    </row>
    <row r="218" spans="1:5" ht="12.75">
      <c r="A218" s="39" t="s">
        <v>52</v>
      </c>
      <c r="E218" s="38" t="s">
        <v>47</v>
      </c>
    </row>
    <row r="219" spans="1:16" ht="12.75">
      <c r="A219" s="25" t="s">
        <v>45</v>
      </c>
      <c s="29" t="s">
        <v>313</v>
      </c>
      <c s="29" t="s">
        <v>314</v>
      </c>
      <c s="25" t="s">
        <v>47</v>
      </c>
      <c s="30" t="s">
        <v>311</v>
      </c>
      <c s="31" t="s">
        <v>108</v>
      </c>
      <c s="32">
        <v>3</v>
      </c>
      <c s="33">
        <v>0</v>
      </c>
      <c s="34">
        <f>ROUND(ROUND(H219,2)*ROUND(G219,3),2)</f>
      </c>
      <c r="O219">
        <f>(I219*21)/100</f>
      </c>
      <c t="s">
        <v>23</v>
      </c>
    </row>
    <row r="220" spans="1:5" ht="25.5">
      <c r="A220" s="35" t="s">
        <v>50</v>
      </c>
      <c r="E220" s="36" t="s">
        <v>315</v>
      </c>
    </row>
    <row r="221" spans="1:5" ht="12.75">
      <c r="A221" s="39" t="s">
        <v>52</v>
      </c>
      <c r="E221" s="38" t="s">
        <v>47</v>
      </c>
    </row>
    <row r="222" spans="1:16" ht="12.75">
      <c r="A222" s="25" t="s">
        <v>45</v>
      </c>
      <c s="29" t="s">
        <v>316</v>
      </c>
      <c s="29" t="s">
        <v>317</v>
      </c>
      <c s="25" t="s">
        <v>47</v>
      </c>
      <c s="30" t="s">
        <v>318</v>
      </c>
      <c s="31" t="s">
        <v>108</v>
      </c>
      <c s="32">
        <v>8.46</v>
      </c>
      <c s="33">
        <v>0</v>
      </c>
      <c s="34">
        <f>ROUND(ROUND(H222,2)*ROUND(G222,3),2)</f>
      </c>
      <c r="O222">
        <f>(I222*21)/100</f>
      </c>
      <c t="s">
        <v>23</v>
      </c>
    </row>
    <row r="223" spans="1:5" ht="165.75">
      <c r="A223" s="35" t="s">
        <v>50</v>
      </c>
      <c r="E223" s="36" t="s">
        <v>319</v>
      </c>
    </row>
    <row r="224" spans="1:5" ht="12.75">
      <c r="A224" s="39" t="s">
        <v>52</v>
      </c>
      <c r="E224" s="38" t="s">
        <v>47</v>
      </c>
    </row>
    <row r="225" spans="1:16" ht="12.75">
      <c r="A225" s="25" t="s">
        <v>45</v>
      </c>
      <c s="29" t="s">
        <v>320</v>
      </c>
      <c s="29" t="s">
        <v>321</v>
      </c>
      <c s="25" t="s">
        <v>47</v>
      </c>
      <c s="30" t="s">
        <v>318</v>
      </c>
      <c s="31" t="s">
        <v>108</v>
      </c>
      <c s="32">
        <v>3</v>
      </c>
      <c s="33">
        <v>0</v>
      </c>
      <c s="34">
        <f>ROUND(ROUND(H225,2)*ROUND(G225,3),2)</f>
      </c>
      <c r="O225">
        <f>(I225*21)/100</f>
      </c>
      <c t="s">
        <v>23</v>
      </c>
    </row>
    <row r="226" spans="1:5" ht="25.5">
      <c r="A226" s="35" t="s">
        <v>50</v>
      </c>
      <c r="E226" s="36" t="s">
        <v>315</v>
      </c>
    </row>
    <row r="227" spans="1:5" ht="12.75">
      <c r="A227" s="39" t="s">
        <v>52</v>
      </c>
      <c r="E227" s="38" t="s">
        <v>47</v>
      </c>
    </row>
    <row r="228" spans="1:16" ht="12.75">
      <c r="A228" s="25" t="s">
        <v>45</v>
      </c>
      <c s="29" t="s">
        <v>322</v>
      </c>
      <c s="29" t="s">
        <v>323</v>
      </c>
      <c s="25" t="s">
        <v>47</v>
      </c>
      <c s="30" t="s">
        <v>324</v>
      </c>
      <c s="31" t="s">
        <v>101</v>
      </c>
      <c s="32">
        <v>56</v>
      </c>
      <c s="33">
        <v>0</v>
      </c>
      <c s="34">
        <f>ROUND(ROUND(H228,2)*ROUND(G228,3),2)</f>
      </c>
      <c r="O228">
        <f>(I228*21)/100</f>
      </c>
      <c t="s">
        <v>23</v>
      </c>
    </row>
    <row r="229" spans="1:5" ht="25.5">
      <c r="A229" s="35" t="s">
        <v>50</v>
      </c>
      <c r="E229" s="36" t="s">
        <v>325</v>
      </c>
    </row>
    <row r="230" spans="1:5" ht="12.75">
      <c r="A230" s="37" t="s">
        <v>52</v>
      </c>
      <c r="E230"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0+O9+O16+O23+O36+O40+O53+O57</f>
      </c>
      <c t="s">
        <v>22</v>
      </c>
    </row>
    <row r="3" spans="1:16" ht="15" customHeight="1">
      <c r="A3" t="s">
        <v>12</v>
      </c>
      <c s="12" t="s">
        <v>14</v>
      </c>
      <c s="13" t="s">
        <v>15</v>
      </c>
      <c s="1"/>
      <c s="14" t="s">
        <v>16</v>
      </c>
      <c s="1"/>
      <c s="9"/>
      <c s="8" t="s">
        <v>1854</v>
      </c>
      <c s="43">
        <f>0+I9+I16+I23+I36+I40+I53+I57</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1854</v>
      </c>
      <c s="6"/>
      <c s="18" t="s">
        <v>1855</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27</v>
      </c>
      <c s="19"/>
      <c s="27" t="s">
        <v>44</v>
      </c>
      <c s="19"/>
      <c s="19"/>
      <c s="19"/>
      <c s="28">
        <f>0+Q9</f>
      </c>
      <c r="O9">
        <f>0+R9</f>
      </c>
      <c r="Q9">
        <f>0+I10+I13</f>
      </c>
      <c>
        <f>0+O10+O13</f>
      </c>
    </row>
    <row r="10" spans="1:16" ht="25.5">
      <c r="A10" s="25" t="s">
        <v>45</v>
      </c>
      <c s="29" t="s">
        <v>29</v>
      </c>
      <c s="29" t="s">
        <v>387</v>
      </c>
      <c s="25" t="s">
        <v>388</v>
      </c>
      <c s="30" t="s">
        <v>389</v>
      </c>
      <c s="31" t="s">
        <v>49</v>
      </c>
      <c s="32">
        <v>27.076</v>
      </c>
      <c s="33">
        <v>0</v>
      </c>
      <c s="34">
        <f>ROUND(ROUND(H10,2)*ROUND(G10,3),2)</f>
      </c>
      <c r="O10">
        <f>(I10*21)/100</f>
      </c>
      <c t="s">
        <v>23</v>
      </c>
    </row>
    <row r="11" spans="1:5" ht="12.75">
      <c r="A11" s="35" t="s">
        <v>50</v>
      </c>
      <c r="E11" s="36" t="s">
        <v>390</v>
      </c>
    </row>
    <row r="12" spans="1:5" ht="12.75">
      <c r="A12" s="39" t="s">
        <v>52</v>
      </c>
      <c r="E12" s="38" t="s">
        <v>1856</v>
      </c>
    </row>
    <row r="13" spans="1:16" ht="25.5">
      <c r="A13" s="25" t="s">
        <v>45</v>
      </c>
      <c s="29" t="s">
        <v>23</v>
      </c>
      <c s="29" t="s">
        <v>387</v>
      </c>
      <c s="25" t="s">
        <v>395</v>
      </c>
      <c s="30" t="s">
        <v>389</v>
      </c>
      <c s="31" t="s">
        <v>49</v>
      </c>
      <c s="32">
        <v>2.303</v>
      </c>
      <c s="33">
        <v>0</v>
      </c>
      <c s="34">
        <f>ROUND(ROUND(H13,2)*ROUND(G13,3),2)</f>
      </c>
      <c r="O13">
        <f>(I13*21)/100</f>
      </c>
      <c t="s">
        <v>23</v>
      </c>
    </row>
    <row r="14" spans="1:5" ht="12.75">
      <c r="A14" s="35" t="s">
        <v>50</v>
      </c>
      <c r="E14" s="36" t="s">
        <v>396</v>
      </c>
    </row>
    <row r="15" spans="1:5" ht="12.75">
      <c r="A15" s="37" t="s">
        <v>52</v>
      </c>
      <c r="E15" s="38" t="s">
        <v>1857</v>
      </c>
    </row>
    <row r="16" spans="1:18" ht="12.75" customHeight="1">
      <c r="A16" s="6" t="s">
        <v>43</v>
      </c>
      <c s="6"/>
      <c s="41" t="s">
        <v>29</v>
      </c>
      <c s="6"/>
      <c s="27" t="s">
        <v>1858</v>
      </c>
      <c s="6"/>
      <c s="6"/>
      <c s="6"/>
      <c s="42">
        <f>0+Q16</f>
      </c>
      <c r="O16">
        <f>0+R16</f>
      </c>
      <c r="Q16">
        <f>0+I17+I20</f>
      </c>
      <c>
        <f>0+O17+O20</f>
      </c>
    </row>
    <row r="17" spans="1:16" ht="12.75">
      <c r="A17" s="25" t="s">
        <v>45</v>
      </c>
      <c s="29" t="s">
        <v>22</v>
      </c>
      <c s="29" t="s">
        <v>1859</v>
      </c>
      <c s="25" t="s">
        <v>47</v>
      </c>
      <c s="30" t="s">
        <v>1860</v>
      </c>
      <c s="31" t="s">
        <v>108</v>
      </c>
      <c s="32">
        <v>13.538</v>
      </c>
      <c s="33">
        <v>0</v>
      </c>
      <c s="34">
        <f>ROUND(ROUND(H17,2)*ROUND(G17,3),2)</f>
      </c>
      <c r="O17">
        <f>(I17*21)/100</f>
      </c>
      <c t="s">
        <v>23</v>
      </c>
    </row>
    <row r="18" spans="1:5" ht="12.75">
      <c r="A18" s="35" t="s">
        <v>50</v>
      </c>
      <c r="E18" s="36" t="s">
        <v>808</v>
      </c>
    </row>
    <row r="19" spans="1:5" ht="76.5">
      <c r="A19" s="39" t="s">
        <v>52</v>
      </c>
      <c r="E19" s="38" t="s">
        <v>1861</v>
      </c>
    </row>
    <row r="20" spans="1:16" ht="12.75">
      <c r="A20" s="25" t="s">
        <v>45</v>
      </c>
      <c s="29" t="s">
        <v>33</v>
      </c>
      <c s="29" t="s">
        <v>143</v>
      </c>
      <c s="25" t="s">
        <v>47</v>
      </c>
      <c s="30" t="s">
        <v>144</v>
      </c>
      <c s="31" t="s">
        <v>108</v>
      </c>
      <c s="32">
        <v>13.538</v>
      </c>
      <c s="33">
        <v>0</v>
      </c>
      <c s="34">
        <f>ROUND(ROUND(H20,2)*ROUND(G20,3),2)</f>
      </c>
      <c r="O20">
        <f>(I20*21)/100</f>
      </c>
      <c t="s">
        <v>23</v>
      </c>
    </row>
    <row r="21" spans="1:5" ht="12.75">
      <c r="A21" s="35" t="s">
        <v>50</v>
      </c>
      <c r="E21" s="36" t="s">
        <v>810</v>
      </c>
    </row>
    <row r="22" spans="1:5" ht="12.75">
      <c r="A22" s="37" t="s">
        <v>52</v>
      </c>
      <c r="E22" s="38" t="s">
        <v>1862</v>
      </c>
    </row>
    <row r="23" spans="1:18" ht="12.75" customHeight="1">
      <c r="A23" s="6" t="s">
        <v>43</v>
      </c>
      <c s="6"/>
      <c s="41" t="s">
        <v>22</v>
      </c>
      <c s="6"/>
      <c s="27" t="s">
        <v>173</v>
      </c>
      <c s="6"/>
      <c s="6"/>
      <c s="6"/>
      <c s="42">
        <f>0+Q23</f>
      </c>
      <c r="O23">
        <f>0+R23</f>
      </c>
      <c r="Q23">
        <f>0+I24+I27+I30+I33</f>
      </c>
      <c>
        <f>0+O24+O27+O30+O33</f>
      </c>
    </row>
    <row r="24" spans="1:16" ht="12.75">
      <c r="A24" s="25" t="s">
        <v>45</v>
      </c>
      <c s="29" t="s">
        <v>35</v>
      </c>
      <c s="29" t="s">
        <v>1863</v>
      </c>
      <c s="25" t="s">
        <v>47</v>
      </c>
      <c s="30" t="s">
        <v>1488</v>
      </c>
      <c s="31" t="s">
        <v>49</v>
      </c>
      <c s="32">
        <v>0.26</v>
      </c>
      <c s="33">
        <v>0</v>
      </c>
      <c s="34">
        <f>ROUND(ROUND(H24,2)*ROUND(G24,3),2)</f>
      </c>
      <c r="O24">
        <f>(I24*21)/100</f>
      </c>
      <c t="s">
        <v>23</v>
      </c>
    </row>
    <row r="25" spans="1:5" ht="12.75">
      <c r="A25" s="35" t="s">
        <v>50</v>
      </c>
      <c r="E25" s="36" t="s">
        <v>1864</v>
      </c>
    </row>
    <row r="26" spans="1:5" ht="102">
      <c r="A26" s="39" t="s">
        <v>52</v>
      </c>
      <c r="E26" s="38" t="s">
        <v>1865</v>
      </c>
    </row>
    <row r="27" spans="1:16" ht="12.75">
      <c r="A27" s="25" t="s">
        <v>45</v>
      </c>
      <c s="29" t="s">
        <v>37</v>
      </c>
      <c s="29" t="s">
        <v>1866</v>
      </c>
      <c s="25" t="s">
        <v>47</v>
      </c>
      <c s="30" t="s">
        <v>1488</v>
      </c>
      <c s="31" t="s">
        <v>49</v>
      </c>
      <c s="32">
        <v>0.205</v>
      </c>
      <c s="33">
        <v>0</v>
      </c>
      <c s="34">
        <f>ROUND(ROUND(H27,2)*ROUND(G27,3),2)</f>
      </c>
      <c r="O27">
        <f>(I27*21)/100</f>
      </c>
      <c t="s">
        <v>23</v>
      </c>
    </row>
    <row r="28" spans="1:5" ht="12.75">
      <c r="A28" s="35" t="s">
        <v>50</v>
      </c>
      <c r="E28" s="36" t="s">
        <v>1867</v>
      </c>
    </row>
    <row r="29" spans="1:5" ht="89.25">
      <c r="A29" s="39" t="s">
        <v>52</v>
      </c>
      <c r="E29" s="38" t="s">
        <v>1868</v>
      </c>
    </row>
    <row r="30" spans="1:16" ht="12.75">
      <c r="A30" s="25" t="s">
        <v>45</v>
      </c>
      <c s="29" t="s">
        <v>68</v>
      </c>
      <c s="29" t="s">
        <v>1869</v>
      </c>
      <c s="25" t="s">
        <v>47</v>
      </c>
      <c s="30" t="s">
        <v>1870</v>
      </c>
      <c s="31" t="s">
        <v>49</v>
      </c>
      <c s="32">
        <v>0.37</v>
      </c>
      <c s="33">
        <v>0</v>
      </c>
      <c s="34">
        <f>ROUND(ROUND(H30,2)*ROUND(G30,3),2)</f>
      </c>
      <c r="O30">
        <f>(I30*21)/100</f>
      </c>
      <c t="s">
        <v>23</v>
      </c>
    </row>
    <row r="31" spans="1:5" ht="12.75">
      <c r="A31" s="35" t="s">
        <v>50</v>
      </c>
      <c r="E31" s="36" t="s">
        <v>1871</v>
      </c>
    </row>
    <row r="32" spans="1:5" ht="12.75">
      <c r="A32" s="39" t="s">
        <v>52</v>
      </c>
      <c r="E32" s="38" t="s">
        <v>1872</v>
      </c>
    </row>
    <row r="33" spans="1:16" ht="12.75">
      <c r="A33" s="25" t="s">
        <v>45</v>
      </c>
      <c s="29" t="s">
        <v>72</v>
      </c>
      <c s="29" t="s">
        <v>1873</v>
      </c>
      <c s="25" t="s">
        <v>47</v>
      </c>
      <c s="30" t="s">
        <v>1874</v>
      </c>
      <c s="31" t="s">
        <v>108</v>
      </c>
      <c s="32">
        <v>1.661</v>
      </c>
      <c s="33">
        <v>0</v>
      </c>
      <c s="34">
        <f>ROUND(ROUND(H33,2)*ROUND(G33,3),2)</f>
      </c>
      <c r="O33">
        <f>(I33*21)/100</f>
      </c>
      <c t="s">
        <v>23</v>
      </c>
    </row>
    <row r="34" spans="1:5" ht="12.75">
      <c r="A34" s="35" t="s">
        <v>50</v>
      </c>
      <c r="E34" s="36" t="s">
        <v>1875</v>
      </c>
    </row>
    <row r="35" spans="1:5" ht="76.5">
      <c r="A35" s="37" t="s">
        <v>52</v>
      </c>
      <c r="E35" s="38" t="s">
        <v>1876</v>
      </c>
    </row>
    <row r="36" spans="1:18" ht="12.75" customHeight="1">
      <c r="A36" s="6" t="s">
        <v>43</v>
      </c>
      <c s="6"/>
      <c s="41" t="s">
        <v>33</v>
      </c>
      <c s="6"/>
      <c s="27" t="s">
        <v>195</v>
      </c>
      <c s="6"/>
      <c s="6"/>
      <c s="6"/>
      <c s="42">
        <f>0+Q36</f>
      </c>
      <c r="O36">
        <f>0+R36</f>
      </c>
      <c r="Q36">
        <f>0+I37</f>
      </c>
      <c>
        <f>0+O37</f>
      </c>
    </row>
    <row r="37" spans="1:16" ht="12.75">
      <c r="A37" s="25" t="s">
        <v>45</v>
      </c>
      <c s="29" t="s">
        <v>40</v>
      </c>
      <c s="29" t="s">
        <v>538</v>
      </c>
      <c s="25" t="s">
        <v>47</v>
      </c>
      <c s="30" t="s">
        <v>539</v>
      </c>
      <c s="31" t="s">
        <v>108</v>
      </c>
      <c s="32">
        <v>1.963</v>
      </c>
      <c s="33">
        <v>0</v>
      </c>
      <c s="34">
        <f>ROUND(ROUND(H37,2)*ROUND(G37,3),2)</f>
      </c>
      <c r="O37">
        <f>(I37*21)/100</f>
      </c>
      <c t="s">
        <v>23</v>
      </c>
    </row>
    <row r="38" spans="1:5" ht="25.5">
      <c r="A38" s="35" t="s">
        <v>50</v>
      </c>
      <c r="E38" s="36" t="s">
        <v>1877</v>
      </c>
    </row>
    <row r="39" spans="1:5" ht="76.5">
      <c r="A39" s="37" t="s">
        <v>52</v>
      </c>
      <c r="E39" s="38" t="s">
        <v>1878</v>
      </c>
    </row>
    <row r="40" spans="1:18" ht="12.75" customHeight="1">
      <c r="A40" s="6" t="s">
        <v>43</v>
      </c>
      <c s="6"/>
      <c s="41" t="s">
        <v>68</v>
      </c>
      <c s="6"/>
      <c s="27" t="s">
        <v>257</v>
      </c>
      <c s="6"/>
      <c s="6"/>
      <c s="6"/>
      <c s="42">
        <f>0+Q40</f>
      </c>
      <c r="O40">
        <f>0+R40</f>
      </c>
      <c r="Q40">
        <f>0+I41+I44+I47+I50</f>
      </c>
      <c>
        <f>0+O41+O44+O47+O50</f>
      </c>
    </row>
    <row r="41" spans="1:16" ht="12.75">
      <c r="A41" s="25" t="s">
        <v>45</v>
      </c>
      <c s="29" t="s">
        <v>42</v>
      </c>
      <c s="29" t="s">
        <v>267</v>
      </c>
      <c s="25" t="s">
        <v>29</v>
      </c>
      <c s="30" t="s">
        <v>268</v>
      </c>
      <c s="31" t="s">
        <v>49</v>
      </c>
      <c s="32">
        <v>1.322</v>
      </c>
      <c s="33">
        <v>0</v>
      </c>
      <c s="34">
        <f>ROUND(ROUND(H41,2)*ROUND(G41,3),2)</f>
      </c>
      <c r="O41">
        <f>(I41*21)/100</f>
      </c>
      <c t="s">
        <v>23</v>
      </c>
    </row>
    <row r="42" spans="1:5" ht="12.75">
      <c r="A42" s="35" t="s">
        <v>50</v>
      </c>
      <c r="E42" s="36" t="s">
        <v>1879</v>
      </c>
    </row>
    <row r="43" spans="1:5" ht="76.5">
      <c r="A43" s="39" t="s">
        <v>52</v>
      </c>
      <c r="E43" s="38" t="s">
        <v>1880</v>
      </c>
    </row>
    <row r="44" spans="1:16" ht="12.75">
      <c r="A44" s="25" t="s">
        <v>45</v>
      </c>
      <c s="29" t="s">
        <v>81</v>
      </c>
      <c s="29" t="s">
        <v>267</v>
      </c>
      <c s="25" t="s">
        <v>23</v>
      </c>
      <c s="30" t="s">
        <v>268</v>
      </c>
      <c s="31" t="s">
        <v>49</v>
      </c>
      <c s="32">
        <v>0.152</v>
      </c>
      <c s="33">
        <v>0</v>
      </c>
      <c s="34">
        <f>ROUND(ROUND(H44,2)*ROUND(G44,3),2)</f>
      </c>
      <c r="O44">
        <f>(I44*21)/100</f>
      </c>
      <c t="s">
        <v>23</v>
      </c>
    </row>
    <row r="45" spans="1:5" ht="12.75">
      <c r="A45" s="35" t="s">
        <v>50</v>
      </c>
      <c r="E45" s="36" t="s">
        <v>1881</v>
      </c>
    </row>
    <row r="46" spans="1:5" ht="76.5">
      <c r="A46" s="39" t="s">
        <v>52</v>
      </c>
      <c r="E46" s="38" t="s">
        <v>1882</v>
      </c>
    </row>
    <row r="47" spans="1:16" ht="12.75">
      <c r="A47" s="25" t="s">
        <v>45</v>
      </c>
      <c s="29" t="s">
        <v>85</v>
      </c>
      <c s="29" t="s">
        <v>1883</v>
      </c>
      <c s="25" t="s">
        <v>47</v>
      </c>
      <c s="30" t="s">
        <v>1884</v>
      </c>
      <c s="31" t="s">
        <v>101</v>
      </c>
      <c s="32">
        <v>13.364</v>
      </c>
      <c s="33">
        <v>0</v>
      </c>
      <c s="34">
        <f>ROUND(ROUND(H47,2)*ROUND(G47,3),2)</f>
      </c>
      <c r="O47">
        <f>(I47*21)/100</f>
      </c>
      <c t="s">
        <v>23</v>
      </c>
    </row>
    <row r="48" spans="1:5" ht="12.75">
      <c r="A48" s="35" t="s">
        <v>50</v>
      </c>
      <c r="E48" s="36" t="s">
        <v>1885</v>
      </c>
    </row>
    <row r="49" spans="1:5" ht="76.5">
      <c r="A49" s="39" t="s">
        <v>52</v>
      </c>
      <c r="E49" s="38" t="s">
        <v>1886</v>
      </c>
    </row>
    <row r="50" spans="1:16" ht="12.75">
      <c r="A50" s="25" t="s">
        <v>45</v>
      </c>
      <c s="29" t="s">
        <v>89</v>
      </c>
      <c s="29" t="s">
        <v>1887</v>
      </c>
      <c s="25" t="s">
        <v>47</v>
      </c>
      <c s="30" t="s">
        <v>1888</v>
      </c>
      <c s="31" t="s">
        <v>101</v>
      </c>
      <c s="32">
        <v>18.865</v>
      </c>
      <c s="33">
        <v>0</v>
      </c>
      <c s="34">
        <f>ROUND(ROUND(H50,2)*ROUND(G50,3),2)</f>
      </c>
      <c r="O50">
        <f>(I50*21)/100</f>
      </c>
      <c t="s">
        <v>23</v>
      </c>
    </row>
    <row r="51" spans="1:5" ht="12.75">
      <c r="A51" s="35" t="s">
        <v>50</v>
      </c>
      <c r="E51" s="36" t="s">
        <v>1889</v>
      </c>
    </row>
    <row r="52" spans="1:5" ht="76.5">
      <c r="A52" s="37" t="s">
        <v>52</v>
      </c>
      <c r="E52" s="38" t="s">
        <v>1890</v>
      </c>
    </row>
    <row r="53" spans="1:18" ht="12.75" customHeight="1">
      <c r="A53" s="6" t="s">
        <v>43</v>
      </c>
      <c s="6"/>
      <c s="41" t="s">
        <v>72</v>
      </c>
      <c s="6"/>
      <c s="27" t="s">
        <v>274</v>
      </c>
      <c s="6"/>
      <c s="6"/>
      <c s="6"/>
      <c s="42">
        <f>0+Q53</f>
      </c>
      <c r="O53">
        <f>0+R53</f>
      </c>
      <c r="Q53">
        <f>0+I54</f>
      </c>
      <c>
        <f>0+O54</f>
      </c>
    </row>
    <row r="54" spans="1:16" ht="12.75">
      <c r="A54" s="25" t="s">
        <v>45</v>
      </c>
      <c s="29" t="s">
        <v>93</v>
      </c>
      <c s="29" t="s">
        <v>1891</v>
      </c>
      <c s="25" t="s">
        <v>47</v>
      </c>
      <c s="30" t="s">
        <v>1892</v>
      </c>
      <c s="31" t="s">
        <v>108</v>
      </c>
      <c s="32">
        <v>3.773</v>
      </c>
      <c s="33">
        <v>0</v>
      </c>
      <c s="34">
        <f>ROUND(ROUND(H54,2)*ROUND(G54,3),2)</f>
      </c>
      <c r="O54">
        <f>(I54*21)/100</f>
      </c>
      <c t="s">
        <v>23</v>
      </c>
    </row>
    <row r="55" spans="1:5" ht="25.5">
      <c r="A55" s="35" t="s">
        <v>50</v>
      </c>
      <c r="E55" s="36" t="s">
        <v>1893</v>
      </c>
    </row>
    <row r="56" spans="1:5" ht="76.5">
      <c r="A56" s="37" t="s">
        <v>52</v>
      </c>
      <c r="E56" s="38" t="s">
        <v>1894</v>
      </c>
    </row>
    <row r="57" spans="1:18" ht="12.75" customHeight="1">
      <c r="A57" s="6" t="s">
        <v>43</v>
      </c>
      <c s="6"/>
      <c s="41" t="s">
        <v>40</v>
      </c>
      <c s="6"/>
      <c s="27" t="s">
        <v>280</v>
      </c>
      <c s="6"/>
      <c s="6"/>
      <c s="6"/>
      <c s="42">
        <f>0+Q57</f>
      </c>
      <c r="O57">
        <f>0+R57</f>
      </c>
      <c r="Q57">
        <f>0+I58</f>
      </c>
      <c>
        <f>0+O58</f>
      </c>
    </row>
    <row r="58" spans="1:16" ht="12.75">
      <c r="A58" s="25" t="s">
        <v>45</v>
      </c>
      <c s="29" t="s">
        <v>98</v>
      </c>
      <c s="29" t="s">
        <v>773</v>
      </c>
      <c s="25" t="s">
        <v>47</v>
      </c>
      <c s="30" t="s">
        <v>774</v>
      </c>
      <c s="31" t="s">
        <v>108</v>
      </c>
      <c s="32">
        <v>0.921</v>
      </c>
      <c s="33">
        <v>0</v>
      </c>
      <c s="34">
        <f>ROUND(ROUND(H58,2)*ROUND(G58,3),2)</f>
      </c>
      <c r="O58">
        <f>(I58*21)/100</f>
      </c>
      <c t="s">
        <v>23</v>
      </c>
    </row>
    <row r="59" spans="1:5" ht="12.75">
      <c r="A59" s="35" t="s">
        <v>50</v>
      </c>
      <c r="E59" s="36" t="s">
        <v>791</v>
      </c>
    </row>
    <row r="60" spans="1:5" ht="102">
      <c r="A60" s="37" t="s">
        <v>52</v>
      </c>
      <c r="E60" s="38" t="s">
        <v>1895</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0+O9+O25+O29+O60</f>
      </c>
      <c t="s">
        <v>22</v>
      </c>
    </row>
    <row r="3" spans="1:16" ht="15" customHeight="1">
      <c r="A3" t="s">
        <v>12</v>
      </c>
      <c s="12" t="s">
        <v>14</v>
      </c>
      <c s="13" t="s">
        <v>15</v>
      </c>
      <c s="1"/>
      <c s="14" t="s">
        <v>16</v>
      </c>
      <c s="1"/>
      <c s="9"/>
      <c s="8" t="s">
        <v>1896</v>
      </c>
      <c s="43">
        <f>0+I9+I25+I29+I60</f>
      </c>
      <c r="O3" t="s">
        <v>19</v>
      </c>
      <c t="s">
        <v>23</v>
      </c>
    </row>
    <row r="4" spans="1:16" ht="15" customHeight="1">
      <c r="A4" t="s">
        <v>17</v>
      </c>
      <c s="12" t="s">
        <v>1326</v>
      </c>
      <c s="13" t="s">
        <v>1327</v>
      </c>
      <c s="1"/>
      <c s="14" t="s">
        <v>1328</v>
      </c>
      <c s="1"/>
      <c s="1"/>
      <c s="11"/>
      <c s="11"/>
      <c r="O4" t="s">
        <v>20</v>
      </c>
      <c t="s">
        <v>23</v>
      </c>
    </row>
    <row r="5" spans="1:16" ht="12.75" customHeight="1">
      <c r="A5" t="s">
        <v>1329</v>
      </c>
      <c s="16" t="s">
        <v>18</v>
      </c>
      <c s="17" t="s">
        <v>1896</v>
      </c>
      <c s="6"/>
      <c s="18" t="s">
        <v>1897</v>
      </c>
      <c s="6"/>
      <c s="6"/>
      <c s="6"/>
      <c s="6"/>
      <c r="O5" t="s">
        <v>21</v>
      </c>
      <c t="s">
        <v>23</v>
      </c>
    </row>
    <row r="6" spans="1:9" ht="12.75" customHeight="1">
      <c r="A6" s="15" t="s">
        <v>26</v>
      </c>
      <c s="15" t="s">
        <v>28</v>
      </c>
      <c s="15" t="s">
        <v>30</v>
      </c>
      <c s="15" t="s">
        <v>31</v>
      </c>
      <c s="15" t="s">
        <v>32</v>
      </c>
      <c s="15" t="s">
        <v>34</v>
      </c>
      <c s="15" t="s">
        <v>36</v>
      </c>
      <c s="15" t="s">
        <v>38</v>
      </c>
      <c s="15"/>
    </row>
    <row r="7" spans="1:9" ht="12.75" customHeight="1">
      <c r="A7" s="15"/>
      <c s="15"/>
      <c s="15"/>
      <c s="15"/>
      <c s="15"/>
      <c s="15"/>
      <c s="15"/>
      <c s="15" t="s">
        <v>39</v>
      </c>
      <c s="15" t="s">
        <v>41</v>
      </c>
    </row>
    <row r="8" spans="1:9" ht="12.75" customHeight="1">
      <c r="A8" s="15" t="s">
        <v>27</v>
      </c>
      <c s="15" t="s">
        <v>29</v>
      </c>
      <c s="15" t="s">
        <v>23</v>
      </c>
      <c s="15" t="s">
        <v>22</v>
      </c>
      <c s="15" t="s">
        <v>33</v>
      </c>
      <c s="15" t="s">
        <v>35</v>
      </c>
      <c s="15" t="s">
        <v>37</v>
      </c>
      <c s="15" t="s">
        <v>40</v>
      </c>
      <c s="15" t="s">
        <v>42</v>
      </c>
    </row>
    <row r="9" spans="1:18" ht="12.75" customHeight="1">
      <c r="A9" s="19" t="s">
        <v>43</v>
      </c>
      <c s="19"/>
      <c s="26" t="s">
        <v>29</v>
      </c>
      <c s="19"/>
      <c s="27" t="s">
        <v>1858</v>
      </c>
      <c s="19"/>
      <c s="19"/>
      <c s="19"/>
      <c s="28">
        <f>0+Q9</f>
      </c>
      <c r="O9">
        <f>0+R9</f>
      </c>
      <c r="Q9">
        <f>0+I10+I13+I16+I19+I22</f>
      </c>
      <c>
        <f>0+O10+O13+O16+O19+O22</f>
      </c>
    </row>
    <row r="10" spans="1:16" ht="12.75">
      <c r="A10" s="25" t="s">
        <v>45</v>
      </c>
      <c s="29" t="s">
        <v>29</v>
      </c>
      <c s="29" t="s">
        <v>1898</v>
      </c>
      <c s="25" t="s">
        <v>47</v>
      </c>
      <c s="30" t="s">
        <v>1899</v>
      </c>
      <c s="31" t="s">
        <v>278</v>
      </c>
      <c s="32">
        <v>80.75</v>
      </c>
      <c s="33">
        <v>0</v>
      </c>
      <c s="34">
        <f>ROUND(ROUND(H10,2)*ROUND(G10,3),2)</f>
      </c>
      <c r="O10">
        <f>(I10*21)/100</f>
      </c>
      <c t="s">
        <v>23</v>
      </c>
    </row>
    <row r="11" spans="1:5" ht="12.75">
      <c r="A11" s="35" t="s">
        <v>50</v>
      </c>
      <c r="E11" s="36" t="s">
        <v>734</v>
      </c>
    </row>
    <row r="12" spans="1:5" ht="12.75">
      <c r="A12" s="39" t="s">
        <v>52</v>
      </c>
      <c r="E12" s="38" t="s">
        <v>1900</v>
      </c>
    </row>
    <row r="13" spans="1:16" ht="12.75">
      <c r="A13" s="25" t="s">
        <v>45</v>
      </c>
      <c s="29" t="s">
        <v>23</v>
      </c>
      <c s="29" t="s">
        <v>1009</v>
      </c>
      <c s="25" t="s">
        <v>47</v>
      </c>
      <c s="30" t="s">
        <v>1010</v>
      </c>
      <c s="31" t="s">
        <v>108</v>
      </c>
      <c s="32">
        <v>32.863</v>
      </c>
      <c s="33">
        <v>0</v>
      </c>
      <c s="34">
        <f>ROUND(ROUND(H13,2)*ROUND(G13,3),2)</f>
      </c>
      <c r="O13">
        <f>(I13*21)/100</f>
      </c>
      <c t="s">
        <v>23</v>
      </c>
    </row>
    <row r="14" spans="1:5" ht="12.75">
      <c r="A14" s="35" t="s">
        <v>50</v>
      </c>
      <c r="E14" s="36" t="s">
        <v>1901</v>
      </c>
    </row>
    <row r="15" spans="1:5" ht="51">
      <c r="A15" s="39" t="s">
        <v>52</v>
      </c>
      <c r="E15" s="38" t="s">
        <v>1902</v>
      </c>
    </row>
    <row r="16" spans="1:16" ht="12.75">
      <c r="A16" s="25" t="s">
        <v>45</v>
      </c>
      <c s="29" t="s">
        <v>22</v>
      </c>
      <c s="29" t="s">
        <v>1903</v>
      </c>
      <c s="25" t="s">
        <v>47</v>
      </c>
      <c s="30" t="s">
        <v>1904</v>
      </c>
      <c s="31" t="s">
        <v>101</v>
      </c>
      <c s="32">
        <v>56.5</v>
      </c>
      <c s="33">
        <v>0</v>
      </c>
      <c s="34">
        <f>ROUND(ROUND(H16,2)*ROUND(G16,3),2)</f>
      </c>
      <c r="O16">
        <f>(I16*21)/100</f>
      </c>
      <c t="s">
        <v>23</v>
      </c>
    </row>
    <row r="17" spans="1:5" ht="12.75">
      <c r="A17" s="35" t="s">
        <v>50</v>
      </c>
      <c r="E17" s="36" t="s">
        <v>1905</v>
      </c>
    </row>
    <row r="18" spans="1:5" ht="12.75">
      <c r="A18" s="39" t="s">
        <v>52</v>
      </c>
      <c r="E18" s="38" t="s">
        <v>1906</v>
      </c>
    </row>
    <row r="19" spans="1:16" ht="12.75">
      <c r="A19" s="25" t="s">
        <v>45</v>
      </c>
      <c s="29" t="s">
        <v>33</v>
      </c>
      <c s="29" t="s">
        <v>481</v>
      </c>
      <c s="25" t="s">
        <v>47</v>
      </c>
      <c s="30" t="s">
        <v>482</v>
      </c>
      <c s="31" t="s">
        <v>101</v>
      </c>
      <c s="32">
        <v>513</v>
      </c>
      <c s="33">
        <v>0</v>
      </c>
      <c s="34">
        <f>ROUND(ROUND(H19,2)*ROUND(G19,3),2)</f>
      </c>
      <c r="O19">
        <f>(I19*21)/100</f>
      </c>
      <c t="s">
        <v>23</v>
      </c>
    </row>
    <row r="20" spans="1:5" ht="12.75">
      <c r="A20" s="35" t="s">
        <v>50</v>
      </c>
      <c r="E20" s="36" t="s">
        <v>1907</v>
      </c>
    </row>
    <row r="21" spans="1:5" ht="89.25">
      <c r="A21" s="39" t="s">
        <v>52</v>
      </c>
      <c r="E21" s="38" t="s">
        <v>1908</v>
      </c>
    </row>
    <row r="22" spans="1:16" ht="12.75">
      <c r="A22" s="25" t="s">
        <v>45</v>
      </c>
      <c s="29" t="s">
        <v>35</v>
      </c>
      <c s="29" t="s">
        <v>485</v>
      </c>
      <c s="25" t="s">
        <v>47</v>
      </c>
      <c s="30" t="s">
        <v>486</v>
      </c>
      <c s="31" t="s">
        <v>101</v>
      </c>
      <c s="32">
        <v>1539</v>
      </c>
      <c s="33">
        <v>0</v>
      </c>
      <c s="34">
        <f>ROUND(ROUND(H22,2)*ROUND(G22,3),2)</f>
      </c>
      <c r="O22">
        <f>(I22*21)/100</f>
      </c>
      <c t="s">
        <v>23</v>
      </c>
    </row>
    <row r="23" spans="1:5" ht="12.75">
      <c r="A23" s="35" t="s">
        <v>50</v>
      </c>
      <c r="E23" s="36" t="s">
        <v>487</v>
      </c>
    </row>
    <row r="24" spans="1:5" ht="12.75">
      <c r="A24" s="37" t="s">
        <v>52</v>
      </c>
      <c r="E24" s="38" t="s">
        <v>1909</v>
      </c>
    </row>
    <row r="25" spans="1:18" ht="12.75" customHeight="1">
      <c r="A25" s="6" t="s">
        <v>43</v>
      </c>
      <c s="6"/>
      <c s="41" t="s">
        <v>33</v>
      </c>
      <c s="6"/>
      <c s="27" t="s">
        <v>195</v>
      </c>
      <c s="6"/>
      <c s="6"/>
      <c s="6"/>
      <c s="42">
        <f>0+Q25</f>
      </c>
      <c r="O25">
        <f>0+R25</f>
      </c>
      <c r="Q25">
        <f>0+I26</f>
      </c>
      <c>
        <f>0+O26</f>
      </c>
    </row>
    <row r="26" spans="1:16" ht="12.75">
      <c r="A26" s="25" t="s">
        <v>45</v>
      </c>
      <c s="29" t="s">
        <v>37</v>
      </c>
      <c s="29" t="s">
        <v>821</v>
      </c>
      <c s="25" t="s">
        <v>47</v>
      </c>
      <c s="30" t="s">
        <v>822</v>
      </c>
      <c s="31" t="s">
        <v>108</v>
      </c>
      <c s="32">
        <v>4.319</v>
      </c>
      <c s="33">
        <v>0</v>
      </c>
      <c s="34">
        <f>ROUND(ROUND(H26,2)*ROUND(G26,3),2)</f>
      </c>
      <c r="O26">
        <f>(I26*21)/100</f>
      </c>
      <c t="s">
        <v>23</v>
      </c>
    </row>
    <row r="27" spans="1:5" ht="12.75">
      <c r="A27" s="35" t="s">
        <v>50</v>
      </c>
      <c r="E27" s="36" t="s">
        <v>1910</v>
      </c>
    </row>
    <row r="28" spans="1:5" ht="12.75">
      <c r="A28" s="37" t="s">
        <v>52</v>
      </c>
      <c r="E28" s="38" t="s">
        <v>1911</v>
      </c>
    </row>
    <row r="29" spans="1:18" ht="12.75" customHeight="1">
      <c r="A29" s="6" t="s">
        <v>43</v>
      </c>
      <c s="6"/>
      <c s="41" t="s">
        <v>35</v>
      </c>
      <c s="6"/>
      <c s="27" t="s">
        <v>212</v>
      </c>
      <c s="6"/>
      <c s="6"/>
      <c s="6"/>
      <c s="42">
        <f>0+Q29</f>
      </c>
      <c r="O29">
        <f>0+R29</f>
      </c>
      <c r="Q29">
        <f>0+I30+I33+I36+I39+I42+I45+I48+I51+I54+I57</f>
      </c>
      <c>
        <f>0+O30+O33+O36+O39+O42+O45+O48+O51+O54+O57</f>
      </c>
    </row>
    <row r="30" spans="1:16" ht="12.75">
      <c r="A30" s="25" t="s">
        <v>45</v>
      </c>
      <c s="29" t="s">
        <v>68</v>
      </c>
      <c s="29" t="s">
        <v>1346</v>
      </c>
      <c s="25" t="s">
        <v>47</v>
      </c>
      <c s="30" t="s">
        <v>1347</v>
      </c>
      <c s="31" t="s">
        <v>108</v>
      </c>
      <c s="32">
        <v>32.392</v>
      </c>
      <c s="33">
        <v>0</v>
      </c>
      <c s="34">
        <f>ROUND(ROUND(H30,2)*ROUND(G30,3),2)</f>
      </c>
      <c r="O30">
        <f>(I30*21)/100</f>
      </c>
      <c t="s">
        <v>23</v>
      </c>
    </row>
    <row r="31" spans="1:5" ht="12.75">
      <c r="A31" s="35" t="s">
        <v>50</v>
      </c>
      <c r="E31" s="36" t="s">
        <v>47</v>
      </c>
    </row>
    <row r="32" spans="1:5" ht="140.25">
      <c r="A32" s="39" t="s">
        <v>52</v>
      </c>
      <c r="E32" s="38" t="s">
        <v>1912</v>
      </c>
    </row>
    <row r="33" spans="1:16" ht="12.75">
      <c r="A33" s="25" t="s">
        <v>45</v>
      </c>
      <c s="29" t="s">
        <v>72</v>
      </c>
      <c s="29" t="s">
        <v>1913</v>
      </c>
      <c s="25" t="s">
        <v>47</v>
      </c>
      <c s="30" t="s">
        <v>1914</v>
      </c>
      <c s="31" t="s">
        <v>101</v>
      </c>
      <c s="32">
        <v>56.5</v>
      </c>
      <c s="33">
        <v>0</v>
      </c>
      <c s="34">
        <f>ROUND(ROUND(H33,2)*ROUND(G33,3),2)</f>
      </c>
      <c r="O33">
        <f>(I33*21)/100</f>
      </c>
      <c t="s">
        <v>23</v>
      </c>
    </row>
    <row r="34" spans="1:5" ht="12.75">
      <c r="A34" s="35" t="s">
        <v>50</v>
      </c>
      <c r="E34" s="36" t="s">
        <v>1915</v>
      </c>
    </row>
    <row r="35" spans="1:5" ht="12.75">
      <c r="A35" s="39" t="s">
        <v>52</v>
      </c>
      <c r="E35" s="38" t="s">
        <v>1906</v>
      </c>
    </row>
    <row r="36" spans="1:16" ht="12.75">
      <c r="A36" s="25" t="s">
        <v>45</v>
      </c>
      <c s="29" t="s">
        <v>40</v>
      </c>
      <c s="29" t="s">
        <v>578</v>
      </c>
      <c s="25" t="s">
        <v>47</v>
      </c>
      <c s="30" t="s">
        <v>579</v>
      </c>
      <c s="31" t="s">
        <v>101</v>
      </c>
      <c s="32">
        <v>113</v>
      </c>
      <c s="33">
        <v>0</v>
      </c>
      <c s="34">
        <f>ROUND(ROUND(H36,2)*ROUND(G36,3),2)</f>
      </c>
      <c r="O36">
        <f>(I36*21)/100</f>
      </c>
      <c t="s">
        <v>23</v>
      </c>
    </row>
    <row r="37" spans="1:5" ht="38.25">
      <c r="A37" s="35" t="s">
        <v>50</v>
      </c>
      <c r="E37" s="36" t="s">
        <v>1916</v>
      </c>
    </row>
    <row r="38" spans="1:5" ht="12.75">
      <c r="A38" s="39" t="s">
        <v>52</v>
      </c>
      <c r="E38" s="38" t="s">
        <v>1917</v>
      </c>
    </row>
    <row r="39" spans="1:16" ht="12.75">
      <c r="A39" s="25" t="s">
        <v>45</v>
      </c>
      <c s="29" t="s">
        <v>42</v>
      </c>
      <c s="29" t="s">
        <v>226</v>
      </c>
      <c s="25" t="s">
        <v>47</v>
      </c>
      <c s="30" t="s">
        <v>227</v>
      </c>
      <c s="31" t="s">
        <v>101</v>
      </c>
      <c s="32">
        <v>56.5</v>
      </c>
      <c s="33">
        <v>0</v>
      </c>
      <c s="34">
        <f>ROUND(ROUND(H39,2)*ROUND(G39,3),2)</f>
      </c>
      <c r="O39">
        <f>(I39*21)/100</f>
      </c>
      <c t="s">
        <v>23</v>
      </c>
    </row>
    <row r="40" spans="1:5" ht="12.75">
      <c r="A40" s="35" t="s">
        <v>50</v>
      </c>
      <c r="E40" s="36" t="s">
        <v>584</v>
      </c>
    </row>
    <row r="41" spans="1:5" ht="12.75">
      <c r="A41" s="39" t="s">
        <v>52</v>
      </c>
      <c r="E41" s="38" t="s">
        <v>1906</v>
      </c>
    </row>
    <row r="42" spans="1:16" ht="12.75">
      <c r="A42" s="25" t="s">
        <v>45</v>
      </c>
      <c s="29" t="s">
        <v>81</v>
      </c>
      <c s="29" t="s">
        <v>1918</v>
      </c>
      <c s="25" t="s">
        <v>47</v>
      </c>
      <c s="30" t="s">
        <v>1919</v>
      </c>
      <c s="31" t="s">
        <v>101</v>
      </c>
      <c s="32">
        <v>56.5</v>
      </c>
      <c s="33">
        <v>0</v>
      </c>
      <c s="34">
        <f>ROUND(ROUND(H42,2)*ROUND(G42,3),2)</f>
      </c>
      <c r="O42">
        <f>(I42*21)/100</f>
      </c>
      <c t="s">
        <v>23</v>
      </c>
    </row>
    <row r="43" spans="1:5" ht="12.75">
      <c r="A43" s="35" t="s">
        <v>50</v>
      </c>
      <c r="E43" s="36" t="s">
        <v>586</v>
      </c>
    </row>
    <row r="44" spans="1:5" ht="12.75">
      <c r="A44" s="39" t="s">
        <v>52</v>
      </c>
      <c r="E44" s="38" t="s">
        <v>1906</v>
      </c>
    </row>
    <row r="45" spans="1:16" ht="12.75">
      <c r="A45" s="25" t="s">
        <v>45</v>
      </c>
      <c s="29" t="s">
        <v>85</v>
      </c>
      <c s="29" t="s">
        <v>1920</v>
      </c>
      <c s="25" t="s">
        <v>47</v>
      </c>
      <c s="30" t="s">
        <v>1921</v>
      </c>
      <c s="31" t="s">
        <v>101</v>
      </c>
      <c s="32">
        <v>56.5</v>
      </c>
      <c s="33">
        <v>0</v>
      </c>
      <c s="34">
        <f>ROUND(ROUND(H45,2)*ROUND(G45,3),2)</f>
      </c>
      <c r="O45">
        <f>(I45*21)/100</f>
      </c>
      <c t="s">
        <v>23</v>
      </c>
    </row>
    <row r="46" spans="1:5" ht="12.75">
      <c r="A46" s="35" t="s">
        <v>50</v>
      </c>
      <c r="E46" s="36" t="s">
        <v>590</v>
      </c>
    </row>
    <row r="47" spans="1:5" ht="12.75">
      <c r="A47" s="39" t="s">
        <v>52</v>
      </c>
      <c r="E47" s="38" t="s">
        <v>1906</v>
      </c>
    </row>
    <row r="48" spans="1:16" ht="12.75">
      <c r="A48" s="25" t="s">
        <v>45</v>
      </c>
      <c s="29" t="s">
        <v>89</v>
      </c>
      <c s="29" t="s">
        <v>595</v>
      </c>
      <c s="25" t="s">
        <v>47</v>
      </c>
      <c s="30" t="s">
        <v>596</v>
      </c>
      <c s="31" t="s">
        <v>101</v>
      </c>
      <c s="32">
        <v>56.5</v>
      </c>
      <c s="33">
        <v>0</v>
      </c>
      <c s="34">
        <f>ROUND(ROUND(H48,2)*ROUND(G48,3),2)</f>
      </c>
      <c r="O48">
        <f>(I48*21)/100</f>
      </c>
      <c t="s">
        <v>23</v>
      </c>
    </row>
    <row r="49" spans="1:5" ht="12.75">
      <c r="A49" s="35" t="s">
        <v>50</v>
      </c>
      <c r="E49" s="36" t="s">
        <v>597</v>
      </c>
    </row>
    <row r="50" spans="1:5" ht="12.75">
      <c r="A50" s="39" t="s">
        <v>52</v>
      </c>
      <c r="E50" s="38" t="s">
        <v>1906</v>
      </c>
    </row>
    <row r="51" spans="1:16" ht="12.75">
      <c r="A51" s="25" t="s">
        <v>45</v>
      </c>
      <c s="29" t="s">
        <v>93</v>
      </c>
      <c s="29" t="s">
        <v>603</v>
      </c>
      <c s="25" t="s">
        <v>47</v>
      </c>
      <c s="30" t="s">
        <v>604</v>
      </c>
      <c s="31" t="s">
        <v>101</v>
      </c>
      <c s="32">
        <v>56.5</v>
      </c>
      <c s="33">
        <v>0</v>
      </c>
      <c s="34">
        <f>ROUND(ROUND(H51,2)*ROUND(G51,3),2)</f>
      </c>
      <c r="O51">
        <f>(I51*21)/100</f>
      </c>
      <c t="s">
        <v>23</v>
      </c>
    </row>
    <row r="52" spans="1:5" ht="12.75">
      <c r="A52" s="35" t="s">
        <v>50</v>
      </c>
      <c r="E52" s="36" t="s">
        <v>605</v>
      </c>
    </row>
    <row r="53" spans="1:5" ht="25.5">
      <c r="A53" s="39" t="s">
        <v>52</v>
      </c>
      <c r="E53" s="38" t="s">
        <v>1922</v>
      </c>
    </row>
    <row r="54" spans="1:16" ht="25.5">
      <c r="A54" s="25" t="s">
        <v>45</v>
      </c>
      <c s="29" t="s">
        <v>98</v>
      </c>
      <c s="29" t="s">
        <v>1923</v>
      </c>
      <c s="25" t="s">
        <v>47</v>
      </c>
      <c s="30" t="s">
        <v>1924</v>
      </c>
      <c s="31" t="s">
        <v>101</v>
      </c>
      <c s="32">
        <v>107.97</v>
      </c>
      <c s="33">
        <v>0</v>
      </c>
      <c s="34">
        <f>ROUND(ROUND(H54,2)*ROUND(G54,3),2)</f>
      </c>
      <c r="O54">
        <f>(I54*21)/100</f>
      </c>
      <c t="s">
        <v>23</v>
      </c>
    </row>
    <row r="55" spans="1:5" ht="12.75">
      <c r="A55" s="35" t="s">
        <v>50</v>
      </c>
      <c r="E55" s="36" t="s">
        <v>1925</v>
      </c>
    </row>
    <row r="56" spans="1:5" ht="51">
      <c r="A56" s="39" t="s">
        <v>52</v>
      </c>
      <c r="E56" s="38" t="s">
        <v>1926</v>
      </c>
    </row>
    <row r="57" spans="1:16" ht="12.75">
      <c r="A57" s="25" t="s">
        <v>45</v>
      </c>
      <c s="29" t="s">
        <v>102</v>
      </c>
      <c s="29" t="s">
        <v>1927</v>
      </c>
      <c s="25" t="s">
        <v>47</v>
      </c>
      <c s="30" t="s">
        <v>1928</v>
      </c>
      <c s="31" t="s">
        <v>101</v>
      </c>
      <c s="32">
        <v>356</v>
      </c>
      <c s="33">
        <v>0</v>
      </c>
      <c s="34">
        <f>ROUND(ROUND(H57,2)*ROUND(G57,3),2)</f>
      </c>
      <c r="O57">
        <f>(I57*21)/100</f>
      </c>
      <c t="s">
        <v>23</v>
      </c>
    </row>
    <row r="58" spans="1:5" ht="12.75">
      <c r="A58" s="35" t="s">
        <v>50</v>
      </c>
      <c r="E58" s="36" t="s">
        <v>1929</v>
      </c>
    </row>
    <row r="59" spans="1:5" ht="12.75">
      <c r="A59" s="37" t="s">
        <v>52</v>
      </c>
      <c r="E59" s="38" t="s">
        <v>1930</v>
      </c>
    </row>
    <row r="60" spans="1:18" ht="12.75" customHeight="1">
      <c r="A60" s="6" t="s">
        <v>43</v>
      </c>
      <c s="6"/>
      <c s="41" t="s">
        <v>40</v>
      </c>
      <c s="6"/>
      <c s="27" t="s">
        <v>280</v>
      </c>
      <c s="6"/>
      <c s="6"/>
      <c s="6"/>
      <c s="42">
        <f>0+Q60</f>
      </c>
      <c r="O60">
        <f>0+R60</f>
      </c>
      <c r="Q60">
        <f>0+I61+I64+I67+I70</f>
      </c>
      <c>
        <f>0+O61+O64+O67+O70</f>
      </c>
    </row>
    <row r="61" spans="1:16" ht="12.75">
      <c r="A61" s="25" t="s">
        <v>45</v>
      </c>
      <c s="29" t="s">
        <v>105</v>
      </c>
      <c s="29" t="s">
        <v>1931</v>
      </c>
      <c s="25" t="s">
        <v>47</v>
      </c>
      <c s="30" t="s">
        <v>1932</v>
      </c>
      <c s="31" t="s">
        <v>108</v>
      </c>
      <c s="32">
        <v>2.256</v>
      </c>
      <c s="33">
        <v>0</v>
      </c>
      <c s="34">
        <f>ROUND(ROUND(H61,2)*ROUND(G61,3),2)</f>
      </c>
      <c r="O61">
        <f>(I61*21)/100</f>
      </c>
      <c t="s">
        <v>23</v>
      </c>
    </row>
    <row r="62" spans="1:5" ht="12.75">
      <c r="A62" s="35" t="s">
        <v>50</v>
      </c>
      <c r="E62" s="36" t="s">
        <v>47</v>
      </c>
    </row>
    <row r="63" spans="1:5" ht="12.75">
      <c r="A63" s="39" t="s">
        <v>52</v>
      </c>
      <c r="E63" s="38" t="s">
        <v>1933</v>
      </c>
    </row>
    <row r="64" spans="1:16" ht="12.75">
      <c r="A64" s="25" t="s">
        <v>45</v>
      </c>
      <c s="29" t="s">
        <v>110</v>
      </c>
      <c s="29" t="s">
        <v>1934</v>
      </c>
      <c s="25" t="s">
        <v>47</v>
      </c>
      <c s="30" t="s">
        <v>1935</v>
      </c>
      <c s="31" t="s">
        <v>278</v>
      </c>
      <c s="32">
        <v>41.5</v>
      </c>
      <c s="33">
        <v>0</v>
      </c>
      <c s="34">
        <f>ROUND(ROUND(H64,2)*ROUND(G64,3),2)</f>
      </c>
      <c r="O64">
        <f>(I64*21)/100</f>
      </c>
      <c t="s">
        <v>23</v>
      </c>
    </row>
    <row r="65" spans="1:5" ht="12.75">
      <c r="A65" s="35" t="s">
        <v>50</v>
      </c>
      <c r="E65" s="36" t="s">
        <v>1936</v>
      </c>
    </row>
    <row r="66" spans="1:5" ht="12.75">
      <c r="A66" s="39" t="s">
        <v>52</v>
      </c>
      <c r="E66" s="38" t="s">
        <v>1937</v>
      </c>
    </row>
    <row r="67" spans="1:16" ht="12.75">
      <c r="A67" s="25" t="s">
        <v>45</v>
      </c>
      <c s="29" t="s">
        <v>114</v>
      </c>
      <c s="29" t="s">
        <v>727</v>
      </c>
      <c s="25" t="s">
        <v>47</v>
      </c>
      <c s="30" t="s">
        <v>728</v>
      </c>
      <c s="31" t="s">
        <v>278</v>
      </c>
      <c s="32">
        <v>80.75</v>
      </c>
      <c s="33">
        <v>0</v>
      </c>
      <c s="34">
        <f>ROUND(ROUND(H67,2)*ROUND(G67,3),2)</f>
      </c>
      <c r="O67">
        <f>(I67*21)/100</f>
      </c>
      <c t="s">
        <v>23</v>
      </c>
    </row>
    <row r="68" spans="1:5" ht="12.75">
      <c r="A68" s="35" t="s">
        <v>50</v>
      </c>
      <c r="E68" s="36" t="s">
        <v>1938</v>
      </c>
    </row>
    <row r="69" spans="1:5" ht="12.75">
      <c r="A69" s="39" t="s">
        <v>52</v>
      </c>
      <c r="E69" s="38" t="s">
        <v>1900</v>
      </c>
    </row>
    <row r="70" spans="1:16" ht="12.75">
      <c r="A70" s="25" t="s">
        <v>45</v>
      </c>
      <c s="29" t="s">
        <v>118</v>
      </c>
      <c s="29" t="s">
        <v>1939</v>
      </c>
      <c s="25" t="s">
        <v>47</v>
      </c>
      <c s="30" t="s">
        <v>1940</v>
      </c>
      <c s="31" t="s">
        <v>1563</v>
      </c>
      <c s="32">
        <v>8</v>
      </c>
      <c s="33">
        <v>0</v>
      </c>
      <c s="34">
        <f>ROUND(ROUND(H70,2)*ROUND(G70,3),2)</f>
      </c>
      <c r="O70">
        <f>(I70*21)/100</f>
      </c>
      <c t="s">
        <v>23</v>
      </c>
    </row>
    <row r="71" spans="1:5" ht="12.75">
      <c r="A71" s="35" t="s">
        <v>50</v>
      </c>
      <c r="E71" s="36" t="s">
        <v>1941</v>
      </c>
    </row>
    <row r="72" spans="1:5" ht="25.5">
      <c r="A72" s="37" t="s">
        <v>52</v>
      </c>
      <c r="E72" s="38" t="s">
        <v>1942</v>
      </c>
    </row>
  </sheetData>
  <sheetProtection sheet="1" objects="1" scenarios="1"/>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0+O8+O12</f>
      </c>
      <c t="s">
        <v>22</v>
      </c>
    </row>
    <row r="3" spans="1:16" ht="15" customHeight="1">
      <c r="A3" t="s">
        <v>12</v>
      </c>
      <c s="12" t="s">
        <v>14</v>
      </c>
      <c s="13" t="s">
        <v>15</v>
      </c>
      <c s="1"/>
      <c s="14" t="s">
        <v>16</v>
      </c>
      <c s="1"/>
      <c s="9"/>
      <c s="8" t="s">
        <v>1943</v>
      </c>
      <c s="43">
        <f>0+I8+I12</f>
      </c>
      <c r="O3" t="s">
        <v>19</v>
      </c>
      <c t="s">
        <v>23</v>
      </c>
    </row>
    <row r="4" spans="1:16" ht="15" customHeight="1">
      <c r="A4" t="s">
        <v>17</v>
      </c>
      <c s="16" t="s">
        <v>18</v>
      </c>
      <c s="17" t="s">
        <v>1943</v>
      </c>
      <c s="6"/>
      <c s="18" t="s">
        <v>1944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68</v>
      </c>
      <c s="19"/>
      <c s="27" t="s">
        <v>257</v>
      </c>
      <c s="19"/>
      <c s="19"/>
      <c s="19"/>
      <c s="28">
        <f>0+Q8</f>
      </c>
      <c r="O8">
        <f>0+R8</f>
      </c>
      <c r="Q8">
        <f>0+I9</f>
      </c>
      <c>
        <f>0+O9</f>
      </c>
    </row>
    <row r="9" spans="1:16" ht="12.75">
      <c r="A9" s="25" t="s">
        <v>45</v>
      </c>
      <c s="29" t="s">
        <v>29</v>
      </c>
      <c s="29" t="s">
        <v>1945</v>
      </c>
      <c s="25" t="s">
        <v>47</v>
      </c>
      <c s="30" t="s">
        <v>1946</v>
      </c>
      <c s="31" t="s">
        <v>84</v>
      </c>
      <c s="32">
        <v>2</v>
      </c>
      <c s="33">
        <v>0</v>
      </c>
      <c s="34">
        <f>ROUND(ROUND(H9,2)*ROUND(G9,3),2)</f>
      </c>
      <c r="O9">
        <f>(I9*21)/100</f>
      </c>
      <c t="s">
        <v>23</v>
      </c>
    </row>
    <row r="10" spans="1:5" ht="25.5">
      <c r="A10" s="35" t="s">
        <v>50</v>
      </c>
      <c r="E10" s="36" t="s">
        <v>1947</v>
      </c>
    </row>
    <row r="11" spans="1:5" ht="12.75">
      <c r="A11" s="37" t="s">
        <v>52</v>
      </c>
      <c r="E11" s="38" t="s">
        <v>414</v>
      </c>
    </row>
    <row r="12" spans="1:18" ht="12.75" customHeight="1">
      <c r="A12" s="6" t="s">
        <v>43</v>
      </c>
      <c s="6"/>
      <c s="41" t="s">
        <v>72</v>
      </c>
      <c s="6"/>
      <c s="27" t="s">
        <v>274</v>
      </c>
      <c s="6"/>
      <c s="6"/>
      <c s="6"/>
      <c s="42">
        <f>0+Q12</f>
      </c>
      <c r="O12">
        <f>0+R12</f>
      </c>
      <c r="Q12">
        <f>0+I13+I16+I19+I22+I25</f>
      </c>
      <c>
        <f>0+O13+O16+O19+O22+O25</f>
      </c>
    </row>
    <row r="13" spans="1:16" ht="12.75">
      <c r="A13" s="25" t="s">
        <v>45</v>
      </c>
      <c s="29" t="s">
        <v>23</v>
      </c>
      <c s="29" t="s">
        <v>1948</v>
      </c>
      <c s="25" t="s">
        <v>47</v>
      </c>
      <c s="30" t="s">
        <v>1949</v>
      </c>
      <c s="31" t="s">
        <v>278</v>
      </c>
      <c s="32">
        <v>5</v>
      </c>
      <c s="33">
        <v>0</v>
      </c>
      <c s="34">
        <f>ROUND(ROUND(H13,2)*ROUND(G13,3),2)</f>
      </c>
      <c r="O13">
        <f>(I13*21)/100</f>
      </c>
      <c t="s">
        <v>23</v>
      </c>
    </row>
    <row r="14" spans="1:5" ht="12.75">
      <c r="A14" s="35" t="s">
        <v>50</v>
      </c>
      <c r="E14" s="36" t="s">
        <v>1950</v>
      </c>
    </row>
    <row r="15" spans="1:5" ht="12.75">
      <c r="A15" s="39" t="s">
        <v>52</v>
      </c>
      <c r="E15" s="38" t="s">
        <v>981</v>
      </c>
    </row>
    <row r="16" spans="1:16" ht="12.75">
      <c r="A16" s="25" t="s">
        <v>45</v>
      </c>
      <c s="29" t="s">
        <v>22</v>
      </c>
      <c s="29" t="s">
        <v>934</v>
      </c>
      <c s="25" t="s">
        <v>47</v>
      </c>
      <c s="30" t="s">
        <v>935</v>
      </c>
      <c s="31" t="s">
        <v>278</v>
      </c>
      <c s="32">
        <v>3</v>
      </c>
      <c s="33">
        <v>0</v>
      </c>
      <c s="34">
        <f>ROUND(ROUND(H16,2)*ROUND(G16,3),2)</f>
      </c>
      <c r="O16">
        <f>(I16*21)/100</f>
      </c>
      <c t="s">
        <v>23</v>
      </c>
    </row>
    <row r="17" spans="1:5" ht="12.75">
      <c r="A17" s="35" t="s">
        <v>50</v>
      </c>
      <c r="E17" s="36" t="s">
        <v>1951</v>
      </c>
    </row>
    <row r="18" spans="1:5" ht="12.75">
      <c r="A18" s="39" t="s">
        <v>52</v>
      </c>
      <c r="E18" s="38" t="s">
        <v>361</v>
      </c>
    </row>
    <row r="19" spans="1:16" ht="12.75">
      <c r="A19" s="25" t="s">
        <v>45</v>
      </c>
      <c s="29" t="s">
        <v>33</v>
      </c>
      <c s="29" t="s">
        <v>1952</v>
      </c>
      <c s="25" t="s">
        <v>47</v>
      </c>
      <c s="30" t="s">
        <v>1953</v>
      </c>
      <c s="31" t="s">
        <v>84</v>
      </c>
      <c s="32">
        <v>2</v>
      </c>
      <c s="33">
        <v>0</v>
      </c>
      <c s="34">
        <f>ROUND(ROUND(H19,2)*ROUND(G19,3),2)</f>
      </c>
      <c r="O19">
        <f>(I19*21)/100</f>
      </c>
      <c t="s">
        <v>23</v>
      </c>
    </row>
    <row r="20" spans="1:5" ht="12.75">
      <c r="A20" s="35" t="s">
        <v>50</v>
      </c>
      <c r="E20" s="36" t="s">
        <v>1954</v>
      </c>
    </row>
    <row r="21" spans="1:5" ht="12.75">
      <c r="A21" s="39" t="s">
        <v>52</v>
      </c>
      <c r="E21" s="38" t="s">
        <v>414</v>
      </c>
    </row>
    <row r="22" spans="1:16" ht="12.75">
      <c r="A22" s="25" t="s">
        <v>45</v>
      </c>
      <c s="29" t="s">
        <v>35</v>
      </c>
      <c s="29" t="s">
        <v>1955</v>
      </c>
      <c s="25" t="s">
        <v>47</v>
      </c>
      <c s="30" t="s">
        <v>1956</v>
      </c>
      <c s="31" t="s">
        <v>84</v>
      </c>
      <c s="32">
        <v>2</v>
      </c>
      <c s="33">
        <v>0</v>
      </c>
      <c s="34">
        <f>ROUND(ROUND(H22,2)*ROUND(G22,3),2)</f>
      </c>
      <c r="O22">
        <f>(I22*21)/100</f>
      </c>
      <c t="s">
        <v>23</v>
      </c>
    </row>
    <row r="23" spans="1:5" ht="12.75">
      <c r="A23" s="35" t="s">
        <v>50</v>
      </c>
      <c r="E23" s="36" t="s">
        <v>1957</v>
      </c>
    </row>
    <row r="24" spans="1:5" ht="12.75">
      <c r="A24" s="39" t="s">
        <v>52</v>
      </c>
      <c r="E24" s="38" t="s">
        <v>414</v>
      </c>
    </row>
    <row r="25" spans="1:16" ht="12.75">
      <c r="A25" s="25" t="s">
        <v>45</v>
      </c>
      <c s="29" t="s">
        <v>37</v>
      </c>
      <c s="29" t="s">
        <v>1958</v>
      </c>
      <c s="25" t="s">
        <v>47</v>
      </c>
      <c s="30" t="s">
        <v>1959</v>
      </c>
      <c s="31" t="s">
        <v>84</v>
      </c>
      <c s="32">
        <v>1</v>
      </c>
      <c s="33">
        <v>0</v>
      </c>
      <c s="34">
        <f>ROUND(ROUND(H25,2)*ROUND(G25,3),2)</f>
      </c>
      <c r="O25">
        <f>(I25*21)/100</f>
      </c>
      <c t="s">
        <v>23</v>
      </c>
    </row>
    <row r="26" spans="1:5" ht="25.5">
      <c r="A26" s="35" t="s">
        <v>50</v>
      </c>
      <c r="E26" s="36" t="s">
        <v>1960</v>
      </c>
    </row>
    <row r="27" spans="1:5" ht="12.75">
      <c r="A27" s="37" t="s">
        <v>52</v>
      </c>
      <c r="E27" s="38" t="s">
        <v>331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1961</v>
      </c>
      <c s="43">
        <f>0+I8</f>
      </c>
      <c r="O3" t="s">
        <v>19</v>
      </c>
      <c t="s">
        <v>23</v>
      </c>
    </row>
    <row r="4" spans="1:16" ht="15" customHeight="1">
      <c r="A4" t="s">
        <v>17</v>
      </c>
      <c s="16" t="s">
        <v>18</v>
      </c>
      <c s="17" t="s">
        <v>1961</v>
      </c>
      <c s="6"/>
      <c s="18" t="s">
        <v>1962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37</v>
      </c>
      <c s="19"/>
      <c s="27" t="s">
        <v>1963</v>
      </c>
      <c s="19"/>
      <c s="19"/>
      <c s="19"/>
      <c s="28">
        <f>0+Q8</f>
      </c>
      <c r="O8">
        <f>0+R8</f>
      </c>
      <c r="Q8">
        <f>0+I9+I12+I15+I18+I21+I24+I27+I30+I33+I36+I39+I42+I45+I48+I51+I54</f>
      </c>
      <c>
        <f>0+O9+O12+O15+O18+O21+O24+O27+O30+O33+O36+O39+O42+O45+O48+O51+O54</f>
      </c>
    </row>
    <row r="9" spans="1:16" ht="12.75">
      <c r="A9" s="25" t="s">
        <v>45</v>
      </c>
      <c s="29" t="s">
        <v>29</v>
      </c>
      <c s="29" t="s">
        <v>1964</v>
      </c>
      <c s="25" t="s">
        <v>47</v>
      </c>
      <c s="30" t="s">
        <v>1965</v>
      </c>
      <c s="31" t="s">
        <v>61</v>
      </c>
      <c s="32">
        <v>1</v>
      </c>
      <c s="33">
        <v>0</v>
      </c>
      <c s="34">
        <f>ROUND(ROUND(H9,2)*ROUND(G9,3),2)</f>
      </c>
      <c r="O9">
        <f>(I9*21)/100</f>
      </c>
      <c t="s">
        <v>23</v>
      </c>
    </row>
    <row r="10" spans="1:5" ht="12.75">
      <c r="A10" s="35" t="s">
        <v>50</v>
      </c>
      <c r="E10" s="36" t="s">
        <v>1321</v>
      </c>
    </row>
    <row r="11" spans="1:5" ht="12.75">
      <c r="A11" s="39" t="s">
        <v>52</v>
      </c>
      <c r="E11" s="38" t="s">
        <v>47</v>
      </c>
    </row>
    <row r="12" spans="1:16" ht="12.75">
      <c r="A12" s="25" t="s">
        <v>45</v>
      </c>
      <c s="29" t="s">
        <v>23</v>
      </c>
      <c s="29" t="s">
        <v>1966</v>
      </c>
      <c s="25" t="s">
        <v>47</v>
      </c>
      <c s="30" t="s">
        <v>1967</v>
      </c>
      <c s="31" t="s">
        <v>61</v>
      </c>
      <c s="32">
        <v>1</v>
      </c>
      <c s="33">
        <v>0</v>
      </c>
      <c s="34">
        <f>ROUND(ROUND(H12,2)*ROUND(G12,3),2)</f>
      </c>
      <c r="O12">
        <f>(I12*21)/100</f>
      </c>
      <c t="s">
        <v>23</v>
      </c>
    </row>
    <row r="13" spans="1:5" ht="25.5">
      <c r="A13" s="35" t="s">
        <v>50</v>
      </c>
      <c r="E13" s="36" t="s">
        <v>1968</v>
      </c>
    </row>
    <row r="14" spans="1:5" ht="12.75">
      <c r="A14" s="39" t="s">
        <v>52</v>
      </c>
      <c r="E14" s="38" t="s">
        <v>47</v>
      </c>
    </row>
    <row r="15" spans="1:16" ht="12.75">
      <c r="A15" s="25" t="s">
        <v>45</v>
      </c>
      <c s="29" t="s">
        <v>22</v>
      </c>
      <c s="29" t="s">
        <v>1969</v>
      </c>
      <c s="25" t="s">
        <v>47</v>
      </c>
      <c s="30" t="s">
        <v>1967</v>
      </c>
      <c s="31" t="s">
        <v>61</v>
      </c>
      <c s="32">
        <v>1</v>
      </c>
      <c s="33">
        <v>0</v>
      </c>
      <c s="34">
        <f>ROUND(ROUND(H15,2)*ROUND(G15,3),2)</f>
      </c>
      <c r="O15">
        <f>(I15*21)/100</f>
      </c>
      <c t="s">
        <v>23</v>
      </c>
    </row>
    <row r="16" spans="1:5" ht="25.5">
      <c r="A16" s="35" t="s">
        <v>50</v>
      </c>
      <c r="E16" s="36" t="s">
        <v>1970</v>
      </c>
    </row>
    <row r="17" spans="1:5" ht="12.75">
      <c r="A17" s="39" t="s">
        <v>52</v>
      </c>
      <c r="E17" s="38" t="s">
        <v>47</v>
      </c>
    </row>
    <row r="18" spans="1:16" ht="12.75">
      <c r="A18" s="25" t="s">
        <v>45</v>
      </c>
      <c s="29" t="s">
        <v>33</v>
      </c>
      <c s="29" t="s">
        <v>1971</v>
      </c>
      <c s="25" t="s">
        <v>47</v>
      </c>
      <c s="30" t="s">
        <v>1967</v>
      </c>
      <c s="31" t="s">
        <v>61</v>
      </c>
      <c s="32">
        <v>1</v>
      </c>
      <c s="33">
        <v>0</v>
      </c>
      <c s="34">
        <f>ROUND(ROUND(H18,2)*ROUND(G18,3),2)</f>
      </c>
      <c r="O18">
        <f>(I18*21)/100</f>
      </c>
      <c t="s">
        <v>23</v>
      </c>
    </row>
    <row r="19" spans="1:5" ht="25.5">
      <c r="A19" s="35" t="s">
        <v>50</v>
      </c>
      <c r="E19" s="36" t="s">
        <v>1972</v>
      </c>
    </row>
    <row r="20" spans="1:5" ht="12.75">
      <c r="A20" s="39" t="s">
        <v>52</v>
      </c>
      <c r="E20" s="38" t="s">
        <v>47</v>
      </c>
    </row>
    <row r="21" spans="1:16" ht="12.75">
      <c r="A21" s="25" t="s">
        <v>45</v>
      </c>
      <c s="29" t="s">
        <v>35</v>
      </c>
      <c s="29" t="s">
        <v>1973</v>
      </c>
      <c s="25" t="s">
        <v>47</v>
      </c>
      <c s="30" t="s">
        <v>1974</v>
      </c>
      <c s="31" t="s">
        <v>61</v>
      </c>
      <c s="32">
        <v>1</v>
      </c>
      <c s="33">
        <v>0</v>
      </c>
      <c s="34">
        <f>ROUND(ROUND(H21,2)*ROUND(G21,3),2)</f>
      </c>
      <c r="O21">
        <f>(I21*21)/100</f>
      </c>
      <c t="s">
        <v>23</v>
      </c>
    </row>
    <row r="22" spans="1:5" ht="25.5">
      <c r="A22" s="35" t="s">
        <v>50</v>
      </c>
      <c r="E22" s="36" t="s">
        <v>1975</v>
      </c>
    </row>
    <row r="23" spans="1:5" ht="12.75">
      <c r="A23" s="39" t="s">
        <v>52</v>
      </c>
      <c r="E23" s="38" t="s">
        <v>47</v>
      </c>
    </row>
    <row r="24" spans="1:16" ht="12.75">
      <c r="A24" s="25" t="s">
        <v>45</v>
      </c>
      <c s="29" t="s">
        <v>37</v>
      </c>
      <c s="29" t="s">
        <v>1976</v>
      </c>
      <c s="25" t="s">
        <v>47</v>
      </c>
      <c s="30" t="s">
        <v>1974</v>
      </c>
      <c s="31" t="s">
        <v>61</v>
      </c>
      <c s="32">
        <v>1</v>
      </c>
      <c s="33">
        <v>0</v>
      </c>
      <c s="34">
        <f>ROUND(ROUND(H24,2)*ROUND(G24,3),2)</f>
      </c>
      <c r="O24">
        <f>(I24*21)/100</f>
      </c>
      <c t="s">
        <v>23</v>
      </c>
    </row>
    <row r="25" spans="1:5" ht="12.75">
      <c r="A25" s="35" t="s">
        <v>50</v>
      </c>
      <c r="E25" s="36" t="s">
        <v>1977</v>
      </c>
    </row>
    <row r="26" spans="1:5" ht="12.75">
      <c r="A26" s="39" t="s">
        <v>52</v>
      </c>
      <c r="E26" s="38" t="s">
        <v>47</v>
      </c>
    </row>
    <row r="27" spans="1:16" ht="12.75">
      <c r="A27" s="25" t="s">
        <v>45</v>
      </c>
      <c s="29" t="s">
        <v>68</v>
      </c>
      <c s="29" t="s">
        <v>1978</v>
      </c>
      <c s="25" t="s">
        <v>47</v>
      </c>
      <c s="30" t="s">
        <v>1979</v>
      </c>
      <c s="31" t="s">
        <v>61</v>
      </c>
      <c s="32">
        <v>1</v>
      </c>
      <c s="33">
        <v>0</v>
      </c>
      <c s="34">
        <f>ROUND(ROUND(H27,2)*ROUND(G27,3),2)</f>
      </c>
      <c r="O27">
        <f>(I27*21)/100</f>
      </c>
      <c t="s">
        <v>23</v>
      </c>
    </row>
    <row r="28" spans="1:5" ht="12.75">
      <c r="A28" s="35" t="s">
        <v>50</v>
      </c>
      <c r="E28" s="36" t="s">
        <v>1980</v>
      </c>
    </row>
    <row r="29" spans="1:5" ht="12.75">
      <c r="A29" s="39" t="s">
        <v>52</v>
      </c>
      <c r="E29" s="38" t="s">
        <v>47</v>
      </c>
    </row>
    <row r="30" spans="1:16" ht="12.75">
      <c r="A30" s="25" t="s">
        <v>45</v>
      </c>
      <c s="29" t="s">
        <v>72</v>
      </c>
      <c s="29" t="s">
        <v>1981</v>
      </c>
      <c s="25" t="s">
        <v>47</v>
      </c>
      <c s="30" t="s">
        <v>1982</v>
      </c>
      <c s="31" t="s">
        <v>987</v>
      </c>
      <c s="32">
        <v>20</v>
      </c>
      <c s="33">
        <v>0</v>
      </c>
      <c s="34">
        <f>ROUND(ROUND(H30,2)*ROUND(G30,3),2)</f>
      </c>
      <c r="O30">
        <f>(I30*21)/100</f>
      </c>
      <c t="s">
        <v>23</v>
      </c>
    </row>
    <row r="31" spans="1:5" ht="89.25">
      <c r="A31" s="35" t="s">
        <v>50</v>
      </c>
      <c r="E31" s="36" t="s">
        <v>1983</v>
      </c>
    </row>
    <row r="32" spans="1:5" ht="12.75">
      <c r="A32" s="39" t="s">
        <v>52</v>
      </c>
      <c r="E32" s="38" t="s">
        <v>47</v>
      </c>
    </row>
    <row r="33" spans="1:16" ht="12.75">
      <c r="A33" s="25" t="s">
        <v>45</v>
      </c>
      <c s="29" t="s">
        <v>40</v>
      </c>
      <c s="29" t="s">
        <v>1984</v>
      </c>
      <c s="25" t="s">
        <v>47</v>
      </c>
      <c s="30" t="s">
        <v>1985</v>
      </c>
      <c s="31" t="s">
        <v>61</v>
      </c>
      <c s="32">
        <v>1</v>
      </c>
      <c s="33">
        <v>0</v>
      </c>
      <c s="34">
        <f>ROUND(ROUND(H33,2)*ROUND(G33,3),2)</f>
      </c>
      <c r="O33">
        <f>(I33*21)/100</f>
      </c>
      <c t="s">
        <v>23</v>
      </c>
    </row>
    <row r="34" spans="1:5" ht="25.5">
      <c r="A34" s="35" t="s">
        <v>50</v>
      </c>
      <c r="E34" s="36" t="s">
        <v>1986</v>
      </c>
    </row>
    <row r="35" spans="1:5" ht="12.75">
      <c r="A35" s="39" t="s">
        <v>52</v>
      </c>
      <c r="E35" s="38" t="s">
        <v>47</v>
      </c>
    </row>
    <row r="36" spans="1:16" ht="12.75">
      <c r="A36" s="25" t="s">
        <v>45</v>
      </c>
      <c s="29" t="s">
        <v>42</v>
      </c>
      <c s="29" t="s">
        <v>1987</v>
      </c>
      <c s="25" t="s">
        <v>47</v>
      </c>
      <c s="30" t="s">
        <v>1988</v>
      </c>
      <c s="31" t="s">
        <v>278</v>
      </c>
      <c s="32">
        <v>1440</v>
      </c>
      <c s="33">
        <v>0</v>
      </c>
      <c s="34">
        <f>ROUND(ROUND(H36,2)*ROUND(G36,3),2)</f>
      </c>
      <c r="O36">
        <f>(I36*21)/100</f>
      </c>
      <c t="s">
        <v>23</v>
      </c>
    </row>
    <row r="37" spans="1:5" ht="25.5">
      <c r="A37" s="35" t="s">
        <v>50</v>
      </c>
      <c r="E37" s="36" t="s">
        <v>1989</v>
      </c>
    </row>
    <row r="38" spans="1:5" ht="12.75">
      <c r="A38" s="39" t="s">
        <v>52</v>
      </c>
      <c r="E38" s="38" t="s">
        <v>47</v>
      </c>
    </row>
    <row r="39" spans="1:16" ht="12.75">
      <c r="A39" s="25" t="s">
        <v>45</v>
      </c>
      <c s="29" t="s">
        <v>81</v>
      </c>
      <c s="29" t="s">
        <v>1990</v>
      </c>
      <c s="25" t="s">
        <v>47</v>
      </c>
      <c s="30" t="s">
        <v>1991</v>
      </c>
      <c s="31" t="s">
        <v>278</v>
      </c>
      <c s="32">
        <v>350</v>
      </c>
      <c s="33">
        <v>0</v>
      </c>
      <c s="34">
        <f>ROUND(ROUND(H39,2)*ROUND(G39,3),2)</f>
      </c>
      <c r="O39">
        <f>(I39*21)/100</f>
      </c>
      <c t="s">
        <v>23</v>
      </c>
    </row>
    <row r="40" spans="1:5" ht="25.5">
      <c r="A40" s="35" t="s">
        <v>50</v>
      </c>
      <c r="E40" s="36" t="s">
        <v>1992</v>
      </c>
    </row>
    <row r="41" spans="1:5" ht="12.75">
      <c r="A41" s="39" t="s">
        <v>52</v>
      </c>
      <c r="E41" s="38" t="s">
        <v>47</v>
      </c>
    </row>
    <row r="42" spans="1:16" ht="12.75">
      <c r="A42" s="25" t="s">
        <v>45</v>
      </c>
      <c s="29" t="s">
        <v>85</v>
      </c>
      <c s="29" t="s">
        <v>1993</v>
      </c>
      <c s="25" t="s">
        <v>47</v>
      </c>
      <c s="30" t="s">
        <v>1994</v>
      </c>
      <c s="31" t="s">
        <v>987</v>
      </c>
      <c s="32">
        <v>4</v>
      </c>
      <c s="33">
        <v>0</v>
      </c>
      <c s="34">
        <f>ROUND(ROUND(H42,2)*ROUND(G42,3),2)</f>
      </c>
      <c r="O42">
        <f>(I42*21)/100</f>
      </c>
      <c t="s">
        <v>23</v>
      </c>
    </row>
    <row r="43" spans="1:5" ht="25.5">
      <c r="A43" s="35" t="s">
        <v>50</v>
      </c>
      <c r="E43" s="36" t="s">
        <v>1995</v>
      </c>
    </row>
    <row r="44" spans="1:5" ht="12.75">
      <c r="A44" s="39" t="s">
        <v>52</v>
      </c>
      <c r="E44" s="38" t="s">
        <v>47</v>
      </c>
    </row>
    <row r="45" spans="1:16" ht="12.75">
      <c r="A45" s="25" t="s">
        <v>45</v>
      </c>
      <c s="29" t="s">
        <v>89</v>
      </c>
      <c s="29" t="s">
        <v>1996</v>
      </c>
      <c s="25" t="s">
        <v>47</v>
      </c>
      <c s="30" t="s">
        <v>280</v>
      </c>
      <c s="31" t="s">
        <v>61</v>
      </c>
      <c s="32">
        <v>1</v>
      </c>
      <c s="33">
        <v>0</v>
      </c>
      <c s="34">
        <f>ROUND(ROUND(H45,2)*ROUND(G45,3),2)</f>
      </c>
      <c r="O45">
        <f>(I45*21)/100</f>
      </c>
      <c t="s">
        <v>23</v>
      </c>
    </row>
    <row r="46" spans="1:5" ht="12.75">
      <c r="A46" s="35" t="s">
        <v>50</v>
      </c>
      <c r="E46" s="36" t="s">
        <v>1997</v>
      </c>
    </row>
    <row r="47" spans="1:5" ht="12.75">
      <c r="A47" s="39" t="s">
        <v>52</v>
      </c>
      <c r="E47" s="38" t="s">
        <v>47</v>
      </c>
    </row>
    <row r="48" spans="1:16" ht="12.75">
      <c r="A48" s="25" t="s">
        <v>45</v>
      </c>
      <c s="29" t="s">
        <v>93</v>
      </c>
      <c s="29" t="s">
        <v>1998</v>
      </c>
      <c s="25" t="s">
        <v>47</v>
      </c>
      <c s="30" t="s">
        <v>1999</v>
      </c>
      <c s="31" t="s">
        <v>61</v>
      </c>
      <c s="32">
        <v>1</v>
      </c>
      <c s="33">
        <v>0</v>
      </c>
      <c s="34">
        <f>ROUND(ROUND(H48,2)*ROUND(G48,3),2)</f>
      </c>
      <c r="O48">
        <f>(I48*21)/100</f>
      </c>
      <c t="s">
        <v>23</v>
      </c>
    </row>
    <row r="49" spans="1:5" ht="12.75">
      <c r="A49" s="35" t="s">
        <v>50</v>
      </c>
      <c r="E49" s="36" t="s">
        <v>2000</v>
      </c>
    </row>
    <row r="50" spans="1:5" ht="12.75">
      <c r="A50" s="39" t="s">
        <v>52</v>
      </c>
      <c r="E50" s="38" t="s">
        <v>47</v>
      </c>
    </row>
    <row r="51" spans="1:16" ht="12.75">
      <c r="A51" s="25" t="s">
        <v>45</v>
      </c>
      <c s="29" t="s">
        <v>98</v>
      </c>
      <c s="29" t="s">
        <v>2001</v>
      </c>
      <c s="25" t="s">
        <v>47</v>
      </c>
      <c s="30" t="s">
        <v>280</v>
      </c>
      <c s="31" t="s">
        <v>61</v>
      </c>
      <c s="32">
        <v>1</v>
      </c>
      <c s="33">
        <v>0</v>
      </c>
      <c s="34">
        <f>ROUND(ROUND(H51,2)*ROUND(G51,3),2)</f>
      </c>
      <c r="O51">
        <f>(I51*21)/100</f>
      </c>
      <c t="s">
        <v>23</v>
      </c>
    </row>
    <row r="52" spans="1:5" ht="25.5">
      <c r="A52" s="35" t="s">
        <v>50</v>
      </c>
      <c r="E52" s="36" t="s">
        <v>2002</v>
      </c>
    </row>
    <row r="53" spans="1:5" ht="12.75">
      <c r="A53" s="39" t="s">
        <v>52</v>
      </c>
      <c r="E53" s="38" t="s">
        <v>47</v>
      </c>
    </row>
    <row r="54" spans="1:16" ht="12.75">
      <c r="A54" s="25" t="s">
        <v>45</v>
      </c>
      <c s="29" t="s">
        <v>102</v>
      </c>
      <c s="29" t="s">
        <v>2003</v>
      </c>
      <c s="25" t="s">
        <v>47</v>
      </c>
      <c s="30" t="s">
        <v>280</v>
      </c>
      <c s="31" t="s">
        <v>61</v>
      </c>
      <c s="32">
        <v>1</v>
      </c>
      <c s="33">
        <v>0</v>
      </c>
      <c s="34">
        <f>ROUND(ROUND(H54,2)*ROUND(G54,3),2)</f>
      </c>
      <c r="O54">
        <f>(I54*21)/100</f>
      </c>
      <c t="s">
        <v>23</v>
      </c>
    </row>
    <row r="55" spans="1:5" ht="12.75">
      <c r="A55" s="35" t="s">
        <v>50</v>
      </c>
      <c r="E55" s="36" t="s">
        <v>2004</v>
      </c>
    </row>
    <row r="56" spans="1:5" ht="12.75">
      <c r="A56" s="37" t="s">
        <v>52</v>
      </c>
      <c r="E56"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2005</v>
      </c>
      <c s="43">
        <f>0+I8</f>
      </c>
      <c r="O3" t="s">
        <v>19</v>
      </c>
      <c t="s">
        <v>23</v>
      </c>
    </row>
    <row r="4" spans="1:16" ht="15" customHeight="1">
      <c r="A4" t="s">
        <v>17</v>
      </c>
      <c s="16" t="s">
        <v>18</v>
      </c>
      <c s="17" t="s">
        <v>2005</v>
      </c>
      <c s="6"/>
      <c s="18" t="s">
        <v>2006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37</v>
      </c>
      <c s="19"/>
      <c s="27" t="s">
        <v>1963</v>
      </c>
      <c s="19"/>
      <c s="19"/>
      <c s="19"/>
      <c s="28">
        <f>0+Q8</f>
      </c>
      <c r="O8">
        <f>0+R8</f>
      </c>
      <c r="Q8">
        <f>0+I9+I12+I15+I18+I21+I24+I27+I30+I33+I36+I39+I42+I45+I48+I51+I54+I57+I60+I63+I66+I69+I72+I75+I78+I81+I84+I87+I90+I93+I96+I99+I102+I105+I108+I111+I114+I117+I120+I123+I126</f>
      </c>
      <c>
        <f>0+O9+O12+O15+O18+O21+O24+O27+O30+O33+O36+O39+O42+O45+O48+O51+O54+O57+O60+O63+O66+O69+O72+O75+O78+O81+O84+O87+O90+O93+O96+O99+O102+O105+O108+O111+O114+O117+O120+O123+O126</f>
      </c>
    </row>
    <row r="9" spans="1:16" ht="12.75">
      <c r="A9" s="25" t="s">
        <v>45</v>
      </c>
      <c s="29" t="s">
        <v>29</v>
      </c>
      <c s="29" t="s">
        <v>2007</v>
      </c>
      <c s="25" t="s">
        <v>47</v>
      </c>
      <c s="30" t="s">
        <v>1965</v>
      </c>
      <c s="31" t="s">
        <v>61</v>
      </c>
      <c s="32">
        <v>1</v>
      </c>
      <c s="33">
        <v>0</v>
      </c>
      <c s="34">
        <f>ROUND(ROUND(H9,2)*ROUND(G9,3),2)</f>
      </c>
      <c r="O9">
        <f>(I9*21)/100</f>
      </c>
      <c t="s">
        <v>23</v>
      </c>
    </row>
    <row r="10" spans="1:5" ht="12.75">
      <c r="A10" s="35" t="s">
        <v>50</v>
      </c>
      <c r="E10" s="36" t="s">
        <v>1321</v>
      </c>
    </row>
    <row r="11" spans="1:5" ht="12.75">
      <c r="A11" s="39" t="s">
        <v>52</v>
      </c>
      <c r="E11" s="38" t="s">
        <v>47</v>
      </c>
    </row>
    <row r="12" spans="1:16" ht="12.75">
      <c r="A12" s="25" t="s">
        <v>45</v>
      </c>
      <c s="29" t="s">
        <v>23</v>
      </c>
      <c s="29" t="s">
        <v>2008</v>
      </c>
      <c s="25" t="s">
        <v>47</v>
      </c>
      <c s="30" t="s">
        <v>1967</v>
      </c>
      <c s="31" t="s">
        <v>61</v>
      </c>
      <c s="32">
        <v>1</v>
      </c>
      <c s="33">
        <v>0</v>
      </c>
      <c s="34">
        <f>ROUND(ROUND(H12,2)*ROUND(G12,3),2)</f>
      </c>
      <c r="O12">
        <f>(I12*21)/100</f>
      </c>
      <c t="s">
        <v>23</v>
      </c>
    </row>
    <row r="13" spans="1:5" ht="25.5">
      <c r="A13" s="35" t="s">
        <v>50</v>
      </c>
      <c r="E13" s="36" t="s">
        <v>1968</v>
      </c>
    </row>
    <row r="14" spans="1:5" ht="12.75">
      <c r="A14" s="39" t="s">
        <v>52</v>
      </c>
      <c r="E14" s="38" t="s">
        <v>47</v>
      </c>
    </row>
    <row r="15" spans="1:16" ht="12.75">
      <c r="A15" s="25" t="s">
        <v>45</v>
      </c>
      <c s="29" t="s">
        <v>22</v>
      </c>
      <c s="29" t="s">
        <v>2009</v>
      </c>
      <c s="25" t="s">
        <v>47</v>
      </c>
      <c s="30" t="s">
        <v>1967</v>
      </c>
      <c s="31" t="s">
        <v>61</v>
      </c>
      <c s="32">
        <v>1</v>
      </c>
      <c s="33">
        <v>0</v>
      </c>
      <c s="34">
        <f>ROUND(ROUND(H15,2)*ROUND(G15,3),2)</f>
      </c>
      <c r="O15">
        <f>(I15*21)/100</f>
      </c>
      <c t="s">
        <v>23</v>
      </c>
    </row>
    <row r="16" spans="1:5" ht="25.5">
      <c r="A16" s="35" t="s">
        <v>50</v>
      </c>
      <c r="E16" s="36" t="s">
        <v>1970</v>
      </c>
    </row>
    <row r="17" spans="1:5" ht="12.75">
      <c r="A17" s="39" t="s">
        <v>52</v>
      </c>
      <c r="E17" s="38" t="s">
        <v>47</v>
      </c>
    </row>
    <row r="18" spans="1:16" ht="12.75">
      <c r="A18" s="25" t="s">
        <v>45</v>
      </c>
      <c s="29" t="s">
        <v>33</v>
      </c>
      <c s="29" t="s">
        <v>2010</v>
      </c>
      <c s="25" t="s">
        <v>47</v>
      </c>
      <c s="30" t="s">
        <v>1967</v>
      </c>
      <c s="31" t="s">
        <v>61</v>
      </c>
      <c s="32">
        <v>1</v>
      </c>
      <c s="33">
        <v>0</v>
      </c>
      <c s="34">
        <f>ROUND(ROUND(H18,2)*ROUND(G18,3),2)</f>
      </c>
      <c r="O18">
        <f>(I18*21)/100</f>
      </c>
      <c t="s">
        <v>23</v>
      </c>
    </row>
    <row r="19" spans="1:5" ht="25.5">
      <c r="A19" s="35" t="s">
        <v>50</v>
      </c>
      <c r="E19" s="36" t="s">
        <v>1972</v>
      </c>
    </row>
    <row r="20" spans="1:5" ht="12.75">
      <c r="A20" s="39" t="s">
        <v>52</v>
      </c>
      <c r="E20" s="38" t="s">
        <v>47</v>
      </c>
    </row>
    <row r="21" spans="1:16" ht="12.75">
      <c r="A21" s="25" t="s">
        <v>45</v>
      </c>
      <c s="29" t="s">
        <v>35</v>
      </c>
      <c s="29" t="s">
        <v>2011</v>
      </c>
      <c s="25" t="s">
        <v>47</v>
      </c>
      <c s="30" t="s">
        <v>1974</v>
      </c>
      <c s="31" t="s">
        <v>61</v>
      </c>
      <c s="32">
        <v>1</v>
      </c>
      <c s="33">
        <v>0</v>
      </c>
      <c s="34">
        <f>ROUND(ROUND(H21,2)*ROUND(G21,3),2)</f>
      </c>
      <c r="O21">
        <f>(I21*21)/100</f>
      </c>
      <c t="s">
        <v>23</v>
      </c>
    </row>
    <row r="22" spans="1:5" ht="25.5">
      <c r="A22" s="35" t="s">
        <v>50</v>
      </c>
      <c r="E22" s="36" t="s">
        <v>1975</v>
      </c>
    </row>
    <row r="23" spans="1:5" ht="12.75">
      <c r="A23" s="39" t="s">
        <v>52</v>
      </c>
      <c r="E23" s="38" t="s">
        <v>47</v>
      </c>
    </row>
    <row r="24" spans="1:16" ht="12.75">
      <c r="A24" s="25" t="s">
        <v>45</v>
      </c>
      <c s="29" t="s">
        <v>37</v>
      </c>
      <c s="29" t="s">
        <v>2012</v>
      </c>
      <c s="25" t="s">
        <v>47</v>
      </c>
      <c s="30" t="s">
        <v>1974</v>
      </c>
      <c s="31" t="s">
        <v>61</v>
      </c>
      <c s="32">
        <v>1</v>
      </c>
      <c s="33">
        <v>0</v>
      </c>
      <c s="34">
        <f>ROUND(ROUND(H24,2)*ROUND(G24,3),2)</f>
      </c>
      <c r="O24">
        <f>(I24*21)/100</f>
      </c>
      <c t="s">
        <v>23</v>
      </c>
    </row>
    <row r="25" spans="1:5" ht="12.75">
      <c r="A25" s="35" t="s">
        <v>50</v>
      </c>
      <c r="E25" s="36" t="s">
        <v>1977</v>
      </c>
    </row>
    <row r="26" spans="1:5" ht="12.75">
      <c r="A26" s="39" t="s">
        <v>52</v>
      </c>
      <c r="E26" s="38" t="s">
        <v>47</v>
      </c>
    </row>
    <row r="27" spans="1:16" ht="12.75">
      <c r="A27" s="25" t="s">
        <v>45</v>
      </c>
      <c s="29" t="s">
        <v>68</v>
      </c>
      <c s="29" t="s">
        <v>2013</v>
      </c>
      <c s="25" t="s">
        <v>47</v>
      </c>
      <c s="30" t="s">
        <v>1979</v>
      </c>
      <c s="31" t="s">
        <v>61</v>
      </c>
      <c s="32">
        <v>1</v>
      </c>
      <c s="33">
        <v>0</v>
      </c>
      <c s="34">
        <f>ROUND(ROUND(H27,2)*ROUND(G27,3),2)</f>
      </c>
      <c r="O27">
        <f>(I27*21)/100</f>
      </c>
      <c t="s">
        <v>23</v>
      </c>
    </row>
    <row r="28" spans="1:5" ht="12.75">
      <c r="A28" s="35" t="s">
        <v>50</v>
      </c>
      <c r="E28" s="36" t="s">
        <v>1980</v>
      </c>
    </row>
    <row r="29" spans="1:5" ht="12.75">
      <c r="A29" s="39" t="s">
        <v>52</v>
      </c>
      <c r="E29" s="38" t="s">
        <v>47</v>
      </c>
    </row>
    <row r="30" spans="1:16" ht="12.75">
      <c r="A30" s="25" t="s">
        <v>45</v>
      </c>
      <c s="29" t="s">
        <v>72</v>
      </c>
      <c s="29" t="s">
        <v>2014</v>
      </c>
      <c s="25" t="s">
        <v>47</v>
      </c>
      <c s="30" t="s">
        <v>2015</v>
      </c>
      <c s="31" t="s">
        <v>987</v>
      </c>
      <c s="32">
        <v>1</v>
      </c>
      <c s="33">
        <v>0</v>
      </c>
      <c s="34">
        <f>ROUND(ROUND(H30,2)*ROUND(G30,3),2)</f>
      </c>
      <c r="O30">
        <f>(I30*21)/100</f>
      </c>
      <c t="s">
        <v>23</v>
      </c>
    </row>
    <row r="31" spans="1:5" ht="51">
      <c r="A31" s="35" t="s">
        <v>50</v>
      </c>
      <c r="E31" s="36" t="s">
        <v>2016</v>
      </c>
    </row>
    <row r="32" spans="1:5" ht="12.75">
      <c r="A32" s="39" t="s">
        <v>52</v>
      </c>
      <c r="E32" s="38" t="s">
        <v>47</v>
      </c>
    </row>
    <row r="33" spans="1:16" ht="12.75">
      <c r="A33" s="25" t="s">
        <v>45</v>
      </c>
      <c s="29" t="s">
        <v>40</v>
      </c>
      <c s="29" t="s">
        <v>2017</v>
      </c>
      <c s="25" t="s">
        <v>47</v>
      </c>
      <c s="30" t="s">
        <v>2018</v>
      </c>
      <c s="31" t="s">
        <v>987</v>
      </c>
      <c s="32">
        <v>1</v>
      </c>
      <c s="33">
        <v>0</v>
      </c>
      <c s="34">
        <f>ROUND(ROUND(H33,2)*ROUND(G33,3),2)</f>
      </c>
      <c r="O33">
        <f>(I33*21)/100</f>
      </c>
      <c t="s">
        <v>23</v>
      </c>
    </row>
    <row r="34" spans="1:5" ht="51">
      <c r="A34" s="35" t="s">
        <v>50</v>
      </c>
      <c r="E34" s="36" t="s">
        <v>2019</v>
      </c>
    </row>
    <row r="35" spans="1:5" ht="12.75">
      <c r="A35" s="39" t="s">
        <v>52</v>
      </c>
      <c r="E35" s="38" t="s">
        <v>47</v>
      </c>
    </row>
    <row r="36" spans="1:16" ht="12.75">
      <c r="A36" s="25" t="s">
        <v>45</v>
      </c>
      <c s="29" t="s">
        <v>42</v>
      </c>
      <c s="29" t="s">
        <v>2020</v>
      </c>
      <c s="25" t="s">
        <v>47</v>
      </c>
      <c s="30" t="s">
        <v>2021</v>
      </c>
      <c s="31" t="s">
        <v>987</v>
      </c>
      <c s="32">
        <v>4</v>
      </c>
      <c s="33">
        <v>0</v>
      </c>
      <c s="34">
        <f>ROUND(ROUND(H36,2)*ROUND(G36,3),2)</f>
      </c>
      <c r="O36">
        <f>(I36*21)/100</f>
      </c>
      <c t="s">
        <v>23</v>
      </c>
    </row>
    <row r="37" spans="1:5" ht="12.75">
      <c r="A37" s="35" t="s">
        <v>50</v>
      </c>
      <c r="E37" s="36" t="s">
        <v>2022</v>
      </c>
    </row>
    <row r="38" spans="1:5" ht="12.75">
      <c r="A38" s="39" t="s">
        <v>52</v>
      </c>
      <c r="E38" s="38" t="s">
        <v>47</v>
      </c>
    </row>
    <row r="39" spans="1:16" ht="12.75">
      <c r="A39" s="25" t="s">
        <v>45</v>
      </c>
      <c s="29" t="s">
        <v>81</v>
      </c>
      <c s="29" t="s">
        <v>2023</v>
      </c>
      <c s="25" t="s">
        <v>47</v>
      </c>
      <c s="30" t="s">
        <v>2024</v>
      </c>
      <c s="31" t="s">
        <v>987</v>
      </c>
      <c s="32">
        <v>2</v>
      </c>
      <c s="33">
        <v>0</v>
      </c>
      <c s="34">
        <f>ROUND(ROUND(H39,2)*ROUND(G39,3),2)</f>
      </c>
      <c r="O39">
        <f>(I39*21)/100</f>
      </c>
      <c t="s">
        <v>23</v>
      </c>
    </row>
    <row r="40" spans="1:5" ht="12.75">
      <c r="A40" s="35" t="s">
        <v>50</v>
      </c>
      <c r="E40" s="36" t="s">
        <v>2025</v>
      </c>
    </row>
    <row r="41" spans="1:5" ht="12.75">
      <c r="A41" s="39" t="s">
        <v>52</v>
      </c>
      <c r="E41" s="38" t="s">
        <v>47</v>
      </c>
    </row>
    <row r="42" spans="1:16" ht="12.75">
      <c r="A42" s="25" t="s">
        <v>45</v>
      </c>
      <c s="29" t="s">
        <v>85</v>
      </c>
      <c s="29" t="s">
        <v>2026</v>
      </c>
      <c s="25" t="s">
        <v>47</v>
      </c>
      <c s="30" t="s">
        <v>2024</v>
      </c>
      <c s="31" t="s">
        <v>987</v>
      </c>
      <c s="32">
        <v>1</v>
      </c>
      <c s="33">
        <v>0</v>
      </c>
      <c s="34">
        <f>ROUND(ROUND(H42,2)*ROUND(G42,3),2)</f>
      </c>
      <c r="O42">
        <f>(I42*21)/100</f>
      </c>
      <c t="s">
        <v>23</v>
      </c>
    </row>
    <row r="43" spans="1:5" ht="12.75">
      <c r="A43" s="35" t="s">
        <v>50</v>
      </c>
      <c r="E43" s="36" t="s">
        <v>2027</v>
      </c>
    </row>
    <row r="44" spans="1:5" ht="12.75">
      <c r="A44" s="39" t="s">
        <v>52</v>
      </c>
      <c r="E44" s="38" t="s">
        <v>47</v>
      </c>
    </row>
    <row r="45" spans="1:16" ht="12.75">
      <c r="A45" s="25" t="s">
        <v>45</v>
      </c>
      <c s="29" t="s">
        <v>89</v>
      </c>
      <c s="29" t="s">
        <v>2028</v>
      </c>
      <c s="25" t="s">
        <v>47</v>
      </c>
      <c s="30" t="s">
        <v>2029</v>
      </c>
      <c s="31" t="s">
        <v>987</v>
      </c>
      <c s="32">
        <v>7</v>
      </c>
      <c s="33">
        <v>0</v>
      </c>
      <c s="34">
        <f>ROUND(ROUND(H45,2)*ROUND(G45,3),2)</f>
      </c>
      <c r="O45">
        <f>(I45*21)/100</f>
      </c>
      <c t="s">
        <v>23</v>
      </c>
    </row>
    <row r="46" spans="1:5" ht="12.75">
      <c r="A46" s="35" t="s">
        <v>50</v>
      </c>
      <c r="E46" s="36" t="s">
        <v>2029</v>
      </c>
    </row>
    <row r="47" spans="1:5" ht="12.75">
      <c r="A47" s="39" t="s">
        <v>52</v>
      </c>
      <c r="E47" s="38" t="s">
        <v>47</v>
      </c>
    </row>
    <row r="48" spans="1:16" ht="12.75">
      <c r="A48" s="25" t="s">
        <v>45</v>
      </c>
      <c s="29" t="s">
        <v>93</v>
      </c>
      <c s="29" t="s">
        <v>2030</v>
      </c>
      <c s="25" t="s">
        <v>47</v>
      </c>
      <c s="30" t="s">
        <v>2031</v>
      </c>
      <c s="31" t="s">
        <v>987</v>
      </c>
      <c s="32">
        <v>7</v>
      </c>
      <c s="33">
        <v>0</v>
      </c>
      <c s="34">
        <f>ROUND(ROUND(H48,2)*ROUND(G48,3),2)</f>
      </c>
      <c r="O48">
        <f>(I48*21)/100</f>
      </c>
      <c t="s">
        <v>23</v>
      </c>
    </row>
    <row r="49" spans="1:5" ht="12.75">
      <c r="A49" s="35" t="s">
        <v>50</v>
      </c>
      <c r="E49" s="36" t="s">
        <v>2032</v>
      </c>
    </row>
    <row r="50" spans="1:5" ht="12.75">
      <c r="A50" s="39" t="s">
        <v>52</v>
      </c>
      <c r="E50" s="38" t="s">
        <v>47</v>
      </c>
    </row>
    <row r="51" spans="1:16" ht="12.75">
      <c r="A51" s="25" t="s">
        <v>45</v>
      </c>
      <c s="29" t="s">
        <v>98</v>
      </c>
      <c s="29" t="s">
        <v>2033</v>
      </c>
      <c s="25" t="s">
        <v>47</v>
      </c>
      <c s="30" t="s">
        <v>2034</v>
      </c>
      <c s="31" t="s">
        <v>987</v>
      </c>
      <c s="32">
        <v>3</v>
      </c>
      <c s="33">
        <v>0</v>
      </c>
      <c s="34">
        <f>ROUND(ROUND(H51,2)*ROUND(G51,3),2)</f>
      </c>
      <c r="O51">
        <f>(I51*21)/100</f>
      </c>
      <c t="s">
        <v>23</v>
      </c>
    </row>
    <row r="52" spans="1:5" ht="25.5">
      <c r="A52" s="35" t="s">
        <v>50</v>
      </c>
      <c r="E52" s="36" t="s">
        <v>2035</v>
      </c>
    </row>
    <row r="53" spans="1:5" ht="12.75">
      <c r="A53" s="39" t="s">
        <v>52</v>
      </c>
      <c r="E53" s="38" t="s">
        <v>47</v>
      </c>
    </row>
    <row r="54" spans="1:16" ht="12.75">
      <c r="A54" s="25" t="s">
        <v>45</v>
      </c>
      <c s="29" t="s">
        <v>102</v>
      </c>
      <c s="29" t="s">
        <v>2036</v>
      </c>
      <c s="25" t="s">
        <v>47</v>
      </c>
      <c s="30" t="s">
        <v>2037</v>
      </c>
      <c s="31" t="s">
        <v>987</v>
      </c>
      <c s="32">
        <v>2</v>
      </c>
      <c s="33">
        <v>0</v>
      </c>
      <c s="34">
        <f>ROUND(ROUND(H54,2)*ROUND(G54,3),2)</f>
      </c>
      <c r="O54">
        <f>(I54*21)/100</f>
      </c>
      <c t="s">
        <v>23</v>
      </c>
    </row>
    <row r="55" spans="1:5" ht="25.5">
      <c r="A55" s="35" t="s">
        <v>50</v>
      </c>
      <c r="E55" s="36" t="s">
        <v>2038</v>
      </c>
    </row>
    <row r="56" spans="1:5" ht="12.75">
      <c r="A56" s="39" t="s">
        <v>52</v>
      </c>
      <c r="E56" s="38" t="s">
        <v>47</v>
      </c>
    </row>
    <row r="57" spans="1:16" ht="12.75">
      <c r="A57" s="25" t="s">
        <v>45</v>
      </c>
      <c s="29" t="s">
        <v>105</v>
      </c>
      <c s="29" t="s">
        <v>2039</v>
      </c>
      <c s="25" t="s">
        <v>47</v>
      </c>
      <c s="30" t="s">
        <v>2040</v>
      </c>
      <c s="31" t="s">
        <v>987</v>
      </c>
      <c s="32">
        <v>2</v>
      </c>
      <c s="33">
        <v>0</v>
      </c>
      <c s="34">
        <f>ROUND(ROUND(H57,2)*ROUND(G57,3),2)</f>
      </c>
      <c r="O57">
        <f>(I57*21)/100</f>
      </c>
      <c t="s">
        <v>23</v>
      </c>
    </row>
    <row r="58" spans="1:5" ht="12.75">
      <c r="A58" s="35" t="s">
        <v>50</v>
      </c>
      <c r="E58" s="36" t="s">
        <v>2041</v>
      </c>
    </row>
    <row r="59" spans="1:5" ht="12.75">
      <c r="A59" s="39" t="s">
        <v>52</v>
      </c>
      <c r="E59" s="38" t="s">
        <v>47</v>
      </c>
    </row>
    <row r="60" spans="1:16" ht="12.75">
      <c r="A60" s="25" t="s">
        <v>45</v>
      </c>
      <c s="29" t="s">
        <v>110</v>
      </c>
      <c s="29" t="s">
        <v>2042</v>
      </c>
      <c s="25" t="s">
        <v>47</v>
      </c>
      <c s="30" t="s">
        <v>2043</v>
      </c>
      <c s="31" t="s">
        <v>278</v>
      </c>
      <c s="32">
        <v>350</v>
      </c>
      <c s="33">
        <v>0</v>
      </c>
      <c s="34">
        <f>ROUND(ROUND(H60,2)*ROUND(G60,3),2)</f>
      </c>
      <c r="O60">
        <f>(I60*21)/100</f>
      </c>
      <c t="s">
        <v>23</v>
      </c>
    </row>
    <row r="61" spans="1:5" ht="38.25">
      <c r="A61" s="35" t="s">
        <v>50</v>
      </c>
      <c r="E61" s="36" t="s">
        <v>2044</v>
      </c>
    </row>
    <row r="62" spans="1:5" ht="12.75">
      <c r="A62" s="39" t="s">
        <v>52</v>
      </c>
      <c r="E62" s="38" t="s">
        <v>47</v>
      </c>
    </row>
    <row r="63" spans="1:16" ht="12.75">
      <c r="A63" s="25" t="s">
        <v>45</v>
      </c>
      <c s="29" t="s">
        <v>114</v>
      </c>
      <c s="29" t="s">
        <v>2045</v>
      </c>
      <c s="25" t="s">
        <v>47</v>
      </c>
      <c s="30" t="s">
        <v>1988</v>
      </c>
      <c s="31" t="s">
        <v>278</v>
      </c>
      <c s="32">
        <v>1135</v>
      </c>
      <c s="33">
        <v>0</v>
      </c>
      <c s="34">
        <f>ROUND(ROUND(H63,2)*ROUND(G63,3),2)</f>
      </c>
      <c r="O63">
        <f>(I63*21)/100</f>
      </c>
      <c t="s">
        <v>23</v>
      </c>
    </row>
    <row r="64" spans="1:5" ht="25.5">
      <c r="A64" s="35" t="s">
        <v>50</v>
      </c>
      <c r="E64" s="36" t="s">
        <v>2046</v>
      </c>
    </row>
    <row r="65" spans="1:5" ht="12.75">
      <c r="A65" s="39" t="s">
        <v>52</v>
      </c>
      <c r="E65" s="38" t="s">
        <v>47</v>
      </c>
    </row>
    <row r="66" spans="1:16" ht="12.75">
      <c r="A66" s="25" t="s">
        <v>45</v>
      </c>
      <c s="29" t="s">
        <v>118</v>
      </c>
      <c s="29" t="s">
        <v>2047</v>
      </c>
      <c s="25" t="s">
        <v>47</v>
      </c>
      <c s="30" t="s">
        <v>1988</v>
      </c>
      <c s="31" t="s">
        <v>278</v>
      </c>
      <c s="32">
        <v>440</v>
      </c>
      <c s="33">
        <v>0</v>
      </c>
      <c s="34">
        <f>ROUND(ROUND(H66,2)*ROUND(G66,3),2)</f>
      </c>
      <c r="O66">
        <f>(I66*21)/100</f>
      </c>
      <c t="s">
        <v>23</v>
      </c>
    </row>
    <row r="67" spans="1:5" ht="25.5">
      <c r="A67" s="35" t="s">
        <v>50</v>
      </c>
      <c r="E67" s="36" t="s">
        <v>2048</v>
      </c>
    </row>
    <row r="68" spans="1:5" ht="12.75">
      <c r="A68" s="39" t="s">
        <v>52</v>
      </c>
      <c r="E68" s="38" t="s">
        <v>47</v>
      </c>
    </row>
    <row r="69" spans="1:16" ht="12.75">
      <c r="A69" s="25" t="s">
        <v>45</v>
      </c>
      <c s="29" t="s">
        <v>122</v>
      </c>
      <c s="29" t="s">
        <v>2049</v>
      </c>
      <c s="25" t="s">
        <v>47</v>
      </c>
      <c s="30" t="s">
        <v>1991</v>
      </c>
      <c s="31" t="s">
        <v>278</v>
      </c>
      <c s="32">
        <v>200</v>
      </c>
      <c s="33">
        <v>0</v>
      </c>
      <c s="34">
        <f>ROUND(ROUND(H69,2)*ROUND(G69,3),2)</f>
      </c>
      <c r="O69">
        <f>(I69*21)/100</f>
      </c>
      <c t="s">
        <v>23</v>
      </c>
    </row>
    <row r="70" spans="1:5" ht="38.25">
      <c r="A70" s="35" t="s">
        <v>50</v>
      </c>
      <c r="E70" s="36" t="s">
        <v>2050</v>
      </c>
    </row>
    <row r="71" spans="1:5" ht="12.75">
      <c r="A71" s="39" t="s">
        <v>52</v>
      </c>
      <c r="E71" s="38" t="s">
        <v>47</v>
      </c>
    </row>
    <row r="72" spans="1:16" ht="12.75">
      <c r="A72" s="25" t="s">
        <v>45</v>
      </c>
      <c s="29" t="s">
        <v>126</v>
      </c>
      <c s="29" t="s">
        <v>2051</v>
      </c>
      <c s="25" t="s">
        <v>47</v>
      </c>
      <c s="30" t="s">
        <v>2052</v>
      </c>
      <c s="31" t="s">
        <v>278</v>
      </c>
      <c s="32">
        <v>400</v>
      </c>
      <c s="33">
        <v>0</v>
      </c>
      <c s="34">
        <f>ROUND(ROUND(H72,2)*ROUND(G72,3),2)</f>
      </c>
      <c r="O72">
        <f>(I72*21)/100</f>
      </c>
      <c t="s">
        <v>23</v>
      </c>
    </row>
    <row r="73" spans="1:5" ht="25.5">
      <c r="A73" s="35" t="s">
        <v>50</v>
      </c>
      <c r="E73" s="36" t="s">
        <v>2053</v>
      </c>
    </row>
    <row r="74" spans="1:5" ht="12.75">
      <c r="A74" s="39" t="s">
        <v>52</v>
      </c>
      <c r="E74" s="38" t="s">
        <v>47</v>
      </c>
    </row>
    <row r="75" spans="1:16" ht="12.75">
      <c r="A75" s="25" t="s">
        <v>45</v>
      </c>
      <c s="29" t="s">
        <v>130</v>
      </c>
      <c s="29" t="s">
        <v>2054</v>
      </c>
      <c s="25" t="s">
        <v>47</v>
      </c>
      <c s="30" t="s">
        <v>1988</v>
      </c>
      <c s="31" t="s">
        <v>278</v>
      </c>
      <c s="32">
        <v>818</v>
      </c>
      <c s="33">
        <v>0</v>
      </c>
      <c s="34">
        <f>ROUND(ROUND(H75,2)*ROUND(G75,3),2)</f>
      </c>
      <c r="O75">
        <f>(I75*21)/100</f>
      </c>
      <c t="s">
        <v>23</v>
      </c>
    </row>
    <row r="76" spans="1:5" ht="25.5">
      <c r="A76" s="35" t="s">
        <v>50</v>
      </c>
      <c r="E76" s="36" t="s">
        <v>2055</v>
      </c>
    </row>
    <row r="77" spans="1:5" ht="12.75">
      <c r="A77" s="39" t="s">
        <v>52</v>
      </c>
      <c r="E77" s="38" t="s">
        <v>47</v>
      </c>
    </row>
    <row r="78" spans="1:16" ht="12.75">
      <c r="A78" s="25" t="s">
        <v>45</v>
      </c>
      <c s="29" t="s">
        <v>134</v>
      </c>
      <c s="29" t="s">
        <v>2056</v>
      </c>
      <c s="25" t="s">
        <v>47</v>
      </c>
      <c s="30" t="s">
        <v>1988</v>
      </c>
      <c s="31" t="s">
        <v>278</v>
      </c>
      <c s="32">
        <v>200</v>
      </c>
      <c s="33">
        <v>0</v>
      </c>
      <c s="34">
        <f>ROUND(ROUND(H78,2)*ROUND(G78,3),2)</f>
      </c>
      <c r="O78">
        <f>(I78*21)/100</f>
      </c>
      <c t="s">
        <v>23</v>
      </c>
    </row>
    <row r="79" spans="1:5" ht="25.5">
      <c r="A79" s="35" t="s">
        <v>50</v>
      </c>
      <c r="E79" s="36" t="s">
        <v>2057</v>
      </c>
    </row>
    <row r="80" spans="1:5" ht="12.75">
      <c r="A80" s="39" t="s">
        <v>52</v>
      </c>
      <c r="E80" s="38" t="s">
        <v>47</v>
      </c>
    </row>
    <row r="81" spans="1:16" ht="12.75">
      <c r="A81" s="25" t="s">
        <v>45</v>
      </c>
      <c s="29" t="s">
        <v>138</v>
      </c>
      <c s="29" t="s">
        <v>2058</v>
      </c>
      <c s="25" t="s">
        <v>47</v>
      </c>
      <c s="30" t="s">
        <v>1988</v>
      </c>
      <c s="31" t="s">
        <v>278</v>
      </c>
      <c s="32">
        <v>200</v>
      </c>
      <c s="33">
        <v>0</v>
      </c>
      <c s="34">
        <f>ROUND(ROUND(H81,2)*ROUND(G81,3),2)</f>
      </c>
      <c r="O81">
        <f>(I81*21)/100</f>
      </c>
      <c t="s">
        <v>23</v>
      </c>
    </row>
    <row r="82" spans="1:5" ht="25.5">
      <c r="A82" s="35" t="s">
        <v>50</v>
      </c>
      <c r="E82" s="36" t="s">
        <v>2059</v>
      </c>
    </row>
    <row r="83" spans="1:5" ht="12.75">
      <c r="A83" s="39" t="s">
        <v>52</v>
      </c>
      <c r="E83" s="38" t="s">
        <v>47</v>
      </c>
    </row>
    <row r="84" spans="1:16" ht="12.75">
      <c r="A84" s="25" t="s">
        <v>45</v>
      </c>
      <c s="29" t="s">
        <v>142</v>
      </c>
      <c s="29" t="s">
        <v>2060</v>
      </c>
      <c s="25" t="s">
        <v>47</v>
      </c>
      <c s="30" t="s">
        <v>1988</v>
      </c>
      <c s="31" t="s">
        <v>278</v>
      </c>
      <c s="32">
        <v>128</v>
      </c>
      <c s="33">
        <v>0</v>
      </c>
      <c s="34">
        <f>ROUND(ROUND(H84,2)*ROUND(G84,3),2)</f>
      </c>
      <c r="O84">
        <f>(I84*21)/100</f>
      </c>
      <c t="s">
        <v>23</v>
      </c>
    </row>
    <row r="85" spans="1:5" ht="25.5">
      <c r="A85" s="35" t="s">
        <v>50</v>
      </c>
      <c r="E85" s="36" t="s">
        <v>2061</v>
      </c>
    </row>
    <row r="86" spans="1:5" ht="12.75">
      <c r="A86" s="39" t="s">
        <v>52</v>
      </c>
      <c r="E86" s="38" t="s">
        <v>47</v>
      </c>
    </row>
    <row r="87" spans="1:16" ht="12.75">
      <c r="A87" s="25" t="s">
        <v>45</v>
      </c>
      <c s="29" t="s">
        <v>147</v>
      </c>
      <c s="29" t="s">
        <v>2062</v>
      </c>
      <c s="25" t="s">
        <v>47</v>
      </c>
      <c s="30" t="s">
        <v>1988</v>
      </c>
      <c s="31" t="s">
        <v>278</v>
      </c>
      <c s="32">
        <v>280</v>
      </c>
      <c s="33">
        <v>0</v>
      </c>
      <c s="34">
        <f>ROUND(ROUND(H87,2)*ROUND(G87,3),2)</f>
      </c>
      <c r="O87">
        <f>(I87*21)/100</f>
      </c>
      <c t="s">
        <v>23</v>
      </c>
    </row>
    <row r="88" spans="1:5" ht="25.5">
      <c r="A88" s="35" t="s">
        <v>50</v>
      </c>
      <c r="E88" s="36" t="s">
        <v>2063</v>
      </c>
    </row>
    <row r="89" spans="1:5" ht="12.75">
      <c r="A89" s="39" t="s">
        <v>52</v>
      </c>
      <c r="E89" s="38" t="s">
        <v>47</v>
      </c>
    </row>
    <row r="90" spans="1:16" ht="12.75">
      <c r="A90" s="25" t="s">
        <v>45</v>
      </c>
      <c s="29" t="s">
        <v>151</v>
      </c>
      <c s="29" t="s">
        <v>2064</v>
      </c>
      <c s="25" t="s">
        <v>47</v>
      </c>
      <c s="30" t="s">
        <v>2052</v>
      </c>
      <c s="31" t="s">
        <v>278</v>
      </c>
      <c s="32">
        <v>230</v>
      </c>
      <c s="33">
        <v>0</v>
      </c>
      <c s="34">
        <f>ROUND(ROUND(H90,2)*ROUND(G90,3),2)</f>
      </c>
      <c r="O90">
        <f>(I90*21)/100</f>
      </c>
      <c t="s">
        <v>23</v>
      </c>
    </row>
    <row r="91" spans="1:5" ht="38.25">
      <c r="A91" s="35" t="s">
        <v>50</v>
      </c>
      <c r="E91" s="36" t="s">
        <v>2065</v>
      </c>
    </row>
    <row r="92" spans="1:5" ht="12.75">
      <c r="A92" s="39" t="s">
        <v>52</v>
      </c>
      <c r="E92" s="38" t="s">
        <v>47</v>
      </c>
    </row>
    <row r="93" spans="1:16" ht="12.75">
      <c r="A93" s="25" t="s">
        <v>45</v>
      </c>
      <c s="29" t="s">
        <v>155</v>
      </c>
      <c s="29" t="s">
        <v>2066</v>
      </c>
      <c s="25" t="s">
        <v>47</v>
      </c>
      <c s="30" t="s">
        <v>1988</v>
      </c>
      <c s="31" t="s">
        <v>278</v>
      </c>
      <c s="32">
        <v>8</v>
      </c>
      <c s="33">
        <v>0</v>
      </c>
      <c s="34">
        <f>ROUND(ROUND(H93,2)*ROUND(G93,3),2)</f>
      </c>
      <c r="O93">
        <f>(I93*21)/100</f>
      </c>
      <c t="s">
        <v>23</v>
      </c>
    </row>
    <row r="94" spans="1:5" ht="25.5">
      <c r="A94" s="35" t="s">
        <v>50</v>
      </c>
      <c r="E94" s="36" t="s">
        <v>2067</v>
      </c>
    </row>
    <row r="95" spans="1:5" ht="12.75">
      <c r="A95" s="39" t="s">
        <v>52</v>
      </c>
      <c r="E95" s="38" t="s">
        <v>47</v>
      </c>
    </row>
    <row r="96" spans="1:16" ht="12.75">
      <c r="A96" s="25" t="s">
        <v>45</v>
      </c>
      <c s="29" t="s">
        <v>159</v>
      </c>
      <c s="29" t="s">
        <v>2068</v>
      </c>
      <c s="25" t="s">
        <v>47</v>
      </c>
      <c s="30" t="s">
        <v>2052</v>
      </c>
      <c s="31" t="s">
        <v>278</v>
      </c>
      <c s="32">
        <v>1400</v>
      </c>
      <c s="33">
        <v>0</v>
      </c>
      <c s="34">
        <f>ROUND(ROUND(H96,2)*ROUND(G96,3),2)</f>
      </c>
      <c r="O96">
        <f>(I96*21)/100</f>
      </c>
      <c t="s">
        <v>23</v>
      </c>
    </row>
    <row r="97" spans="1:5" ht="25.5">
      <c r="A97" s="35" t="s">
        <v>50</v>
      </c>
      <c r="E97" s="36" t="s">
        <v>2069</v>
      </c>
    </row>
    <row r="98" spans="1:5" ht="12.75">
      <c r="A98" s="39" t="s">
        <v>52</v>
      </c>
      <c r="E98" s="38" t="s">
        <v>47</v>
      </c>
    </row>
    <row r="99" spans="1:16" ht="12.75">
      <c r="A99" s="25" t="s">
        <v>45</v>
      </c>
      <c s="29" t="s">
        <v>162</v>
      </c>
      <c s="29" t="s">
        <v>2070</v>
      </c>
      <c s="25" t="s">
        <v>47</v>
      </c>
      <c s="30" t="s">
        <v>280</v>
      </c>
      <c s="31" t="s">
        <v>61</v>
      </c>
      <c s="32">
        <v>1</v>
      </c>
      <c s="33">
        <v>0</v>
      </c>
      <c s="34">
        <f>ROUND(ROUND(H99,2)*ROUND(G99,3),2)</f>
      </c>
      <c r="O99">
        <f>(I99*21)/100</f>
      </c>
      <c t="s">
        <v>23</v>
      </c>
    </row>
    <row r="100" spans="1:5" ht="12.75">
      <c r="A100" s="35" t="s">
        <v>50</v>
      </c>
      <c r="E100" s="36" t="s">
        <v>1997</v>
      </c>
    </row>
    <row r="101" spans="1:5" ht="12.75">
      <c r="A101" s="39" t="s">
        <v>52</v>
      </c>
      <c r="E101" s="38" t="s">
        <v>47</v>
      </c>
    </row>
    <row r="102" spans="1:16" ht="12.75">
      <c r="A102" s="25" t="s">
        <v>45</v>
      </c>
      <c s="29" t="s">
        <v>166</v>
      </c>
      <c s="29" t="s">
        <v>2071</v>
      </c>
      <c s="25" t="s">
        <v>47</v>
      </c>
      <c s="30" t="s">
        <v>1999</v>
      </c>
      <c s="31" t="s">
        <v>61</v>
      </c>
      <c s="32">
        <v>1</v>
      </c>
      <c s="33">
        <v>0</v>
      </c>
      <c s="34">
        <f>ROUND(ROUND(H102,2)*ROUND(G102,3),2)</f>
      </c>
      <c r="O102">
        <f>(I102*21)/100</f>
      </c>
      <c t="s">
        <v>23</v>
      </c>
    </row>
    <row r="103" spans="1:5" ht="12.75">
      <c r="A103" s="35" t="s">
        <v>50</v>
      </c>
      <c r="E103" s="36" t="s">
        <v>2000</v>
      </c>
    </row>
    <row r="104" spans="1:5" ht="12.75">
      <c r="A104" s="39" t="s">
        <v>52</v>
      </c>
      <c r="E104" s="38" t="s">
        <v>47</v>
      </c>
    </row>
    <row r="105" spans="1:16" ht="12.75">
      <c r="A105" s="25" t="s">
        <v>45</v>
      </c>
      <c s="29" t="s">
        <v>169</v>
      </c>
      <c s="29" t="s">
        <v>2072</v>
      </c>
      <c s="25" t="s">
        <v>47</v>
      </c>
      <c s="30" t="s">
        <v>280</v>
      </c>
      <c s="31" t="s">
        <v>61</v>
      </c>
      <c s="32">
        <v>1</v>
      </c>
      <c s="33">
        <v>0</v>
      </c>
      <c s="34">
        <f>ROUND(ROUND(H105,2)*ROUND(G105,3),2)</f>
      </c>
      <c r="O105">
        <f>(I105*21)/100</f>
      </c>
      <c t="s">
        <v>23</v>
      </c>
    </row>
    <row r="106" spans="1:5" ht="25.5">
      <c r="A106" s="35" t="s">
        <v>50</v>
      </c>
      <c r="E106" s="36" t="s">
        <v>2002</v>
      </c>
    </row>
    <row r="107" spans="1:5" ht="12.75">
      <c r="A107" s="39" t="s">
        <v>52</v>
      </c>
      <c r="E107" s="38" t="s">
        <v>47</v>
      </c>
    </row>
    <row r="108" spans="1:16" ht="12.75">
      <c r="A108" s="25" t="s">
        <v>45</v>
      </c>
      <c s="29" t="s">
        <v>174</v>
      </c>
      <c s="29" t="s">
        <v>2073</v>
      </c>
      <c s="25" t="s">
        <v>47</v>
      </c>
      <c s="30" t="s">
        <v>280</v>
      </c>
      <c s="31" t="s">
        <v>61</v>
      </c>
      <c s="32">
        <v>1</v>
      </c>
      <c s="33">
        <v>0</v>
      </c>
      <c s="34">
        <f>ROUND(ROUND(H108,2)*ROUND(G108,3),2)</f>
      </c>
      <c r="O108">
        <f>(I108*21)/100</f>
      </c>
      <c t="s">
        <v>23</v>
      </c>
    </row>
    <row r="109" spans="1:5" ht="12.75">
      <c r="A109" s="35" t="s">
        <v>50</v>
      </c>
      <c r="E109" s="36" t="s">
        <v>2004</v>
      </c>
    </row>
    <row r="110" spans="1:5" ht="12.75">
      <c r="A110" s="39" t="s">
        <v>52</v>
      </c>
      <c r="E110" s="38" t="s">
        <v>47</v>
      </c>
    </row>
    <row r="111" spans="1:16" ht="12.75">
      <c r="A111" s="25" t="s">
        <v>45</v>
      </c>
      <c s="29" t="s">
        <v>178</v>
      </c>
      <c s="29" t="s">
        <v>2074</v>
      </c>
      <c s="25" t="s">
        <v>47</v>
      </c>
      <c s="30" t="s">
        <v>2075</v>
      </c>
      <c s="31" t="s">
        <v>278</v>
      </c>
      <c s="32">
        <v>220</v>
      </c>
      <c s="33">
        <v>0</v>
      </c>
      <c s="34">
        <f>ROUND(ROUND(H111,2)*ROUND(G111,3),2)</f>
      </c>
      <c r="O111">
        <f>(I111*21)/100</f>
      </c>
      <c t="s">
        <v>23</v>
      </c>
    </row>
    <row r="112" spans="1:5" ht="25.5">
      <c r="A112" s="35" t="s">
        <v>50</v>
      </c>
      <c r="E112" s="36" t="s">
        <v>2076</v>
      </c>
    </row>
    <row r="113" spans="1:5" ht="12.75">
      <c r="A113" s="39" t="s">
        <v>52</v>
      </c>
      <c r="E113" s="38" t="s">
        <v>47</v>
      </c>
    </row>
    <row r="114" spans="1:16" ht="12.75">
      <c r="A114" s="25" t="s">
        <v>45</v>
      </c>
      <c s="29" t="s">
        <v>182</v>
      </c>
      <c s="29" t="s">
        <v>2077</v>
      </c>
      <c s="25" t="s">
        <v>47</v>
      </c>
      <c s="30" t="s">
        <v>805</v>
      </c>
      <c s="31" t="s">
        <v>108</v>
      </c>
      <c s="32">
        <v>19.2</v>
      </c>
      <c s="33">
        <v>0</v>
      </c>
      <c s="34">
        <f>ROUND(ROUND(H114,2)*ROUND(G114,3),2)</f>
      </c>
      <c r="O114">
        <f>(I114*21)/100</f>
      </c>
      <c t="s">
        <v>23</v>
      </c>
    </row>
    <row r="115" spans="1:5" ht="25.5">
      <c r="A115" s="35" t="s">
        <v>50</v>
      </c>
      <c r="E115" s="36" t="s">
        <v>2078</v>
      </c>
    </row>
    <row r="116" spans="1:5" ht="12.75">
      <c r="A116" s="39" t="s">
        <v>52</v>
      </c>
      <c r="E116" s="38" t="s">
        <v>2079</v>
      </c>
    </row>
    <row r="117" spans="1:16" ht="12.75">
      <c r="A117" s="25" t="s">
        <v>45</v>
      </c>
      <c s="29" t="s">
        <v>187</v>
      </c>
      <c s="29" t="s">
        <v>2080</v>
      </c>
      <c s="25" t="s">
        <v>47</v>
      </c>
      <c s="30" t="s">
        <v>2081</v>
      </c>
      <c s="31" t="s">
        <v>278</v>
      </c>
      <c s="32">
        <v>20</v>
      </c>
      <c s="33">
        <v>0</v>
      </c>
      <c s="34">
        <f>ROUND(ROUND(H117,2)*ROUND(G117,3),2)</f>
      </c>
      <c r="O117">
        <f>(I117*21)/100</f>
      </c>
      <c t="s">
        <v>23</v>
      </c>
    </row>
    <row r="118" spans="1:5" ht="12.75">
      <c r="A118" s="35" t="s">
        <v>50</v>
      </c>
      <c r="E118" s="36" t="s">
        <v>2082</v>
      </c>
    </row>
    <row r="119" spans="1:5" ht="12.75">
      <c r="A119" s="39" t="s">
        <v>52</v>
      </c>
      <c r="E119" s="38" t="s">
        <v>47</v>
      </c>
    </row>
    <row r="120" spans="1:16" ht="12.75">
      <c r="A120" s="25" t="s">
        <v>45</v>
      </c>
      <c s="29" t="s">
        <v>191</v>
      </c>
      <c s="29" t="s">
        <v>2083</v>
      </c>
      <c s="25" t="s">
        <v>47</v>
      </c>
      <c s="30" t="s">
        <v>813</v>
      </c>
      <c s="31" t="s">
        <v>108</v>
      </c>
      <c s="32">
        <v>12.8</v>
      </c>
      <c s="33">
        <v>0</v>
      </c>
      <c s="34">
        <f>ROUND(ROUND(H120,2)*ROUND(G120,3),2)</f>
      </c>
      <c r="O120">
        <f>(I120*21)/100</f>
      </c>
      <c t="s">
        <v>23</v>
      </c>
    </row>
    <row r="121" spans="1:5" ht="12.75">
      <c r="A121" s="35" t="s">
        <v>50</v>
      </c>
      <c r="E121" s="36" t="s">
        <v>2084</v>
      </c>
    </row>
    <row r="122" spans="1:5" ht="12.75">
      <c r="A122" s="39" t="s">
        <v>52</v>
      </c>
      <c r="E122" s="38" t="s">
        <v>2085</v>
      </c>
    </row>
    <row r="123" spans="1:16" ht="12.75">
      <c r="A123" s="25" t="s">
        <v>45</v>
      </c>
      <c s="29" t="s">
        <v>196</v>
      </c>
      <c s="29" t="s">
        <v>2086</v>
      </c>
      <c s="25" t="s">
        <v>47</v>
      </c>
      <c s="30" t="s">
        <v>153</v>
      </c>
      <c s="31" t="s">
        <v>108</v>
      </c>
      <c s="32">
        <v>4.4</v>
      </c>
      <c s="33">
        <v>0</v>
      </c>
      <c s="34">
        <f>ROUND(ROUND(H123,2)*ROUND(G123,3),2)</f>
      </c>
      <c r="O123">
        <f>(I123*21)/100</f>
      </c>
      <c t="s">
        <v>23</v>
      </c>
    </row>
    <row r="124" spans="1:5" ht="25.5">
      <c r="A124" s="35" t="s">
        <v>50</v>
      </c>
      <c r="E124" s="36" t="s">
        <v>2087</v>
      </c>
    </row>
    <row r="125" spans="1:5" ht="12.75">
      <c r="A125" s="39" t="s">
        <v>52</v>
      </c>
      <c r="E125" s="38" t="s">
        <v>2088</v>
      </c>
    </row>
    <row r="126" spans="1:16" ht="12.75">
      <c r="A126" s="25" t="s">
        <v>45</v>
      </c>
      <c s="29" t="s">
        <v>200</v>
      </c>
      <c s="29" t="s">
        <v>2089</v>
      </c>
      <c s="25" t="s">
        <v>47</v>
      </c>
      <c s="30" t="s">
        <v>2090</v>
      </c>
      <c s="31" t="s">
        <v>61</v>
      </c>
      <c s="32">
        <v>1</v>
      </c>
      <c s="33">
        <v>0</v>
      </c>
      <c s="34">
        <f>ROUND(ROUND(H126,2)*ROUND(G126,3),2)</f>
      </c>
      <c r="O126">
        <f>(I126*21)/100</f>
      </c>
      <c t="s">
        <v>23</v>
      </c>
    </row>
    <row r="127" spans="1:5" ht="12.75">
      <c r="A127" s="35" t="s">
        <v>50</v>
      </c>
      <c r="E127" s="36" t="s">
        <v>2091</v>
      </c>
    </row>
    <row r="128" spans="1:5" ht="12.75">
      <c r="A128" s="37" t="s">
        <v>52</v>
      </c>
      <c r="E128"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2092</v>
      </c>
      <c s="43">
        <f>0+I8</f>
      </c>
      <c r="O3" t="s">
        <v>19</v>
      </c>
      <c t="s">
        <v>23</v>
      </c>
    </row>
    <row r="4" spans="1:16" ht="15" customHeight="1">
      <c r="A4" t="s">
        <v>17</v>
      </c>
      <c s="16" t="s">
        <v>18</v>
      </c>
      <c s="17" t="s">
        <v>2092</v>
      </c>
      <c s="6"/>
      <c s="18" t="s">
        <v>2093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37</v>
      </c>
      <c s="19"/>
      <c s="27" t="s">
        <v>1963</v>
      </c>
      <c s="19"/>
      <c s="19"/>
      <c s="19"/>
      <c s="28">
        <f>0+Q8</f>
      </c>
      <c r="O8">
        <f>0+R8</f>
      </c>
      <c r="Q8">
        <f>0+I9+I12+I15+I18+I21+I24+I27+I30+I33+I36+I39+I42+I45+I48+I51+I54+I57+I60+I63+I66+I69+I72+I75+I78+I81+I84+I87+I90+I93+I96+I99+I102+I105+I108+I111+I114</f>
      </c>
      <c>
        <f>0+O9+O12+O15+O18+O21+O24+O27+O30+O33+O36+O39+O42+O45+O48+O51+O54+O57+O60+O63+O66+O69+O72+O75+O78+O81+O84+O87+O90+O93+O96+O99+O102+O105+O108+O111+O114</f>
      </c>
    </row>
    <row r="9" spans="1:16" ht="12.75">
      <c r="A9" s="25" t="s">
        <v>45</v>
      </c>
      <c s="29" t="s">
        <v>29</v>
      </c>
      <c s="29" t="s">
        <v>2094</v>
      </c>
      <c s="25" t="s">
        <v>47</v>
      </c>
      <c s="30" t="s">
        <v>1965</v>
      </c>
      <c s="31" t="s">
        <v>61</v>
      </c>
      <c s="32">
        <v>1</v>
      </c>
      <c s="33">
        <v>0</v>
      </c>
      <c s="34">
        <f>ROUND(ROUND(H9,2)*ROUND(G9,3),2)</f>
      </c>
      <c r="O9">
        <f>(I9*21)/100</f>
      </c>
      <c t="s">
        <v>23</v>
      </c>
    </row>
    <row r="10" spans="1:5" ht="12.75">
      <c r="A10" s="35" t="s">
        <v>50</v>
      </c>
      <c r="E10" s="36" t="s">
        <v>1321</v>
      </c>
    </row>
    <row r="11" spans="1:5" ht="12.75">
      <c r="A11" s="39" t="s">
        <v>52</v>
      </c>
      <c r="E11" s="38" t="s">
        <v>47</v>
      </c>
    </row>
    <row r="12" spans="1:16" ht="12.75">
      <c r="A12" s="25" t="s">
        <v>45</v>
      </c>
      <c s="29" t="s">
        <v>23</v>
      </c>
      <c s="29" t="s">
        <v>2095</v>
      </c>
      <c s="25" t="s">
        <v>47</v>
      </c>
      <c s="30" t="s">
        <v>1967</v>
      </c>
      <c s="31" t="s">
        <v>61</v>
      </c>
      <c s="32">
        <v>1</v>
      </c>
      <c s="33">
        <v>0</v>
      </c>
      <c s="34">
        <f>ROUND(ROUND(H12,2)*ROUND(G12,3),2)</f>
      </c>
      <c r="O12">
        <f>(I12*21)/100</f>
      </c>
      <c t="s">
        <v>23</v>
      </c>
    </row>
    <row r="13" spans="1:5" ht="25.5">
      <c r="A13" s="35" t="s">
        <v>50</v>
      </c>
      <c r="E13" s="36" t="s">
        <v>1968</v>
      </c>
    </row>
    <row r="14" spans="1:5" ht="12.75">
      <c r="A14" s="39" t="s">
        <v>52</v>
      </c>
      <c r="E14" s="38" t="s">
        <v>47</v>
      </c>
    </row>
    <row r="15" spans="1:16" ht="12.75">
      <c r="A15" s="25" t="s">
        <v>45</v>
      </c>
      <c s="29" t="s">
        <v>22</v>
      </c>
      <c s="29" t="s">
        <v>2096</v>
      </c>
      <c s="25" t="s">
        <v>47</v>
      </c>
      <c s="30" t="s">
        <v>1967</v>
      </c>
      <c s="31" t="s">
        <v>61</v>
      </c>
      <c s="32">
        <v>1</v>
      </c>
      <c s="33">
        <v>0</v>
      </c>
      <c s="34">
        <f>ROUND(ROUND(H15,2)*ROUND(G15,3),2)</f>
      </c>
      <c r="O15">
        <f>(I15*21)/100</f>
      </c>
      <c t="s">
        <v>23</v>
      </c>
    </row>
    <row r="16" spans="1:5" ht="25.5">
      <c r="A16" s="35" t="s">
        <v>50</v>
      </c>
      <c r="E16" s="36" t="s">
        <v>1970</v>
      </c>
    </row>
    <row r="17" spans="1:5" ht="12.75">
      <c r="A17" s="39" t="s">
        <v>52</v>
      </c>
      <c r="E17" s="38" t="s">
        <v>47</v>
      </c>
    </row>
    <row r="18" spans="1:16" ht="12.75">
      <c r="A18" s="25" t="s">
        <v>45</v>
      </c>
      <c s="29" t="s">
        <v>33</v>
      </c>
      <c s="29" t="s">
        <v>2097</v>
      </c>
      <c s="25" t="s">
        <v>47</v>
      </c>
      <c s="30" t="s">
        <v>1967</v>
      </c>
      <c s="31" t="s">
        <v>61</v>
      </c>
      <c s="32">
        <v>1</v>
      </c>
      <c s="33">
        <v>0</v>
      </c>
      <c s="34">
        <f>ROUND(ROUND(H18,2)*ROUND(G18,3),2)</f>
      </c>
      <c r="O18">
        <f>(I18*21)/100</f>
      </c>
      <c t="s">
        <v>23</v>
      </c>
    </row>
    <row r="19" spans="1:5" ht="25.5">
      <c r="A19" s="35" t="s">
        <v>50</v>
      </c>
      <c r="E19" s="36" t="s">
        <v>1972</v>
      </c>
    </row>
    <row r="20" spans="1:5" ht="12.75">
      <c r="A20" s="39" t="s">
        <v>52</v>
      </c>
      <c r="E20" s="38" t="s">
        <v>47</v>
      </c>
    </row>
    <row r="21" spans="1:16" ht="12.75">
      <c r="A21" s="25" t="s">
        <v>45</v>
      </c>
      <c s="29" t="s">
        <v>35</v>
      </c>
      <c s="29" t="s">
        <v>2098</v>
      </c>
      <c s="25" t="s">
        <v>47</v>
      </c>
      <c s="30" t="s">
        <v>1974</v>
      </c>
      <c s="31" t="s">
        <v>61</v>
      </c>
      <c s="32">
        <v>1</v>
      </c>
      <c s="33">
        <v>0</v>
      </c>
      <c s="34">
        <f>ROUND(ROUND(H21,2)*ROUND(G21,3),2)</f>
      </c>
      <c r="O21">
        <f>(I21*21)/100</f>
      </c>
      <c t="s">
        <v>23</v>
      </c>
    </row>
    <row r="22" spans="1:5" ht="25.5">
      <c r="A22" s="35" t="s">
        <v>50</v>
      </c>
      <c r="E22" s="36" t="s">
        <v>1975</v>
      </c>
    </row>
    <row r="23" spans="1:5" ht="12.75">
      <c r="A23" s="39" t="s">
        <v>52</v>
      </c>
      <c r="E23" s="38" t="s">
        <v>47</v>
      </c>
    </row>
    <row r="24" spans="1:16" ht="12.75">
      <c r="A24" s="25" t="s">
        <v>45</v>
      </c>
      <c s="29" t="s">
        <v>37</v>
      </c>
      <c s="29" t="s">
        <v>2099</v>
      </c>
      <c s="25" t="s">
        <v>47</v>
      </c>
      <c s="30" t="s">
        <v>1974</v>
      </c>
      <c s="31" t="s">
        <v>61</v>
      </c>
      <c s="32">
        <v>1</v>
      </c>
      <c s="33">
        <v>0</v>
      </c>
      <c s="34">
        <f>ROUND(ROUND(H24,2)*ROUND(G24,3),2)</f>
      </c>
      <c r="O24">
        <f>(I24*21)/100</f>
      </c>
      <c t="s">
        <v>23</v>
      </c>
    </row>
    <row r="25" spans="1:5" ht="12.75">
      <c r="A25" s="35" t="s">
        <v>50</v>
      </c>
      <c r="E25" s="36" t="s">
        <v>1977</v>
      </c>
    </row>
    <row r="26" spans="1:5" ht="12.75">
      <c r="A26" s="39" t="s">
        <v>52</v>
      </c>
      <c r="E26" s="38" t="s">
        <v>47</v>
      </c>
    </row>
    <row r="27" spans="1:16" ht="12.75">
      <c r="A27" s="25" t="s">
        <v>45</v>
      </c>
      <c s="29" t="s">
        <v>68</v>
      </c>
      <c s="29" t="s">
        <v>2100</v>
      </c>
      <c s="25" t="s">
        <v>47</v>
      </c>
      <c s="30" t="s">
        <v>1979</v>
      </c>
      <c s="31" t="s">
        <v>61</v>
      </c>
      <c s="32">
        <v>1</v>
      </c>
      <c s="33">
        <v>0</v>
      </c>
      <c s="34">
        <f>ROUND(ROUND(H27,2)*ROUND(G27,3),2)</f>
      </c>
      <c r="O27">
        <f>(I27*21)/100</f>
      </c>
      <c t="s">
        <v>23</v>
      </c>
    </row>
    <row r="28" spans="1:5" ht="12.75">
      <c r="A28" s="35" t="s">
        <v>50</v>
      </c>
      <c r="E28" s="36" t="s">
        <v>1980</v>
      </c>
    </row>
    <row r="29" spans="1:5" ht="12.75">
      <c r="A29" s="39" t="s">
        <v>52</v>
      </c>
      <c r="E29" s="38" t="s">
        <v>47</v>
      </c>
    </row>
    <row r="30" spans="1:16" ht="12.75">
      <c r="A30" s="25" t="s">
        <v>45</v>
      </c>
      <c s="29" t="s">
        <v>72</v>
      </c>
      <c s="29" t="s">
        <v>2101</v>
      </c>
      <c s="25" t="s">
        <v>47</v>
      </c>
      <c s="30" t="s">
        <v>2102</v>
      </c>
      <c s="31" t="s">
        <v>987</v>
      </c>
      <c s="32">
        <v>1</v>
      </c>
      <c s="33">
        <v>0</v>
      </c>
      <c s="34">
        <f>ROUND(ROUND(H30,2)*ROUND(G30,3),2)</f>
      </c>
      <c r="O30">
        <f>(I30*21)/100</f>
      </c>
      <c t="s">
        <v>23</v>
      </c>
    </row>
    <row r="31" spans="1:5" ht="12.75">
      <c r="A31" s="35" t="s">
        <v>50</v>
      </c>
      <c r="E31" s="36" t="s">
        <v>2103</v>
      </c>
    </row>
    <row r="32" spans="1:5" ht="12.75">
      <c r="A32" s="39" t="s">
        <v>52</v>
      </c>
      <c r="E32" s="38" t="s">
        <v>47</v>
      </c>
    </row>
    <row r="33" spans="1:16" ht="12.75">
      <c r="A33" s="25" t="s">
        <v>45</v>
      </c>
      <c s="29" t="s">
        <v>40</v>
      </c>
      <c s="29" t="s">
        <v>2104</v>
      </c>
      <c s="25" t="s">
        <v>47</v>
      </c>
      <c s="30" t="s">
        <v>2105</v>
      </c>
      <c s="31" t="s">
        <v>987</v>
      </c>
      <c s="32">
        <v>2</v>
      </c>
      <c s="33">
        <v>0</v>
      </c>
      <c s="34">
        <f>ROUND(ROUND(H33,2)*ROUND(G33,3),2)</f>
      </c>
      <c r="O33">
        <f>(I33*21)/100</f>
      </c>
      <c t="s">
        <v>23</v>
      </c>
    </row>
    <row r="34" spans="1:5" ht="12.75">
      <c r="A34" s="35" t="s">
        <v>50</v>
      </c>
      <c r="E34" s="36" t="s">
        <v>2106</v>
      </c>
    </row>
    <row r="35" spans="1:5" ht="12.75">
      <c r="A35" s="39" t="s">
        <v>52</v>
      </c>
      <c r="E35" s="38" t="s">
        <v>47</v>
      </c>
    </row>
    <row r="36" spans="1:16" ht="12.75">
      <c r="A36" s="25" t="s">
        <v>45</v>
      </c>
      <c s="29" t="s">
        <v>42</v>
      </c>
      <c s="29" t="s">
        <v>2107</v>
      </c>
      <c s="25" t="s">
        <v>47</v>
      </c>
      <c s="30" t="s">
        <v>2108</v>
      </c>
      <c s="31" t="s">
        <v>987</v>
      </c>
      <c s="32">
        <v>3</v>
      </c>
      <c s="33">
        <v>0</v>
      </c>
      <c s="34">
        <f>ROUND(ROUND(H36,2)*ROUND(G36,3),2)</f>
      </c>
      <c r="O36">
        <f>(I36*21)/100</f>
      </c>
      <c t="s">
        <v>23</v>
      </c>
    </row>
    <row r="37" spans="1:5" ht="12.75">
      <c r="A37" s="35" t="s">
        <v>50</v>
      </c>
      <c r="E37" s="36" t="s">
        <v>2109</v>
      </c>
    </row>
    <row r="38" spans="1:5" ht="12.75">
      <c r="A38" s="39" t="s">
        <v>52</v>
      </c>
      <c r="E38" s="38" t="s">
        <v>47</v>
      </c>
    </row>
    <row r="39" spans="1:16" ht="12.75">
      <c r="A39" s="25" t="s">
        <v>45</v>
      </c>
      <c s="29" t="s">
        <v>81</v>
      </c>
      <c s="29" t="s">
        <v>2110</v>
      </c>
      <c s="25" t="s">
        <v>47</v>
      </c>
      <c s="30" t="s">
        <v>2108</v>
      </c>
      <c s="31" t="s">
        <v>987</v>
      </c>
      <c s="32">
        <v>1</v>
      </c>
      <c s="33">
        <v>0</v>
      </c>
      <c s="34">
        <f>ROUND(ROUND(H39,2)*ROUND(G39,3),2)</f>
      </c>
      <c r="O39">
        <f>(I39*21)/100</f>
      </c>
      <c t="s">
        <v>23</v>
      </c>
    </row>
    <row r="40" spans="1:5" ht="12.75">
      <c r="A40" s="35" t="s">
        <v>50</v>
      </c>
      <c r="E40" s="36" t="s">
        <v>2111</v>
      </c>
    </row>
    <row r="41" spans="1:5" ht="12.75">
      <c r="A41" s="39" t="s">
        <v>52</v>
      </c>
      <c r="E41" s="38" t="s">
        <v>47</v>
      </c>
    </row>
    <row r="42" spans="1:16" ht="12.75">
      <c r="A42" s="25" t="s">
        <v>45</v>
      </c>
      <c s="29" t="s">
        <v>85</v>
      </c>
      <c s="29" t="s">
        <v>2112</v>
      </c>
      <c s="25" t="s">
        <v>47</v>
      </c>
      <c s="30" t="s">
        <v>2113</v>
      </c>
      <c s="31" t="s">
        <v>987</v>
      </c>
      <c s="32">
        <v>1</v>
      </c>
      <c s="33">
        <v>0</v>
      </c>
      <c s="34">
        <f>ROUND(ROUND(H42,2)*ROUND(G42,3),2)</f>
      </c>
      <c r="O42">
        <f>(I42*21)/100</f>
      </c>
      <c t="s">
        <v>23</v>
      </c>
    </row>
    <row r="43" spans="1:5" ht="12.75">
      <c r="A43" s="35" t="s">
        <v>50</v>
      </c>
      <c r="E43" s="36" t="s">
        <v>2114</v>
      </c>
    </row>
    <row r="44" spans="1:5" ht="12.75">
      <c r="A44" s="39" t="s">
        <v>52</v>
      </c>
      <c r="E44" s="38" t="s">
        <v>47</v>
      </c>
    </row>
    <row r="45" spans="1:16" ht="12.75">
      <c r="A45" s="25" t="s">
        <v>45</v>
      </c>
      <c s="29" t="s">
        <v>89</v>
      </c>
      <c s="29" t="s">
        <v>2115</v>
      </c>
      <c s="25" t="s">
        <v>47</v>
      </c>
      <c s="30" t="s">
        <v>2113</v>
      </c>
      <c s="31" t="s">
        <v>987</v>
      </c>
      <c s="32">
        <v>1</v>
      </c>
      <c s="33">
        <v>0</v>
      </c>
      <c s="34">
        <f>ROUND(ROUND(H45,2)*ROUND(G45,3),2)</f>
      </c>
      <c r="O45">
        <f>(I45*21)/100</f>
      </c>
      <c t="s">
        <v>23</v>
      </c>
    </row>
    <row r="46" spans="1:5" ht="12.75">
      <c r="A46" s="35" t="s">
        <v>50</v>
      </c>
      <c r="E46" s="36" t="s">
        <v>2116</v>
      </c>
    </row>
    <row r="47" spans="1:5" ht="12.75">
      <c r="A47" s="39" t="s">
        <v>52</v>
      </c>
      <c r="E47" s="38" t="s">
        <v>47</v>
      </c>
    </row>
    <row r="48" spans="1:16" ht="12.75">
      <c r="A48" s="25" t="s">
        <v>45</v>
      </c>
      <c s="29" t="s">
        <v>93</v>
      </c>
      <c s="29" t="s">
        <v>2117</v>
      </c>
      <c s="25" t="s">
        <v>47</v>
      </c>
      <c s="30" t="s">
        <v>2118</v>
      </c>
      <c s="31" t="s">
        <v>987</v>
      </c>
      <c s="32">
        <v>1</v>
      </c>
      <c s="33">
        <v>0</v>
      </c>
      <c s="34">
        <f>ROUND(ROUND(H48,2)*ROUND(G48,3),2)</f>
      </c>
      <c r="O48">
        <f>(I48*21)/100</f>
      </c>
      <c t="s">
        <v>23</v>
      </c>
    </row>
    <row r="49" spans="1:5" ht="12.75">
      <c r="A49" s="35" t="s">
        <v>50</v>
      </c>
      <c r="E49" s="36" t="s">
        <v>2119</v>
      </c>
    </row>
    <row r="50" spans="1:5" ht="12.75">
      <c r="A50" s="39" t="s">
        <v>52</v>
      </c>
      <c r="E50" s="38" t="s">
        <v>47</v>
      </c>
    </row>
    <row r="51" spans="1:16" ht="12.75">
      <c r="A51" s="25" t="s">
        <v>45</v>
      </c>
      <c s="29" t="s">
        <v>98</v>
      </c>
      <c s="29" t="s">
        <v>2120</v>
      </c>
      <c s="25" t="s">
        <v>47</v>
      </c>
      <c s="30" t="s">
        <v>2121</v>
      </c>
      <c s="31" t="s">
        <v>987</v>
      </c>
      <c s="32">
        <v>1</v>
      </c>
      <c s="33">
        <v>0</v>
      </c>
      <c s="34">
        <f>ROUND(ROUND(H51,2)*ROUND(G51,3),2)</f>
      </c>
      <c r="O51">
        <f>(I51*21)/100</f>
      </c>
      <c t="s">
        <v>23</v>
      </c>
    </row>
    <row r="52" spans="1:5" ht="12.75">
      <c r="A52" s="35" t="s">
        <v>50</v>
      </c>
      <c r="E52" s="36" t="s">
        <v>47</v>
      </c>
    </row>
    <row r="53" spans="1:5" ht="12.75">
      <c r="A53" s="39" t="s">
        <v>52</v>
      </c>
      <c r="E53" s="38" t="s">
        <v>47</v>
      </c>
    </row>
    <row r="54" spans="1:16" ht="12.75">
      <c r="A54" s="25" t="s">
        <v>45</v>
      </c>
      <c s="29" t="s">
        <v>102</v>
      </c>
      <c s="29" t="s">
        <v>2122</v>
      </c>
      <c s="25" t="s">
        <v>47</v>
      </c>
      <c s="30" t="s">
        <v>2123</v>
      </c>
      <c s="31" t="s">
        <v>987</v>
      </c>
      <c s="32">
        <v>1</v>
      </c>
      <c s="33">
        <v>0</v>
      </c>
      <c s="34">
        <f>ROUND(ROUND(H54,2)*ROUND(G54,3),2)</f>
      </c>
      <c r="O54">
        <f>(I54*21)/100</f>
      </c>
      <c t="s">
        <v>23</v>
      </c>
    </row>
    <row r="55" spans="1:5" ht="25.5">
      <c r="A55" s="35" t="s">
        <v>50</v>
      </c>
      <c r="E55" s="36" t="s">
        <v>2124</v>
      </c>
    </row>
    <row r="56" spans="1:5" ht="12.75">
      <c r="A56" s="39" t="s">
        <v>52</v>
      </c>
      <c r="E56" s="38" t="s">
        <v>47</v>
      </c>
    </row>
    <row r="57" spans="1:16" ht="12.75">
      <c r="A57" s="25" t="s">
        <v>45</v>
      </c>
      <c s="29" t="s">
        <v>105</v>
      </c>
      <c s="29" t="s">
        <v>2125</v>
      </c>
      <c s="25" t="s">
        <v>47</v>
      </c>
      <c s="30" t="s">
        <v>2126</v>
      </c>
      <c s="31" t="s">
        <v>987</v>
      </c>
      <c s="32">
        <v>1</v>
      </c>
      <c s="33">
        <v>0</v>
      </c>
      <c s="34">
        <f>ROUND(ROUND(H57,2)*ROUND(G57,3),2)</f>
      </c>
      <c r="O57">
        <f>(I57*21)/100</f>
      </c>
      <c t="s">
        <v>23</v>
      </c>
    </row>
    <row r="58" spans="1:5" ht="12.75">
      <c r="A58" s="35" t="s">
        <v>50</v>
      </c>
      <c r="E58" s="36" t="s">
        <v>2127</v>
      </c>
    </row>
    <row r="59" spans="1:5" ht="12.75">
      <c r="A59" s="39" t="s">
        <v>52</v>
      </c>
      <c r="E59" s="38" t="s">
        <v>47</v>
      </c>
    </row>
    <row r="60" spans="1:16" ht="12.75">
      <c r="A60" s="25" t="s">
        <v>45</v>
      </c>
      <c s="29" t="s">
        <v>110</v>
      </c>
      <c s="29" t="s">
        <v>2128</v>
      </c>
      <c s="25" t="s">
        <v>47</v>
      </c>
      <c s="30" t="s">
        <v>2129</v>
      </c>
      <c s="31" t="s">
        <v>987</v>
      </c>
      <c s="32">
        <v>1</v>
      </c>
      <c s="33">
        <v>0</v>
      </c>
      <c s="34">
        <f>ROUND(ROUND(H60,2)*ROUND(G60,3),2)</f>
      </c>
      <c r="O60">
        <f>(I60*21)/100</f>
      </c>
      <c t="s">
        <v>23</v>
      </c>
    </row>
    <row r="61" spans="1:5" ht="12.75">
      <c r="A61" s="35" t="s">
        <v>50</v>
      </c>
      <c r="E61" s="36" t="s">
        <v>2130</v>
      </c>
    </row>
    <row r="62" spans="1:5" ht="12.75">
      <c r="A62" s="39" t="s">
        <v>52</v>
      </c>
      <c r="E62" s="38" t="s">
        <v>47</v>
      </c>
    </row>
    <row r="63" spans="1:16" ht="12.75">
      <c r="A63" s="25" t="s">
        <v>45</v>
      </c>
      <c s="29" t="s">
        <v>114</v>
      </c>
      <c s="29" t="s">
        <v>2131</v>
      </c>
      <c s="25" t="s">
        <v>47</v>
      </c>
      <c s="30" t="s">
        <v>2132</v>
      </c>
      <c s="31" t="s">
        <v>987</v>
      </c>
      <c s="32">
        <v>4</v>
      </c>
      <c s="33">
        <v>0</v>
      </c>
      <c s="34">
        <f>ROUND(ROUND(H63,2)*ROUND(G63,3),2)</f>
      </c>
      <c r="O63">
        <f>(I63*21)/100</f>
      </c>
      <c t="s">
        <v>23</v>
      </c>
    </row>
    <row r="64" spans="1:5" ht="12.75">
      <c r="A64" s="35" t="s">
        <v>50</v>
      </c>
      <c r="E64" s="36" t="s">
        <v>2133</v>
      </c>
    </row>
    <row r="65" spans="1:5" ht="12.75">
      <c r="A65" s="39" t="s">
        <v>52</v>
      </c>
      <c r="E65" s="38" t="s">
        <v>47</v>
      </c>
    </row>
    <row r="66" spans="1:16" ht="12.75">
      <c r="A66" s="25" t="s">
        <v>45</v>
      </c>
      <c s="29" t="s">
        <v>118</v>
      </c>
      <c s="29" t="s">
        <v>2134</v>
      </c>
      <c s="25" t="s">
        <v>47</v>
      </c>
      <c s="30" t="s">
        <v>2135</v>
      </c>
      <c s="31" t="s">
        <v>987</v>
      </c>
      <c s="32">
        <v>1</v>
      </c>
      <c s="33">
        <v>0</v>
      </c>
      <c s="34">
        <f>ROUND(ROUND(H66,2)*ROUND(G66,3),2)</f>
      </c>
      <c r="O66">
        <f>(I66*21)/100</f>
      </c>
      <c t="s">
        <v>23</v>
      </c>
    </row>
    <row r="67" spans="1:5" ht="12.75">
      <c r="A67" s="35" t="s">
        <v>50</v>
      </c>
      <c r="E67" s="36" t="s">
        <v>2136</v>
      </c>
    </row>
    <row r="68" spans="1:5" ht="12.75">
      <c r="A68" s="39" t="s">
        <v>52</v>
      </c>
      <c r="E68" s="38" t="s">
        <v>47</v>
      </c>
    </row>
    <row r="69" spans="1:16" ht="12.75">
      <c r="A69" s="25" t="s">
        <v>45</v>
      </c>
      <c s="29" t="s">
        <v>122</v>
      </c>
      <c s="29" t="s">
        <v>2137</v>
      </c>
      <c s="25" t="s">
        <v>47</v>
      </c>
      <c s="30" t="s">
        <v>2138</v>
      </c>
      <c s="31" t="s">
        <v>987</v>
      </c>
      <c s="32">
        <v>3</v>
      </c>
      <c s="33">
        <v>0</v>
      </c>
      <c s="34">
        <f>ROUND(ROUND(H69,2)*ROUND(G69,3),2)</f>
      </c>
      <c r="O69">
        <f>(I69*21)/100</f>
      </c>
      <c t="s">
        <v>23</v>
      </c>
    </row>
    <row r="70" spans="1:5" ht="12.75">
      <c r="A70" s="35" t="s">
        <v>50</v>
      </c>
      <c r="E70" s="36" t="s">
        <v>2139</v>
      </c>
    </row>
    <row r="71" spans="1:5" ht="12.75">
      <c r="A71" s="39" t="s">
        <v>52</v>
      </c>
      <c r="E71" s="38" t="s">
        <v>47</v>
      </c>
    </row>
    <row r="72" spans="1:16" ht="12.75">
      <c r="A72" s="25" t="s">
        <v>45</v>
      </c>
      <c s="29" t="s">
        <v>126</v>
      </c>
      <c s="29" t="s">
        <v>2140</v>
      </c>
      <c s="25" t="s">
        <v>47</v>
      </c>
      <c s="30" t="s">
        <v>2141</v>
      </c>
      <c s="31" t="s">
        <v>987</v>
      </c>
      <c s="32">
        <v>3</v>
      </c>
      <c s="33">
        <v>0</v>
      </c>
      <c s="34">
        <f>ROUND(ROUND(H72,2)*ROUND(G72,3),2)</f>
      </c>
      <c r="O72">
        <f>(I72*21)/100</f>
      </c>
      <c t="s">
        <v>23</v>
      </c>
    </row>
    <row r="73" spans="1:5" ht="12.75">
      <c r="A73" s="35" t="s">
        <v>50</v>
      </c>
      <c r="E73" s="36" t="s">
        <v>2142</v>
      </c>
    </row>
    <row r="74" spans="1:5" ht="12.75">
      <c r="A74" s="39" t="s">
        <v>52</v>
      </c>
      <c r="E74" s="38" t="s">
        <v>47</v>
      </c>
    </row>
    <row r="75" spans="1:16" ht="12.75">
      <c r="A75" s="25" t="s">
        <v>45</v>
      </c>
      <c s="29" t="s">
        <v>130</v>
      </c>
      <c s="29" t="s">
        <v>2143</v>
      </c>
      <c s="25" t="s">
        <v>47</v>
      </c>
      <c s="30" t="s">
        <v>2144</v>
      </c>
      <c s="31" t="s">
        <v>987</v>
      </c>
      <c s="32">
        <v>2</v>
      </c>
      <c s="33">
        <v>0</v>
      </c>
      <c s="34">
        <f>ROUND(ROUND(H75,2)*ROUND(G75,3),2)</f>
      </c>
      <c r="O75">
        <f>(I75*21)/100</f>
      </c>
      <c t="s">
        <v>23</v>
      </c>
    </row>
    <row r="76" spans="1:5" ht="12.75">
      <c r="A76" s="35" t="s">
        <v>50</v>
      </c>
      <c r="E76" s="36" t="s">
        <v>2145</v>
      </c>
    </row>
    <row r="77" spans="1:5" ht="12.75">
      <c r="A77" s="39" t="s">
        <v>52</v>
      </c>
      <c r="E77" s="38" t="s">
        <v>47</v>
      </c>
    </row>
    <row r="78" spans="1:16" ht="12.75">
      <c r="A78" s="25" t="s">
        <v>45</v>
      </c>
      <c s="29" t="s">
        <v>134</v>
      </c>
      <c s="29" t="s">
        <v>2146</v>
      </c>
      <c s="25" t="s">
        <v>47</v>
      </c>
      <c s="30" t="s">
        <v>2147</v>
      </c>
      <c s="31" t="s">
        <v>987</v>
      </c>
      <c s="32">
        <v>1</v>
      </c>
      <c s="33">
        <v>0</v>
      </c>
      <c s="34">
        <f>ROUND(ROUND(H78,2)*ROUND(G78,3),2)</f>
      </c>
      <c r="O78">
        <f>(I78*21)/100</f>
      </c>
      <c t="s">
        <v>23</v>
      </c>
    </row>
    <row r="79" spans="1:5" ht="25.5">
      <c r="A79" s="35" t="s">
        <v>50</v>
      </c>
      <c r="E79" s="36" t="s">
        <v>2148</v>
      </c>
    </row>
    <row r="80" spans="1:5" ht="12.75">
      <c r="A80" s="39" t="s">
        <v>52</v>
      </c>
      <c r="E80" s="38" t="s">
        <v>47</v>
      </c>
    </row>
    <row r="81" spans="1:16" ht="12.75">
      <c r="A81" s="25" t="s">
        <v>45</v>
      </c>
      <c s="29" t="s">
        <v>138</v>
      </c>
      <c s="29" t="s">
        <v>2149</v>
      </c>
      <c s="25" t="s">
        <v>47</v>
      </c>
      <c s="30" t="s">
        <v>2150</v>
      </c>
      <c s="31" t="s">
        <v>987</v>
      </c>
      <c s="32">
        <v>3</v>
      </c>
      <c s="33">
        <v>0</v>
      </c>
      <c s="34">
        <f>ROUND(ROUND(H81,2)*ROUND(G81,3),2)</f>
      </c>
      <c r="O81">
        <f>(I81*21)/100</f>
      </c>
      <c t="s">
        <v>23</v>
      </c>
    </row>
    <row r="82" spans="1:5" ht="12.75">
      <c r="A82" s="35" t="s">
        <v>50</v>
      </c>
      <c r="E82" s="36" t="s">
        <v>47</v>
      </c>
    </row>
    <row r="83" spans="1:5" ht="12.75">
      <c r="A83" s="39" t="s">
        <v>52</v>
      </c>
      <c r="E83" s="38" t="s">
        <v>47</v>
      </c>
    </row>
    <row r="84" spans="1:16" ht="12.75">
      <c r="A84" s="25" t="s">
        <v>45</v>
      </c>
      <c s="29" t="s">
        <v>142</v>
      </c>
      <c s="29" t="s">
        <v>2151</v>
      </c>
      <c s="25" t="s">
        <v>47</v>
      </c>
      <c s="30" t="s">
        <v>2152</v>
      </c>
      <c s="31" t="s">
        <v>987</v>
      </c>
      <c s="32">
        <v>1</v>
      </c>
      <c s="33">
        <v>0</v>
      </c>
      <c s="34">
        <f>ROUND(ROUND(H84,2)*ROUND(G84,3),2)</f>
      </c>
      <c r="O84">
        <f>(I84*21)/100</f>
      </c>
      <c t="s">
        <v>23</v>
      </c>
    </row>
    <row r="85" spans="1:5" ht="12.75">
      <c r="A85" s="35" t="s">
        <v>50</v>
      </c>
      <c r="E85" s="36" t="s">
        <v>2153</v>
      </c>
    </row>
    <row r="86" spans="1:5" ht="12.75">
      <c r="A86" s="39" t="s">
        <v>52</v>
      </c>
      <c r="E86" s="38" t="s">
        <v>47</v>
      </c>
    </row>
    <row r="87" spans="1:16" ht="12.75">
      <c r="A87" s="25" t="s">
        <v>45</v>
      </c>
      <c s="29" t="s">
        <v>147</v>
      </c>
      <c s="29" t="s">
        <v>2154</v>
      </c>
      <c s="25" t="s">
        <v>47</v>
      </c>
      <c s="30" t="s">
        <v>2155</v>
      </c>
      <c s="31" t="s">
        <v>987</v>
      </c>
      <c s="32">
        <v>7</v>
      </c>
      <c s="33">
        <v>0</v>
      </c>
      <c s="34">
        <f>ROUND(ROUND(H87,2)*ROUND(G87,3),2)</f>
      </c>
      <c r="O87">
        <f>(I87*21)/100</f>
      </c>
      <c t="s">
        <v>23</v>
      </c>
    </row>
    <row r="88" spans="1:5" ht="12.75">
      <c r="A88" s="35" t="s">
        <v>50</v>
      </c>
      <c r="E88" s="36" t="s">
        <v>47</v>
      </c>
    </row>
    <row r="89" spans="1:5" ht="12.75">
      <c r="A89" s="39" t="s">
        <v>52</v>
      </c>
      <c r="E89" s="38" t="s">
        <v>47</v>
      </c>
    </row>
    <row r="90" spans="1:16" ht="12.75">
      <c r="A90" s="25" t="s">
        <v>45</v>
      </c>
      <c s="29" t="s">
        <v>151</v>
      </c>
      <c s="29" t="s">
        <v>2156</v>
      </c>
      <c s="25" t="s">
        <v>47</v>
      </c>
      <c s="30" t="s">
        <v>1991</v>
      </c>
      <c s="31" t="s">
        <v>278</v>
      </c>
      <c s="32">
        <v>2938</v>
      </c>
      <c s="33">
        <v>0</v>
      </c>
      <c s="34">
        <f>ROUND(ROUND(H90,2)*ROUND(G90,3),2)</f>
      </c>
      <c r="O90">
        <f>(I90*21)/100</f>
      </c>
      <c t="s">
        <v>23</v>
      </c>
    </row>
    <row r="91" spans="1:5" ht="38.25">
      <c r="A91" s="35" t="s">
        <v>50</v>
      </c>
      <c r="E91" s="36" t="s">
        <v>2157</v>
      </c>
    </row>
    <row r="92" spans="1:5" ht="12.75">
      <c r="A92" s="39" t="s">
        <v>52</v>
      </c>
      <c r="E92" s="38" t="s">
        <v>47</v>
      </c>
    </row>
    <row r="93" spans="1:16" ht="12.75">
      <c r="A93" s="25" t="s">
        <v>45</v>
      </c>
      <c s="29" t="s">
        <v>155</v>
      </c>
      <c s="29" t="s">
        <v>2158</v>
      </c>
      <c s="25" t="s">
        <v>47</v>
      </c>
      <c s="30" t="s">
        <v>1991</v>
      </c>
      <c s="31" t="s">
        <v>278</v>
      </c>
      <c s="32">
        <v>150</v>
      </c>
      <c s="33">
        <v>0</v>
      </c>
      <c s="34">
        <f>ROUND(ROUND(H93,2)*ROUND(G93,3),2)</f>
      </c>
      <c r="O93">
        <f>(I93*21)/100</f>
      </c>
      <c t="s">
        <v>23</v>
      </c>
    </row>
    <row r="94" spans="1:5" ht="38.25">
      <c r="A94" s="35" t="s">
        <v>50</v>
      </c>
      <c r="E94" s="36" t="s">
        <v>2159</v>
      </c>
    </row>
    <row r="95" spans="1:5" ht="12.75">
      <c r="A95" s="39" t="s">
        <v>52</v>
      </c>
      <c r="E95" s="38" t="s">
        <v>47</v>
      </c>
    </row>
    <row r="96" spans="1:16" ht="12.75">
      <c r="A96" s="25" t="s">
        <v>45</v>
      </c>
      <c s="29" t="s">
        <v>159</v>
      </c>
      <c s="29" t="s">
        <v>2160</v>
      </c>
      <c s="25" t="s">
        <v>47</v>
      </c>
      <c s="30" t="s">
        <v>1991</v>
      </c>
      <c s="31" t="s">
        <v>278</v>
      </c>
      <c s="32">
        <v>75</v>
      </c>
      <c s="33">
        <v>0</v>
      </c>
      <c s="34">
        <f>ROUND(ROUND(H96,2)*ROUND(G96,3),2)</f>
      </c>
      <c r="O96">
        <f>(I96*21)/100</f>
      </c>
      <c t="s">
        <v>23</v>
      </c>
    </row>
    <row r="97" spans="1:5" ht="38.25">
      <c r="A97" s="35" t="s">
        <v>50</v>
      </c>
      <c r="E97" s="36" t="s">
        <v>2161</v>
      </c>
    </row>
    <row r="98" spans="1:5" ht="12.75">
      <c r="A98" s="39" t="s">
        <v>52</v>
      </c>
      <c r="E98" s="38" t="s">
        <v>47</v>
      </c>
    </row>
    <row r="99" spans="1:16" ht="12.75">
      <c r="A99" s="25" t="s">
        <v>45</v>
      </c>
      <c s="29" t="s">
        <v>162</v>
      </c>
      <c s="29" t="s">
        <v>2162</v>
      </c>
      <c s="25" t="s">
        <v>47</v>
      </c>
      <c s="30" t="s">
        <v>1991</v>
      </c>
      <c s="31" t="s">
        <v>278</v>
      </c>
      <c s="32">
        <v>55</v>
      </c>
      <c s="33">
        <v>0</v>
      </c>
      <c s="34">
        <f>ROUND(ROUND(H99,2)*ROUND(G99,3),2)</f>
      </c>
      <c r="O99">
        <f>(I99*21)/100</f>
      </c>
      <c t="s">
        <v>23</v>
      </c>
    </row>
    <row r="100" spans="1:5" ht="38.25">
      <c r="A100" s="35" t="s">
        <v>50</v>
      </c>
      <c r="E100" s="36" t="s">
        <v>2163</v>
      </c>
    </row>
    <row r="101" spans="1:5" ht="12.75">
      <c r="A101" s="39" t="s">
        <v>52</v>
      </c>
      <c r="E101" s="38" t="s">
        <v>47</v>
      </c>
    </row>
    <row r="102" spans="1:16" ht="12.75">
      <c r="A102" s="25" t="s">
        <v>45</v>
      </c>
      <c s="29" t="s">
        <v>166</v>
      </c>
      <c s="29" t="s">
        <v>2164</v>
      </c>
      <c s="25" t="s">
        <v>47</v>
      </c>
      <c s="30" t="s">
        <v>1991</v>
      </c>
      <c s="31" t="s">
        <v>278</v>
      </c>
      <c s="32">
        <v>150</v>
      </c>
      <c s="33">
        <v>0</v>
      </c>
      <c s="34">
        <f>ROUND(ROUND(H102,2)*ROUND(G102,3),2)</f>
      </c>
      <c r="O102">
        <f>(I102*21)/100</f>
      </c>
      <c t="s">
        <v>23</v>
      </c>
    </row>
    <row r="103" spans="1:5" ht="38.25">
      <c r="A103" s="35" t="s">
        <v>50</v>
      </c>
      <c r="E103" s="36" t="s">
        <v>2165</v>
      </c>
    </row>
    <row r="104" spans="1:5" ht="12.75">
      <c r="A104" s="39" t="s">
        <v>52</v>
      </c>
      <c r="E104" s="38" t="s">
        <v>47</v>
      </c>
    </row>
    <row r="105" spans="1:16" ht="12.75">
      <c r="A105" s="25" t="s">
        <v>45</v>
      </c>
      <c s="29" t="s">
        <v>169</v>
      </c>
      <c s="29" t="s">
        <v>2166</v>
      </c>
      <c s="25" t="s">
        <v>47</v>
      </c>
      <c s="30" t="s">
        <v>280</v>
      </c>
      <c s="31" t="s">
        <v>61</v>
      </c>
      <c s="32">
        <v>1</v>
      </c>
      <c s="33">
        <v>0</v>
      </c>
      <c s="34">
        <f>ROUND(ROUND(H105,2)*ROUND(G105,3),2)</f>
      </c>
      <c r="O105">
        <f>(I105*21)/100</f>
      </c>
      <c t="s">
        <v>23</v>
      </c>
    </row>
    <row r="106" spans="1:5" ht="12.75">
      <c r="A106" s="35" t="s">
        <v>50</v>
      </c>
      <c r="E106" s="36" t="s">
        <v>1997</v>
      </c>
    </row>
    <row r="107" spans="1:5" ht="12.75">
      <c r="A107" s="39" t="s">
        <v>52</v>
      </c>
      <c r="E107" s="38" t="s">
        <v>47</v>
      </c>
    </row>
    <row r="108" spans="1:16" ht="12.75">
      <c r="A108" s="25" t="s">
        <v>45</v>
      </c>
      <c s="29" t="s">
        <v>174</v>
      </c>
      <c s="29" t="s">
        <v>2167</v>
      </c>
      <c s="25" t="s">
        <v>47</v>
      </c>
      <c s="30" t="s">
        <v>1999</v>
      </c>
      <c s="31" t="s">
        <v>61</v>
      </c>
      <c s="32">
        <v>1</v>
      </c>
      <c s="33">
        <v>0</v>
      </c>
      <c s="34">
        <f>ROUND(ROUND(H108,2)*ROUND(G108,3),2)</f>
      </c>
      <c r="O108">
        <f>(I108*21)/100</f>
      </c>
      <c t="s">
        <v>23</v>
      </c>
    </row>
    <row r="109" spans="1:5" ht="12.75">
      <c r="A109" s="35" t="s">
        <v>50</v>
      </c>
      <c r="E109" s="36" t="s">
        <v>2000</v>
      </c>
    </row>
    <row r="110" spans="1:5" ht="12.75">
      <c r="A110" s="39" t="s">
        <v>52</v>
      </c>
      <c r="E110" s="38" t="s">
        <v>47</v>
      </c>
    </row>
    <row r="111" spans="1:16" ht="12.75">
      <c r="A111" s="25" t="s">
        <v>45</v>
      </c>
      <c s="29" t="s">
        <v>178</v>
      </c>
      <c s="29" t="s">
        <v>2168</v>
      </c>
      <c s="25" t="s">
        <v>47</v>
      </c>
      <c s="30" t="s">
        <v>280</v>
      </c>
      <c s="31" t="s">
        <v>61</v>
      </c>
      <c s="32">
        <v>1</v>
      </c>
      <c s="33">
        <v>0</v>
      </c>
      <c s="34">
        <f>ROUND(ROUND(H111,2)*ROUND(G111,3),2)</f>
      </c>
      <c r="O111">
        <f>(I111*21)/100</f>
      </c>
      <c t="s">
        <v>23</v>
      </c>
    </row>
    <row r="112" spans="1:5" ht="25.5">
      <c r="A112" s="35" t="s">
        <v>50</v>
      </c>
      <c r="E112" s="36" t="s">
        <v>2002</v>
      </c>
    </row>
    <row r="113" spans="1:5" ht="12.75">
      <c r="A113" s="39" t="s">
        <v>52</v>
      </c>
      <c r="E113" s="38" t="s">
        <v>47</v>
      </c>
    </row>
    <row r="114" spans="1:16" ht="12.75">
      <c r="A114" s="25" t="s">
        <v>45</v>
      </c>
      <c s="29" t="s">
        <v>182</v>
      </c>
      <c s="29" t="s">
        <v>2169</v>
      </c>
      <c s="25" t="s">
        <v>47</v>
      </c>
      <c s="30" t="s">
        <v>280</v>
      </c>
      <c s="31" t="s">
        <v>61</v>
      </c>
      <c s="32">
        <v>1</v>
      </c>
      <c s="33">
        <v>0</v>
      </c>
      <c s="34">
        <f>ROUND(ROUND(H114,2)*ROUND(G114,3),2)</f>
      </c>
      <c r="O114">
        <f>(I114*21)/100</f>
      </c>
      <c t="s">
        <v>23</v>
      </c>
    </row>
    <row r="115" spans="1:5" ht="12.75">
      <c r="A115" s="35" t="s">
        <v>50</v>
      </c>
      <c r="E115" s="36" t="s">
        <v>2004</v>
      </c>
    </row>
    <row r="116" spans="1:5" ht="12.75">
      <c r="A116" s="37" t="s">
        <v>52</v>
      </c>
      <c r="E116"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2170</v>
      </c>
      <c s="43">
        <f>0+I8</f>
      </c>
      <c r="O3" t="s">
        <v>19</v>
      </c>
      <c t="s">
        <v>23</v>
      </c>
    </row>
    <row r="4" spans="1:16" ht="15" customHeight="1">
      <c r="A4" t="s">
        <v>17</v>
      </c>
      <c s="16" t="s">
        <v>18</v>
      </c>
      <c s="17" t="s">
        <v>2170</v>
      </c>
      <c s="6"/>
      <c s="18" t="s">
        <v>2171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37</v>
      </c>
      <c s="19"/>
      <c s="27" t="s">
        <v>1963</v>
      </c>
      <c s="19"/>
      <c s="19"/>
      <c s="19"/>
      <c s="28">
        <f>0+Q8</f>
      </c>
      <c r="O8">
        <f>0+R8</f>
      </c>
      <c r="Q8">
        <f>0+I9+I12+I15+I18+I21+I24+I27+I30+I33+I36+I39+I42+I45+I48+I51+I54+I57+I60+I63+I66+I69+I72+I75+I78+I81+I84+I87+I90+I93+I96+I99+I102+I105</f>
      </c>
      <c>
        <f>0+O9+O12+O15+O18+O21+O24+O27+O30+O33+O36+O39+O42+O45+O48+O51+O54+O57+O60+O63+O66+O69+O72+O75+O78+O81+O84+O87+O90+O93+O96+O99+O102+O105</f>
      </c>
    </row>
    <row r="9" spans="1:16" ht="12.75">
      <c r="A9" s="25" t="s">
        <v>45</v>
      </c>
      <c s="29" t="s">
        <v>29</v>
      </c>
      <c s="29" t="s">
        <v>2094</v>
      </c>
      <c s="25" t="s">
        <v>47</v>
      </c>
      <c s="30" t="s">
        <v>1965</v>
      </c>
      <c s="31" t="s">
        <v>61</v>
      </c>
      <c s="32">
        <v>1</v>
      </c>
      <c s="33">
        <v>0</v>
      </c>
      <c s="34">
        <f>ROUND(ROUND(H9,2)*ROUND(G9,3),2)</f>
      </c>
      <c r="O9">
        <f>(I9*21)/100</f>
      </c>
      <c t="s">
        <v>23</v>
      </c>
    </row>
    <row r="10" spans="1:5" ht="12.75">
      <c r="A10" s="35" t="s">
        <v>50</v>
      </c>
      <c r="E10" s="36" t="s">
        <v>1321</v>
      </c>
    </row>
    <row r="11" spans="1:5" ht="12.75">
      <c r="A11" s="39" t="s">
        <v>52</v>
      </c>
      <c r="E11" s="38" t="s">
        <v>47</v>
      </c>
    </row>
    <row r="12" spans="1:16" ht="12.75">
      <c r="A12" s="25" t="s">
        <v>45</v>
      </c>
      <c s="29" t="s">
        <v>23</v>
      </c>
      <c s="29" t="s">
        <v>2095</v>
      </c>
      <c s="25" t="s">
        <v>47</v>
      </c>
      <c s="30" t="s">
        <v>1967</v>
      </c>
      <c s="31" t="s">
        <v>61</v>
      </c>
      <c s="32">
        <v>1</v>
      </c>
      <c s="33">
        <v>0</v>
      </c>
      <c s="34">
        <f>ROUND(ROUND(H12,2)*ROUND(G12,3),2)</f>
      </c>
      <c r="O12">
        <f>(I12*21)/100</f>
      </c>
      <c t="s">
        <v>23</v>
      </c>
    </row>
    <row r="13" spans="1:5" ht="25.5">
      <c r="A13" s="35" t="s">
        <v>50</v>
      </c>
      <c r="E13" s="36" t="s">
        <v>1968</v>
      </c>
    </row>
    <row r="14" spans="1:5" ht="12.75">
      <c r="A14" s="39" t="s">
        <v>52</v>
      </c>
      <c r="E14" s="38" t="s">
        <v>47</v>
      </c>
    </row>
    <row r="15" spans="1:16" ht="12.75">
      <c r="A15" s="25" t="s">
        <v>45</v>
      </c>
      <c s="29" t="s">
        <v>22</v>
      </c>
      <c s="29" t="s">
        <v>2096</v>
      </c>
      <c s="25" t="s">
        <v>47</v>
      </c>
      <c s="30" t="s">
        <v>1967</v>
      </c>
      <c s="31" t="s">
        <v>61</v>
      </c>
      <c s="32">
        <v>1</v>
      </c>
      <c s="33">
        <v>0</v>
      </c>
      <c s="34">
        <f>ROUND(ROUND(H15,2)*ROUND(G15,3),2)</f>
      </c>
      <c r="O15">
        <f>(I15*21)/100</f>
      </c>
      <c t="s">
        <v>23</v>
      </c>
    </row>
    <row r="16" spans="1:5" ht="25.5">
      <c r="A16" s="35" t="s">
        <v>50</v>
      </c>
      <c r="E16" s="36" t="s">
        <v>1970</v>
      </c>
    </row>
    <row r="17" spans="1:5" ht="12.75">
      <c r="A17" s="39" t="s">
        <v>52</v>
      </c>
      <c r="E17" s="38" t="s">
        <v>47</v>
      </c>
    </row>
    <row r="18" spans="1:16" ht="12.75">
      <c r="A18" s="25" t="s">
        <v>45</v>
      </c>
      <c s="29" t="s">
        <v>33</v>
      </c>
      <c s="29" t="s">
        <v>2097</v>
      </c>
      <c s="25" t="s">
        <v>47</v>
      </c>
      <c s="30" t="s">
        <v>1967</v>
      </c>
      <c s="31" t="s">
        <v>61</v>
      </c>
      <c s="32">
        <v>1</v>
      </c>
      <c s="33">
        <v>0</v>
      </c>
      <c s="34">
        <f>ROUND(ROUND(H18,2)*ROUND(G18,3),2)</f>
      </c>
      <c r="O18">
        <f>(I18*21)/100</f>
      </c>
      <c t="s">
        <v>23</v>
      </c>
    </row>
    <row r="19" spans="1:5" ht="25.5">
      <c r="A19" s="35" t="s">
        <v>50</v>
      </c>
      <c r="E19" s="36" t="s">
        <v>1972</v>
      </c>
    </row>
    <row r="20" spans="1:5" ht="12.75">
      <c r="A20" s="39" t="s">
        <v>52</v>
      </c>
      <c r="E20" s="38" t="s">
        <v>47</v>
      </c>
    </row>
    <row r="21" spans="1:16" ht="12.75">
      <c r="A21" s="25" t="s">
        <v>45</v>
      </c>
      <c s="29" t="s">
        <v>35</v>
      </c>
      <c s="29" t="s">
        <v>2098</v>
      </c>
      <c s="25" t="s">
        <v>47</v>
      </c>
      <c s="30" t="s">
        <v>1974</v>
      </c>
      <c s="31" t="s">
        <v>61</v>
      </c>
      <c s="32">
        <v>1</v>
      </c>
      <c s="33">
        <v>0</v>
      </c>
      <c s="34">
        <f>ROUND(ROUND(H21,2)*ROUND(G21,3),2)</f>
      </c>
      <c r="O21">
        <f>(I21*21)/100</f>
      </c>
      <c t="s">
        <v>23</v>
      </c>
    </row>
    <row r="22" spans="1:5" ht="25.5">
      <c r="A22" s="35" t="s">
        <v>50</v>
      </c>
      <c r="E22" s="36" t="s">
        <v>1975</v>
      </c>
    </row>
    <row r="23" spans="1:5" ht="12.75">
      <c r="A23" s="39" t="s">
        <v>52</v>
      </c>
      <c r="E23" s="38" t="s">
        <v>47</v>
      </c>
    </row>
    <row r="24" spans="1:16" ht="12.75">
      <c r="A24" s="25" t="s">
        <v>45</v>
      </c>
      <c s="29" t="s">
        <v>37</v>
      </c>
      <c s="29" t="s">
        <v>2099</v>
      </c>
      <c s="25" t="s">
        <v>47</v>
      </c>
      <c s="30" t="s">
        <v>1974</v>
      </c>
      <c s="31" t="s">
        <v>61</v>
      </c>
      <c s="32">
        <v>1</v>
      </c>
      <c s="33">
        <v>0</v>
      </c>
      <c s="34">
        <f>ROUND(ROUND(H24,2)*ROUND(G24,3),2)</f>
      </c>
      <c r="O24">
        <f>(I24*21)/100</f>
      </c>
      <c t="s">
        <v>23</v>
      </c>
    </row>
    <row r="25" spans="1:5" ht="12.75">
      <c r="A25" s="35" t="s">
        <v>50</v>
      </c>
      <c r="E25" s="36" t="s">
        <v>1977</v>
      </c>
    </row>
    <row r="26" spans="1:5" ht="12.75">
      <c r="A26" s="39" t="s">
        <v>52</v>
      </c>
      <c r="E26" s="38" t="s">
        <v>47</v>
      </c>
    </row>
    <row r="27" spans="1:16" ht="12.75">
      <c r="A27" s="25" t="s">
        <v>45</v>
      </c>
      <c s="29" t="s">
        <v>68</v>
      </c>
      <c s="29" t="s">
        <v>2100</v>
      </c>
      <c s="25" t="s">
        <v>47</v>
      </c>
      <c s="30" t="s">
        <v>1979</v>
      </c>
      <c s="31" t="s">
        <v>61</v>
      </c>
      <c s="32">
        <v>1</v>
      </c>
      <c s="33">
        <v>0</v>
      </c>
      <c s="34">
        <f>ROUND(ROUND(H27,2)*ROUND(G27,3),2)</f>
      </c>
      <c r="O27">
        <f>(I27*21)/100</f>
      </c>
      <c t="s">
        <v>23</v>
      </c>
    </row>
    <row r="28" spans="1:5" ht="12.75">
      <c r="A28" s="35" t="s">
        <v>50</v>
      </c>
      <c r="E28" s="36" t="s">
        <v>1980</v>
      </c>
    </row>
    <row r="29" spans="1:5" ht="12.75">
      <c r="A29" s="39" t="s">
        <v>52</v>
      </c>
      <c r="E29" s="38" t="s">
        <v>47</v>
      </c>
    </row>
    <row r="30" spans="1:16" ht="12.75">
      <c r="A30" s="25" t="s">
        <v>45</v>
      </c>
      <c s="29" t="s">
        <v>72</v>
      </c>
      <c s="29" t="s">
        <v>2101</v>
      </c>
      <c s="25" t="s">
        <v>47</v>
      </c>
      <c s="30" t="s">
        <v>2172</v>
      </c>
      <c s="31" t="s">
        <v>987</v>
      </c>
      <c s="32">
        <v>1</v>
      </c>
      <c s="33">
        <v>0</v>
      </c>
      <c s="34">
        <f>ROUND(ROUND(H30,2)*ROUND(G30,3),2)</f>
      </c>
      <c r="O30">
        <f>(I30*21)/100</f>
      </c>
      <c t="s">
        <v>23</v>
      </c>
    </row>
    <row r="31" spans="1:5" ht="38.25">
      <c r="A31" s="35" t="s">
        <v>50</v>
      </c>
      <c r="E31" s="36" t="s">
        <v>2173</v>
      </c>
    </row>
    <row r="32" spans="1:5" ht="12.75">
      <c r="A32" s="39" t="s">
        <v>52</v>
      </c>
      <c r="E32" s="38" t="s">
        <v>47</v>
      </c>
    </row>
    <row r="33" spans="1:16" ht="12.75">
      <c r="A33" s="25" t="s">
        <v>45</v>
      </c>
      <c s="29" t="s">
        <v>40</v>
      </c>
      <c s="29" t="s">
        <v>2104</v>
      </c>
      <c s="25" t="s">
        <v>47</v>
      </c>
      <c s="30" t="s">
        <v>2174</v>
      </c>
      <c s="31" t="s">
        <v>987</v>
      </c>
      <c s="32">
        <v>2</v>
      </c>
      <c s="33">
        <v>0</v>
      </c>
      <c s="34">
        <f>ROUND(ROUND(H33,2)*ROUND(G33,3),2)</f>
      </c>
      <c r="O33">
        <f>(I33*21)/100</f>
      </c>
      <c t="s">
        <v>23</v>
      </c>
    </row>
    <row r="34" spans="1:5" ht="12.75">
      <c r="A34" s="35" t="s">
        <v>50</v>
      </c>
      <c r="E34" s="36" t="s">
        <v>2174</v>
      </c>
    </row>
    <row r="35" spans="1:5" ht="12.75">
      <c r="A35" s="39" t="s">
        <v>52</v>
      </c>
      <c r="E35" s="38" t="s">
        <v>47</v>
      </c>
    </row>
    <row r="36" spans="1:16" ht="12.75">
      <c r="A36" s="25" t="s">
        <v>45</v>
      </c>
      <c s="29" t="s">
        <v>42</v>
      </c>
      <c s="29" t="s">
        <v>2107</v>
      </c>
      <c s="25" t="s">
        <v>47</v>
      </c>
      <c s="30" t="s">
        <v>2175</v>
      </c>
      <c s="31" t="s">
        <v>987</v>
      </c>
      <c s="32">
        <v>3</v>
      </c>
      <c s="33">
        <v>0</v>
      </c>
      <c s="34">
        <f>ROUND(ROUND(H36,2)*ROUND(G36,3),2)</f>
      </c>
      <c r="O36">
        <f>(I36*21)/100</f>
      </c>
      <c t="s">
        <v>23</v>
      </c>
    </row>
    <row r="37" spans="1:5" ht="12.75">
      <c r="A37" s="35" t="s">
        <v>50</v>
      </c>
      <c r="E37" s="36" t="s">
        <v>2175</v>
      </c>
    </row>
    <row r="38" spans="1:5" ht="12.75">
      <c r="A38" s="39" t="s">
        <v>52</v>
      </c>
      <c r="E38" s="38" t="s">
        <v>47</v>
      </c>
    </row>
    <row r="39" spans="1:16" ht="12.75">
      <c r="A39" s="25" t="s">
        <v>45</v>
      </c>
      <c s="29" t="s">
        <v>81</v>
      </c>
      <c s="29" t="s">
        <v>2110</v>
      </c>
      <c s="25" t="s">
        <v>47</v>
      </c>
      <c s="30" t="s">
        <v>2176</v>
      </c>
      <c s="31" t="s">
        <v>987</v>
      </c>
      <c s="32">
        <v>1</v>
      </c>
      <c s="33">
        <v>0</v>
      </c>
      <c s="34">
        <f>ROUND(ROUND(H39,2)*ROUND(G39,3),2)</f>
      </c>
      <c r="O39">
        <f>(I39*21)/100</f>
      </c>
      <c t="s">
        <v>23</v>
      </c>
    </row>
    <row r="40" spans="1:5" ht="38.25">
      <c r="A40" s="35" t="s">
        <v>50</v>
      </c>
      <c r="E40" s="36" t="s">
        <v>2177</v>
      </c>
    </row>
    <row r="41" spans="1:5" ht="12.75">
      <c r="A41" s="39" t="s">
        <v>52</v>
      </c>
      <c r="E41" s="38" t="s">
        <v>47</v>
      </c>
    </row>
    <row r="42" spans="1:16" ht="12.75">
      <c r="A42" s="25" t="s">
        <v>45</v>
      </c>
      <c s="29" t="s">
        <v>85</v>
      </c>
      <c s="29" t="s">
        <v>2112</v>
      </c>
      <c s="25" t="s">
        <v>47</v>
      </c>
      <c s="30" t="s">
        <v>2178</v>
      </c>
      <c s="31" t="s">
        <v>987</v>
      </c>
      <c s="32">
        <v>1</v>
      </c>
      <c s="33">
        <v>0</v>
      </c>
      <c s="34">
        <f>ROUND(ROUND(H42,2)*ROUND(G42,3),2)</f>
      </c>
      <c r="O42">
        <f>(I42*21)/100</f>
      </c>
      <c t="s">
        <v>23</v>
      </c>
    </row>
    <row r="43" spans="1:5" ht="12.75">
      <c r="A43" s="35" t="s">
        <v>50</v>
      </c>
      <c r="E43" s="36" t="s">
        <v>2179</v>
      </c>
    </row>
    <row r="44" spans="1:5" ht="12.75">
      <c r="A44" s="39" t="s">
        <v>52</v>
      </c>
      <c r="E44" s="38" t="s">
        <v>47</v>
      </c>
    </row>
    <row r="45" spans="1:16" ht="12.75">
      <c r="A45" s="25" t="s">
        <v>45</v>
      </c>
      <c s="29" t="s">
        <v>89</v>
      </c>
      <c s="29" t="s">
        <v>2115</v>
      </c>
      <c s="25" t="s">
        <v>47</v>
      </c>
      <c s="30" t="s">
        <v>2180</v>
      </c>
      <c s="31" t="s">
        <v>987</v>
      </c>
      <c s="32">
        <v>1</v>
      </c>
      <c s="33">
        <v>0</v>
      </c>
      <c s="34">
        <f>ROUND(ROUND(H45,2)*ROUND(G45,3),2)</f>
      </c>
      <c r="O45">
        <f>(I45*21)/100</f>
      </c>
      <c t="s">
        <v>23</v>
      </c>
    </row>
    <row r="46" spans="1:5" ht="12.75">
      <c r="A46" s="35" t="s">
        <v>50</v>
      </c>
      <c r="E46" s="36" t="s">
        <v>2181</v>
      </c>
    </row>
    <row r="47" spans="1:5" ht="12.75">
      <c r="A47" s="39" t="s">
        <v>52</v>
      </c>
      <c r="E47" s="38" t="s">
        <v>47</v>
      </c>
    </row>
    <row r="48" spans="1:16" ht="12.75">
      <c r="A48" s="25" t="s">
        <v>45</v>
      </c>
      <c s="29" t="s">
        <v>93</v>
      </c>
      <c s="29" t="s">
        <v>2117</v>
      </c>
      <c s="25" t="s">
        <v>47</v>
      </c>
      <c s="30" t="s">
        <v>2182</v>
      </c>
      <c s="31" t="s">
        <v>987</v>
      </c>
      <c s="32">
        <v>1</v>
      </c>
      <c s="33">
        <v>0</v>
      </c>
      <c s="34">
        <f>ROUND(ROUND(H48,2)*ROUND(G48,3),2)</f>
      </c>
      <c r="O48">
        <f>(I48*21)/100</f>
      </c>
      <c t="s">
        <v>23</v>
      </c>
    </row>
    <row r="49" spans="1:5" ht="38.25">
      <c r="A49" s="35" t="s">
        <v>50</v>
      </c>
      <c r="E49" s="36" t="s">
        <v>2183</v>
      </c>
    </row>
    <row r="50" spans="1:5" ht="12.75">
      <c r="A50" s="39" t="s">
        <v>52</v>
      </c>
      <c r="E50" s="38" t="s">
        <v>47</v>
      </c>
    </row>
    <row r="51" spans="1:16" ht="12.75">
      <c r="A51" s="25" t="s">
        <v>45</v>
      </c>
      <c s="29" t="s">
        <v>98</v>
      </c>
      <c s="29" t="s">
        <v>2120</v>
      </c>
      <c s="25" t="s">
        <v>47</v>
      </c>
      <c s="30" t="s">
        <v>2184</v>
      </c>
      <c s="31" t="s">
        <v>987</v>
      </c>
      <c s="32">
        <v>6</v>
      </c>
      <c s="33">
        <v>0</v>
      </c>
      <c s="34">
        <f>ROUND(ROUND(H51,2)*ROUND(G51,3),2)</f>
      </c>
      <c r="O51">
        <f>(I51*21)/100</f>
      </c>
      <c t="s">
        <v>23</v>
      </c>
    </row>
    <row r="52" spans="1:5" ht="25.5">
      <c r="A52" s="35" t="s">
        <v>50</v>
      </c>
      <c r="E52" s="36" t="s">
        <v>2185</v>
      </c>
    </row>
    <row r="53" spans="1:5" ht="12.75">
      <c r="A53" s="39" t="s">
        <v>52</v>
      </c>
      <c r="E53" s="38" t="s">
        <v>47</v>
      </c>
    </row>
    <row r="54" spans="1:16" ht="12.75">
      <c r="A54" s="25" t="s">
        <v>45</v>
      </c>
      <c s="29" t="s">
        <v>102</v>
      </c>
      <c s="29" t="s">
        <v>2122</v>
      </c>
      <c s="25" t="s">
        <v>47</v>
      </c>
      <c s="30" t="s">
        <v>2184</v>
      </c>
      <c s="31" t="s">
        <v>987</v>
      </c>
      <c s="32">
        <v>1</v>
      </c>
      <c s="33">
        <v>0</v>
      </c>
      <c s="34">
        <f>ROUND(ROUND(H54,2)*ROUND(G54,3),2)</f>
      </c>
      <c r="O54">
        <f>(I54*21)/100</f>
      </c>
      <c t="s">
        <v>23</v>
      </c>
    </row>
    <row r="55" spans="1:5" ht="25.5">
      <c r="A55" s="35" t="s">
        <v>50</v>
      </c>
      <c r="E55" s="36" t="s">
        <v>2186</v>
      </c>
    </row>
    <row r="56" spans="1:5" ht="12.75">
      <c r="A56" s="39" t="s">
        <v>52</v>
      </c>
      <c r="E56" s="38" t="s">
        <v>47</v>
      </c>
    </row>
    <row r="57" spans="1:16" ht="12.75">
      <c r="A57" s="25" t="s">
        <v>45</v>
      </c>
      <c s="29" t="s">
        <v>105</v>
      </c>
      <c s="29" t="s">
        <v>2125</v>
      </c>
      <c s="25" t="s">
        <v>47</v>
      </c>
      <c s="30" t="s">
        <v>2187</v>
      </c>
      <c s="31" t="s">
        <v>987</v>
      </c>
      <c s="32">
        <v>4</v>
      </c>
      <c s="33">
        <v>0</v>
      </c>
      <c s="34">
        <f>ROUND(ROUND(H57,2)*ROUND(G57,3),2)</f>
      </c>
      <c r="O57">
        <f>(I57*21)/100</f>
      </c>
      <c t="s">
        <v>23</v>
      </c>
    </row>
    <row r="58" spans="1:5" ht="12.75">
      <c r="A58" s="35" t="s">
        <v>50</v>
      </c>
      <c r="E58" s="36" t="s">
        <v>2188</v>
      </c>
    </row>
    <row r="59" spans="1:5" ht="12.75">
      <c r="A59" s="39" t="s">
        <v>52</v>
      </c>
      <c r="E59" s="38" t="s">
        <v>47</v>
      </c>
    </row>
    <row r="60" spans="1:16" ht="12.75">
      <c r="A60" s="25" t="s">
        <v>45</v>
      </c>
      <c s="29" t="s">
        <v>110</v>
      </c>
      <c s="29" t="s">
        <v>2128</v>
      </c>
      <c s="25" t="s">
        <v>47</v>
      </c>
      <c s="30" t="s">
        <v>2189</v>
      </c>
      <c s="31" t="s">
        <v>987</v>
      </c>
      <c s="32">
        <v>33</v>
      </c>
      <c s="33">
        <v>0</v>
      </c>
      <c s="34">
        <f>ROUND(ROUND(H60,2)*ROUND(G60,3),2)</f>
      </c>
      <c r="O60">
        <f>(I60*21)/100</f>
      </c>
      <c t="s">
        <v>23</v>
      </c>
    </row>
    <row r="61" spans="1:5" ht="25.5">
      <c r="A61" s="35" t="s">
        <v>50</v>
      </c>
      <c r="E61" s="36" t="s">
        <v>2190</v>
      </c>
    </row>
    <row r="62" spans="1:5" ht="12.75">
      <c r="A62" s="39" t="s">
        <v>52</v>
      </c>
      <c r="E62" s="38" t="s">
        <v>47</v>
      </c>
    </row>
    <row r="63" spans="1:16" ht="12.75">
      <c r="A63" s="25" t="s">
        <v>45</v>
      </c>
      <c s="29" t="s">
        <v>114</v>
      </c>
      <c s="29" t="s">
        <v>2131</v>
      </c>
      <c s="25" t="s">
        <v>47</v>
      </c>
      <c s="30" t="s">
        <v>1988</v>
      </c>
      <c s="31" t="s">
        <v>278</v>
      </c>
      <c s="32">
        <v>8</v>
      </c>
      <c s="33">
        <v>0</v>
      </c>
      <c s="34">
        <f>ROUND(ROUND(H63,2)*ROUND(G63,3),2)</f>
      </c>
      <c r="O63">
        <f>(I63*21)/100</f>
      </c>
      <c t="s">
        <v>23</v>
      </c>
    </row>
    <row r="64" spans="1:5" ht="25.5">
      <c r="A64" s="35" t="s">
        <v>50</v>
      </c>
      <c r="E64" s="36" t="s">
        <v>2191</v>
      </c>
    </row>
    <row r="65" spans="1:5" ht="12.75">
      <c r="A65" s="39" t="s">
        <v>52</v>
      </c>
      <c r="E65" s="38" t="s">
        <v>47</v>
      </c>
    </row>
    <row r="66" spans="1:16" ht="12.75">
      <c r="A66" s="25" t="s">
        <v>45</v>
      </c>
      <c s="29" t="s">
        <v>118</v>
      </c>
      <c s="29" t="s">
        <v>2134</v>
      </c>
      <c s="25" t="s">
        <v>47</v>
      </c>
      <c s="30" t="s">
        <v>1988</v>
      </c>
      <c s="31" t="s">
        <v>278</v>
      </c>
      <c s="32">
        <v>8</v>
      </c>
      <c s="33">
        <v>0</v>
      </c>
      <c s="34">
        <f>ROUND(ROUND(H66,2)*ROUND(G66,3),2)</f>
      </c>
      <c r="O66">
        <f>(I66*21)/100</f>
      </c>
      <c t="s">
        <v>23</v>
      </c>
    </row>
    <row r="67" spans="1:5" ht="25.5">
      <c r="A67" s="35" t="s">
        <v>50</v>
      </c>
      <c r="E67" s="36" t="s">
        <v>2192</v>
      </c>
    </row>
    <row r="68" spans="1:5" ht="12.75">
      <c r="A68" s="39" t="s">
        <v>52</v>
      </c>
      <c r="E68" s="38" t="s">
        <v>47</v>
      </c>
    </row>
    <row r="69" spans="1:16" ht="12.75">
      <c r="A69" s="25" t="s">
        <v>45</v>
      </c>
      <c s="29" t="s">
        <v>122</v>
      </c>
      <c s="29" t="s">
        <v>2137</v>
      </c>
      <c s="25" t="s">
        <v>47</v>
      </c>
      <c s="30" t="s">
        <v>1991</v>
      </c>
      <c s="31" t="s">
        <v>278</v>
      </c>
      <c s="32">
        <v>8</v>
      </c>
      <c s="33">
        <v>0</v>
      </c>
      <c s="34">
        <f>ROUND(ROUND(H69,2)*ROUND(G69,3),2)</f>
      </c>
      <c r="O69">
        <f>(I69*21)/100</f>
      </c>
      <c t="s">
        <v>23</v>
      </c>
    </row>
    <row r="70" spans="1:5" ht="25.5">
      <c r="A70" s="35" t="s">
        <v>50</v>
      </c>
      <c r="E70" s="36" t="s">
        <v>2193</v>
      </c>
    </row>
    <row r="71" spans="1:5" ht="12.75">
      <c r="A71" s="39" t="s">
        <v>52</v>
      </c>
      <c r="E71" s="38" t="s">
        <v>47</v>
      </c>
    </row>
    <row r="72" spans="1:16" ht="12.75">
      <c r="A72" s="25" t="s">
        <v>45</v>
      </c>
      <c s="29" t="s">
        <v>126</v>
      </c>
      <c s="29" t="s">
        <v>2140</v>
      </c>
      <c s="25" t="s">
        <v>47</v>
      </c>
      <c s="30" t="s">
        <v>1991</v>
      </c>
      <c s="31" t="s">
        <v>278</v>
      </c>
      <c s="32">
        <v>8</v>
      </c>
      <c s="33">
        <v>0</v>
      </c>
      <c s="34">
        <f>ROUND(ROUND(H72,2)*ROUND(G72,3),2)</f>
      </c>
      <c r="O72">
        <f>(I72*21)/100</f>
      </c>
      <c t="s">
        <v>23</v>
      </c>
    </row>
    <row r="73" spans="1:5" ht="25.5">
      <c r="A73" s="35" t="s">
        <v>50</v>
      </c>
      <c r="E73" s="36" t="s">
        <v>2194</v>
      </c>
    </row>
    <row r="74" spans="1:5" ht="12.75">
      <c r="A74" s="39" t="s">
        <v>52</v>
      </c>
      <c r="E74" s="38" t="s">
        <v>47</v>
      </c>
    </row>
    <row r="75" spans="1:16" ht="12.75">
      <c r="A75" s="25" t="s">
        <v>45</v>
      </c>
      <c s="29" t="s">
        <v>130</v>
      </c>
      <c s="29" t="s">
        <v>2143</v>
      </c>
      <c s="25" t="s">
        <v>47</v>
      </c>
      <c s="30" t="s">
        <v>1991</v>
      </c>
      <c s="31" t="s">
        <v>278</v>
      </c>
      <c s="32">
        <v>335</v>
      </c>
      <c s="33">
        <v>0</v>
      </c>
      <c s="34">
        <f>ROUND(ROUND(H75,2)*ROUND(G75,3),2)</f>
      </c>
      <c r="O75">
        <f>(I75*21)/100</f>
      </c>
      <c t="s">
        <v>23</v>
      </c>
    </row>
    <row r="76" spans="1:5" ht="38.25">
      <c r="A76" s="35" t="s">
        <v>50</v>
      </c>
      <c r="E76" s="36" t="s">
        <v>2195</v>
      </c>
    </row>
    <row r="77" spans="1:5" ht="12.75">
      <c r="A77" s="39" t="s">
        <v>52</v>
      </c>
      <c r="E77" s="38" t="s">
        <v>47</v>
      </c>
    </row>
    <row r="78" spans="1:16" ht="12.75">
      <c r="A78" s="25" t="s">
        <v>45</v>
      </c>
      <c s="29" t="s">
        <v>134</v>
      </c>
      <c s="29" t="s">
        <v>2146</v>
      </c>
      <c s="25" t="s">
        <v>47</v>
      </c>
      <c s="30" t="s">
        <v>1991</v>
      </c>
      <c s="31" t="s">
        <v>278</v>
      </c>
      <c s="32">
        <v>4</v>
      </c>
      <c s="33">
        <v>0</v>
      </c>
      <c s="34">
        <f>ROUND(ROUND(H78,2)*ROUND(G78,3),2)</f>
      </c>
      <c r="O78">
        <f>(I78*21)/100</f>
      </c>
      <c t="s">
        <v>23</v>
      </c>
    </row>
    <row r="79" spans="1:5" ht="25.5">
      <c r="A79" s="35" t="s">
        <v>50</v>
      </c>
      <c r="E79" s="36" t="s">
        <v>2196</v>
      </c>
    </row>
    <row r="80" spans="1:5" ht="12.75">
      <c r="A80" s="39" t="s">
        <v>52</v>
      </c>
      <c r="E80" s="38" t="s">
        <v>47</v>
      </c>
    </row>
    <row r="81" spans="1:16" ht="12.75">
      <c r="A81" s="25" t="s">
        <v>45</v>
      </c>
      <c s="29" t="s">
        <v>138</v>
      </c>
      <c s="29" t="s">
        <v>2149</v>
      </c>
      <c s="25" t="s">
        <v>47</v>
      </c>
      <c s="30" t="s">
        <v>1991</v>
      </c>
      <c s="31" t="s">
        <v>278</v>
      </c>
      <c s="32">
        <v>16</v>
      </c>
      <c s="33">
        <v>0</v>
      </c>
      <c s="34">
        <f>ROUND(ROUND(H81,2)*ROUND(G81,3),2)</f>
      </c>
      <c r="O81">
        <f>(I81*21)/100</f>
      </c>
      <c t="s">
        <v>23</v>
      </c>
    </row>
    <row r="82" spans="1:5" ht="25.5">
      <c r="A82" s="35" t="s">
        <v>50</v>
      </c>
      <c r="E82" s="36" t="s">
        <v>2197</v>
      </c>
    </row>
    <row r="83" spans="1:5" ht="12.75">
      <c r="A83" s="39" t="s">
        <v>52</v>
      </c>
      <c r="E83" s="38" t="s">
        <v>47</v>
      </c>
    </row>
    <row r="84" spans="1:16" ht="12.75">
      <c r="A84" s="25" t="s">
        <v>45</v>
      </c>
      <c s="29" t="s">
        <v>142</v>
      </c>
      <c s="29" t="s">
        <v>2151</v>
      </c>
      <c s="25" t="s">
        <v>47</v>
      </c>
      <c s="30" t="s">
        <v>1991</v>
      </c>
      <c s="31" t="s">
        <v>278</v>
      </c>
      <c s="32">
        <v>220</v>
      </c>
      <c s="33">
        <v>0</v>
      </c>
      <c s="34">
        <f>ROUND(ROUND(H84,2)*ROUND(G84,3),2)</f>
      </c>
      <c r="O84">
        <f>(I84*21)/100</f>
      </c>
      <c t="s">
        <v>23</v>
      </c>
    </row>
    <row r="85" spans="1:5" ht="38.25">
      <c r="A85" s="35" t="s">
        <v>50</v>
      </c>
      <c r="E85" s="36" t="s">
        <v>2198</v>
      </c>
    </row>
    <row r="86" spans="1:5" ht="12.75">
      <c r="A86" s="39" t="s">
        <v>52</v>
      </c>
      <c r="E86" s="38" t="s">
        <v>47</v>
      </c>
    </row>
    <row r="87" spans="1:16" ht="12.75">
      <c r="A87" s="25" t="s">
        <v>45</v>
      </c>
      <c s="29" t="s">
        <v>147</v>
      </c>
      <c s="29" t="s">
        <v>2154</v>
      </c>
      <c s="25" t="s">
        <v>47</v>
      </c>
      <c s="30" t="s">
        <v>1991</v>
      </c>
      <c s="31" t="s">
        <v>278</v>
      </c>
      <c s="32">
        <v>250</v>
      </c>
      <c s="33">
        <v>0</v>
      </c>
      <c s="34">
        <f>ROUND(ROUND(H87,2)*ROUND(G87,3),2)</f>
      </c>
      <c r="O87">
        <f>(I87*21)/100</f>
      </c>
      <c t="s">
        <v>23</v>
      </c>
    </row>
    <row r="88" spans="1:5" ht="25.5">
      <c r="A88" s="35" t="s">
        <v>50</v>
      </c>
      <c r="E88" s="36" t="s">
        <v>2199</v>
      </c>
    </row>
    <row r="89" spans="1:5" ht="12.75">
      <c r="A89" s="39" t="s">
        <v>52</v>
      </c>
      <c r="E89" s="38" t="s">
        <v>47</v>
      </c>
    </row>
    <row r="90" spans="1:16" ht="12.75">
      <c r="A90" s="25" t="s">
        <v>45</v>
      </c>
      <c s="29" t="s">
        <v>151</v>
      </c>
      <c s="29" t="s">
        <v>2156</v>
      </c>
      <c s="25" t="s">
        <v>47</v>
      </c>
      <c s="30" t="s">
        <v>1991</v>
      </c>
      <c s="31" t="s">
        <v>278</v>
      </c>
      <c s="32">
        <v>8</v>
      </c>
      <c s="33">
        <v>0</v>
      </c>
      <c s="34">
        <f>ROUND(ROUND(H90,2)*ROUND(G90,3),2)</f>
      </c>
      <c r="O90">
        <f>(I90*21)/100</f>
      </c>
      <c t="s">
        <v>23</v>
      </c>
    </row>
    <row r="91" spans="1:5" ht="25.5">
      <c r="A91" s="35" t="s">
        <v>50</v>
      </c>
      <c r="E91" s="36" t="s">
        <v>2200</v>
      </c>
    </row>
    <row r="92" spans="1:5" ht="12.75">
      <c r="A92" s="39" t="s">
        <v>52</v>
      </c>
      <c r="E92" s="38" t="s">
        <v>47</v>
      </c>
    </row>
    <row r="93" spans="1:16" ht="12.75">
      <c r="A93" s="25" t="s">
        <v>45</v>
      </c>
      <c s="29" t="s">
        <v>155</v>
      </c>
      <c s="29" t="s">
        <v>2158</v>
      </c>
      <c s="25" t="s">
        <v>47</v>
      </c>
      <c s="30" t="s">
        <v>280</v>
      </c>
      <c s="31" t="s">
        <v>61</v>
      </c>
      <c s="32">
        <v>1</v>
      </c>
      <c s="33">
        <v>0</v>
      </c>
      <c s="34">
        <f>ROUND(ROUND(H93,2)*ROUND(G93,3),2)</f>
      </c>
      <c r="O93">
        <f>(I93*21)/100</f>
      </c>
      <c t="s">
        <v>23</v>
      </c>
    </row>
    <row r="94" spans="1:5" ht="12.75">
      <c r="A94" s="35" t="s">
        <v>50</v>
      </c>
      <c r="E94" s="36" t="s">
        <v>1997</v>
      </c>
    </row>
    <row r="95" spans="1:5" ht="12.75">
      <c r="A95" s="39" t="s">
        <v>52</v>
      </c>
      <c r="E95" s="38" t="s">
        <v>47</v>
      </c>
    </row>
    <row r="96" spans="1:16" ht="12.75">
      <c r="A96" s="25" t="s">
        <v>45</v>
      </c>
      <c s="29" t="s">
        <v>159</v>
      </c>
      <c s="29" t="s">
        <v>2160</v>
      </c>
      <c s="25" t="s">
        <v>47</v>
      </c>
      <c s="30" t="s">
        <v>1999</v>
      </c>
      <c s="31" t="s">
        <v>61</v>
      </c>
      <c s="32">
        <v>1</v>
      </c>
      <c s="33">
        <v>0</v>
      </c>
      <c s="34">
        <f>ROUND(ROUND(H96,2)*ROUND(G96,3),2)</f>
      </c>
      <c r="O96">
        <f>(I96*21)/100</f>
      </c>
      <c t="s">
        <v>23</v>
      </c>
    </row>
    <row r="97" spans="1:5" ht="12.75">
      <c r="A97" s="35" t="s">
        <v>50</v>
      </c>
      <c r="E97" s="36" t="s">
        <v>2000</v>
      </c>
    </row>
    <row r="98" spans="1:5" ht="12.75">
      <c r="A98" s="39" t="s">
        <v>52</v>
      </c>
      <c r="E98" s="38" t="s">
        <v>47</v>
      </c>
    </row>
    <row r="99" spans="1:16" ht="12.75">
      <c r="A99" s="25" t="s">
        <v>45</v>
      </c>
      <c s="29" t="s">
        <v>162</v>
      </c>
      <c s="29" t="s">
        <v>2162</v>
      </c>
      <c s="25" t="s">
        <v>47</v>
      </c>
      <c s="30" t="s">
        <v>280</v>
      </c>
      <c s="31" t="s">
        <v>61</v>
      </c>
      <c s="32">
        <v>1</v>
      </c>
      <c s="33">
        <v>0</v>
      </c>
      <c s="34">
        <f>ROUND(ROUND(H99,2)*ROUND(G99,3),2)</f>
      </c>
      <c r="O99">
        <f>(I99*21)/100</f>
      </c>
      <c t="s">
        <v>23</v>
      </c>
    </row>
    <row r="100" spans="1:5" ht="25.5">
      <c r="A100" s="35" t="s">
        <v>50</v>
      </c>
      <c r="E100" s="36" t="s">
        <v>2002</v>
      </c>
    </row>
    <row r="101" spans="1:5" ht="12.75">
      <c r="A101" s="39" t="s">
        <v>52</v>
      </c>
      <c r="E101" s="38" t="s">
        <v>47</v>
      </c>
    </row>
    <row r="102" spans="1:16" ht="12.75">
      <c r="A102" s="25" t="s">
        <v>45</v>
      </c>
      <c s="29" t="s">
        <v>166</v>
      </c>
      <c s="29" t="s">
        <v>2164</v>
      </c>
      <c s="25" t="s">
        <v>47</v>
      </c>
      <c s="30" t="s">
        <v>280</v>
      </c>
      <c s="31" t="s">
        <v>61</v>
      </c>
      <c s="32">
        <v>1</v>
      </c>
      <c s="33">
        <v>0</v>
      </c>
      <c s="34">
        <f>ROUND(ROUND(H102,2)*ROUND(G102,3),2)</f>
      </c>
      <c r="O102">
        <f>(I102*21)/100</f>
      </c>
      <c t="s">
        <v>23</v>
      </c>
    </row>
    <row r="103" spans="1:5" ht="12.75">
      <c r="A103" s="35" t="s">
        <v>50</v>
      </c>
      <c r="E103" s="36" t="s">
        <v>2004</v>
      </c>
    </row>
    <row r="104" spans="1:5" ht="12.75">
      <c r="A104" s="39" t="s">
        <v>52</v>
      </c>
      <c r="E104" s="38" t="s">
        <v>47</v>
      </c>
    </row>
    <row r="105" spans="1:16" ht="12.75">
      <c r="A105" s="25" t="s">
        <v>45</v>
      </c>
      <c s="29" t="s">
        <v>169</v>
      </c>
      <c s="29" t="s">
        <v>2166</v>
      </c>
      <c s="25" t="s">
        <v>47</v>
      </c>
      <c s="30" t="s">
        <v>2201</v>
      </c>
      <c s="31" t="s">
        <v>987</v>
      </c>
      <c s="32">
        <v>1</v>
      </c>
      <c s="33">
        <v>0</v>
      </c>
      <c s="34">
        <f>ROUND(ROUND(H105,2)*ROUND(G105,3),2)</f>
      </c>
      <c r="O105">
        <f>(I105*21)/100</f>
      </c>
      <c t="s">
        <v>23</v>
      </c>
    </row>
    <row r="106" spans="1:5" ht="25.5">
      <c r="A106" s="35" t="s">
        <v>50</v>
      </c>
      <c r="E106" s="36" t="s">
        <v>2202</v>
      </c>
    </row>
    <row r="107" spans="1:5" ht="12.75">
      <c r="A107" s="37" t="s">
        <v>52</v>
      </c>
      <c r="E107"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2203</v>
      </c>
      <c s="43">
        <f>0+I8</f>
      </c>
      <c r="O3" t="s">
        <v>19</v>
      </c>
      <c t="s">
        <v>23</v>
      </c>
    </row>
    <row r="4" spans="1:16" ht="15" customHeight="1">
      <c r="A4" t="s">
        <v>17</v>
      </c>
      <c s="16" t="s">
        <v>18</v>
      </c>
      <c s="17" t="s">
        <v>2203</v>
      </c>
      <c s="6"/>
      <c s="18" t="s">
        <v>2204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37</v>
      </c>
      <c s="19"/>
      <c s="27" t="s">
        <v>1963</v>
      </c>
      <c s="19"/>
      <c s="19"/>
      <c s="19"/>
      <c s="28">
        <f>0+Q8</f>
      </c>
      <c r="O8">
        <f>0+R8</f>
      </c>
      <c r="Q8">
        <f>0+I9+I12+I15+I18+I21+I24+I27+I30+I33+I36+I39+I42+I45+I48+I51+I54+I57+I60+I63+I66+I69+I72+I75</f>
      </c>
      <c>
        <f>0+O9+O12+O15+O18+O21+O24+O27+O30+O33+O36+O39+O42+O45+O48+O51+O54+O57+O60+O63+O66+O69+O72+O75</f>
      </c>
    </row>
    <row r="9" spans="1:16" ht="12.75">
      <c r="A9" s="25" t="s">
        <v>45</v>
      </c>
      <c s="29" t="s">
        <v>29</v>
      </c>
      <c s="29" t="s">
        <v>2205</v>
      </c>
      <c s="25" t="s">
        <v>47</v>
      </c>
      <c s="30" t="s">
        <v>1965</v>
      </c>
      <c s="31" t="s">
        <v>61</v>
      </c>
      <c s="32">
        <v>1</v>
      </c>
      <c s="33">
        <v>0</v>
      </c>
      <c s="34">
        <f>ROUND(ROUND(H9,2)*ROUND(G9,3),2)</f>
      </c>
      <c r="O9">
        <f>(I9*21)/100</f>
      </c>
      <c t="s">
        <v>23</v>
      </c>
    </row>
    <row r="10" spans="1:5" ht="12.75">
      <c r="A10" s="35" t="s">
        <v>50</v>
      </c>
      <c r="E10" s="36" t="s">
        <v>1321</v>
      </c>
    </row>
    <row r="11" spans="1:5" ht="12.75">
      <c r="A11" s="39" t="s">
        <v>52</v>
      </c>
      <c r="E11" s="38" t="s">
        <v>47</v>
      </c>
    </row>
    <row r="12" spans="1:16" ht="12.75">
      <c r="A12" s="25" t="s">
        <v>45</v>
      </c>
      <c s="29" t="s">
        <v>23</v>
      </c>
      <c s="29" t="s">
        <v>2206</v>
      </c>
      <c s="25" t="s">
        <v>47</v>
      </c>
      <c s="30" t="s">
        <v>1967</v>
      </c>
      <c s="31" t="s">
        <v>61</v>
      </c>
      <c s="32">
        <v>1</v>
      </c>
      <c s="33">
        <v>0</v>
      </c>
      <c s="34">
        <f>ROUND(ROUND(H12,2)*ROUND(G12,3),2)</f>
      </c>
      <c r="O12">
        <f>(I12*21)/100</f>
      </c>
      <c t="s">
        <v>23</v>
      </c>
    </row>
    <row r="13" spans="1:5" ht="25.5">
      <c r="A13" s="35" t="s">
        <v>50</v>
      </c>
      <c r="E13" s="36" t="s">
        <v>1968</v>
      </c>
    </row>
    <row r="14" spans="1:5" ht="12.75">
      <c r="A14" s="39" t="s">
        <v>52</v>
      </c>
      <c r="E14" s="38" t="s">
        <v>47</v>
      </c>
    </row>
    <row r="15" spans="1:16" ht="12.75">
      <c r="A15" s="25" t="s">
        <v>45</v>
      </c>
      <c s="29" t="s">
        <v>22</v>
      </c>
      <c s="29" t="s">
        <v>2207</v>
      </c>
      <c s="25" t="s">
        <v>47</v>
      </c>
      <c s="30" t="s">
        <v>1967</v>
      </c>
      <c s="31" t="s">
        <v>61</v>
      </c>
      <c s="32">
        <v>1</v>
      </c>
      <c s="33">
        <v>0</v>
      </c>
      <c s="34">
        <f>ROUND(ROUND(H15,2)*ROUND(G15,3),2)</f>
      </c>
      <c r="O15">
        <f>(I15*21)/100</f>
      </c>
      <c t="s">
        <v>23</v>
      </c>
    </row>
    <row r="16" spans="1:5" ht="25.5">
      <c r="A16" s="35" t="s">
        <v>50</v>
      </c>
      <c r="E16" s="36" t="s">
        <v>1970</v>
      </c>
    </row>
    <row r="17" spans="1:5" ht="12.75">
      <c r="A17" s="39" t="s">
        <v>52</v>
      </c>
      <c r="E17" s="38" t="s">
        <v>47</v>
      </c>
    </row>
    <row r="18" spans="1:16" ht="12.75">
      <c r="A18" s="25" t="s">
        <v>45</v>
      </c>
      <c s="29" t="s">
        <v>33</v>
      </c>
      <c s="29" t="s">
        <v>2208</v>
      </c>
      <c s="25" t="s">
        <v>47</v>
      </c>
      <c s="30" t="s">
        <v>1967</v>
      </c>
      <c s="31" t="s">
        <v>61</v>
      </c>
      <c s="32">
        <v>1</v>
      </c>
      <c s="33">
        <v>0</v>
      </c>
      <c s="34">
        <f>ROUND(ROUND(H18,2)*ROUND(G18,3),2)</f>
      </c>
      <c r="O18">
        <f>(I18*21)/100</f>
      </c>
      <c t="s">
        <v>23</v>
      </c>
    </row>
    <row r="19" spans="1:5" ht="25.5">
      <c r="A19" s="35" t="s">
        <v>50</v>
      </c>
      <c r="E19" s="36" t="s">
        <v>1972</v>
      </c>
    </row>
    <row r="20" spans="1:5" ht="12.75">
      <c r="A20" s="39" t="s">
        <v>52</v>
      </c>
      <c r="E20" s="38" t="s">
        <v>47</v>
      </c>
    </row>
    <row r="21" spans="1:16" ht="12.75">
      <c r="A21" s="25" t="s">
        <v>45</v>
      </c>
      <c s="29" t="s">
        <v>35</v>
      </c>
      <c s="29" t="s">
        <v>2209</v>
      </c>
      <c s="25" t="s">
        <v>47</v>
      </c>
      <c s="30" t="s">
        <v>1974</v>
      </c>
      <c s="31" t="s">
        <v>61</v>
      </c>
      <c s="32">
        <v>1</v>
      </c>
      <c s="33">
        <v>0</v>
      </c>
      <c s="34">
        <f>ROUND(ROUND(H21,2)*ROUND(G21,3),2)</f>
      </c>
      <c r="O21">
        <f>(I21*21)/100</f>
      </c>
      <c t="s">
        <v>23</v>
      </c>
    </row>
    <row r="22" spans="1:5" ht="25.5">
      <c r="A22" s="35" t="s">
        <v>50</v>
      </c>
      <c r="E22" s="36" t="s">
        <v>1975</v>
      </c>
    </row>
    <row r="23" spans="1:5" ht="12.75">
      <c r="A23" s="39" t="s">
        <v>52</v>
      </c>
      <c r="E23" s="38" t="s">
        <v>47</v>
      </c>
    </row>
    <row r="24" spans="1:16" ht="12.75">
      <c r="A24" s="25" t="s">
        <v>45</v>
      </c>
      <c s="29" t="s">
        <v>37</v>
      </c>
      <c s="29" t="s">
        <v>2210</v>
      </c>
      <c s="25" t="s">
        <v>47</v>
      </c>
      <c s="30" t="s">
        <v>1974</v>
      </c>
      <c s="31" t="s">
        <v>61</v>
      </c>
      <c s="32">
        <v>1</v>
      </c>
      <c s="33">
        <v>0</v>
      </c>
      <c s="34">
        <f>ROUND(ROUND(H24,2)*ROUND(G24,3),2)</f>
      </c>
      <c r="O24">
        <f>(I24*21)/100</f>
      </c>
      <c t="s">
        <v>23</v>
      </c>
    </row>
    <row r="25" spans="1:5" ht="12.75">
      <c r="A25" s="35" t="s">
        <v>50</v>
      </c>
      <c r="E25" s="36" t="s">
        <v>1977</v>
      </c>
    </row>
    <row r="26" spans="1:5" ht="12.75">
      <c r="A26" s="39" t="s">
        <v>52</v>
      </c>
      <c r="E26" s="38" t="s">
        <v>47</v>
      </c>
    </row>
    <row r="27" spans="1:16" ht="12.75">
      <c r="A27" s="25" t="s">
        <v>45</v>
      </c>
      <c s="29" t="s">
        <v>68</v>
      </c>
      <c s="29" t="s">
        <v>2211</v>
      </c>
      <c s="25" t="s">
        <v>47</v>
      </c>
      <c s="30" t="s">
        <v>1979</v>
      </c>
      <c s="31" t="s">
        <v>61</v>
      </c>
      <c s="32">
        <v>1</v>
      </c>
      <c s="33">
        <v>0</v>
      </c>
      <c s="34">
        <f>ROUND(ROUND(H27,2)*ROUND(G27,3),2)</f>
      </c>
      <c r="O27">
        <f>(I27*21)/100</f>
      </c>
      <c t="s">
        <v>23</v>
      </c>
    </row>
    <row r="28" spans="1:5" ht="12.75">
      <c r="A28" s="35" t="s">
        <v>50</v>
      </c>
      <c r="E28" s="36" t="s">
        <v>1980</v>
      </c>
    </row>
    <row r="29" spans="1:5" ht="12.75">
      <c r="A29" s="39" t="s">
        <v>52</v>
      </c>
      <c r="E29" s="38" t="s">
        <v>47</v>
      </c>
    </row>
    <row r="30" spans="1:16" ht="12.75">
      <c r="A30" s="25" t="s">
        <v>45</v>
      </c>
      <c s="29" t="s">
        <v>72</v>
      </c>
      <c s="29" t="s">
        <v>2212</v>
      </c>
      <c s="25" t="s">
        <v>47</v>
      </c>
      <c s="30" t="s">
        <v>2213</v>
      </c>
      <c s="31" t="s">
        <v>987</v>
      </c>
      <c s="32">
        <v>1</v>
      </c>
      <c s="33">
        <v>0</v>
      </c>
      <c s="34">
        <f>ROUND(ROUND(H30,2)*ROUND(G30,3),2)</f>
      </c>
      <c r="O30">
        <f>(I30*21)/100</f>
      </c>
      <c t="s">
        <v>23</v>
      </c>
    </row>
    <row r="31" spans="1:5" ht="89.25">
      <c r="A31" s="35" t="s">
        <v>50</v>
      </c>
      <c r="E31" s="36" t="s">
        <v>2214</v>
      </c>
    </row>
    <row r="32" spans="1:5" ht="12.75">
      <c r="A32" s="39" t="s">
        <v>52</v>
      </c>
      <c r="E32" s="38" t="s">
        <v>47</v>
      </c>
    </row>
    <row r="33" spans="1:16" ht="12.75">
      <c r="A33" s="25" t="s">
        <v>45</v>
      </c>
      <c s="29" t="s">
        <v>40</v>
      </c>
      <c s="29" t="s">
        <v>2215</v>
      </c>
      <c s="25" t="s">
        <v>47</v>
      </c>
      <c s="30" t="s">
        <v>2216</v>
      </c>
      <c s="31" t="s">
        <v>987</v>
      </c>
      <c s="32">
        <v>1</v>
      </c>
      <c s="33">
        <v>0</v>
      </c>
      <c s="34">
        <f>ROUND(ROUND(H33,2)*ROUND(G33,3),2)</f>
      </c>
      <c r="O33">
        <f>(I33*21)/100</f>
      </c>
      <c t="s">
        <v>23</v>
      </c>
    </row>
    <row r="34" spans="1:5" ht="63.75">
      <c r="A34" s="35" t="s">
        <v>50</v>
      </c>
      <c r="E34" s="36" t="s">
        <v>2217</v>
      </c>
    </row>
    <row r="35" spans="1:5" ht="12.75">
      <c r="A35" s="39" t="s">
        <v>52</v>
      </c>
      <c r="E35" s="38" t="s">
        <v>47</v>
      </c>
    </row>
    <row r="36" spans="1:16" ht="12.75">
      <c r="A36" s="25" t="s">
        <v>45</v>
      </c>
      <c s="29" t="s">
        <v>42</v>
      </c>
      <c s="29" t="s">
        <v>2218</v>
      </c>
      <c s="25" t="s">
        <v>47</v>
      </c>
      <c s="30" t="s">
        <v>2219</v>
      </c>
      <c s="31" t="s">
        <v>987</v>
      </c>
      <c s="32">
        <v>1</v>
      </c>
      <c s="33">
        <v>0</v>
      </c>
      <c s="34">
        <f>ROUND(ROUND(H36,2)*ROUND(G36,3),2)</f>
      </c>
      <c r="O36">
        <f>(I36*21)/100</f>
      </c>
      <c t="s">
        <v>23</v>
      </c>
    </row>
    <row r="37" spans="1:5" ht="51">
      <c r="A37" s="35" t="s">
        <v>50</v>
      </c>
      <c r="E37" s="36" t="s">
        <v>2220</v>
      </c>
    </row>
    <row r="38" spans="1:5" ht="12.75">
      <c r="A38" s="39" t="s">
        <v>52</v>
      </c>
      <c r="E38" s="38" t="s">
        <v>47</v>
      </c>
    </row>
    <row r="39" spans="1:16" ht="12.75">
      <c r="A39" s="25" t="s">
        <v>45</v>
      </c>
      <c s="29" t="s">
        <v>81</v>
      </c>
      <c s="29" t="s">
        <v>2221</v>
      </c>
      <c s="25" t="s">
        <v>47</v>
      </c>
      <c s="30" t="s">
        <v>2219</v>
      </c>
      <c s="31" t="s">
        <v>987</v>
      </c>
      <c s="32">
        <v>1</v>
      </c>
      <c s="33">
        <v>0</v>
      </c>
      <c s="34">
        <f>ROUND(ROUND(H39,2)*ROUND(G39,3),2)</f>
      </c>
      <c r="O39">
        <f>(I39*21)/100</f>
      </c>
      <c t="s">
        <v>23</v>
      </c>
    </row>
    <row r="40" spans="1:5" ht="51">
      <c r="A40" s="35" t="s">
        <v>50</v>
      </c>
      <c r="E40" s="36" t="s">
        <v>2220</v>
      </c>
    </row>
    <row r="41" spans="1:5" ht="12.75">
      <c r="A41" s="39" t="s">
        <v>52</v>
      </c>
      <c r="E41" s="38" t="s">
        <v>47</v>
      </c>
    </row>
    <row r="42" spans="1:16" ht="12.75">
      <c r="A42" s="25" t="s">
        <v>45</v>
      </c>
      <c s="29" t="s">
        <v>85</v>
      </c>
      <c s="29" t="s">
        <v>2222</v>
      </c>
      <c s="25" t="s">
        <v>47</v>
      </c>
      <c s="30" t="s">
        <v>2223</v>
      </c>
      <c s="31" t="s">
        <v>987</v>
      </c>
      <c s="32">
        <v>1</v>
      </c>
      <c s="33">
        <v>0</v>
      </c>
      <c s="34">
        <f>ROUND(ROUND(H42,2)*ROUND(G42,3),2)</f>
      </c>
      <c r="O42">
        <f>(I42*21)/100</f>
      </c>
      <c t="s">
        <v>23</v>
      </c>
    </row>
    <row r="43" spans="1:5" ht="51">
      <c r="A43" s="35" t="s">
        <v>50</v>
      </c>
      <c r="E43" s="36" t="s">
        <v>2224</v>
      </c>
    </row>
    <row r="44" spans="1:5" ht="12.75">
      <c r="A44" s="39" t="s">
        <v>52</v>
      </c>
      <c r="E44" s="38" t="s">
        <v>47</v>
      </c>
    </row>
    <row r="45" spans="1:16" ht="12.75">
      <c r="A45" s="25" t="s">
        <v>45</v>
      </c>
      <c s="29" t="s">
        <v>89</v>
      </c>
      <c s="29" t="s">
        <v>2225</v>
      </c>
      <c s="25" t="s">
        <v>47</v>
      </c>
      <c s="30" t="s">
        <v>2226</v>
      </c>
      <c s="31" t="s">
        <v>987</v>
      </c>
      <c s="32">
        <v>2</v>
      </c>
      <c s="33">
        <v>0</v>
      </c>
      <c s="34">
        <f>ROUND(ROUND(H45,2)*ROUND(G45,3),2)</f>
      </c>
      <c r="O45">
        <f>(I45*21)/100</f>
      </c>
      <c t="s">
        <v>23</v>
      </c>
    </row>
    <row r="46" spans="1:5" ht="38.25">
      <c r="A46" s="35" t="s">
        <v>50</v>
      </c>
      <c r="E46" s="36" t="s">
        <v>2227</v>
      </c>
    </row>
    <row r="47" spans="1:5" ht="12.75">
      <c r="A47" s="39" t="s">
        <v>52</v>
      </c>
      <c r="E47" s="38" t="s">
        <v>47</v>
      </c>
    </row>
    <row r="48" spans="1:16" ht="12.75">
      <c r="A48" s="25" t="s">
        <v>45</v>
      </c>
      <c s="29" t="s">
        <v>93</v>
      </c>
      <c s="29" t="s">
        <v>2228</v>
      </c>
      <c s="25" t="s">
        <v>47</v>
      </c>
      <c s="30" t="s">
        <v>2229</v>
      </c>
      <c s="31" t="s">
        <v>987</v>
      </c>
      <c s="32">
        <v>4</v>
      </c>
      <c s="33">
        <v>0</v>
      </c>
      <c s="34">
        <f>ROUND(ROUND(H48,2)*ROUND(G48,3),2)</f>
      </c>
      <c r="O48">
        <f>(I48*21)/100</f>
      </c>
      <c t="s">
        <v>23</v>
      </c>
    </row>
    <row r="49" spans="1:5" ht="51">
      <c r="A49" s="35" t="s">
        <v>50</v>
      </c>
      <c r="E49" s="36" t="s">
        <v>2230</v>
      </c>
    </row>
    <row r="50" spans="1:5" ht="12.75">
      <c r="A50" s="39" t="s">
        <v>52</v>
      </c>
      <c r="E50" s="38" t="s">
        <v>47</v>
      </c>
    </row>
    <row r="51" spans="1:16" ht="12.75">
      <c r="A51" s="25" t="s">
        <v>45</v>
      </c>
      <c s="29" t="s">
        <v>98</v>
      </c>
      <c s="29" t="s">
        <v>2231</v>
      </c>
      <c s="25" t="s">
        <v>47</v>
      </c>
      <c s="30" t="s">
        <v>2229</v>
      </c>
      <c s="31" t="s">
        <v>987</v>
      </c>
      <c s="32">
        <v>2</v>
      </c>
      <c s="33">
        <v>0</v>
      </c>
      <c s="34">
        <f>ROUND(ROUND(H51,2)*ROUND(G51,3),2)</f>
      </c>
      <c r="O51">
        <f>(I51*21)/100</f>
      </c>
      <c t="s">
        <v>23</v>
      </c>
    </row>
    <row r="52" spans="1:5" ht="51">
      <c r="A52" s="35" t="s">
        <v>50</v>
      </c>
      <c r="E52" s="36" t="s">
        <v>2232</v>
      </c>
    </row>
    <row r="53" spans="1:5" ht="12.75">
      <c r="A53" s="39" t="s">
        <v>52</v>
      </c>
      <c r="E53" s="38" t="s">
        <v>47</v>
      </c>
    </row>
    <row r="54" spans="1:16" ht="12.75">
      <c r="A54" s="25" t="s">
        <v>45</v>
      </c>
      <c s="29" t="s">
        <v>102</v>
      </c>
      <c s="29" t="s">
        <v>2233</v>
      </c>
      <c s="25" t="s">
        <v>47</v>
      </c>
      <c s="30" t="s">
        <v>2234</v>
      </c>
      <c s="31" t="s">
        <v>987</v>
      </c>
      <c s="32">
        <v>3</v>
      </c>
      <c s="33">
        <v>0</v>
      </c>
      <c s="34">
        <f>ROUND(ROUND(H54,2)*ROUND(G54,3),2)</f>
      </c>
      <c r="O54">
        <f>(I54*21)/100</f>
      </c>
      <c t="s">
        <v>23</v>
      </c>
    </row>
    <row r="55" spans="1:5" ht="38.25">
      <c r="A55" s="35" t="s">
        <v>50</v>
      </c>
      <c r="E55" s="36" t="s">
        <v>2235</v>
      </c>
    </row>
    <row r="56" spans="1:5" ht="12.75">
      <c r="A56" s="39" t="s">
        <v>52</v>
      </c>
      <c r="E56" s="38" t="s">
        <v>47</v>
      </c>
    </row>
    <row r="57" spans="1:16" ht="12.75">
      <c r="A57" s="25" t="s">
        <v>45</v>
      </c>
      <c s="29" t="s">
        <v>105</v>
      </c>
      <c s="29" t="s">
        <v>2236</v>
      </c>
      <c s="25" t="s">
        <v>47</v>
      </c>
      <c s="30" t="s">
        <v>1988</v>
      </c>
      <c s="31" t="s">
        <v>278</v>
      </c>
      <c s="32">
        <v>8</v>
      </c>
      <c s="33">
        <v>0</v>
      </c>
      <c s="34">
        <f>ROUND(ROUND(H57,2)*ROUND(G57,3),2)</f>
      </c>
      <c r="O57">
        <f>(I57*21)/100</f>
      </c>
      <c t="s">
        <v>23</v>
      </c>
    </row>
    <row r="58" spans="1:5" ht="25.5">
      <c r="A58" s="35" t="s">
        <v>50</v>
      </c>
      <c r="E58" s="36" t="s">
        <v>2191</v>
      </c>
    </row>
    <row r="59" spans="1:5" ht="12.75">
      <c r="A59" s="39" t="s">
        <v>52</v>
      </c>
      <c r="E59" s="38" t="s">
        <v>47</v>
      </c>
    </row>
    <row r="60" spans="1:16" ht="12.75">
      <c r="A60" s="25" t="s">
        <v>45</v>
      </c>
      <c s="29" t="s">
        <v>110</v>
      </c>
      <c s="29" t="s">
        <v>2237</v>
      </c>
      <c s="25" t="s">
        <v>47</v>
      </c>
      <c s="30" t="s">
        <v>1991</v>
      </c>
      <c s="31" t="s">
        <v>278</v>
      </c>
      <c s="32">
        <v>298</v>
      </c>
      <c s="33">
        <v>0</v>
      </c>
      <c s="34">
        <f>ROUND(ROUND(H60,2)*ROUND(G60,3),2)</f>
      </c>
      <c r="O60">
        <f>(I60*21)/100</f>
      </c>
      <c t="s">
        <v>23</v>
      </c>
    </row>
    <row r="61" spans="1:5" ht="25.5">
      <c r="A61" s="35" t="s">
        <v>50</v>
      </c>
      <c r="E61" s="36" t="s">
        <v>2238</v>
      </c>
    </row>
    <row r="62" spans="1:5" ht="12.75">
      <c r="A62" s="39" t="s">
        <v>52</v>
      </c>
      <c r="E62" s="38" t="s">
        <v>47</v>
      </c>
    </row>
    <row r="63" spans="1:16" ht="12.75">
      <c r="A63" s="25" t="s">
        <v>45</v>
      </c>
      <c s="29" t="s">
        <v>114</v>
      </c>
      <c s="29" t="s">
        <v>2239</v>
      </c>
      <c s="25" t="s">
        <v>47</v>
      </c>
      <c s="30" t="s">
        <v>1991</v>
      </c>
      <c s="31" t="s">
        <v>278</v>
      </c>
      <c s="32">
        <v>67</v>
      </c>
      <c s="33">
        <v>0</v>
      </c>
      <c s="34">
        <f>ROUND(ROUND(H63,2)*ROUND(G63,3),2)</f>
      </c>
      <c r="O63">
        <f>(I63*21)/100</f>
      </c>
      <c t="s">
        <v>23</v>
      </c>
    </row>
    <row r="64" spans="1:5" ht="25.5">
      <c r="A64" s="35" t="s">
        <v>50</v>
      </c>
      <c r="E64" s="36" t="s">
        <v>2240</v>
      </c>
    </row>
    <row r="65" spans="1:5" ht="12.75">
      <c r="A65" s="39" t="s">
        <v>52</v>
      </c>
      <c r="E65" s="38" t="s">
        <v>47</v>
      </c>
    </row>
    <row r="66" spans="1:16" ht="12.75">
      <c r="A66" s="25" t="s">
        <v>45</v>
      </c>
      <c s="29" t="s">
        <v>118</v>
      </c>
      <c s="29" t="s">
        <v>2241</v>
      </c>
      <c s="25" t="s">
        <v>47</v>
      </c>
      <c s="30" t="s">
        <v>280</v>
      </c>
      <c s="31" t="s">
        <v>61</v>
      </c>
      <c s="32">
        <v>1</v>
      </c>
      <c s="33">
        <v>0</v>
      </c>
      <c s="34">
        <f>ROUND(ROUND(H66,2)*ROUND(G66,3),2)</f>
      </c>
      <c r="O66">
        <f>(I66*21)/100</f>
      </c>
      <c t="s">
        <v>23</v>
      </c>
    </row>
    <row r="67" spans="1:5" ht="12.75">
      <c r="A67" s="35" t="s">
        <v>50</v>
      </c>
      <c r="E67" s="36" t="s">
        <v>1997</v>
      </c>
    </row>
    <row r="68" spans="1:5" ht="12.75">
      <c r="A68" s="39" t="s">
        <v>52</v>
      </c>
      <c r="E68" s="38" t="s">
        <v>47</v>
      </c>
    </row>
    <row r="69" spans="1:16" ht="12.75">
      <c r="A69" s="25" t="s">
        <v>45</v>
      </c>
      <c s="29" t="s">
        <v>122</v>
      </c>
      <c s="29" t="s">
        <v>2242</v>
      </c>
      <c s="25" t="s">
        <v>47</v>
      </c>
      <c s="30" t="s">
        <v>1999</v>
      </c>
      <c s="31" t="s">
        <v>61</v>
      </c>
      <c s="32">
        <v>1</v>
      </c>
      <c s="33">
        <v>0</v>
      </c>
      <c s="34">
        <f>ROUND(ROUND(H69,2)*ROUND(G69,3),2)</f>
      </c>
      <c r="O69">
        <f>(I69*21)/100</f>
      </c>
      <c t="s">
        <v>23</v>
      </c>
    </row>
    <row r="70" spans="1:5" ht="12.75">
      <c r="A70" s="35" t="s">
        <v>50</v>
      </c>
      <c r="E70" s="36" t="s">
        <v>2000</v>
      </c>
    </row>
    <row r="71" spans="1:5" ht="12.75">
      <c r="A71" s="39" t="s">
        <v>52</v>
      </c>
      <c r="E71" s="38" t="s">
        <v>47</v>
      </c>
    </row>
    <row r="72" spans="1:16" ht="12.75">
      <c r="A72" s="25" t="s">
        <v>45</v>
      </c>
      <c s="29" t="s">
        <v>126</v>
      </c>
      <c s="29" t="s">
        <v>2243</v>
      </c>
      <c s="25" t="s">
        <v>47</v>
      </c>
      <c s="30" t="s">
        <v>280</v>
      </c>
      <c s="31" t="s">
        <v>61</v>
      </c>
      <c s="32">
        <v>1</v>
      </c>
      <c s="33">
        <v>0</v>
      </c>
      <c s="34">
        <f>ROUND(ROUND(H72,2)*ROUND(G72,3),2)</f>
      </c>
      <c r="O72">
        <f>(I72*21)/100</f>
      </c>
      <c t="s">
        <v>23</v>
      </c>
    </row>
    <row r="73" spans="1:5" ht="25.5">
      <c r="A73" s="35" t="s">
        <v>50</v>
      </c>
      <c r="E73" s="36" t="s">
        <v>2002</v>
      </c>
    </row>
    <row r="74" spans="1:5" ht="12.75">
      <c r="A74" s="39" t="s">
        <v>52</v>
      </c>
      <c r="E74" s="38" t="s">
        <v>47</v>
      </c>
    </row>
    <row r="75" spans="1:16" ht="12.75">
      <c r="A75" s="25" t="s">
        <v>45</v>
      </c>
      <c s="29" t="s">
        <v>130</v>
      </c>
      <c s="29" t="s">
        <v>2244</v>
      </c>
      <c s="25" t="s">
        <v>47</v>
      </c>
      <c s="30" t="s">
        <v>280</v>
      </c>
      <c s="31" t="s">
        <v>61</v>
      </c>
      <c s="32">
        <v>1</v>
      </c>
      <c s="33">
        <v>0</v>
      </c>
      <c s="34">
        <f>ROUND(ROUND(H75,2)*ROUND(G75,3),2)</f>
      </c>
      <c r="O75">
        <f>(I75*21)/100</f>
      </c>
      <c t="s">
        <v>23</v>
      </c>
    </row>
    <row r="76" spans="1:5" ht="12.75">
      <c r="A76" s="35" t="s">
        <v>50</v>
      </c>
      <c r="E76" s="36" t="s">
        <v>2004</v>
      </c>
    </row>
    <row r="77" spans="1:5" ht="12.75">
      <c r="A77" s="37" t="s">
        <v>52</v>
      </c>
      <c r="E77"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0+O8+O42</f>
      </c>
      <c t="s">
        <v>22</v>
      </c>
    </row>
    <row r="3" spans="1:16" ht="15" customHeight="1">
      <c r="A3" t="s">
        <v>12</v>
      </c>
      <c s="12" t="s">
        <v>14</v>
      </c>
      <c s="13" t="s">
        <v>15</v>
      </c>
      <c s="1"/>
      <c s="14" t="s">
        <v>16</v>
      </c>
      <c s="1"/>
      <c s="9"/>
      <c s="8" t="s">
        <v>2245</v>
      </c>
      <c s="43">
        <f>0+I8+I42</f>
      </c>
      <c r="O3" t="s">
        <v>19</v>
      </c>
      <c t="s">
        <v>23</v>
      </c>
    </row>
    <row r="4" spans="1:16" ht="15" customHeight="1">
      <c r="A4" t="s">
        <v>17</v>
      </c>
      <c s="16" t="s">
        <v>18</v>
      </c>
      <c s="17" t="s">
        <v>2245</v>
      </c>
      <c s="6"/>
      <c s="18" t="s">
        <v>2246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2247</v>
      </c>
      <c s="19"/>
      <c s="19"/>
      <c s="19"/>
      <c s="28">
        <f>0+Q8</f>
      </c>
      <c r="O8">
        <f>0+R8</f>
      </c>
      <c r="Q8">
        <f>0+I9+I12+I15+I18+I21+I24+I27+I30+I33+I36+I39</f>
      </c>
      <c>
        <f>0+O9+O12+O15+O18+O21+O24+O27+O30+O33+O36+O39</f>
      </c>
    </row>
    <row r="9" spans="1:16" ht="12.75">
      <c r="A9" s="25" t="s">
        <v>45</v>
      </c>
      <c s="29" t="s">
        <v>29</v>
      </c>
      <c s="29" t="s">
        <v>2248</v>
      </c>
      <c s="25" t="s">
        <v>47</v>
      </c>
      <c s="30" t="s">
        <v>2249</v>
      </c>
      <c s="31" t="s">
        <v>61</v>
      </c>
      <c s="32">
        <v>1</v>
      </c>
      <c s="33">
        <v>0</v>
      </c>
      <c s="34">
        <f>ROUND(ROUND(H9,2)*ROUND(G9,3),2)</f>
      </c>
      <c r="O9">
        <f>(I9*21)/100</f>
      </c>
      <c t="s">
        <v>23</v>
      </c>
    </row>
    <row r="10" spans="1:5" ht="12.75">
      <c r="A10" s="35" t="s">
        <v>50</v>
      </c>
      <c r="E10" s="36" t="s">
        <v>47</v>
      </c>
    </row>
    <row r="11" spans="1:5" ht="12.75">
      <c r="A11" s="39" t="s">
        <v>52</v>
      </c>
      <c r="E11" s="38" t="s">
        <v>47</v>
      </c>
    </row>
    <row r="12" spans="1:16" ht="12.75">
      <c r="A12" s="25" t="s">
        <v>45</v>
      </c>
      <c s="29" t="s">
        <v>23</v>
      </c>
      <c s="29" t="s">
        <v>2250</v>
      </c>
      <c s="25" t="s">
        <v>47</v>
      </c>
      <c s="30" t="s">
        <v>2251</v>
      </c>
      <c s="31" t="s">
        <v>61</v>
      </c>
      <c s="32">
        <v>1</v>
      </c>
      <c s="33">
        <v>0</v>
      </c>
      <c s="34">
        <f>ROUND(ROUND(H12,2)*ROUND(G12,3),2)</f>
      </c>
      <c r="O12">
        <f>(I12*21)/100</f>
      </c>
      <c t="s">
        <v>23</v>
      </c>
    </row>
    <row r="13" spans="1:5" ht="12.75">
      <c r="A13" s="35" t="s">
        <v>50</v>
      </c>
      <c r="E13" s="36" t="s">
        <v>47</v>
      </c>
    </row>
    <row r="14" spans="1:5" ht="12.75">
      <c r="A14" s="39" t="s">
        <v>52</v>
      </c>
      <c r="E14" s="38" t="s">
        <v>47</v>
      </c>
    </row>
    <row r="15" spans="1:16" ht="12.75">
      <c r="A15" s="25" t="s">
        <v>45</v>
      </c>
      <c s="29" t="s">
        <v>22</v>
      </c>
      <c s="29" t="s">
        <v>2252</v>
      </c>
      <c s="25" t="s">
        <v>47</v>
      </c>
      <c s="30" t="s">
        <v>2253</v>
      </c>
      <c s="31" t="s">
        <v>61</v>
      </c>
      <c s="32">
        <v>1</v>
      </c>
      <c s="33">
        <v>0</v>
      </c>
      <c s="34">
        <f>ROUND(ROUND(H15,2)*ROUND(G15,3),2)</f>
      </c>
      <c r="O15">
        <f>(I15*21)/100</f>
      </c>
      <c t="s">
        <v>23</v>
      </c>
    </row>
    <row r="16" spans="1:5" ht="12.75">
      <c r="A16" s="35" t="s">
        <v>50</v>
      </c>
      <c r="E16" s="36" t="s">
        <v>47</v>
      </c>
    </row>
    <row r="17" spans="1:5" ht="12.75">
      <c r="A17" s="39" t="s">
        <v>52</v>
      </c>
      <c r="E17" s="38" t="s">
        <v>47</v>
      </c>
    </row>
    <row r="18" spans="1:16" ht="12.75">
      <c r="A18" s="25" t="s">
        <v>45</v>
      </c>
      <c s="29" t="s">
        <v>33</v>
      </c>
      <c s="29" t="s">
        <v>2254</v>
      </c>
      <c s="25" t="s">
        <v>47</v>
      </c>
      <c s="30" t="s">
        <v>2255</v>
      </c>
      <c s="31" t="s">
        <v>61</v>
      </c>
      <c s="32">
        <v>1</v>
      </c>
      <c s="33">
        <v>0</v>
      </c>
      <c s="34">
        <f>ROUND(ROUND(H18,2)*ROUND(G18,3),2)</f>
      </c>
      <c r="O18">
        <f>(I18*21)/100</f>
      </c>
      <c t="s">
        <v>23</v>
      </c>
    </row>
    <row r="19" spans="1:5" ht="12.75">
      <c r="A19" s="35" t="s">
        <v>50</v>
      </c>
      <c r="E19" s="36" t="s">
        <v>47</v>
      </c>
    </row>
    <row r="20" spans="1:5" ht="12.75">
      <c r="A20" s="39" t="s">
        <v>52</v>
      </c>
      <c r="E20" s="38" t="s">
        <v>47</v>
      </c>
    </row>
    <row r="21" spans="1:16" ht="12.75">
      <c r="A21" s="25" t="s">
        <v>45</v>
      </c>
      <c s="29" t="s">
        <v>35</v>
      </c>
      <c s="29" t="s">
        <v>2256</v>
      </c>
      <c s="25" t="s">
        <v>47</v>
      </c>
      <c s="30" t="s">
        <v>1321</v>
      </c>
      <c s="31" t="s">
        <v>61</v>
      </c>
      <c s="32">
        <v>1</v>
      </c>
      <c s="33">
        <v>0</v>
      </c>
      <c s="34">
        <f>ROUND(ROUND(H21,2)*ROUND(G21,3),2)</f>
      </c>
      <c r="O21">
        <f>(I21*21)/100</f>
      </c>
      <c t="s">
        <v>23</v>
      </c>
    </row>
    <row r="22" spans="1:5" ht="12.75">
      <c r="A22" s="35" t="s">
        <v>50</v>
      </c>
      <c r="E22" s="36" t="s">
        <v>47</v>
      </c>
    </row>
    <row r="23" spans="1:5" ht="12.75">
      <c r="A23" s="39" t="s">
        <v>52</v>
      </c>
      <c r="E23" s="38" t="s">
        <v>47</v>
      </c>
    </row>
    <row r="24" spans="1:16" ht="12.75">
      <c r="A24" s="25" t="s">
        <v>45</v>
      </c>
      <c s="29" t="s">
        <v>37</v>
      </c>
      <c s="29" t="s">
        <v>2257</v>
      </c>
      <c s="25" t="s">
        <v>47</v>
      </c>
      <c s="30" t="s">
        <v>2258</v>
      </c>
      <c s="31" t="s">
        <v>61</v>
      </c>
      <c s="32">
        <v>1</v>
      </c>
      <c s="33">
        <v>0</v>
      </c>
      <c s="34">
        <f>ROUND(ROUND(H24,2)*ROUND(G24,3),2)</f>
      </c>
      <c r="O24">
        <f>(I24*21)/100</f>
      </c>
      <c t="s">
        <v>23</v>
      </c>
    </row>
    <row r="25" spans="1:5" ht="12.75">
      <c r="A25" s="35" t="s">
        <v>50</v>
      </c>
      <c r="E25" s="36" t="s">
        <v>47</v>
      </c>
    </row>
    <row r="26" spans="1:5" ht="12.75">
      <c r="A26" s="39" t="s">
        <v>52</v>
      </c>
      <c r="E26" s="38" t="s">
        <v>47</v>
      </c>
    </row>
    <row r="27" spans="1:16" ht="12.75">
      <c r="A27" s="25" t="s">
        <v>45</v>
      </c>
      <c s="29" t="s">
        <v>68</v>
      </c>
      <c s="29" t="s">
        <v>2259</v>
      </c>
      <c s="25" t="s">
        <v>47</v>
      </c>
      <c s="30" t="s">
        <v>2260</v>
      </c>
      <c s="31" t="s">
        <v>61</v>
      </c>
      <c s="32">
        <v>1</v>
      </c>
      <c s="33">
        <v>0</v>
      </c>
      <c s="34">
        <f>ROUND(ROUND(H27,2)*ROUND(G27,3),2)</f>
      </c>
      <c r="O27">
        <f>(I27*21)/100</f>
      </c>
      <c t="s">
        <v>23</v>
      </c>
    </row>
    <row r="28" spans="1:5" ht="12.75">
      <c r="A28" s="35" t="s">
        <v>50</v>
      </c>
      <c r="E28" s="36" t="s">
        <v>47</v>
      </c>
    </row>
    <row r="29" spans="1:5" ht="12.75">
      <c r="A29" s="39" t="s">
        <v>52</v>
      </c>
      <c r="E29" s="38" t="s">
        <v>47</v>
      </c>
    </row>
    <row r="30" spans="1:16" ht="12.75">
      <c r="A30" s="25" t="s">
        <v>45</v>
      </c>
      <c s="29" t="s">
        <v>72</v>
      </c>
      <c s="29" t="s">
        <v>2261</v>
      </c>
      <c s="25" t="s">
        <v>47</v>
      </c>
      <c s="30" t="s">
        <v>2262</v>
      </c>
      <c s="31" t="s">
        <v>61</v>
      </c>
      <c s="32">
        <v>1</v>
      </c>
      <c s="33">
        <v>0</v>
      </c>
      <c s="34">
        <f>ROUND(ROUND(H30,2)*ROUND(G30,3),2)</f>
      </c>
      <c r="O30">
        <f>(I30*21)/100</f>
      </c>
      <c t="s">
        <v>23</v>
      </c>
    </row>
    <row r="31" spans="1:5" ht="12.75">
      <c r="A31" s="35" t="s">
        <v>50</v>
      </c>
      <c r="E31" s="36" t="s">
        <v>47</v>
      </c>
    </row>
    <row r="32" spans="1:5" ht="12.75">
      <c r="A32" s="39" t="s">
        <v>52</v>
      </c>
      <c r="E32" s="38" t="s">
        <v>47</v>
      </c>
    </row>
    <row r="33" spans="1:16" ht="12.75">
      <c r="A33" s="25" t="s">
        <v>45</v>
      </c>
      <c s="29" t="s">
        <v>40</v>
      </c>
      <c s="29" t="s">
        <v>2263</v>
      </c>
      <c s="25" t="s">
        <v>47</v>
      </c>
      <c s="30" t="s">
        <v>2264</v>
      </c>
      <c s="31" t="s">
        <v>61</v>
      </c>
      <c s="32">
        <v>1</v>
      </c>
      <c s="33">
        <v>0</v>
      </c>
      <c s="34">
        <f>ROUND(ROUND(H33,2)*ROUND(G33,3),2)</f>
      </c>
      <c r="O33">
        <f>(I33*21)/100</f>
      </c>
      <c t="s">
        <v>23</v>
      </c>
    </row>
    <row r="34" spans="1:5" ht="12.75">
      <c r="A34" s="35" t="s">
        <v>50</v>
      </c>
      <c r="E34" s="36" t="s">
        <v>47</v>
      </c>
    </row>
    <row r="35" spans="1:5" ht="12.75">
      <c r="A35" s="39" t="s">
        <v>52</v>
      </c>
      <c r="E35" s="38" t="s">
        <v>47</v>
      </c>
    </row>
    <row r="36" spans="1:16" ht="12.75">
      <c r="A36" s="25" t="s">
        <v>45</v>
      </c>
      <c s="29" t="s">
        <v>42</v>
      </c>
      <c s="29" t="s">
        <v>2265</v>
      </c>
      <c s="25" t="s">
        <v>47</v>
      </c>
      <c s="30" t="s">
        <v>2266</v>
      </c>
      <c s="31" t="s">
        <v>61</v>
      </c>
      <c s="32">
        <v>1</v>
      </c>
      <c s="33">
        <v>0</v>
      </c>
      <c s="34">
        <f>ROUND(ROUND(H36,2)*ROUND(G36,3),2)</f>
      </c>
      <c r="O36">
        <f>(I36*21)/100</f>
      </c>
      <c t="s">
        <v>23</v>
      </c>
    </row>
    <row r="37" spans="1:5" ht="12.75">
      <c r="A37" s="35" t="s">
        <v>50</v>
      </c>
      <c r="E37" s="36" t="s">
        <v>47</v>
      </c>
    </row>
    <row r="38" spans="1:5" ht="12.75">
      <c r="A38" s="39" t="s">
        <v>52</v>
      </c>
      <c r="E38" s="38" t="s">
        <v>47</v>
      </c>
    </row>
    <row r="39" spans="1:16" ht="12.75">
      <c r="A39" s="25" t="s">
        <v>45</v>
      </c>
      <c s="29" t="s">
        <v>81</v>
      </c>
      <c s="29" t="s">
        <v>2267</v>
      </c>
      <c s="25" t="s">
        <v>47</v>
      </c>
      <c s="30" t="s">
        <v>2268</v>
      </c>
      <c s="31" t="s">
        <v>61</v>
      </c>
      <c s="32">
        <v>1</v>
      </c>
      <c s="33">
        <v>0</v>
      </c>
      <c s="34">
        <f>ROUND(ROUND(H39,2)*ROUND(G39,3),2)</f>
      </c>
      <c r="O39">
        <f>(I39*21)/100</f>
      </c>
      <c t="s">
        <v>23</v>
      </c>
    </row>
    <row r="40" spans="1:5" ht="12.75">
      <c r="A40" s="35" t="s">
        <v>50</v>
      </c>
      <c r="E40" s="36" t="s">
        <v>47</v>
      </c>
    </row>
    <row r="41" spans="1:5" ht="12.75">
      <c r="A41" s="37" t="s">
        <v>52</v>
      </c>
      <c r="E41" s="38" t="s">
        <v>47</v>
      </c>
    </row>
    <row r="42" spans="1:18" ht="12.75" customHeight="1">
      <c r="A42" s="6" t="s">
        <v>43</v>
      </c>
      <c s="6"/>
      <c s="41" t="s">
        <v>29</v>
      </c>
      <c s="6"/>
      <c s="27" t="s">
        <v>2269</v>
      </c>
      <c s="6"/>
      <c s="6"/>
      <c s="6"/>
      <c s="42">
        <f>0+Q42</f>
      </c>
      <c r="O42">
        <f>0+R42</f>
      </c>
      <c r="Q42">
        <f>0+I43+I46+I49+I52+I55+I58+I61</f>
      </c>
      <c>
        <f>0+O43+O46+O49+O52+O55+O58+O61</f>
      </c>
    </row>
    <row r="43" spans="1:16" ht="12.75">
      <c r="A43" s="25" t="s">
        <v>45</v>
      </c>
      <c s="29" t="s">
        <v>85</v>
      </c>
      <c s="29" t="s">
        <v>2270</v>
      </c>
      <c s="25" t="s">
        <v>47</v>
      </c>
      <c s="30" t="s">
        <v>2271</v>
      </c>
      <c s="31" t="s">
        <v>84</v>
      </c>
      <c s="32">
        <v>1</v>
      </c>
      <c s="33">
        <v>0</v>
      </c>
      <c s="34">
        <f>ROUND(ROUND(H43,2)*ROUND(G43,3),2)</f>
      </c>
      <c r="O43">
        <f>(I43*21)/100</f>
      </c>
      <c t="s">
        <v>23</v>
      </c>
    </row>
    <row r="44" spans="1:5" ht="25.5">
      <c r="A44" s="35" t="s">
        <v>50</v>
      </c>
      <c r="E44" s="36" t="s">
        <v>2272</v>
      </c>
    </row>
    <row r="45" spans="1:5" ht="12.75">
      <c r="A45" s="39" t="s">
        <v>52</v>
      </c>
      <c r="E45" s="38" t="s">
        <v>47</v>
      </c>
    </row>
    <row r="46" spans="1:16" ht="12.75">
      <c r="A46" s="25" t="s">
        <v>45</v>
      </c>
      <c s="29" t="s">
        <v>89</v>
      </c>
      <c s="29" t="s">
        <v>2273</v>
      </c>
      <c s="25" t="s">
        <v>47</v>
      </c>
      <c s="30" t="s">
        <v>2271</v>
      </c>
      <c s="31" t="s">
        <v>84</v>
      </c>
      <c s="32">
        <v>1</v>
      </c>
      <c s="33">
        <v>0</v>
      </c>
      <c s="34">
        <f>ROUND(ROUND(H46,2)*ROUND(G46,3),2)</f>
      </c>
      <c r="O46">
        <f>(I46*21)/100</f>
      </c>
      <c t="s">
        <v>23</v>
      </c>
    </row>
    <row r="47" spans="1:5" ht="25.5">
      <c r="A47" s="35" t="s">
        <v>50</v>
      </c>
      <c r="E47" s="36" t="s">
        <v>2274</v>
      </c>
    </row>
    <row r="48" spans="1:5" ht="12.75">
      <c r="A48" s="39" t="s">
        <v>52</v>
      </c>
      <c r="E48" s="38" t="s">
        <v>47</v>
      </c>
    </row>
    <row r="49" spans="1:16" ht="12.75">
      <c r="A49" s="25" t="s">
        <v>45</v>
      </c>
      <c s="29" t="s">
        <v>93</v>
      </c>
      <c s="29" t="s">
        <v>2275</v>
      </c>
      <c s="25" t="s">
        <v>47</v>
      </c>
      <c s="30" t="s">
        <v>2276</v>
      </c>
      <c s="31" t="s">
        <v>84</v>
      </c>
      <c s="32">
        <v>2</v>
      </c>
      <c s="33">
        <v>0</v>
      </c>
      <c s="34">
        <f>ROUND(ROUND(H49,2)*ROUND(G49,3),2)</f>
      </c>
      <c r="O49">
        <f>(I49*21)/100</f>
      </c>
      <c t="s">
        <v>23</v>
      </c>
    </row>
    <row r="50" spans="1:5" ht="25.5">
      <c r="A50" s="35" t="s">
        <v>50</v>
      </c>
      <c r="E50" s="36" t="s">
        <v>2277</v>
      </c>
    </row>
    <row r="51" spans="1:5" ht="12.75">
      <c r="A51" s="39" t="s">
        <v>52</v>
      </c>
      <c r="E51" s="38" t="s">
        <v>47</v>
      </c>
    </row>
    <row r="52" spans="1:16" ht="12.75">
      <c r="A52" s="25" t="s">
        <v>45</v>
      </c>
      <c s="29" t="s">
        <v>98</v>
      </c>
      <c s="29" t="s">
        <v>2278</v>
      </c>
      <c s="25" t="s">
        <v>47</v>
      </c>
      <c s="30" t="s">
        <v>2279</v>
      </c>
      <c s="31" t="s">
        <v>84</v>
      </c>
      <c s="32">
        <v>2</v>
      </c>
      <c s="33">
        <v>0</v>
      </c>
      <c s="34">
        <f>ROUND(ROUND(H52,2)*ROUND(G52,3),2)</f>
      </c>
      <c r="O52">
        <f>(I52*21)/100</f>
      </c>
      <c t="s">
        <v>23</v>
      </c>
    </row>
    <row r="53" spans="1:5" ht="25.5">
      <c r="A53" s="35" t="s">
        <v>50</v>
      </c>
      <c r="E53" s="36" t="s">
        <v>2280</v>
      </c>
    </row>
    <row r="54" spans="1:5" ht="12.75">
      <c r="A54" s="39" t="s">
        <v>52</v>
      </c>
      <c r="E54" s="38" t="s">
        <v>47</v>
      </c>
    </row>
    <row r="55" spans="1:16" ht="12.75">
      <c r="A55" s="25" t="s">
        <v>45</v>
      </c>
      <c s="29" t="s">
        <v>102</v>
      </c>
      <c s="29" t="s">
        <v>2281</v>
      </c>
      <c s="25" t="s">
        <v>47</v>
      </c>
      <c s="30" t="s">
        <v>2282</v>
      </c>
      <c s="31" t="s">
        <v>84</v>
      </c>
      <c s="32">
        <v>2</v>
      </c>
      <c s="33">
        <v>0</v>
      </c>
      <c s="34">
        <f>ROUND(ROUND(H55,2)*ROUND(G55,3),2)</f>
      </c>
      <c r="O55">
        <f>(I55*21)/100</f>
      </c>
      <c t="s">
        <v>23</v>
      </c>
    </row>
    <row r="56" spans="1:5" ht="12.75">
      <c r="A56" s="35" t="s">
        <v>50</v>
      </c>
      <c r="E56" s="36" t="s">
        <v>2283</v>
      </c>
    </row>
    <row r="57" spans="1:5" ht="12.75">
      <c r="A57" s="39" t="s">
        <v>52</v>
      </c>
      <c r="E57" s="38" t="s">
        <v>47</v>
      </c>
    </row>
    <row r="58" spans="1:16" ht="12.75">
      <c r="A58" s="25" t="s">
        <v>45</v>
      </c>
      <c s="29" t="s">
        <v>105</v>
      </c>
      <c s="29" t="s">
        <v>2284</v>
      </c>
      <c s="25" t="s">
        <v>47</v>
      </c>
      <c s="30" t="s">
        <v>2285</v>
      </c>
      <c s="31" t="s">
        <v>84</v>
      </c>
      <c s="32">
        <v>4</v>
      </c>
      <c s="33">
        <v>0</v>
      </c>
      <c s="34">
        <f>ROUND(ROUND(H58,2)*ROUND(G58,3),2)</f>
      </c>
      <c r="O58">
        <f>(I58*21)/100</f>
      </c>
      <c t="s">
        <v>23</v>
      </c>
    </row>
    <row r="59" spans="1:5" ht="12.75">
      <c r="A59" s="35" t="s">
        <v>50</v>
      </c>
      <c r="E59" s="36" t="s">
        <v>2286</v>
      </c>
    </row>
    <row r="60" spans="1:5" ht="12.75">
      <c r="A60" s="39" t="s">
        <v>52</v>
      </c>
      <c r="E60" s="38" t="s">
        <v>47</v>
      </c>
    </row>
    <row r="61" spans="1:16" ht="12.75">
      <c r="A61" s="25" t="s">
        <v>45</v>
      </c>
      <c s="29" t="s">
        <v>110</v>
      </c>
      <c s="29" t="s">
        <v>2287</v>
      </c>
      <c s="25" t="s">
        <v>23</v>
      </c>
      <c s="30" t="s">
        <v>2288</v>
      </c>
      <c s="31" t="s">
        <v>101</v>
      </c>
      <c s="32">
        <v>4.8</v>
      </c>
      <c s="33">
        <v>0</v>
      </c>
      <c s="34">
        <f>ROUND(ROUND(H61,2)*ROUND(G61,3),2)</f>
      </c>
      <c r="O61">
        <f>(I61*21)/100</f>
      </c>
      <c t="s">
        <v>23</v>
      </c>
    </row>
    <row r="62" spans="1:5" ht="25.5">
      <c r="A62" s="35" t="s">
        <v>50</v>
      </c>
      <c r="E62" s="36" t="s">
        <v>2289</v>
      </c>
    </row>
    <row r="63" spans="1:5" ht="12.75">
      <c r="A63" s="37" t="s">
        <v>52</v>
      </c>
      <c r="E63" s="38" t="s">
        <v>47</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326</v>
      </c>
      <c s="43">
        <f>0+I8</f>
      </c>
      <c r="O3" t="s">
        <v>19</v>
      </c>
      <c t="s">
        <v>23</v>
      </c>
    </row>
    <row r="4" spans="1:16" ht="15" customHeight="1">
      <c r="A4" t="s">
        <v>17</v>
      </c>
      <c s="16" t="s">
        <v>18</v>
      </c>
      <c s="17" t="s">
        <v>326</v>
      </c>
      <c s="6"/>
      <c s="18" t="s">
        <v>327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0+I9+I12+I15+I18+I21+I24+I27+I30+I33+I36+I39+I42+I45+I48+I51+I54+I57+I60+I63+I66</f>
      </c>
      <c>
        <f>0+O9+O12+O15+O18+O21+O24+O27+O30+O33+O36+O39+O42+O45+O48+O51+O54+O57+O60+O63+O66</f>
      </c>
    </row>
    <row r="9" spans="1:16" ht="12.75">
      <c r="A9" s="25" t="s">
        <v>45</v>
      </c>
      <c s="29" t="s">
        <v>29</v>
      </c>
      <c s="29" t="s">
        <v>328</v>
      </c>
      <c s="25" t="s">
        <v>47</v>
      </c>
      <c s="30" t="s">
        <v>329</v>
      </c>
      <c s="31" t="s">
        <v>61</v>
      </c>
      <c s="32">
        <v>1</v>
      </c>
      <c s="33">
        <v>0</v>
      </c>
      <c s="34">
        <f>ROUND(ROUND(H9,2)*ROUND(G9,3),2)</f>
      </c>
      <c r="O9">
        <f>(I9*21)/100</f>
      </c>
      <c t="s">
        <v>23</v>
      </c>
    </row>
    <row r="10" spans="1:5" ht="12.75">
      <c r="A10" s="35" t="s">
        <v>50</v>
      </c>
      <c r="E10" s="36" t="s">
        <v>330</v>
      </c>
    </row>
    <row r="11" spans="1:5" ht="12.75">
      <c r="A11" s="39" t="s">
        <v>52</v>
      </c>
      <c r="E11" s="38" t="s">
        <v>331</v>
      </c>
    </row>
    <row r="12" spans="1:16" ht="12.75">
      <c r="A12" s="25" t="s">
        <v>45</v>
      </c>
      <c s="29" t="s">
        <v>23</v>
      </c>
      <c s="29" t="s">
        <v>332</v>
      </c>
      <c s="25" t="s">
        <v>47</v>
      </c>
      <c s="30" t="s">
        <v>333</v>
      </c>
      <c s="31" t="s">
        <v>61</v>
      </c>
      <c s="32">
        <v>1</v>
      </c>
      <c s="33">
        <v>0</v>
      </c>
      <c s="34">
        <f>ROUND(ROUND(H12,2)*ROUND(G12,3),2)</f>
      </c>
      <c r="O12">
        <f>(I12*21)/100</f>
      </c>
      <c t="s">
        <v>23</v>
      </c>
    </row>
    <row r="13" spans="1:5" ht="12.75">
      <c r="A13" s="35" t="s">
        <v>50</v>
      </c>
      <c r="E13" s="36" t="s">
        <v>330</v>
      </c>
    </row>
    <row r="14" spans="1:5" ht="12.75">
      <c r="A14" s="39" t="s">
        <v>52</v>
      </c>
      <c r="E14" s="38" t="s">
        <v>331</v>
      </c>
    </row>
    <row r="15" spans="1:16" ht="12.75">
      <c r="A15" s="25" t="s">
        <v>45</v>
      </c>
      <c s="29" t="s">
        <v>22</v>
      </c>
      <c s="29" t="s">
        <v>59</v>
      </c>
      <c s="25" t="s">
        <v>47</v>
      </c>
      <c s="30" t="s">
        <v>60</v>
      </c>
      <c s="31" t="s">
        <v>61</v>
      </c>
      <c s="32">
        <v>1</v>
      </c>
      <c s="33">
        <v>0</v>
      </c>
      <c s="34">
        <f>ROUND(ROUND(H15,2)*ROUND(G15,3),2)</f>
      </c>
      <c r="O15">
        <f>(I15*21)/100</f>
      </c>
      <c t="s">
        <v>23</v>
      </c>
    </row>
    <row r="16" spans="1:5" ht="12.75">
      <c r="A16" s="35" t="s">
        <v>50</v>
      </c>
      <c r="E16" s="36" t="s">
        <v>334</v>
      </c>
    </row>
    <row r="17" spans="1:5" ht="12.75">
      <c r="A17" s="39" t="s">
        <v>52</v>
      </c>
      <c r="E17" s="38" t="s">
        <v>331</v>
      </c>
    </row>
    <row r="18" spans="1:16" ht="12.75">
      <c r="A18" s="25" t="s">
        <v>45</v>
      </c>
      <c s="29" t="s">
        <v>33</v>
      </c>
      <c s="29" t="s">
        <v>335</v>
      </c>
      <c s="25" t="s">
        <v>47</v>
      </c>
      <c s="30" t="s">
        <v>336</v>
      </c>
      <c s="31" t="s">
        <v>101</v>
      </c>
      <c s="32">
        <v>4800</v>
      </c>
      <c s="33">
        <v>0</v>
      </c>
      <c s="34">
        <f>ROUND(ROUND(H18,2)*ROUND(G18,3),2)</f>
      </c>
      <c r="O18">
        <f>(I18*21)/100</f>
      </c>
      <c t="s">
        <v>23</v>
      </c>
    </row>
    <row r="19" spans="1:5" ht="25.5">
      <c r="A19" s="35" t="s">
        <v>50</v>
      </c>
      <c r="E19" s="36" t="s">
        <v>337</v>
      </c>
    </row>
    <row r="20" spans="1:5" ht="38.25">
      <c r="A20" s="39" t="s">
        <v>52</v>
      </c>
      <c r="E20" s="38" t="s">
        <v>338</v>
      </c>
    </row>
    <row r="21" spans="1:16" ht="12.75">
      <c r="A21" s="25" t="s">
        <v>45</v>
      </c>
      <c s="29" t="s">
        <v>35</v>
      </c>
      <c s="29" t="s">
        <v>62</v>
      </c>
      <c s="25" t="s">
        <v>47</v>
      </c>
      <c s="30" t="s">
        <v>339</v>
      </c>
      <c s="31" t="s">
        <v>61</v>
      </c>
      <c s="32">
        <v>1</v>
      </c>
      <c s="33">
        <v>0</v>
      </c>
      <c s="34">
        <f>ROUND(ROUND(H21,2)*ROUND(G21,3),2)</f>
      </c>
      <c r="O21">
        <f>(I21*21)/100</f>
      </c>
      <c t="s">
        <v>23</v>
      </c>
    </row>
    <row r="22" spans="1:5" ht="12.75">
      <c r="A22" s="35" t="s">
        <v>50</v>
      </c>
      <c r="E22" s="36" t="s">
        <v>340</v>
      </c>
    </row>
    <row r="23" spans="1:5" ht="12.75">
      <c r="A23" s="39" t="s">
        <v>52</v>
      </c>
      <c r="E23" s="38" t="s">
        <v>331</v>
      </c>
    </row>
    <row r="24" spans="1:16" ht="12.75">
      <c r="A24" s="25" t="s">
        <v>45</v>
      </c>
      <c s="29" t="s">
        <v>37</v>
      </c>
      <c s="29" t="s">
        <v>62</v>
      </c>
      <c s="25" t="s">
        <v>29</v>
      </c>
      <c s="30" t="s">
        <v>63</v>
      </c>
      <c s="31" t="s">
        <v>61</v>
      </c>
      <c s="32">
        <v>1</v>
      </c>
      <c s="33">
        <v>0</v>
      </c>
      <c s="34">
        <f>ROUND(ROUND(H24,2)*ROUND(G24,3),2)</f>
      </c>
      <c r="O24">
        <f>(I24*21)/100</f>
      </c>
      <c t="s">
        <v>23</v>
      </c>
    </row>
    <row r="25" spans="1:5" ht="12.75">
      <c r="A25" s="35" t="s">
        <v>50</v>
      </c>
      <c r="E25" s="36" t="s">
        <v>341</v>
      </c>
    </row>
    <row r="26" spans="1:5" ht="12.75">
      <c r="A26" s="39" t="s">
        <v>52</v>
      </c>
      <c r="E26" s="38" t="s">
        <v>47</v>
      </c>
    </row>
    <row r="27" spans="1:16" ht="12.75">
      <c r="A27" s="25" t="s">
        <v>45</v>
      </c>
      <c s="29" t="s">
        <v>68</v>
      </c>
      <c s="29" t="s">
        <v>342</v>
      </c>
      <c s="25" t="s">
        <v>47</v>
      </c>
      <c s="30" t="s">
        <v>343</v>
      </c>
      <c s="31" t="s">
        <v>61</v>
      </c>
      <c s="32">
        <v>1</v>
      </c>
      <c s="33">
        <v>0</v>
      </c>
      <c s="34">
        <f>ROUND(ROUND(H27,2)*ROUND(G27,3),2)</f>
      </c>
      <c r="O27">
        <f>(I27*21)/100</f>
      </c>
      <c t="s">
        <v>23</v>
      </c>
    </row>
    <row r="28" spans="1:5" ht="12.75">
      <c r="A28" s="35" t="s">
        <v>50</v>
      </c>
      <c r="E28" s="36" t="s">
        <v>47</v>
      </c>
    </row>
    <row r="29" spans="1:5" ht="12.75">
      <c r="A29" s="39" t="s">
        <v>52</v>
      </c>
      <c r="E29" s="38" t="s">
        <v>331</v>
      </c>
    </row>
    <row r="30" spans="1:16" ht="12.75">
      <c r="A30" s="25" t="s">
        <v>45</v>
      </c>
      <c s="29" t="s">
        <v>72</v>
      </c>
      <c s="29" t="s">
        <v>65</v>
      </c>
      <c s="25" t="s">
        <v>47</v>
      </c>
      <c s="30" t="s">
        <v>66</v>
      </c>
      <c s="31" t="s">
        <v>61</v>
      </c>
      <c s="32">
        <v>1</v>
      </c>
      <c s="33">
        <v>0</v>
      </c>
      <c s="34">
        <f>ROUND(ROUND(H30,2)*ROUND(G30,3),2)</f>
      </c>
      <c r="O30">
        <f>(I30*21)/100</f>
      </c>
      <c t="s">
        <v>23</v>
      </c>
    </row>
    <row r="31" spans="1:5" ht="89.25">
      <c r="A31" s="35" t="s">
        <v>50</v>
      </c>
      <c r="E31" s="36" t="s">
        <v>344</v>
      </c>
    </row>
    <row r="32" spans="1:5" ht="12.75">
      <c r="A32" s="39" t="s">
        <v>52</v>
      </c>
      <c r="E32" s="38" t="s">
        <v>331</v>
      </c>
    </row>
    <row r="33" spans="1:16" ht="12.75">
      <c r="A33" s="25" t="s">
        <v>45</v>
      </c>
      <c s="29" t="s">
        <v>40</v>
      </c>
      <c s="29" t="s">
        <v>65</v>
      </c>
      <c s="25" t="s">
        <v>29</v>
      </c>
      <c s="30" t="s">
        <v>66</v>
      </c>
      <c s="31" t="s">
        <v>61</v>
      </c>
      <c s="32">
        <v>1</v>
      </c>
      <c s="33">
        <v>0</v>
      </c>
      <c s="34">
        <f>ROUND(ROUND(H33,2)*ROUND(G33,3),2)</f>
      </c>
      <c r="O33">
        <f>(I33*21)/100</f>
      </c>
      <c t="s">
        <v>23</v>
      </c>
    </row>
    <row r="34" spans="1:5" ht="114.75">
      <c r="A34" s="35" t="s">
        <v>50</v>
      </c>
      <c r="E34" s="36" t="s">
        <v>345</v>
      </c>
    </row>
    <row r="35" spans="1:5" ht="12.75">
      <c r="A35" s="39" t="s">
        <v>52</v>
      </c>
      <c r="E35" s="38" t="s">
        <v>331</v>
      </c>
    </row>
    <row r="36" spans="1:16" ht="12.75">
      <c r="A36" s="25" t="s">
        <v>45</v>
      </c>
      <c s="29" t="s">
        <v>42</v>
      </c>
      <c s="29" t="s">
        <v>346</v>
      </c>
      <c s="25" t="s">
        <v>47</v>
      </c>
      <c s="30" t="s">
        <v>347</v>
      </c>
      <c s="31" t="s">
        <v>84</v>
      </c>
      <c s="32">
        <v>4</v>
      </c>
      <c s="33">
        <v>0</v>
      </c>
      <c s="34">
        <f>ROUND(ROUND(H36,2)*ROUND(G36,3),2)</f>
      </c>
      <c r="O36">
        <f>(I36*21)/100</f>
      </c>
      <c t="s">
        <v>23</v>
      </c>
    </row>
    <row r="37" spans="1:5" ht="63.75">
      <c r="A37" s="35" t="s">
        <v>50</v>
      </c>
      <c r="E37" s="36" t="s">
        <v>348</v>
      </c>
    </row>
    <row r="38" spans="1:5" ht="12.75">
      <c r="A38" s="39" t="s">
        <v>52</v>
      </c>
      <c r="E38" s="38" t="s">
        <v>349</v>
      </c>
    </row>
    <row r="39" spans="1:16" ht="12.75">
      <c r="A39" s="25" t="s">
        <v>45</v>
      </c>
      <c s="29" t="s">
        <v>81</v>
      </c>
      <c s="29" t="s">
        <v>76</v>
      </c>
      <c s="25" t="s">
        <v>47</v>
      </c>
      <c s="30" t="s">
        <v>77</v>
      </c>
      <c s="31" t="s">
        <v>61</v>
      </c>
      <c s="32">
        <v>1</v>
      </c>
      <c s="33">
        <v>0</v>
      </c>
      <c s="34">
        <f>ROUND(ROUND(H39,2)*ROUND(G39,3),2)</f>
      </c>
      <c r="O39">
        <f>(I39*21)/100</f>
      </c>
      <c t="s">
        <v>23</v>
      </c>
    </row>
    <row r="40" spans="1:5" ht="12.75">
      <c r="A40" s="35" t="s">
        <v>50</v>
      </c>
      <c r="E40" s="36" t="s">
        <v>350</v>
      </c>
    </row>
    <row r="41" spans="1:5" ht="12.75">
      <c r="A41" s="39" t="s">
        <v>52</v>
      </c>
      <c r="E41" s="38" t="s">
        <v>331</v>
      </c>
    </row>
    <row r="42" spans="1:16" ht="12.75">
      <c r="A42" s="25" t="s">
        <v>45</v>
      </c>
      <c s="29" t="s">
        <v>85</v>
      </c>
      <c s="29" t="s">
        <v>79</v>
      </c>
      <c s="25" t="s">
        <v>47</v>
      </c>
      <c s="30" t="s">
        <v>80</v>
      </c>
      <c s="31" t="s">
        <v>61</v>
      </c>
      <c s="32">
        <v>1</v>
      </c>
      <c s="33">
        <v>0</v>
      </c>
      <c s="34">
        <f>ROUND(ROUND(H42,2)*ROUND(G42,3),2)</f>
      </c>
      <c r="O42">
        <f>(I42*21)/100</f>
      </c>
      <c t="s">
        <v>23</v>
      </c>
    </row>
    <row r="43" spans="1:5" ht="12.75">
      <c r="A43" s="35" t="s">
        <v>50</v>
      </c>
      <c r="E43" s="36" t="s">
        <v>351</v>
      </c>
    </row>
    <row r="44" spans="1:5" ht="12.75">
      <c r="A44" s="39" t="s">
        <v>52</v>
      </c>
      <c r="E44" s="38" t="s">
        <v>331</v>
      </c>
    </row>
    <row r="45" spans="1:16" ht="12.75">
      <c r="A45" s="25" t="s">
        <v>45</v>
      </c>
      <c s="29" t="s">
        <v>89</v>
      </c>
      <c s="29" t="s">
        <v>352</v>
      </c>
      <c s="25" t="s">
        <v>47</v>
      </c>
      <c s="30" t="s">
        <v>353</v>
      </c>
      <c s="31" t="s">
        <v>61</v>
      </c>
      <c s="32">
        <v>1</v>
      </c>
      <c s="33">
        <v>0</v>
      </c>
      <c s="34">
        <f>ROUND(ROUND(H45,2)*ROUND(G45,3),2)</f>
      </c>
      <c r="O45">
        <f>(I45*21)/100</f>
      </c>
      <c t="s">
        <v>23</v>
      </c>
    </row>
    <row r="46" spans="1:5" ht="25.5">
      <c r="A46" s="35" t="s">
        <v>50</v>
      </c>
      <c r="E46" s="36" t="s">
        <v>354</v>
      </c>
    </row>
    <row r="47" spans="1:5" ht="12.75">
      <c r="A47" s="39" t="s">
        <v>52</v>
      </c>
      <c r="E47" s="38" t="s">
        <v>331</v>
      </c>
    </row>
    <row r="48" spans="1:16" ht="12.75">
      <c r="A48" s="25" t="s">
        <v>45</v>
      </c>
      <c s="29" t="s">
        <v>93</v>
      </c>
      <c s="29" t="s">
        <v>355</v>
      </c>
      <c s="25" t="s">
        <v>47</v>
      </c>
      <c s="30" t="s">
        <v>356</v>
      </c>
      <c s="31" t="s">
        <v>61</v>
      </c>
      <c s="32">
        <v>1</v>
      </c>
      <c s="33">
        <v>0</v>
      </c>
      <c s="34">
        <f>ROUND(ROUND(H48,2)*ROUND(G48,3),2)</f>
      </c>
      <c r="O48">
        <f>(I48*21)/100</f>
      </c>
      <c t="s">
        <v>23</v>
      </c>
    </row>
    <row r="49" spans="1:5" ht="12.75">
      <c r="A49" s="35" t="s">
        <v>50</v>
      </c>
      <c r="E49" s="36" t="s">
        <v>357</v>
      </c>
    </row>
    <row r="50" spans="1:5" ht="12.75">
      <c r="A50" s="39" t="s">
        <v>52</v>
      </c>
      <c r="E50" s="38" t="s">
        <v>331</v>
      </c>
    </row>
    <row r="51" spans="1:16" ht="12.75">
      <c r="A51" s="25" t="s">
        <v>45</v>
      </c>
      <c s="29" t="s">
        <v>98</v>
      </c>
      <c s="29" t="s">
        <v>358</v>
      </c>
      <c s="25" t="s">
        <v>47</v>
      </c>
      <c s="30" t="s">
        <v>359</v>
      </c>
      <c s="31" t="s">
        <v>84</v>
      </c>
      <c s="32">
        <v>3</v>
      </c>
      <c s="33">
        <v>0</v>
      </c>
      <c s="34">
        <f>ROUND(ROUND(H51,2)*ROUND(G51,3),2)</f>
      </c>
      <c r="O51">
        <f>(I51*21)/100</f>
      </c>
      <c t="s">
        <v>23</v>
      </c>
    </row>
    <row r="52" spans="1:5" ht="38.25">
      <c r="A52" s="35" t="s">
        <v>50</v>
      </c>
      <c r="E52" s="36" t="s">
        <v>360</v>
      </c>
    </row>
    <row r="53" spans="1:5" ht="12.75">
      <c r="A53" s="39" t="s">
        <v>52</v>
      </c>
      <c r="E53" s="38" t="s">
        <v>361</v>
      </c>
    </row>
    <row r="54" spans="1:16" ht="12.75">
      <c r="A54" s="25" t="s">
        <v>45</v>
      </c>
      <c s="29" t="s">
        <v>102</v>
      </c>
      <c s="29" t="s">
        <v>362</v>
      </c>
      <c s="25" t="s">
        <v>47</v>
      </c>
      <c s="30" t="s">
        <v>363</v>
      </c>
      <c s="31" t="s">
        <v>61</v>
      </c>
      <c s="32">
        <v>1</v>
      </c>
      <c s="33">
        <v>0</v>
      </c>
      <c s="34">
        <f>ROUND(ROUND(H54,2)*ROUND(G54,3),2)</f>
      </c>
      <c r="O54">
        <f>(I54*21)/100</f>
      </c>
      <c t="s">
        <v>23</v>
      </c>
    </row>
    <row r="55" spans="1:5" ht="12.75">
      <c r="A55" s="35" t="s">
        <v>50</v>
      </c>
      <c r="E55" s="36" t="s">
        <v>330</v>
      </c>
    </row>
    <row r="56" spans="1:5" ht="12.75">
      <c r="A56" s="39" t="s">
        <v>52</v>
      </c>
      <c r="E56" s="38" t="s">
        <v>331</v>
      </c>
    </row>
    <row r="57" spans="1:16" ht="12.75">
      <c r="A57" s="25" t="s">
        <v>45</v>
      </c>
      <c s="29" t="s">
        <v>105</v>
      </c>
      <c s="29" t="s">
        <v>90</v>
      </c>
      <c s="25" t="s">
        <v>47</v>
      </c>
      <c s="30" t="s">
        <v>91</v>
      </c>
      <c s="31" t="s">
        <v>61</v>
      </c>
      <c s="32">
        <v>1</v>
      </c>
      <c s="33">
        <v>0</v>
      </c>
      <c s="34">
        <f>ROUND(ROUND(H57,2)*ROUND(G57,3),2)</f>
      </c>
      <c r="O57">
        <f>(I57*21)/100</f>
      </c>
      <c t="s">
        <v>23</v>
      </c>
    </row>
    <row r="58" spans="1:5" ht="76.5">
      <c r="A58" s="35" t="s">
        <v>50</v>
      </c>
      <c r="E58" s="36" t="s">
        <v>364</v>
      </c>
    </row>
    <row r="59" spans="1:5" ht="12.75">
      <c r="A59" s="39" t="s">
        <v>52</v>
      </c>
      <c r="E59" s="38" t="s">
        <v>331</v>
      </c>
    </row>
    <row r="60" spans="1:16" ht="12.75">
      <c r="A60" s="25" t="s">
        <v>45</v>
      </c>
      <c s="29" t="s">
        <v>110</v>
      </c>
      <c s="29" t="s">
        <v>365</v>
      </c>
      <c s="25" t="s">
        <v>47</v>
      </c>
      <c s="30" t="s">
        <v>366</v>
      </c>
      <c s="31" t="s">
        <v>61</v>
      </c>
      <c s="32">
        <v>1</v>
      </c>
      <c s="33">
        <v>0</v>
      </c>
      <c s="34">
        <f>ROUND(ROUND(H60,2)*ROUND(G60,3),2)</f>
      </c>
      <c r="O60">
        <f>(I60*21)/100</f>
      </c>
      <c t="s">
        <v>23</v>
      </c>
    </row>
    <row r="61" spans="1:5" ht="12.75">
      <c r="A61" s="35" t="s">
        <v>50</v>
      </c>
      <c r="E61" s="36" t="s">
        <v>367</v>
      </c>
    </row>
    <row r="62" spans="1:5" ht="12.75">
      <c r="A62" s="39" t="s">
        <v>52</v>
      </c>
      <c r="E62" s="38" t="s">
        <v>331</v>
      </c>
    </row>
    <row r="63" spans="1:16" ht="12.75">
      <c r="A63" s="25" t="s">
        <v>45</v>
      </c>
      <c s="29" t="s">
        <v>114</v>
      </c>
      <c s="29" t="s">
        <v>368</v>
      </c>
      <c s="25" t="s">
        <v>47</v>
      </c>
      <c s="30" t="s">
        <v>369</v>
      </c>
      <c s="31" t="s">
        <v>61</v>
      </c>
      <c s="32">
        <v>1</v>
      </c>
      <c s="33">
        <v>0</v>
      </c>
      <c s="34">
        <f>ROUND(ROUND(H63,2)*ROUND(G63,3),2)</f>
      </c>
      <c r="O63">
        <f>(I63*21)/100</f>
      </c>
      <c t="s">
        <v>23</v>
      </c>
    </row>
    <row r="64" spans="1:5" ht="12.75">
      <c r="A64" s="35" t="s">
        <v>50</v>
      </c>
      <c r="E64" s="36" t="s">
        <v>370</v>
      </c>
    </row>
    <row r="65" spans="1:5" ht="12.75">
      <c r="A65" s="39" t="s">
        <v>52</v>
      </c>
      <c r="E65" s="38" t="s">
        <v>331</v>
      </c>
    </row>
    <row r="66" spans="1:16" ht="12.75">
      <c r="A66" s="25" t="s">
        <v>45</v>
      </c>
      <c s="29" t="s">
        <v>118</v>
      </c>
      <c s="29" t="s">
        <v>371</v>
      </c>
      <c s="25" t="s">
        <v>47</v>
      </c>
      <c s="30" t="s">
        <v>372</v>
      </c>
      <c s="31" t="s">
        <v>61</v>
      </c>
      <c s="32">
        <v>1</v>
      </c>
      <c s="33">
        <v>0</v>
      </c>
      <c s="34">
        <f>ROUND(ROUND(H66,2)*ROUND(G66,3),2)</f>
      </c>
      <c r="O66">
        <f>(I66*21)/100</f>
      </c>
      <c t="s">
        <v>23</v>
      </c>
    </row>
    <row r="67" spans="1:5" ht="12.75">
      <c r="A67" s="35" t="s">
        <v>50</v>
      </c>
      <c r="E67" s="36" t="s">
        <v>370</v>
      </c>
    </row>
    <row r="68" spans="1:5" ht="12.75">
      <c r="A68" s="37" t="s">
        <v>52</v>
      </c>
      <c r="E68" s="38" t="s">
        <v>331</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373</v>
      </c>
      <c s="43">
        <f>0+I8</f>
      </c>
      <c r="O3" t="s">
        <v>19</v>
      </c>
      <c t="s">
        <v>23</v>
      </c>
    </row>
    <row r="4" spans="1:16" ht="15" customHeight="1">
      <c r="A4" t="s">
        <v>17</v>
      </c>
      <c s="16" t="s">
        <v>18</v>
      </c>
      <c s="17" t="s">
        <v>373</v>
      </c>
      <c s="6"/>
      <c s="18" t="s">
        <v>374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375</v>
      </c>
      <c s="25" t="s">
        <v>47</v>
      </c>
      <c s="30" t="s">
        <v>376</v>
      </c>
      <c s="31" t="s">
        <v>61</v>
      </c>
      <c s="32">
        <v>1</v>
      </c>
      <c s="33">
        <v>0</v>
      </c>
      <c s="34">
        <f>ROUND(ROUND(H9,2)*ROUND(G9,3),2)</f>
      </c>
      <c r="O9">
        <f>(I9*21)/100</f>
      </c>
      <c t="s">
        <v>23</v>
      </c>
    </row>
    <row r="10" spans="1:5" ht="102">
      <c r="A10" s="35" t="s">
        <v>50</v>
      </c>
      <c r="E10" s="36" t="s">
        <v>377</v>
      </c>
    </row>
    <row r="11" spans="1:5" ht="25.5">
      <c r="A11" s="37" t="s">
        <v>52</v>
      </c>
      <c r="E11" s="38" t="s">
        <v>378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379</v>
      </c>
      <c s="43">
        <f>0+I8</f>
      </c>
      <c r="O3" t="s">
        <v>19</v>
      </c>
      <c t="s">
        <v>23</v>
      </c>
    </row>
    <row r="4" spans="1:16" ht="15" customHeight="1">
      <c r="A4" t="s">
        <v>17</v>
      </c>
      <c s="16" t="s">
        <v>18</v>
      </c>
      <c s="17" t="s">
        <v>379</v>
      </c>
      <c s="6"/>
      <c s="18" t="s">
        <v>380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375</v>
      </c>
      <c s="25" t="s">
        <v>47</v>
      </c>
      <c s="30" t="s">
        <v>376</v>
      </c>
      <c s="31" t="s">
        <v>61</v>
      </c>
      <c s="32">
        <v>1</v>
      </c>
      <c s="33">
        <v>0</v>
      </c>
      <c s="34">
        <f>ROUND(ROUND(H9,2)*ROUND(G9,3),2)</f>
      </c>
      <c r="O9">
        <f>(I9*21)/100</f>
      </c>
      <c t="s">
        <v>23</v>
      </c>
    </row>
    <row r="10" spans="1:5" ht="216.75">
      <c r="A10" s="35" t="s">
        <v>50</v>
      </c>
      <c r="E10" s="36" t="s">
        <v>381</v>
      </c>
    </row>
    <row r="11" spans="1:5" ht="25.5">
      <c r="A11" s="37" t="s">
        <v>52</v>
      </c>
      <c r="E11" s="38" t="s">
        <v>378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0+O8+O33+O112+O137+O147+O181+O224+O246+O256+O281</f>
      </c>
      <c t="s">
        <v>22</v>
      </c>
    </row>
    <row r="3" spans="1:16" ht="15" customHeight="1">
      <c r="A3" t="s">
        <v>12</v>
      </c>
      <c s="12" t="s">
        <v>14</v>
      </c>
      <c s="13" t="s">
        <v>15</v>
      </c>
      <c s="1"/>
      <c s="14" t="s">
        <v>16</v>
      </c>
      <c s="1"/>
      <c s="9"/>
      <c s="8" t="s">
        <v>382</v>
      </c>
      <c s="43">
        <f>0+I8+I33+I112+I137+I147+I181+I224+I246+I256+I281</f>
      </c>
      <c r="O3" t="s">
        <v>19</v>
      </c>
      <c t="s">
        <v>23</v>
      </c>
    </row>
    <row r="4" spans="1:16" ht="15" customHeight="1">
      <c r="A4" t="s">
        <v>17</v>
      </c>
      <c s="16" t="s">
        <v>18</v>
      </c>
      <c s="17" t="s">
        <v>382</v>
      </c>
      <c s="6"/>
      <c s="18" t="s">
        <v>383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0+I9+I12+I15+I18+I21+I24+I27+I30</f>
      </c>
      <c>
        <f>0+O9+O12+O15+O18+O21+O24+O27+O30</f>
      </c>
    </row>
    <row r="9" spans="1:16" ht="12.75">
      <c r="A9" s="25" t="s">
        <v>45</v>
      </c>
      <c s="29" t="s">
        <v>29</v>
      </c>
      <c s="29" t="s">
        <v>46</v>
      </c>
      <c s="25" t="s">
        <v>384</v>
      </c>
      <c s="30" t="s">
        <v>48</v>
      </c>
      <c s="31" t="s">
        <v>49</v>
      </c>
      <c s="32">
        <v>8.632</v>
      </c>
      <c s="33">
        <v>0</v>
      </c>
      <c s="34">
        <f>ROUND(ROUND(H9,2)*ROUND(G9,3),2)</f>
      </c>
      <c r="O9">
        <f>(I9*21)/100</f>
      </c>
      <c t="s">
        <v>23</v>
      </c>
    </row>
    <row r="10" spans="1:5" ht="12.75">
      <c r="A10" s="35" t="s">
        <v>50</v>
      </c>
      <c r="E10" s="36" t="s">
        <v>385</v>
      </c>
    </row>
    <row r="11" spans="1:5" ht="25.5">
      <c r="A11" s="39" t="s">
        <v>52</v>
      </c>
      <c r="E11" s="38" t="s">
        <v>386</v>
      </c>
    </row>
    <row r="12" spans="1:16" ht="25.5">
      <c r="A12" s="25" t="s">
        <v>45</v>
      </c>
      <c s="29" t="s">
        <v>23</v>
      </c>
      <c s="29" t="s">
        <v>387</v>
      </c>
      <c s="25" t="s">
        <v>388</v>
      </c>
      <c s="30" t="s">
        <v>389</v>
      </c>
      <c s="31" t="s">
        <v>49</v>
      </c>
      <c s="32">
        <v>2452.454</v>
      </c>
      <c s="33">
        <v>0</v>
      </c>
      <c s="34">
        <f>ROUND(ROUND(H12,2)*ROUND(G12,3),2)</f>
      </c>
      <c r="O12">
        <f>(I12*21)/100</f>
      </c>
      <c t="s">
        <v>23</v>
      </c>
    </row>
    <row r="13" spans="1:5" ht="12.75">
      <c r="A13" s="35" t="s">
        <v>50</v>
      </c>
      <c r="E13" s="36" t="s">
        <v>390</v>
      </c>
    </row>
    <row r="14" spans="1:5" ht="63.75">
      <c r="A14" s="39" t="s">
        <v>52</v>
      </c>
      <c r="E14" s="38" t="s">
        <v>391</v>
      </c>
    </row>
    <row r="15" spans="1:16" ht="25.5">
      <c r="A15" s="25" t="s">
        <v>45</v>
      </c>
      <c s="29" t="s">
        <v>22</v>
      </c>
      <c s="29" t="s">
        <v>387</v>
      </c>
      <c s="25" t="s">
        <v>392</v>
      </c>
      <c s="30" t="s">
        <v>389</v>
      </c>
      <c s="31" t="s">
        <v>49</v>
      </c>
      <c s="32">
        <v>25.806</v>
      </c>
      <c s="33">
        <v>0</v>
      </c>
      <c s="34">
        <f>ROUND(ROUND(H15,2)*ROUND(G15,3),2)</f>
      </c>
      <c r="O15">
        <f>(I15*21)/100</f>
      </c>
      <c t="s">
        <v>23</v>
      </c>
    </row>
    <row r="16" spans="1:5" ht="12.75">
      <c r="A16" s="35" t="s">
        <v>50</v>
      </c>
      <c r="E16" s="36" t="s">
        <v>393</v>
      </c>
    </row>
    <row r="17" spans="1:5" ht="38.25">
      <c r="A17" s="39" t="s">
        <v>52</v>
      </c>
      <c r="E17" s="38" t="s">
        <v>394</v>
      </c>
    </row>
    <row r="18" spans="1:16" ht="25.5">
      <c r="A18" s="25" t="s">
        <v>45</v>
      </c>
      <c s="29" t="s">
        <v>33</v>
      </c>
      <c s="29" t="s">
        <v>387</v>
      </c>
      <c s="25" t="s">
        <v>395</v>
      </c>
      <c s="30" t="s">
        <v>389</v>
      </c>
      <c s="31" t="s">
        <v>49</v>
      </c>
      <c s="32">
        <v>421.633</v>
      </c>
      <c s="33">
        <v>0</v>
      </c>
      <c s="34">
        <f>ROUND(ROUND(H18,2)*ROUND(G18,3),2)</f>
      </c>
      <c r="O18">
        <f>(I18*21)/100</f>
      </c>
      <c t="s">
        <v>23</v>
      </c>
    </row>
    <row r="19" spans="1:5" ht="12.75">
      <c r="A19" s="35" t="s">
        <v>50</v>
      </c>
      <c r="E19" s="36" t="s">
        <v>396</v>
      </c>
    </row>
    <row r="20" spans="1:5" ht="38.25">
      <c r="A20" s="39" t="s">
        <v>52</v>
      </c>
      <c r="E20" s="38" t="s">
        <v>397</v>
      </c>
    </row>
    <row r="21" spans="1:16" ht="12.75">
      <c r="A21" s="25" t="s">
        <v>45</v>
      </c>
      <c s="29" t="s">
        <v>35</v>
      </c>
      <c s="29" t="s">
        <v>398</v>
      </c>
      <c s="25" t="s">
        <v>47</v>
      </c>
      <c s="30" t="s">
        <v>399</v>
      </c>
      <c s="31" t="s">
        <v>61</v>
      </c>
      <c s="32">
        <v>1</v>
      </c>
      <c s="33">
        <v>0</v>
      </c>
      <c s="34">
        <f>ROUND(ROUND(H21,2)*ROUND(G21,3),2)</f>
      </c>
      <c r="O21">
        <f>(I21*21)/100</f>
      </c>
      <c t="s">
        <v>23</v>
      </c>
    </row>
    <row r="22" spans="1:5" ht="25.5">
      <c r="A22" s="35" t="s">
        <v>50</v>
      </c>
      <c r="E22" s="36" t="s">
        <v>400</v>
      </c>
    </row>
    <row r="23" spans="1:5" ht="12.75">
      <c r="A23" s="39" t="s">
        <v>52</v>
      </c>
      <c r="E23" s="38" t="s">
        <v>331</v>
      </c>
    </row>
    <row r="24" spans="1:16" ht="12.75">
      <c r="A24" s="25" t="s">
        <v>45</v>
      </c>
      <c s="29" t="s">
        <v>37</v>
      </c>
      <c s="29" t="s">
        <v>73</v>
      </c>
      <c s="25" t="s">
        <v>47</v>
      </c>
      <c s="30" t="s">
        <v>74</v>
      </c>
      <c s="31" t="s">
        <v>61</v>
      </c>
      <c s="32">
        <v>1</v>
      </c>
      <c s="33">
        <v>0</v>
      </c>
      <c s="34">
        <f>ROUND(ROUND(H24,2)*ROUND(G24,3),2)</f>
      </c>
      <c r="O24">
        <f>(I24*21)/100</f>
      </c>
      <c t="s">
        <v>23</v>
      </c>
    </row>
    <row r="25" spans="1:5" ht="12.75">
      <c r="A25" s="35" t="s">
        <v>50</v>
      </c>
      <c r="E25" s="36" t="s">
        <v>401</v>
      </c>
    </row>
    <row r="26" spans="1:5" ht="12.75">
      <c r="A26" s="39" t="s">
        <v>52</v>
      </c>
      <c r="E26" s="38" t="s">
        <v>331</v>
      </c>
    </row>
    <row r="27" spans="1:16" ht="12.75">
      <c r="A27" s="25" t="s">
        <v>45</v>
      </c>
      <c s="29" t="s">
        <v>68</v>
      </c>
      <c s="29" t="s">
        <v>402</v>
      </c>
      <c s="25" t="s">
        <v>47</v>
      </c>
      <c s="30" t="s">
        <v>403</v>
      </c>
      <c s="31" t="s">
        <v>84</v>
      </c>
      <c s="32">
        <v>1</v>
      </c>
      <c s="33">
        <v>0</v>
      </c>
      <c s="34">
        <f>ROUND(ROUND(H27,2)*ROUND(G27,3),2)</f>
      </c>
      <c r="O27">
        <f>(I27*21)/100</f>
      </c>
      <c t="s">
        <v>23</v>
      </c>
    </row>
    <row r="28" spans="1:5" ht="25.5">
      <c r="A28" s="35" t="s">
        <v>50</v>
      </c>
      <c r="E28" s="36" t="s">
        <v>404</v>
      </c>
    </row>
    <row r="29" spans="1:5" ht="12.75">
      <c r="A29" s="39" t="s">
        <v>52</v>
      </c>
      <c r="E29" s="38" t="s">
        <v>331</v>
      </c>
    </row>
    <row r="30" spans="1:16" ht="12.75">
      <c r="A30" s="25" t="s">
        <v>45</v>
      </c>
      <c s="29" t="s">
        <v>72</v>
      </c>
      <c s="29" t="s">
        <v>82</v>
      </c>
      <c s="25" t="s">
        <v>47</v>
      </c>
      <c s="30" t="s">
        <v>83</v>
      </c>
      <c s="31" t="s">
        <v>84</v>
      </c>
      <c s="32">
        <v>1</v>
      </c>
      <c s="33">
        <v>0</v>
      </c>
      <c s="34">
        <f>ROUND(ROUND(H30,2)*ROUND(G30,3),2)</f>
      </c>
      <c r="O30">
        <f>(I30*21)/100</f>
      </c>
      <c t="s">
        <v>23</v>
      </c>
    </row>
    <row r="31" spans="1:5" ht="12.75">
      <c r="A31" s="35" t="s">
        <v>50</v>
      </c>
      <c r="E31" s="36" t="s">
        <v>405</v>
      </c>
    </row>
    <row r="32" spans="1:5" ht="12.75">
      <c r="A32" s="37" t="s">
        <v>52</v>
      </c>
      <c r="E32" s="38" t="s">
        <v>331</v>
      </c>
    </row>
    <row r="33" spans="1:18" ht="12.75" customHeight="1">
      <c r="A33" s="6" t="s">
        <v>43</v>
      </c>
      <c s="6"/>
      <c s="41" t="s">
        <v>29</v>
      </c>
      <c s="6"/>
      <c s="27" t="s">
        <v>97</v>
      </c>
      <c s="6"/>
      <c s="6"/>
      <c s="6"/>
      <c s="42">
        <f>0+Q33</f>
      </c>
      <c r="O33">
        <f>0+R33</f>
      </c>
      <c r="Q33">
        <f>0+I34+I37+I40+I43+I46+I49+I52+I55+I58+I61+I64+I67+I70+I73+I76+I79+I82+I85+I88+I91+I94+I97+I100+I103+I106+I109</f>
      </c>
      <c>
        <f>0+O34+O37+O40+O43+O46+O49+O52+O55+O58+O61+O64+O67+O70+O73+O76+O79+O82+O85+O88+O91+O94+O97+O100+O103+O106+O109</f>
      </c>
    </row>
    <row r="34" spans="1:16" ht="12.75">
      <c r="A34" s="25" t="s">
        <v>45</v>
      </c>
      <c s="29" t="s">
        <v>40</v>
      </c>
      <c s="29" t="s">
        <v>406</v>
      </c>
      <c s="25" t="s">
        <v>47</v>
      </c>
      <c s="30" t="s">
        <v>407</v>
      </c>
      <c s="31" t="s">
        <v>101</v>
      </c>
      <c s="32">
        <v>2201.1</v>
      </c>
      <c s="33">
        <v>0</v>
      </c>
      <c s="34">
        <f>ROUND(ROUND(H34,2)*ROUND(G34,3),2)</f>
      </c>
      <c r="O34">
        <f>(I34*21)/100</f>
      </c>
      <c t="s">
        <v>23</v>
      </c>
    </row>
    <row r="35" spans="1:5" ht="12.75">
      <c r="A35" s="35" t="s">
        <v>50</v>
      </c>
      <c r="E35" s="36" t="s">
        <v>408</v>
      </c>
    </row>
    <row r="36" spans="1:5" ht="178.5">
      <c r="A36" s="39" t="s">
        <v>52</v>
      </c>
      <c r="E36" s="38" t="s">
        <v>409</v>
      </c>
    </row>
    <row r="37" spans="1:16" ht="12.75">
      <c r="A37" s="25" t="s">
        <v>45</v>
      </c>
      <c s="29" t="s">
        <v>42</v>
      </c>
      <c s="29" t="s">
        <v>99</v>
      </c>
      <c s="25" t="s">
        <v>410</v>
      </c>
      <c s="30" t="s">
        <v>100</v>
      </c>
      <c s="31" t="s">
        <v>101</v>
      </c>
      <c s="32">
        <v>41</v>
      </c>
      <c s="33">
        <v>0</v>
      </c>
      <c s="34">
        <f>ROUND(ROUND(H37,2)*ROUND(G37,3),2)</f>
      </c>
      <c r="O37">
        <f>(I37*21)/100</f>
      </c>
      <c t="s">
        <v>23</v>
      </c>
    </row>
    <row r="38" spans="1:5" ht="63.75">
      <c r="A38" s="35" t="s">
        <v>50</v>
      </c>
      <c r="E38" s="36" t="s">
        <v>411</v>
      </c>
    </row>
    <row r="39" spans="1:5" ht="12.75">
      <c r="A39" s="39" t="s">
        <v>52</v>
      </c>
      <c r="E39" s="38" t="s">
        <v>412</v>
      </c>
    </row>
    <row r="40" spans="1:16" ht="12.75">
      <c r="A40" s="25" t="s">
        <v>45</v>
      </c>
      <c s="29" t="s">
        <v>81</v>
      </c>
      <c s="29" t="s">
        <v>103</v>
      </c>
      <c s="25" t="s">
        <v>410</v>
      </c>
      <c s="30" t="s">
        <v>104</v>
      </c>
      <c s="31" t="s">
        <v>84</v>
      </c>
      <c s="32">
        <v>2</v>
      </c>
      <c s="33">
        <v>0</v>
      </c>
      <c s="34">
        <f>ROUND(ROUND(H40,2)*ROUND(G40,3),2)</f>
      </c>
      <c r="O40">
        <f>(I40*21)/100</f>
      </c>
      <c t="s">
        <v>23</v>
      </c>
    </row>
    <row r="41" spans="1:5" ht="63.75">
      <c r="A41" s="35" t="s">
        <v>50</v>
      </c>
      <c r="E41" s="36" t="s">
        <v>413</v>
      </c>
    </row>
    <row r="42" spans="1:5" ht="12.75">
      <c r="A42" s="39" t="s">
        <v>52</v>
      </c>
      <c r="E42" s="38" t="s">
        <v>414</v>
      </c>
    </row>
    <row r="43" spans="1:16" ht="12.75">
      <c r="A43" s="25" t="s">
        <v>45</v>
      </c>
      <c s="29" t="s">
        <v>85</v>
      </c>
      <c s="29" t="s">
        <v>415</v>
      </c>
      <c s="25" t="s">
        <v>410</v>
      </c>
      <c s="30" t="s">
        <v>416</v>
      </c>
      <c s="31" t="s">
        <v>84</v>
      </c>
      <c s="32">
        <v>7</v>
      </c>
      <c s="33">
        <v>0</v>
      </c>
      <c s="34">
        <f>ROUND(ROUND(H43,2)*ROUND(G43,3),2)</f>
      </c>
      <c r="O43">
        <f>(I43*21)/100</f>
      </c>
      <c t="s">
        <v>23</v>
      </c>
    </row>
    <row r="44" spans="1:5" ht="63.75">
      <c r="A44" s="35" t="s">
        <v>50</v>
      </c>
      <c r="E44" s="36" t="s">
        <v>417</v>
      </c>
    </row>
    <row r="45" spans="1:5" ht="12.75">
      <c r="A45" s="39" t="s">
        <v>52</v>
      </c>
      <c r="E45" s="38" t="s">
        <v>418</v>
      </c>
    </row>
    <row r="46" spans="1:16" ht="25.5">
      <c r="A46" s="25" t="s">
        <v>45</v>
      </c>
      <c s="29" t="s">
        <v>89</v>
      </c>
      <c s="29" t="s">
        <v>115</v>
      </c>
      <c s="25" t="s">
        <v>47</v>
      </c>
      <c s="30" t="s">
        <v>116</v>
      </c>
      <c s="31" t="s">
        <v>108</v>
      </c>
      <c s="32">
        <v>325.84</v>
      </c>
      <c s="33">
        <v>0</v>
      </c>
      <c s="34">
        <f>ROUND(ROUND(H46,2)*ROUND(G46,3),2)</f>
      </c>
      <c r="O46">
        <f>(I46*21)/100</f>
      </c>
      <c t="s">
        <v>23</v>
      </c>
    </row>
    <row r="47" spans="1:5" ht="12.75">
      <c r="A47" s="35" t="s">
        <v>50</v>
      </c>
      <c r="E47" s="36" t="s">
        <v>419</v>
      </c>
    </row>
    <row r="48" spans="1:5" ht="38.25">
      <c r="A48" s="39" t="s">
        <v>52</v>
      </c>
      <c r="E48" s="38" t="s">
        <v>420</v>
      </c>
    </row>
    <row r="49" spans="1:16" ht="12.75">
      <c r="A49" s="25" t="s">
        <v>45</v>
      </c>
      <c s="29" t="s">
        <v>93</v>
      </c>
      <c s="29" t="s">
        <v>421</v>
      </c>
      <c s="25" t="s">
        <v>47</v>
      </c>
      <c s="30" t="s">
        <v>422</v>
      </c>
      <c s="31" t="s">
        <v>108</v>
      </c>
      <c s="32">
        <v>605</v>
      </c>
      <c s="33">
        <v>0</v>
      </c>
      <c s="34">
        <f>ROUND(ROUND(H49,2)*ROUND(G49,3),2)</f>
      </c>
      <c r="O49">
        <f>(I49*21)/100</f>
      </c>
      <c t="s">
        <v>23</v>
      </c>
    </row>
    <row r="50" spans="1:5" ht="12.75">
      <c r="A50" s="35" t="s">
        <v>50</v>
      </c>
      <c r="E50" s="36" t="s">
        <v>423</v>
      </c>
    </row>
    <row r="51" spans="1:5" ht="89.25">
      <c r="A51" s="39" t="s">
        <v>52</v>
      </c>
      <c r="E51" s="38" t="s">
        <v>424</v>
      </c>
    </row>
    <row r="52" spans="1:16" ht="12.75">
      <c r="A52" s="25" t="s">
        <v>45</v>
      </c>
      <c s="29" t="s">
        <v>98</v>
      </c>
      <c s="29" t="s">
        <v>425</v>
      </c>
      <c s="25" t="s">
        <v>47</v>
      </c>
      <c s="30" t="s">
        <v>426</v>
      </c>
      <c s="31" t="s">
        <v>278</v>
      </c>
      <c s="32">
        <v>533.2</v>
      </c>
      <c s="33">
        <v>0</v>
      </c>
      <c s="34">
        <f>ROUND(ROUND(H52,2)*ROUND(G52,3),2)</f>
      </c>
      <c r="O52">
        <f>(I52*21)/100</f>
      </c>
      <c t="s">
        <v>23</v>
      </c>
    </row>
    <row r="53" spans="1:5" ht="25.5">
      <c r="A53" s="35" t="s">
        <v>50</v>
      </c>
      <c r="E53" s="36" t="s">
        <v>427</v>
      </c>
    </row>
    <row r="54" spans="1:5" ht="127.5">
      <c r="A54" s="39" t="s">
        <v>52</v>
      </c>
      <c r="E54" s="38" t="s">
        <v>428</v>
      </c>
    </row>
    <row r="55" spans="1:16" ht="12.75">
      <c r="A55" s="25" t="s">
        <v>45</v>
      </c>
      <c s="29" t="s">
        <v>102</v>
      </c>
      <c s="29" t="s">
        <v>425</v>
      </c>
      <c s="25" t="s">
        <v>410</v>
      </c>
      <c s="30" t="s">
        <v>426</v>
      </c>
      <c s="31" t="s">
        <v>278</v>
      </c>
      <c s="32">
        <v>262.4</v>
      </c>
      <c s="33">
        <v>0</v>
      </c>
      <c s="34">
        <f>ROUND(ROUND(H55,2)*ROUND(G55,3),2)</f>
      </c>
      <c r="O55">
        <f>(I55*21)/100</f>
      </c>
      <c t="s">
        <v>23</v>
      </c>
    </row>
    <row r="56" spans="1:5" ht="38.25">
      <c r="A56" s="35" t="s">
        <v>50</v>
      </c>
      <c r="E56" s="36" t="s">
        <v>429</v>
      </c>
    </row>
    <row r="57" spans="1:5" ht="51">
      <c r="A57" s="39" t="s">
        <v>52</v>
      </c>
      <c r="E57" s="38" t="s">
        <v>430</v>
      </c>
    </row>
    <row r="58" spans="1:16" ht="12.75">
      <c r="A58" s="25" t="s">
        <v>45</v>
      </c>
      <c s="29" t="s">
        <v>105</v>
      </c>
      <c s="29" t="s">
        <v>431</v>
      </c>
      <c s="25" t="s">
        <v>410</v>
      </c>
      <c s="30" t="s">
        <v>432</v>
      </c>
      <c s="31" t="s">
        <v>108</v>
      </c>
      <c s="32">
        <v>261.836</v>
      </c>
      <c s="33">
        <v>0</v>
      </c>
      <c s="34">
        <f>ROUND(ROUND(H58,2)*ROUND(G58,3),2)</f>
      </c>
      <c r="O58">
        <f>(I58*21)/100</f>
      </c>
      <c t="s">
        <v>23</v>
      </c>
    </row>
    <row r="59" spans="1:5" ht="51">
      <c r="A59" s="35" t="s">
        <v>50</v>
      </c>
      <c r="E59" s="36" t="s">
        <v>433</v>
      </c>
    </row>
    <row r="60" spans="1:5" ht="89.25">
      <c r="A60" s="39" t="s">
        <v>52</v>
      </c>
      <c r="E60" s="38" t="s">
        <v>434</v>
      </c>
    </row>
    <row r="61" spans="1:16" ht="12.75">
      <c r="A61" s="25" t="s">
        <v>45</v>
      </c>
      <c s="29" t="s">
        <v>110</v>
      </c>
      <c s="29" t="s">
        <v>435</v>
      </c>
      <c s="25" t="s">
        <v>436</v>
      </c>
      <c s="30" t="s">
        <v>437</v>
      </c>
      <c s="31" t="s">
        <v>108</v>
      </c>
      <c s="32">
        <v>320.363</v>
      </c>
      <c s="33">
        <v>0</v>
      </c>
      <c s="34">
        <f>ROUND(ROUND(H61,2)*ROUND(G61,3),2)</f>
      </c>
      <c r="O61">
        <f>(I61*21)/100</f>
      </c>
      <c t="s">
        <v>23</v>
      </c>
    </row>
    <row r="62" spans="1:5" ht="25.5">
      <c r="A62" s="35" t="s">
        <v>50</v>
      </c>
      <c r="E62" s="36" t="s">
        <v>438</v>
      </c>
    </row>
    <row r="63" spans="1:5" ht="216.75">
      <c r="A63" s="39" t="s">
        <v>52</v>
      </c>
      <c r="E63" s="38" t="s">
        <v>439</v>
      </c>
    </row>
    <row r="64" spans="1:16" ht="12.75">
      <c r="A64" s="25" t="s">
        <v>45</v>
      </c>
      <c s="29" t="s">
        <v>114</v>
      </c>
      <c s="29" t="s">
        <v>435</v>
      </c>
      <c s="25" t="s">
        <v>440</v>
      </c>
      <c s="30" t="s">
        <v>437</v>
      </c>
      <c s="31" t="s">
        <v>108</v>
      </c>
      <c s="32">
        <v>9.802</v>
      </c>
      <c s="33">
        <v>0</v>
      </c>
      <c s="34">
        <f>ROUND(ROUND(H64,2)*ROUND(G64,3),2)</f>
      </c>
      <c r="O64">
        <f>(I64*21)/100</f>
      </c>
      <c t="s">
        <v>23</v>
      </c>
    </row>
    <row r="65" spans="1:5" ht="25.5">
      <c r="A65" s="35" t="s">
        <v>50</v>
      </c>
      <c r="E65" s="36" t="s">
        <v>441</v>
      </c>
    </row>
    <row r="66" spans="1:5" ht="255">
      <c r="A66" s="39" t="s">
        <v>52</v>
      </c>
      <c r="E66" s="38" t="s">
        <v>442</v>
      </c>
    </row>
    <row r="67" spans="1:16" ht="12.75">
      <c r="A67" s="25" t="s">
        <v>45</v>
      </c>
      <c s="29" t="s">
        <v>118</v>
      </c>
      <c s="29" t="s">
        <v>443</v>
      </c>
      <c s="25" t="s">
        <v>436</v>
      </c>
      <c s="30" t="s">
        <v>444</v>
      </c>
      <c s="31" t="s">
        <v>108</v>
      </c>
      <c s="32">
        <v>858.715</v>
      </c>
      <c s="33">
        <v>0</v>
      </c>
      <c s="34">
        <f>ROUND(ROUND(H67,2)*ROUND(G67,3),2)</f>
      </c>
      <c r="O67">
        <f>(I67*21)/100</f>
      </c>
      <c t="s">
        <v>23</v>
      </c>
    </row>
    <row r="68" spans="1:5" ht="12.75">
      <c r="A68" s="35" t="s">
        <v>50</v>
      </c>
      <c r="E68" s="36" t="s">
        <v>445</v>
      </c>
    </row>
    <row r="69" spans="1:5" ht="12.75">
      <c r="A69" s="39" t="s">
        <v>52</v>
      </c>
      <c r="E69" s="38" t="s">
        <v>446</v>
      </c>
    </row>
    <row r="70" spans="1:16" ht="12.75">
      <c r="A70" s="25" t="s">
        <v>45</v>
      </c>
      <c s="29" t="s">
        <v>122</v>
      </c>
      <c s="29" t="s">
        <v>443</v>
      </c>
      <c s="25" t="s">
        <v>447</v>
      </c>
      <c s="30" t="s">
        <v>444</v>
      </c>
      <c s="31" t="s">
        <v>108</v>
      </c>
      <c s="32">
        <v>320.363</v>
      </c>
      <c s="33">
        <v>0</v>
      </c>
      <c s="34">
        <f>ROUND(ROUND(H70,2)*ROUND(G70,3),2)</f>
      </c>
      <c r="O70">
        <f>(I70*21)/100</f>
      </c>
      <c t="s">
        <v>23</v>
      </c>
    </row>
    <row r="71" spans="1:5" ht="12.75">
      <c r="A71" s="35" t="s">
        <v>50</v>
      </c>
      <c r="E71" s="36" t="s">
        <v>448</v>
      </c>
    </row>
    <row r="72" spans="1:5" ht="25.5">
      <c r="A72" s="39" t="s">
        <v>52</v>
      </c>
      <c r="E72" s="38" t="s">
        <v>449</v>
      </c>
    </row>
    <row r="73" spans="1:16" ht="12.75">
      <c r="A73" s="25" t="s">
        <v>45</v>
      </c>
      <c s="29" t="s">
        <v>126</v>
      </c>
      <c s="29" t="s">
        <v>450</v>
      </c>
      <c s="25" t="s">
        <v>436</v>
      </c>
      <c s="30" t="s">
        <v>451</v>
      </c>
      <c s="31" t="s">
        <v>108</v>
      </c>
      <c s="32">
        <v>858.715</v>
      </c>
      <c s="33">
        <v>0</v>
      </c>
      <c s="34">
        <f>ROUND(ROUND(H73,2)*ROUND(G73,3),2)</f>
      </c>
      <c r="O73">
        <f>(I73*21)/100</f>
      </c>
      <c t="s">
        <v>23</v>
      </c>
    </row>
    <row r="74" spans="1:5" ht="12.75">
      <c r="A74" s="35" t="s">
        <v>50</v>
      </c>
      <c r="E74" s="36" t="s">
        <v>452</v>
      </c>
    </row>
    <row r="75" spans="1:5" ht="12.75">
      <c r="A75" s="39" t="s">
        <v>52</v>
      </c>
      <c r="E75" s="38" t="s">
        <v>453</v>
      </c>
    </row>
    <row r="76" spans="1:16" ht="12.75">
      <c r="A76" s="25" t="s">
        <v>45</v>
      </c>
      <c s="29" t="s">
        <v>130</v>
      </c>
      <c s="29" t="s">
        <v>450</v>
      </c>
      <c s="25" t="s">
        <v>440</v>
      </c>
      <c s="30" t="s">
        <v>451</v>
      </c>
      <c s="31" t="s">
        <v>108</v>
      </c>
      <c s="32">
        <v>1216.325</v>
      </c>
      <c s="33">
        <v>0</v>
      </c>
      <c s="34">
        <f>ROUND(ROUND(H76,2)*ROUND(G76,3),2)</f>
      </c>
      <c r="O76">
        <f>(I76*21)/100</f>
      </c>
      <c t="s">
        <v>23</v>
      </c>
    </row>
    <row r="77" spans="1:5" ht="25.5">
      <c r="A77" s="35" t="s">
        <v>50</v>
      </c>
      <c r="E77" s="36" t="s">
        <v>454</v>
      </c>
    </row>
    <row r="78" spans="1:5" ht="153">
      <c r="A78" s="39" t="s">
        <v>52</v>
      </c>
      <c r="E78" s="38" t="s">
        <v>455</v>
      </c>
    </row>
    <row r="79" spans="1:16" ht="12.75">
      <c r="A79" s="25" t="s">
        <v>45</v>
      </c>
      <c s="29" t="s">
        <v>134</v>
      </c>
      <c s="29" t="s">
        <v>456</v>
      </c>
      <c s="25" t="s">
        <v>47</v>
      </c>
      <c s="30" t="s">
        <v>457</v>
      </c>
      <c s="31" t="s">
        <v>108</v>
      </c>
      <c s="32">
        <v>858.715</v>
      </c>
      <c s="33">
        <v>0</v>
      </c>
      <c s="34">
        <f>ROUND(ROUND(H79,2)*ROUND(G79,3),2)</f>
      </c>
      <c r="O79">
        <f>(I79*21)/100</f>
      </c>
      <c t="s">
        <v>23</v>
      </c>
    </row>
    <row r="80" spans="1:5" ht="38.25">
      <c r="A80" s="35" t="s">
        <v>50</v>
      </c>
      <c r="E80" s="36" t="s">
        <v>458</v>
      </c>
    </row>
    <row r="81" spans="1:5" ht="165.75">
      <c r="A81" s="39" t="s">
        <v>52</v>
      </c>
      <c r="E81" s="38" t="s">
        <v>459</v>
      </c>
    </row>
    <row r="82" spans="1:16" ht="12.75">
      <c r="A82" s="25" t="s">
        <v>45</v>
      </c>
      <c s="29" t="s">
        <v>138</v>
      </c>
      <c s="29" t="s">
        <v>143</v>
      </c>
      <c s="25" t="s">
        <v>436</v>
      </c>
      <c s="30" t="s">
        <v>144</v>
      </c>
      <c s="31" t="s">
        <v>108</v>
      </c>
      <c s="32">
        <v>1179.078</v>
      </c>
      <c s="33">
        <v>0</v>
      </c>
      <c s="34">
        <f>ROUND(ROUND(H82,2)*ROUND(G82,3),2)</f>
      </c>
      <c r="O82">
        <f>(I82*21)/100</f>
      </c>
      <c t="s">
        <v>23</v>
      </c>
    </row>
    <row r="83" spans="1:5" ht="12.75">
      <c r="A83" s="35" t="s">
        <v>50</v>
      </c>
      <c r="E83" s="36" t="s">
        <v>452</v>
      </c>
    </row>
    <row r="84" spans="1:5" ht="51">
      <c r="A84" s="39" t="s">
        <v>52</v>
      </c>
      <c r="E84" s="38" t="s">
        <v>460</v>
      </c>
    </row>
    <row r="85" spans="1:16" ht="12.75">
      <c r="A85" s="25" t="s">
        <v>45</v>
      </c>
      <c s="29" t="s">
        <v>142</v>
      </c>
      <c s="29" t="s">
        <v>143</v>
      </c>
      <c s="25" t="s">
        <v>440</v>
      </c>
      <c s="30" t="s">
        <v>144</v>
      </c>
      <c s="31" t="s">
        <v>108</v>
      </c>
      <c s="32">
        <v>1226.227</v>
      </c>
      <c s="33">
        <v>0</v>
      </c>
      <c s="34">
        <f>ROUND(ROUND(H85,2)*ROUND(G85,3),2)</f>
      </c>
      <c r="O85">
        <f>(I85*21)/100</f>
      </c>
      <c t="s">
        <v>23</v>
      </c>
    </row>
    <row r="86" spans="1:5" ht="12.75">
      <c r="A86" s="35" t="s">
        <v>50</v>
      </c>
      <c r="E86" s="36" t="s">
        <v>461</v>
      </c>
    </row>
    <row r="87" spans="1:5" ht="51">
      <c r="A87" s="39" t="s">
        <v>52</v>
      </c>
      <c r="E87" s="38" t="s">
        <v>462</v>
      </c>
    </row>
    <row r="88" spans="1:16" ht="12.75">
      <c r="A88" s="25" t="s">
        <v>45</v>
      </c>
      <c s="29" t="s">
        <v>147</v>
      </c>
      <c s="29" t="s">
        <v>463</v>
      </c>
      <c s="25" t="s">
        <v>47</v>
      </c>
      <c s="30" t="s">
        <v>464</v>
      </c>
      <c s="31" t="s">
        <v>108</v>
      </c>
      <c s="32">
        <v>381.7</v>
      </c>
      <c s="33">
        <v>0</v>
      </c>
      <c s="34">
        <f>ROUND(ROUND(H88,2)*ROUND(G88,3),2)</f>
      </c>
      <c r="O88">
        <f>(I88*21)/100</f>
      </c>
      <c t="s">
        <v>23</v>
      </c>
    </row>
    <row r="89" spans="1:5" ht="38.25">
      <c r="A89" s="35" t="s">
        <v>50</v>
      </c>
      <c r="E89" s="36" t="s">
        <v>465</v>
      </c>
    </row>
    <row r="90" spans="1:5" ht="127.5">
      <c r="A90" s="39" t="s">
        <v>52</v>
      </c>
      <c r="E90" s="38" t="s">
        <v>466</v>
      </c>
    </row>
    <row r="91" spans="1:16" ht="12.75">
      <c r="A91" s="25" t="s">
        <v>45</v>
      </c>
      <c s="29" t="s">
        <v>151</v>
      </c>
      <c s="29" t="s">
        <v>467</v>
      </c>
      <c s="25" t="s">
        <v>388</v>
      </c>
      <c s="30" t="s">
        <v>468</v>
      </c>
      <c s="31" t="s">
        <v>108</v>
      </c>
      <c s="32">
        <v>249.3</v>
      </c>
      <c s="33">
        <v>0</v>
      </c>
      <c s="34">
        <f>ROUND(ROUND(H91,2)*ROUND(G91,3),2)</f>
      </c>
      <c r="O91">
        <f>(I91*21)/100</f>
      </c>
      <c t="s">
        <v>23</v>
      </c>
    </row>
    <row r="92" spans="1:5" ht="12.75">
      <c r="A92" s="35" t="s">
        <v>50</v>
      </c>
      <c r="E92" s="36" t="s">
        <v>469</v>
      </c>
    </row>
    <row r="93" spans="1:5" ht="102">
      <c r="A93" s="39" t="s">
        <v>52</v>
      </c>
      <c r="E93" s="38" t="s">
        <v>470</v>
      </c>
    </row>
    <row r="94" spans="1:16" ht="12.75">
      <c r="A94" s="25" t="s">
        <v>45</v>
      </c>
      <c s="29" t="s">
        <v>155</v>
      </c>
      <c s="29" t="s">
        <v>467</v>
      </c>
      <c s="25" t="s">
        <v>471</v>
      </c>
      <c s="30" t="s">
        <v>468</v>
      </c>
      <c s="31" t="s">
        <v>108</v>
      </c>
      <c s="32">
        <v>259.485</v>
      </c>
      <c s="33">
        <v>0</v>
      </c>
      <c s="34">
        <f>ROUND(ROUND(H94,2)*ROUND(G94,3),2)</f>
      </c>
      <c r="O94">
        <f>(I94*21)/100</f>
      </c>
      <c t="s">
        <v>23</v>
      </c>
    </row>
    <row r="95" spans="1:5" ht="25.5">
      <c r="A95" s="35" t="s">
        <v>50</v>
      </c>
      <c r="E95" s="36" t="s">
        <v>472</v>
      </c>
    </row>
    <row r="96" spans="1:5" ht="12.75">
      <c r="A96" s="39" t="s">
        <v>52</v>
      </c>
      <c r="E96" s="38" t="s">
        <v>473</v>
      </c>
    </row>
    <row r="97" spans="1:16" ht="12.75">
      <c r="A97" s="25" t="s">
        <v>45</v>
      </c>
      <c s="29" t="s">
        <v>159</v>
      </c>
      <c s="29" t="s">
        <v>474</v>
      </c>
      <c s="25" t="s">
        <v>47</v>
      </c>
      <c s="30" t="s">
        <v>475</v>
      </c>
      <c s="31" t="s">
        <v>101</v>
      </c>
      <c s="32">
        <v>304.5</v>
      </c>
      <c s="33">
        <v>0</v>
      </c>
      <c s="34">
        <f>ROUND(ROUND(H97,2)*ROUND(G97,3),2)</f>
      </c>
      <c r="O97">
        <f>(I97*21)/100</f>
      </c>
      <c t="s">
        <v>23</v>
      </c>
    </row>
    <row r="98" spans="1:5" ht="12.75">
      <c r="A98" s="35" t="s">
        <v>50</v>
      </c>
      <c r="E98" s="36" t="s">
        <v>476</v>
      </c>
    </row>
    <row r="99" spans="1:5" ht="25.5">
      <c r="A99" s="39" t="s">
        <v>52</v>
      </c>
      <c r="E99" s="38" t="s">
        <v>477</v>
      </c>
    </row>
    <row r="100" spans="1:16" ht="12.75">
      <c r="A100" s="25" t="s">
        <v>45</v>
      </c>
      <c s="29" t="s">
        <v>162</v>
      </c>
      <c s="29" t="s">
        <v>478</v>
      </c>
      <c s="25" t="s">
        <v>47</v>
      </c>
      <c s="30" t="s">
        <v>479</v>
      </c>
      <c s="31" t="s">
        <v>101</v>
      </c>
      <c s="32">
        <v>1831.25</v>
      </c>
      <c s="33">
        <v>0</v>
      </c>
      <c s="34">
        <f>ROUND(ROUND(H100,2)*ROUND(G100,3),2)</f>
      </c>
      <c r="O100">
        <f>(I100*21)/100</f>
      </c>
      <c t="s">
        <v>23</v>
      </c>
    </row>
    <row r="101" spans="1:5" ht="12.75">
      <c r="A101" s="35" t="s">
        <v>50</v>
      </c>
      <c r="E101" s="36" t="s">
        <v>476</v>
      </c>
    </row>
    <row r="102" spans="1:5" ht="178.5">
      <c r="A102" s="39" t="s">
        <v>52</v>
      </c>
      <c r="E102" s="38" t="s">
        <v>480</v>
      </c>
    </row>
    <row r="103" spans="1:16" ht="12.75">
      <c r="A103" s="25" t="s">
        <v>45</v>
      </c>
      <c s="29" t="s">
        <v>166</v>
      </c>
      <c s="29" t="s">
        <v>481</v>
      </c>
      <c s="25" t="s">
        <v>47</v>
      </c>
      <c s="30" t="s">
        <v>482</v>
      </c>
      <c s="31" t="s">
        <v>101</v>
      </c>
      <c s="32">
        <v>2143.55</v>
      </c>
      <c s="33">
        <v>0</v>
      </c>
      <c s="34">
        <f>ROUND(ROUND(H103,2)*ROUND(G103,3),2)</f>
      </c>
      <c r="O103">
        <f>(I103*21)/100</f>
      </c>
      <c t="s">
        <v>23</v>
      </c>
    </row>
    <row r="104" spans="1:5" ht="12.75">
      <c r="A104" s="35" t="s">
        <v>50</v>
      </c>
      <c r="E104" s="36" t="s">
        <v>483</v>
      </c>
    </row>
    <row r="105" spans="1:5" ht="178.5">
      <c r="A105" s="39" t="s">
        <v>52</v>
      </c>
      <c r="E105" s="38" t="s">
        <v>484</v>
      </c>
    </row>
    <row r="106" spans="1:16" ht="12.75">
      <c r="A106" s="25" t="s">
        <v>45</v>
      </c>
      <c s="29" t="s">
        <v>169</v>
      </c>
      <c s="29" t="s">
        <v>485</v>
      </c>
      <c s="25" t="s">
        <v>47</v>
      </c>
      <c s="30" t="s">
        <v>486</v>
      </c>
      <c s="31" t="s">
        <v>101</v>
      </c>
      <c s="32">
        <v>6430.65</v>
      </c>
      <c s="33">
        <v>0</v>
      </c>
      <c s="34">
        <f>ROUND(ROUND(H106,2)*ROUND(G106,3),2)</f>
      </c>
      <c r="O106">
        <f>(I106*21)/100</f>
      </c>
      <c t="s">
        <v>23</v>
      </c>
    </row>
    <row r="107" spans="1:5" ht="12.75">
      <c r="A107" s="35" t="s">
        <v>50</v>
      </c>
      <c r="E107" s="36" t="s">
        <v>487</v>
      </c>
    </row>
    <row r="108" spans="1:5" ht="178.5">
      <c r="A108" s="39" t="s">
        <v>52</v>
      </c>
      <c r="E108" s="38" t="s">
        <v>488</v>
      </c>
    </row>
    <row r="109" spans="1:16" ht="12.75">
      <c r="A109" s="25" t="s">
        <v>45</v>
      </c>
      <c s="29" t="s">
        <v>174</v>
      </c>
      <c s="29" t="s">
        <v>489</v>
      </c>
      <c s="25" t="s">
        <v>47</v>
      </c>
      <c s="30" t="s">
        <v>490</v>
      </c>
      <c s="31" t="s">
        <v>101</v>
      </c>
      <c s="32">
        <v>18</v>
      </c>
      <c s="33">
        <v>0</v>
      </c>
      <c s="34">
        <f>ROUND(ROUND(H109,2)*ROUND(G109,3),2)</f>
      </c>
      <c r="O109">
        <f>(I109*21)/100</f>
      </c>
      <c t="s">
        <v>23</v>
      </c>
    </row>
    <row r="110" spans="1:5" ht="38.25">
      <c r="A110" s="35" t="s">
        <v>50</v>
      </c>
      <c r="E110" s="36" t="s">
        <v>491</v>
      </c>
    </row>
    <row r="111" spans="1:5" ht="12.75">
      <c r="A111" s="37" t="s">
        <v>52</v>
      </c>
      <c r="E111" s="38" t="s">
        <v>492</v>
      </c>
    </row>
    <row r="112" spans="1:18" ht="12.75" customHeight="1">
      <c r="A112" s="6" t="s">
        <v>43</v>
      </c>
      <c s="6"/>
      <c s="41" t="s">
        <v>23</v>
      </c>
      <c s="6"/>
      <c s="27" t="s">
        <v>146</v>
      </c>
      <c s="6"/>
      <c s="6"/>
      <c s="6"/>
      <c s="42">
        <f>0+Q112</f>
      </c>
      <c r="O112">
        <f>0+R112</f>
      </c>
      <c r="Q112">
        <f>0+I113+I116+I119+I122+I125+I128+I131+I134</f>
      </c>
      <c>
        <f>0+O113+O116+O119+O122+O125+O128+O131+O134</f>
      </c>
    </row>
    <row r="113" spans="1:16" ht="12.75">
      <c r="A113" s="25" t="s">
        <v>45</v>
      </c>
      <c s="29" t="s">
        <v>178</v>
      </c>
      <c s="29" t="s">
        <v>148</v>
      </c>
      <c s="25" t="s">
        <v>47</v>
      </c>
      <c s="30" t="s">
        <v>149</v>
      </c>
      <c s="31" t="s">
        <v>108</v>
      </c>
      <c s="32">
        <v>14.634</v>
      </c>
      <c s="33">
        <v>0</v>
      </c>
      <c s="34">
        <f>ROUND(ROUND(H113,2)*ROUND(G113,3),2)</f>
      </c>
      <c r="O113">
        <f>(I113*21)/100</f>
      </c>
      <c t="s">
        <v>23</v>
      </c>
    </row>
    <row r="114" spans="1:5" ht="25.5">
      <c r="A114" s="35" t="s">
        <v>50</v>
      </c>
      <c r="E114" s="36" t="s">
        <v>493</v>
      </c>
    </row>
    <row r="115" spans="1:5" ht="153">
      <c r="A115" s="39" t="s">
        <v>52</v>
      </c>
      <c r="E115" s="38" t="s">
        <v>494</v>
      </c>
    </row>
    <row r="116" spans="1:16" ht="12.75">
      <c r="A116" s="25" t="s">
        <v>45</v>
      </c>
      <c s="29" t="s">
        <v>182</v>
      </c>
      <c s="29" t="s">
        <v>495</v>
      </c>
      <c s="25" t="s">
        <v>47</v>
      </c>
      <c s="30" t="s">
        <v>496</v>
      </c>
      <c s="31" t="s">
        <v>108</v>
      </c>
      <c s="32">
        <v>4.995</v>
      </c>
      <c s="33">
        <v>0</v>
      </c>
      <c s="34">
        <f>ROUND(ROUND(H116,2)*ROUND(G116,3),2)</f>
      </c>
      <c r="O116">
        <f>(I116*21)/100</f>
      </c>
      <c t="s">
        <v>23</v>
      </c>
    </row>
    <row r="117" spans="1:5" ht="25.5">
      <c r="A117" s="35" t="s">
        <v>50</v>
      </c>
      <c r="E117" s="36" t="s">
        <v>497</v>
      </c>
    </row>
    <row r="118" spans="1:5" ht="204">
      <c r="A118" s="39" t="s">
        <v>52</v>
      </c>
      <c r="E118" s="38" t="s">
        <v>498</v>
      </c>
    </row>
    <row r="119" spans="1:16" ht="12.75">
      <c r="A119" s="25" t="s">
        <v>45</v>
      </c>
      <c s="29" t="s">
        <v>187</v>
      </c>
      <c s="29" t="s">
        <v>499</v>
      </c>
      <c s="25" t="s">
        <v>47</v>
      </c>
      <c s="30" t="s">
        <v>500</v>
      </c>
      <c s="31" t="s">
        <v>101</v>
      </c>
      <c s="32">
        <v>227.5</v>
      </c>
      <c s="33">
        <v>0</v>
      </c>
      <c s="34">
        <f>ROUND(ROUND(H119,2)*ROUND(G119,3),2)</f>
      </c>
      <c r="O119">
        <f>(I119*21)/100</f>
      </c>
      <c t="s">
        <v>23</v>
      </c>
    </row>
    <row r="120" spans="1:5" ht="51">
      <c r="A120" s="35" t="s">
        <v>50</v>
      </c>
      <c r="E120" s="36" t="s">
        <v>501</v>
      </c>
    </row>
    <row r="121" spans="1:5" ht="12.75">
      <c r="A121" s="39" t="s">
        <v>52</v>
      </c>
      <c r="E121" s="38" t="s">
        <v>502</v>
      </c>
    </row>
    <row r="122" spans="1:16" ht="12.75">
      <c r="A122" s="25" t="s">
        <v>45</v>
      </c>
      <c s="29" t="s">
        <v>191</v>
      </c>
      <c s="29" t="s">
        <v>503</v>
      </c>
      <c s="25" t="s">
        <v>47</v>
      </c>
      <c s="30" t="s">
        <v>504</v>
      </c>
      <c s="31" t="s">
        <v>278</v>
      </c>
      <c s="32">
        <v>16.6</v>
      </c>
      <c s="33">
        <v>0</v>
      </c>
      <c s="34">
        <f>ROUND(ROUND(H122,2)*ROUND(G122,3),2)</f>
      </c>
      <c r="O122">
        <f>(I122*21)/100</f>
      </c>
      <c t="s">
        <v>23</v>
      </c>
    </row>
    <row r="123" spans="1:5" ht="25.5">
      <c r="A123" s="35" t="s">
        <v>50</v>
      </c>
      <c r="E123" s="36" t="s">
        <v>505</v>
      </c>
    </row>
    <row r="124" spans="1:5" ht="89.25">
      <c r="A124" s="39" t="s">
        <v>52</v>
      </c>
      <c r="E124" s="38" t="s">
        <v>506</v>
      </c>
    </row>
    <row r="125" spans="1:16" ht="25.5">
      <c r="A125" s="25" t="s">
        <v>45</v>
      </c>
      <c s="29" t="s">
        <v>196</v>
      </c>
      <c s="29" t="s">
        <v>507</v>
      </c>
      <c s="25" t="s">
        <v>47</v>
      </c>
      <c s="30" t="s">
        <v>508</v>
      </c>
      <c s="31" t="s">
        <v>278</v>
      </c>
      <c s="32">
        <v>22.94</v>
      </c>
      <c s="33">
        <v>0</v>
      </c>
      <c s="34">
        <f>ROUND(ROUND(H125,2)*ROUND(G125,3),2)</f>
      </c>
      <c r="O125">
        <f>(I125*21)/100</f>
      </c>
      <c t="s">
        <v>23</v>
      </c>
    </row>
    <row r="126" spans="1:5" ht="38.25">
      <c r="A126" s="35" t="s">
        <v>50</v>
      </c>
      <c r="E126" s="36" t="s">
        <v>509</v>
      </c>
    </row>
    <row r="127" spans="1:5" ht="89.25">
      <c r="A127" s="39" t="s">
        <v>52</v>
      </c>
      <c r="E127" s="38" t="s">
        <v>510</v>
      </c>
    </row>
    <row r="128" spans="1:16" ht="25.5">
      <c r="A128" s="25" t="s">
        <v>45</v>
      </c>
      <c s="29" t="s">
        <v>200</v>
      </c>
      <c s="29" t="s">
        <v>511</v>
      </c>
      <c s="25" t="s">
        <v>47</v>
      </c>
      <c s="30" t="s">
        <v>512</v>
      </c>
      <c s="31" t="s">
        <v>84</v>
      </c>
      <c s="32">
        <v>1352</v>
      </c>
      <c s="33">
        <v>0</v>
      </c>
      <c s="34">
        <f>ROUND(ROUND(H128,2)*ROUND(G128,3),2)</f>
      </c>
      <c r="O128">
        <f>(I128*21)/100</f>
      </c>
      <c t="s">
        <v>23</v>
      </c>
    </row>
    <row r="129" spans="1:5" ht="51">
      <c r="A129" s="35" t="s">
        <v>50</v>
      </c>
      <c r="E129" s="36" t="s">
        <v>513</v>
      </c>
    </row>
    <row r="130" spans="1:5" ht="89.25">
      <c r="A130" s="39" t="s">
        <v>52</v>
      </c>
      <c r="E130" s="38" t="s">
        <v>514</v>
      </c>
    </row>
    <row r="131" spans="1:16" ht="12.75">
      <c r="A131" s="25" t="s">
        <v>45</v>
      </c>
      <c s="29" t="s">
        <v>204</v>
      </c>
      <c s="29" t="s">
        <v>515</v>
      </c>
      <c s="25" t="s">
        <v>47</v>
      </c>
      <c s="30" t="s">
        <v>516</v>
      </c>
      <c s="31" t="s">
        <v>101</v>
      </c>
      <c s="32">
        <v>950.03</v>
      </c>
      <c s="33">
        <v>0</v>
      </c>
      <c s="34">
        <f>ROUND(ROUND(H131,2)*ROUND(G131,3),2)</f>
      </c>
      <c r="O131">
        <f>(I131*21)/100</f>
      </c>
      <c t="s">
        <v>23</v>
      </c>
    </row>
    <row r="132" spans="1:5" ht="12.75">
      <c r="A132" s="35" t="s">
        <v>50</v>
      </c>
      <c r="E132" s="36" t="s">
        <v>517</v>
      </c>
    </row>
    <row r="133" spans="1:5" ht="12.75">
      <c r="A133" s="39" t="s">
        <v>52</v>
      </c>
      <c r="E133" s="38" t="s">
        <v>518</v>
      </c>
    </row>
    <row r="134" spans="1:16" ht="12.75">
      <c r="A134" s="25" t="s">
        <v>45</v>
      </c>
      <c s="29" t="s">
        <v>208</v>
      </c>
      <c s="29" t="s">
        <v>170</v>
      </c>
      <c s="25" t="s">
        <v>47</v>
      </c>
      <c s="30" t="s">
        <v>171</v>
      </c>
      <c s="31" t="s">
        <v>101</v>
      </c>
      <c s="32">
        <v>864.95</v>
      </c>
      <c s="33">
        <v>0</v>
      </c>
      <c s="34">
        <f>ROUND(ROUND(H134,2)*ROUND(G134,3),2)</f>
      </c>
      <c r="O134">
        <f>(I134*21)/100</f>
      </c>
      <c t="s">
        <v>23</v>
      </c>
    </row>
    <row r="135" spans="1:5" ht="25.5">
      <c r="A135" s="35" t="s">
        <v>50</v>
      </c>
      <c r="E135" s="36" t="s">
        <v>519</v>
      </c>
    </row>
    <row r="136" spans="1:5" ht="12.75">
      <c r="A136" s="37" t="s">
        <v>52</v>
      </c>
      <c r="E136" s="38" t="s">
        <v>520</v>
      </c>
    </row>
    <row r="137" spans="1:18" ht="12.75" customHeight="1">
      <c r="A137" s="6" t="s">
        <v>43</v>
      </c>
      <c s="6"/>
      <c s="41" t="s">
        <v>22</v>
      </c>
      <c s="6"/>
      <c s="27" t="s">
        <v>173</v>
      </c>
      <c s="6"/>
      <c s="6"/>
      <c s="6"/>
      <c s="42">
        <f>0+Q137</f>
      </c>
      <c r="O137">
        <f>0+R137</f>
      </c>
      <c r="Q137">
        <f>0+I138+I141+I144</f>
      </c>
      <c>
        <f>0+O138+O141+O144</f>
      </c>
    </row>
    <row r="138" spans="1:16" ht="12.75">
      <c r="A138" s="25" t="s">
        <v>45</v>
      </c>
      <c s="29" t="s">
        <v>213</v>
      </c>
      <c s="29" t="s">
        <v>521</v>
      </c>
      <c s="25" t="s">
        <v>47</v>
      </c>
      <c s="30" t="s">
        <v>522</v>
      </c>
      <c s="31" t="s">
        <v>108</v>
      </c>
      <c s="32">
        <v>11.22</v>
      </c>
      <c s="33">
        <v>0</v>
      </c>
      <c s="34">
        <f>ROUND(ROUND(H138,2)*ROUND(G138,3),2)</f>
      </c>
      <c r="O138">
        <f>(I138*21)/100</f>
      </c>
      <c t="s">
        <v>23</v>
      </c>
    </row>
    <row r="139" spans="1:5" ht="76.5">
      <c r="A139" s="35" t="s">
        <v>50</v>
      </c>
      <c r="E139" s="36" t="s">
        <v>523</v>
      </c>
    </row>
    <row r="140" spans="1:5" ht="140.25">
      <c r="A140" s="39" t="s">
        <v>52</v>
      </c>
      <c r="E140" s="38" t="s">
        <v>524</v>
      </c>
    </row>
    <row r="141" spans="1:16" ht="12.75">
      <c r="A141" s="25" t="s">
        <v>45</v>
      </c>
      <c s="29" t="s">
        <v>217</v>
      </c>
      <c s="29" t="s">
        <v>175</v>
      </c>
      <c s="25" t="s">
        <v>47</v>
      </c>
      <c s="30" t="s">
        <v>176</v>
      </c>
      <c s="31" t="s">
        <v>108</v>
      </c>
      <c s="32">
        <v>33.366</v>
      </c>
      <c s="33">
        <v>0</v>
      </c>
      <c s="34">
        <f>ROUND(ROUND(H141,2)*ROUND(G141,3),2)</f>
      </c>
      <c r="O141">
        <f>(I141*21)/100</f>
      </c>
      <c t="s">
        <v>23</v>
      </c>
    </row>
    <row r="142" spans="1:5" ht="12.75">
      <c r="A142" s="35" t="s">
        <v>50</v>
      </c>
      <c r="E142" s="36" t="s">
        <v>525</v>
      </c>
    </row>
    <row r="143" spans="1:5" ht="89.25">
      <c r="A143" s="39" t="s">
        <v>52</v>
      </c>
      <c r="E143" s="38" t="s">
        <v>526</v>
      </c>
    </row>
    <row r="144" spans="1:16" ht="12.75">
      <c r="A144" s="25" t="s">
        <v>45</v>
      </c>
      <c s="29" t="s">
        <v>221</v>
      </c>
      <c s="29" t="s">
        <v>179</v>
      </c>
      <c s="25" t="s">
        <v>47</v>
      </c>
      <c s="30" t="s">
        <v>180</v>
      </c>
      <c s="31" t="s">
        <v>49</v>
      </c>
      <c s="32">
        <v>5.005</v>
      </c>
      <c s="33">
        <v>0</v>
      </c>
      <c s="34">
        <f>ROUND(ROUND(H144,2)*ROUND(G144,3),2)</f>
      </c>
      <c r="O144">
        <f>(I144*21)/100</f>
      </c>
      <c t="s">
        <v>23</v>
      </c>
    </row>
    <row r="145" spans="1:5" ht="12.75">
      <c r="A145" s="35" t="s">
        <v>50</v>
      </c>
      <c r="E145" s="36" t="s">
        <v>527</v>
      </c>
    </row>
    <row r="146" spans="1:5" ht="89.25">
      <c r="A146" s="37" t="s">
        <v>52</v>
      </c>
      <c r="E146" s="38" t="s">
        <v>528</v>
      </c>
    </row>
    <row r="147" spans="1:18" ht="12.75" customHeight="1">
      <c r="A147" s="6" t="s">
        <v>43</v>
      </c>
      <c s="6"/>
      <c s="41" t="s">
        <v>33</v>
      </c>
      <c s="6"/>
      <c s="27" t="s">
        <v>195</v>
      </c>
      <c s="6"/>
      <c s="6"/>
      <c s="6"/>
      <c s="42">
        <f>0+Q147</f>
      </c>
      <c r="O147">
        <f>0+R147</f>
      </c>
      <c r="Q147">
        <f>0+I148+I151+I154+I157+I160+I163+I166+I169+I172+I175+I178</f>
      </c>
      <c>
        <f>0+O148+O151+O154+O157+O160+O163+O166+O169+O172+O175+O178</f>
      </c>
    </row>
    <row r="148" spans="1:16" ht="12.75">
      <c r="A148" s="25" t="s">
        <v>45</v>
      </c>
      <c s="29" t="s">
        <v>225</v>
      </c>
      <c s="29" t="s">
        <v>197</v>
      </c>
      <c s="25" t="s">
        <v>47</v>
      </c>
      <c s="30" t="s">
        <v>198</v>
      </c>
      <c s="31" t="s">
        <v>108</v>
      </c>
      <c s="32">
        <v>131.974</v>
      </c>
      <c s="33">
        <v>0</v>
      </c>
      <c s="34">
        <f>ROUND(ROUND(H148,2)*ROUND(G148,3),2)</f>
      </c>
      <c r="O148">
        <f>(I148*21)/100</f>
      </c>
      <c t="s">
        <v>23</v>
      </c>
    </row>
    <row r="149" spans="1:5" ht="25.5">
      <c r="A149" s="35" t="s">
        <v>50</v>
      </c>
      <c r="E149" s="36" t="s">
        <v>529</v>
      </c>
    </row>
    <row r="150" spans="1:5" ht="255">
      <c r="A150" s="39" t="s">
        <v>52</v>
      </c>
      <c r="E150" s="38" t="s">
        <v>530</v>
      </c>
    </row>
    <row r="151" spans="1:16" ht="12.75">
      <c r="A151" s="25" t="s">
        <v>45</v>
      </c>
      <c s="29" t="s">
        <v>229</v>
      </c>
      <c s="29" t="s">
        <v>531</v>
      </c>
      <c s="25" t="s">
        <v>47</v>
      </c>
      <c s="30" t="s">
        <v>202</v>
      </c>
      <c s="31" t="s">
        <v>49</v>
      </c>
      <c s="32">
        <v>27.715</v>
      </c>
      <c s="33">
        <v>0</v>
      </c>
      <c s="34">
        <f>ROUND(ROUND(H151,2)*ROUND(G151,3),2)</f>
      </c>
      <c r="O151">
        <f>(I151*21)/100</f>
      </c>
      <c t="s">
        <v>23</v>
      </c>
    </row>
    <row r="152" spans="1:5" ht="25.5">
      <c r="A152" s="35" t="s">
        <v>50</v>
      </c>
      <c r="E152" s="36" t="s">
        <v>532</v>
      </c>
    </row>
    <row r="153" spans="1:5" ht="255">
      <c r="A153" s="39" t="s">
        <v>52</v>
      </c>
      <c r="E153" s="38" t="s">
        <v>533</v>
      </c>
    </row>
    <row r="154" spans="1:16" ht="12.75">
      <c r="A154" s="25" t="s">
        <v>45</v>
      </c>
      <c s="29" t="s">
        <v>232</v>
      </c>
      <c s="29" t="s">
        <v>534</v>
      </c>
      <c s="25" t="s">
        <v>47</v>
      </c>
      <c s="30" t="s">
        <v>535</v>
      </c>
      <c s="31" t="s">
        <v>278</v>
      </c>
      <c s="32">
        <v>64.8</v>
      </c>
      <c s="33">
        <v>0</v>
      </c>
      <c s="34">
        <f>ROUND(ROUND(H154,2)*ROUND(G154,3),2)</f>
      </c>
      <c r="O154">
        <f>(I154*21)/100</f>
      </c>
      <c t="s">
        <v>23</v>
      </c>
    </row>
    <row r="155" spans="1:5" ht="12.75">
      <c r="A155" s="35" t="s">
        <v>50</v>
      </c>
      <c r="E155" s="36" t="s">
        <v>536</v>
      </c>
    </row>
    <row r="156" spans="1:5" ht="12.75">
      <c r="A156" s="39" t="s">
        <v>52</v>
      </c>
      <c r="E156" s="38" t="s">
        <v>537</v>
      </c>
    </row>
    <row r="157" spans="1:16" ht="12.75">
      <c r="A157" s="25" t="s">
        <v>45</v>
      </c>
      <c s="29" t="s">
        <v>237</v>
      </c>
      <c s="29" t="s">
        <v>538</v>
      </c>
      <c s="25" t="s">
        <v>47</v>
      </c>
      <c s="30" t="s">
        <v>539</v>
      </c>
      <c s="31" t="s">
        <v>108</v>
      </c>
      <c s="32">
        <v>9.759</v>
      </c>
      <c s="33">
        <v>0</v>
      </c>
      <c s="34">
        <f>ROUND(ROUND(H157,2)*ROUND(G157,3),2)</f>
      </c>
      <c r="O157">
        <f>(I157*21)/100</f>
      </c>
      <c t="s">
        <v>23</v>
      </c>
    </row>
    <row r="158" spans="1:5" ht="12.75">
      <c r="A158" s="35" t="s">
        <v>50</v>
      </c>
      <c r="E158" s="36" t="s">
        <v>540</v>
      </c>
    </row>
    <row r="159" spans="1:5" ht="63.75">
      <c r="A159" s="39" t="s">
        <v>52</v>
      </c>
      <c r="E159" s="38" t="s">
        <v>541</v>
      </c>
    </row>
    <row r="160" spans="1:16" ht="12.75">
      <c r="A160" s="25" t="s">
        <v>45</v>
      </c>
      <c s="29" t="s">
        <v>240</v>
      </c>
      <c s="29" t="s">
        <v>542</v>
      </c>
      <c s="25" t="s">
        <v>47</v>
      </c>
      <c s="30" t="s">
        <v>543</v>
      </c>
      <c s="31" t="s">
        <v>108</v>
      </c>
      <c s="32">
        <v>102.703</v>
      </c>
      <c s="33">
        <v>0</v>
      </c>
      <c s="34">
        <f>ROUND(ROUND(H160,2)*ROUND(G160,3),2)</f>
      </c>
      <c r="O160">
        <f>(I160*21)/100</f>
      </c>
      <c t="s">
        <v>23</v>
      </c>
    </row>
    <row r="161" spans="1:5" ht="76.5">
      <c r="A161" s="35" t="s">
        <v>50</v>
      </c>
      <c r="E161" s="36" t="s">
        <v>544</v>
      </c>
    </row>
    <row r="162" spans="1:5" ht="140.25">
      <c r="A162" s="39" t="s">
        <v>52</v>
      </c>
      <c r="E162" s="38" t="s">
        <v>545</v>
      </c>
    </row>
    <row r="163" spans="1:16" ht="12.75">
      <c r="A163" s="25" t="s">
        <v>45</v>
      </c>
      <c s="29" t="s">
        <v>242</v>
      </c>
      <c s="29" t="s">
        <v>546</v>
      </c>
      <c s="25" t="s">
        <v>47</v>
      </c>
      <c s="30" t="s">
        <v>547</v>
      </c>
      <c s="31" t="s">
        <v>49</v>
      </c>
      <c s="32">
        <v>22.595</v>
      </c>
      <c s="33">
        <v>0</v>
      </c>
      <c s="34">
        <f>ROUND(ROUND(H163,2)*ROUND(G163,3),2)</f>
      </c>
      <c r="O163">
        <f>(I163*21)/100</f>
      </c>
      <c t="s">
        <v>23</v>
      </c>
    </row>
    <row r="164" spans="1:5" ht="12.75">
      <c r="A164" s="35" t="s">
        <v>50</v>
      </c>
      <c r="E164" s="36" t="s">
        <v>548</v>
      </c>
    </row>
    <row r="165" spans="1:5" ht="140.25">
      <c r="A165" s="39" t="s">
        <v>52</v>
      </c>
      <c r="E165" s="38" t="s">
        <v>549</v>
      </c>
    </row>
    <row r="166" spans="1:16" ht="12.75">
      <c r="A166" s="25" t="s">
        <v>45</v>
      </c>
      <c s="29" t="s">
        <v>246</v>
      </c>
      <c s="29" t="s">
        <v>550</v>
      </c>
      <c s="25" t="s">
        <v>47</v>
      </c>
      <c s="30" t="s">
        <v>551</v>
      </c>
      <c s="31" t="s">
        <v>108</v>
      </c>
      <c s="32">
        <v>0.322</v>
      </c>
      <c s="33">
        <v>0</v>
      </c>
      <c s="34">
        <f>ROUND(ROUND(H166,2)*ROUND(G166,3),2)</f>
      </c>
      <c r="O166">
        <f>(I166*21)/100</f>
      </c>
      <c t="s">
        <v>23</v>
      </c>
    </row>
    <row r="167" spans="1:5" ht="25.5">
      <c r="A167" s="35" t="s">
        <v>50</v>
      </c>
      <c r="E167" s="36" t="s">
        <v>552</v>
      </c>
    </row>
    <row r="168" spans="1:5" ht="12.75">
      <c r="A168" s="39" t="s">
        <v>52</v>
      </c>
      <c r="E168" s="38" t="s">
        <v>553</v>
      </c>
    </row>
    <row r="169" spans="1:16" ht="12.75">
      <c r="A169" s="25" t="s">
        <v>45</v>
      </c>
      <c s="29" t="s">
        <v>250</v>
      </c>
      <c s="29" t="s">
        <v>554</v>
      </c>
      <c s="25" t="s">
        <v>47</v>
      </c>
      <c s="30" t="s">
        <v>555</v>
      </c>
      <c s="31" t="s">
        <v>108</v>
      </c>
      <c s="32">
        <v>21.675</v>
      </c>
      <c s="33">
        <v>0</v>
      </c>
      <c s="34">
        <f>ROUND(ROUND(H169,2)*ROUND(G169,3),2)</f>
      </c>
      <c r="O169">
        <f>(I169*21)/100</f>
      </c>
      <c t="s">
        <v>23</v>
      </c>
    </row>
    <row r="170" spans="1:5" ht="12.75">
      <c r="A170" s="35" t="s">
        <v>50</v>
      </c>
      <c r="E170" s="36" t="s">
        <v>556</v>
      </c>
    </row>
    <row r="171" spans="1:5" ht="89.25">
      <c r="A171" s="39" t="s">
        <v>52</v>
      </c>
      <c r="E171" s="38" t="s">
        <v>557</v>
      </c>
    </row>
    <row r="172" spans="1:16" ht="12.75">
      <c r="A172" s="25" t="s">
        <v>45</v>
      </c>
      <c s="29" t="s">
        <v>253</v>
      </c>
      <c s="29" t="s">
        <v>558</v>
      </c>
      <c s="25" t="s">
        <v>47</v>
      </c>
      <c s="30" t="s">
        <v>559</v>
      </c>
      <c s="31" t="s">
        <v>108</v>
      </c>
      <c s="32">
        <v>300</v>
      </c>
      <c s="33">
        <v>0</v>
      </c>
      <c s="34">
        <f>ROUND(ROUND(H172,2)*ROUND(G172,3),2)</f>
      </c>
      <c r="O172">
        <f>(I172*21)/100</f>
      </c>
      <c t="s">
        <v>23</v>
      </c>
    </row>
    <row r="173" spans="1:5" ht="25.5">
      <c r="A173" s="35" t="s">
        <v>50</v>
      </c>
      <c r="E173" s="36" t="s">
        <v>560</v>
      </c>
    </row>
    <row r="174" spans="1:5" ht="12.75">
      <c r="A174" s="39" t="s">
        <v>52</v>
      </c>
      <c r="E174" s="38" t="s">
        <v>561</v>
      </c>
    </row>
    <row r="175" spans="1:16" ht="12.75">
      <c r="A175" s="25" t="s">
        <v>45</v>
      </c>
      <c s="29" t="s">
        <v>258</v>
      </c>
      <c s="29" t="s">
        <v>562</v>
      </c>
      <c s="25" t="s">
        <v>47</v>
      </c>
      <c s="30" t="s">
        <v>563</v>
      </c>
      <c s="31" t="s">
        <v>108</v>
      </c>
      <c s="32">
        <v>4.84</v>
      </c>
      <c s="33">
        <v>0</v>
      </c>
      <c s="34">
        <f>ROUND(ROUND(H175,2)*ROUND(G175,3),2)</f>
      </c>
      <c r="O175">
        <f>(I175*21)/100</f>
      </c>
      <c t="s">
        <v>23</v>
      </c>
    </row>
    <row r="176" spans="1:5" ht="38.25">
      <c r="A176" s="35" t="s">
        <v>50</v>
      </c>
      <c r="E176" s="36" t="s">
        <v>564</v>
      </c>
    </row>
    <row r="177" spans="1:5" ht="12.75">
      <c r="A177" s="39" t="s">
        <v>52</v>
      </c>
      <c r="E177" s="38" t="s">
        <v>565</v>
      </c>
    </row>
    <row r="178" spans="1:16" ht="12.75">
      <c r="A178" s="25" t="s">
        <v>45</v>
      </c>
      <c s="29" t="s">
        <v>262</v>
      </c>
      <c s="29" t="s">
        <v>566</v>
      </c>
      <c s="25" t="s">
        <v>47</v>
      </c>
      <c s="30" t="s">
        <v>567</v>
      </c>
      <c s="31" t="s">
        <v>101</v>
      </c>
      <c s="32">
        <v>105.425</v>
      </c>
      <c s="33">
        <v>0</v>
      </c>
      <c s="34">
        <f>ROUND(ROUND(H178,2)*ROUND(G178,3),2)</f>
      </c>
      <c r="O178">
        <f>(I178*21)/100</f>
      </c>
      <c t="s">
        <v>23</v>
      </c>
    </row>
    <row r="179" spans="1:5" ht="25.5">
      <c r="A179" s="35" t="s">
        <v>50</v>
      </c>
      <c r="E179" s="36" t="s">
        <v>568</v>
      </c>
    </row>
    <row r="180" spans="1:5" ht="25.5">
      <c r="A180" s="37" t="s">
        <v>52</v>
      </c>
      <c r="E180" s="38" t="s">
        <v>569</v>
      </c>
    </row>
    <row r="181" spans="1:18" ht="12.75" customHeight="1">
      <c r="A181" s="6" t="s">
        <v>43</v>
      </c>
      <c s="6"/>
      <c s="41" t="s">
        <v>35</v>
      </c>
      <c s="6"/>
      <c s="27" t="s">
        <v>212</v>
      </c>
      <c s="6"/>
      <c s="6"/>
      <c s="6"/>
      <c s="42">
        <f>0+Q181</f>
      </c>
      <c r="O181">
        <f>0+R181</f>
      </c>
      <c r="Q181">
        <f>0+I182+I185+I188+I191+I194+I197+I200+I203+I206+I209+I212+I215+I218+I221</f>
      </c>
      <c>
        <f>0+O182+O185+O188+O191+O194+O197+O200+O203+O206+O209+O212+O215+O218+O221</f>
      </c>
    </row>
    <row r="182" spans="1:16" ht="25.5">
      <c r="A182" s="25" t="s">
        <v>45</v>
      </c>
      <c s="29" t="s">
        <v>266</v>
      </c>
      <c s="29" t="s">
        <v>214</v>
      </c>
      <c s="25" t="s">
        <v>47</v>
      </c>
      <c s="30" t="s">
        <v>215</v>
      </c>
      <c s="31" t="s">
        <v>101</v>
      </c>
      <c s="32">
        <v>1018.25</v>
      </c>
      <c s="33">
        <v>0</v>
      </c>
      <c s="34">
        <f>ROUND(ROUND(H182,2)*ROUND(G182,3),2)</f>
      </c>
      <c r="O182">
        <f>(I182*21)/100</f>
      </c>
      <c t="s">
        <v>23</v>
      </c>
    </row>
    <row r="183" spans="1:5" ht="12.75">
      <c r="A183" s="35" t="s">
        <v>50</v>
      </c>
      <c r="E183" s="36" t="s">
        <v>570</v>
      </c>
    </row>
    <row r="184" spans="1:5" ht="12.75">
      <c r="A184" s="39" t="s">
        <v>52</v>
      </c>
      <c r="E184" s="38" t="s">
        <v>571</v>
      </c>
    </row>
    <row r="185" spans="1:16" ht="12.75">
      <c r="A185" s="25" t="s">
        <v>45</v>
      </c>
      <c s="29" t="s">
        <v>270</v>
      </c>
      <c s="29" t="s">
        <v>572</v>
      </c>
      <c s="25" t="s">
        <v>47</v>
      </c>
      <c s="30" t="s">
        <v>573</v>
      </c>
      <c s="31" t="s">
        <v>101</v>
      </c>
      <c s="32">
        <v>1018.25</v>
      </c>
      <c s="33">
        <v>0</v>
      </c>
      <c s="34">
        <f>ROUND(ROUND(H185,2)*ROUND(G185,3),2)</f>
      </c>
      <c r="O185">
        <f>(I185*21)/100</f>
      </c>
      <c t="s">
        <v>23</v>
      </c>
    </row>
    <row r="186" spans="1:5" ht="12.75">
      <c r="A186" s="35" t="s">
        <v>50</v>
      </c>
      <c r="E186" s="36" t="s">
        <v>574</v>
      </c>
    </row>
    <row r="187" spans="1:5" ht="12.75">
      <c r="A187" s="39" t="s">
        <v>52</v>
      </c>
      <c r="E187" s="38" t="s">
        <v>571</v>
      </c>
    </row>
    <row r="188" spans="1:16" ht="12.75">
      <c r="A188" s="25" t="s">
        <v>45</v>
      </c>
      <c s="29" t="s">
        <v>275</v>
      </c>
      <c s="29" t="s">
        <v>575</v>
      </c>
      <c s="25" t="s">
        <v>47</v>
      </c>
      <c s="30" t="s">
        <v>576</v>
      </c>
      <c s="31" t="s">
        <v>101</v>
      </c>
      <c s="32">
        <v>1018.25</v>
      </c>
      <c s="33">
        <v>0</v>
      </c>
      <c s="34">
        <f>ROUND(ROUND(H188,2)*ROUND(G188,3),2)</f>
      </c>
      <c r="O188">
        <f>(I188*21)/100</f>
      </c>
      <c t="s">
        <v>23</v>
      </c>
    </row>
    <row r="189" spans="1:5" ht="12.75">
      <c r="A189" s="35" t="s">
        <v>50</v>
      </c>
      <c r="E189" s="36" t="s">
        <v>577</v>
      </c>
    </row>
    <row r="190" spans="1:5" ht="12.75">
      <c r="A190" s="39" t="s">
        <v>52</v>
      </c>
      <c r="E190" s="38" t="s">
        <v>571</v>
      </c>
    </row>
    <row r="191" spans="1:16" ht="12.75">
      <c r="A191" s="25" t="s">
        <v>45</v>
      </c>
      <c s="29" t="s">
        <v>281</v>
      </c>
      <c s="29" t="s">
        <v>578</v>
      </c>
      <c s="25" t="s">
        <v>47</v>
      </c>
      <c s="30" t="s">
        <v>579</v>
      </c>
      <c s="31" t="s">
        <v>101</v>
      </c>
      <c s="32">
        <v>3409.4</v>
      </c>
      <c s="33">
        <v>0</v>
      </c>
      <c s="34">
        <f>ROUND(ROUND(H191,2)*ROUND(G191,3),2)</f>
      </c>
      <c r="O191">
        <f>(I191*21)/100</f>
      </c>
      <c t="s">
        <v>23</v>
      </c>
    </row>
    <row r="192" spans="1:5" ht="38.25">
      <c r="A192" s="35" t="s">
        <v>50</v>
      </c>
      <c r="E192" s="36" t="s">
        <v>580</v>
      </c>
    </row>
    <row r="193" spans="1:5" ht="63.75">
      <c r="A193" s="39" t="s">
        <v>52</v>
      </c>
      <c r="E193" s="38" t="s">
        <v>581</v>
      </c>
    </row>
    <row r="194" spans="1:16" ht="12.75">
      <c r="A194" s="25" t="s">
        <v>45</v>
      </c>
      <c s="29" t="s">
        <v>285</v>
      </c>
      <c s="29" t="s">
        <v>582</v>
      </c>
      <c s="25" t="s">
        <v>47</v>
      </c>
      <c s="30" t="s">
        <v>583</v>
      </c>
      <c s="31" t="s">
        <v>101</v>
      </c>
      <c s="32">
        <v>1737.2</v>
      </c>
      <c s="33">
        <v>0</v>
      </c>
      <c s="34">
        <f>ROUND(ROUND(H194,2)*ROUND(G194,3),2)</f>
      </c>
      <c r="O194">
        <f>(I194*21)/100</f>
      </c>
      <c t="s">
        <v>23</v>
      </c>
    </row>
    <row r="195" spans="1:5" ht="12.75">
      <c r="A195" s="35" t="s">
        <v>50</v>
      </c>
      <c r="E195" s="36" t="s">
        <v>584</v>
      </c>
    </row>
    <row r="196" spans="1:5" ht="63.75">
      <c r="A196" s="39" t="s">
        <v>52</v>
      </c>
      <c r="E196" s="38" t="s">
        <v>585</v>
      </c>
    </row>
    <row r="197" spans="1:16" ht="12.75">
      <c r="A197" s="25" t="s">
        <v>45</v>
      </c>
      <c s="29" t="s">
        <v>289</v>
      </c>
      <c s="29" t="s">
        <v>230</v>
      </c>
      <c s="25" t="s">
        <v>47</v>
      </c>
      <c s="30" t="s">
        <v>231</v>
      </c>
      <c s="31" t="s">
        <v>101</v>
      </c>
      <c s="32">
        <v>1672.2</v>
      </c>
      <c s="33">
        <v>0</v>
      </c>
      <c s="34">
        <f>ROUND(ROUND(H197,2)*ROUND(G197,3),2)</f>
      </c>
      <c r="O197">
        <f>(I197*21)/100</f>
      </c>
      <c t="s">
        <v>23</v>
      </c>
    </row>
    <row r="198" spans="1:5" ht="12.75">
      <c r="A198" s="35" t="s">
        <v>50</v>
      </c>
      <c r="E198" s="36" t="s">
        <v>586</v>
      </c>
    </row>
    <row r="199" spans="1:5" ht="38.25">
      <c r="A199" s="39" t="s">
        <v>52</v>
      </c>
      <c r="E199" s="38" t="s">
        <v>587</v>
      </c>
    </row>
    <row r="200" spans="1:16" ht="12.75">
      <c r="A200" s="25" t="s">
        <v>45</v>
      </c>
      <c s="29" t="s">
        <v>293</v>
      </c>
      <c s="29" t="s">
        <v>588</v>
      </c>
      <c s="25" t="s">
        <v>47</v>
      </c>
      <c s="30" t="s">
        <v>589</v>
      </c>
      <c s="31" t="s">
        <v>101</v>
      </c>
      <c s="32">
        <v>1018.25</v>
      </c>
      <c s="33">
        <v>0</v>
      </c>
      <c s="34">
        <f>ROUND(ROUND(H200,2)*ROUND(G200,3),2)</f>
      </c>
      <c r="O200">
        <f>(I200*21)/100</f>
      </c>
      <c t="s">
        <v>23</v>
      </c>
    </row>
    <row r="201" spans="1:5" ht="12.75">
      <c r="A201" s="35" t="s">
        <v>50</v>
      </c>
      <c r="E201" s="36" t="s">
        <v>590</v>
      </c>
    </row>
    <row r="202" spans="1:5" ht="12.75">
      <c r="A202" s="39" t="s">
        <v>52</v>
      </c>
      <c r="E202" s="38" t="s">
        <v>571</v>
      </c>
    </row>
    <row r="203" spans="1:16" ht="12.75">
      <c r="A203" s="25" t="s">
        <v>45</v>
      </c>
      <c s="29" t="s">
        <v>297</v>
      </c>
      <c s="29" t="s">
        <v>591</v>
      </c>
      <c s="25" t="s">
        <v>47</v>
      </c>
      <c s="30" t="s">
        <v>592</v>
      </c>
      <c s="31" t="s">
        <v>101</v>
      </c>
      <c s="32">
        <v>592.357</v>
      </c>
      <c s="33">
        <v>0</v>
      </c>
      <c s="34">
        <f>ROUND(ROUND(H203,2)*ROUND(G203,3),2)</f>
      </c>
      <c r="O203">
        <f>(I203*21)/100</f>
      </c>
      <c t="s">
        <v>23</v>
      </c>
    </row>
    <row r="204" spans="1:5" ht="12.75">
      <c r="A204" s="35" t="s">
        <v>50</v>
      </c>
      <c r="E204" s="36" t="s">
        <v>593</v>
      </c>
    </row>
    <row r="205" spans="1:5" ht="204">
      <c r="A205" s="39" t="s">
        <v>52</v>
      </c>
      <c r="E205" s="38" t="s">
        <v>594</v>
      </c>
    </row>
    <row r="206" spans="1:16" ht="12.75">
      <c r="A206" s="25" t="s">
        <v>45</v>
      </c>
      <c s="29" t="s">
        <v>301</v>
      </c>
      <c s="29" t="s">
        <v>595</v>
      </c>
      <c s="25" t="s">
        <v>47</v>
      </c>
      <c s="30" t="s">
        <v>596</v>
      </c>
      <c s="31" t="s">
        <v>101</v>
      </c>
      <c s="32">
        <v>1018.25</v>
      </c>
      <c s="33">
        <v>0</v>
      </c>
      <c s="34">
        <f>ROUND(ROUND(H206,2)*ROUND(G206,3),2)</f>
      </c>
      <c r="O206">
        <f>(I206*21)/100</f>
      </c>
      <c t="s">
        <v>23</v>
      </c>
    </row>
    <row r="207" spans="1:5" ht="12.75">
      <c r="A207" s="35" t="s">
        <v>50</v>
      </c>
      <c r="E207" s="36" t="s">
        <v>597</v>
      </c>
    </row>
    <row r="208" spans="1:5" ht="25.5">
      <c r="A208" s="39" t="s">
        <v>52</v>
      </c>
      <c r="E208" s="38" t="s">
        <v>598</v>
      </c>
    </row>
    <row r="209" spans="1:16" ht="12.75">
      <c r="A209" s="25" t="s">
        <v>45</v>
      </c>
      <c s="29" t="s">
        <v>305</v>
      </c>
      <c s="29" t="s">
        <v>599</v>
      </c>
      <c s="25" t="s">
        <v>47</v>
      </c>
      <c s="30" t="s">
        <v>600</v>
      </c>
      <c s="31" t="s">
        <v>101</v>
      </c>
      <c s="32">
        <v>592.357</v>
      </c>
      <c s="33">
        <v>0</v>
      </c>
      <c s="34">
        <f>ROUND(ROUND(H209,2)*ROUND(G209,3),2)</f>
      </c>
      <c r="O209">
        <f>(I209*21)/100</f>
      </c>
      <c t="s">
        <v>23</v>
      </c>
    </row>
    <row r="210" spans="1:5" ht="12.75">
      <c r="A210" s="35" t="s">
        <v>50</v>
      </c>
      <c r="E210" s="36" t="s">
        <v>601</v>
      </c>
    </row>
    <row r="211" spans="1:5" ht="229.5">
      <c r="A211" s="39" t="s">
        <v>52</v>
      </c>
      <c r="E211" s="38" t="s">
        <v>602</v>
      </c>
    </row>
    <row r="212" spans="1:16" ht="12.75">
      <c r="A212" s="25" t="s">
        <v>45</v>
      </c>
      <c s="29" t="s">
        <v>309</v>
      </c>
      <c s="29" t="s">
        <v>603</v>
      </c>
      <c s="25" t="s">
        <v>47</v>
      </c>
      <c s="30" t="s">
        <v>604</v>
      </c>
      <c s="31" t="s">
        <v>101</v>
      </c>
      <c s="32">
        <v>4137.2</v>
      </c>
      <c s="33">
        <v>0</v>
      </c>
      <c s="34">
        <f>ROUND(ROUND(H212,2)*ROUND(G212,3),2)</f>
      </c>
      <c r="O212">
        <f>(I212*21)/100</f>
      </c>
      <c t="s">
        <v>23</v>
      </c>
    </row>
    <row r="213" spans="1:5" ht="12.75">
      <c r="A213" s="35" t="s">
        <v>50</v>
      </c>
      <c r="E213" s="36" t="s">
        <v>605</v>
      </c>
    </row>
    <row r="214" spans="1:5" ht="127.5">
      <c r="A214" s="39" t="s">
        <v>52</v>
      </c>
      <c r="E214" s="38" t="s">
        <v>606</v>
      </c>
    </row>
    <row r="215" spans="1:16" ht="12.75">
      <c r="A215" s="25" t="s">
        <v>45</v>
      </c>
      <c s="29" t="s">
        <v>313</v>
      </c>
      <c s="29" t="s">
        <v>607</v>
      </c>
      <c s="25" t="s">
        <v>47</v>
      </c>
      <c s="30" t="s">
        <v>608</v>
      </c>
      <c s="31" t="s">
        <v>108</v>
      </c>
      <c s="32">
        <v>24</v>
      </c>
      <c s="33">
        <v>0</v>
      </c>
      <c s="34">
        <f>ROUND(ROUND(H215,2)*ROUND(G215,3),2)</f>
      </c>
      <c r="O215">
        <f>(I215*21)/100</f>
      </c>
      <c t="s">
        <v>23</v>
      </c>
    </row>
    <row r="216" spans="1:5" ht="51">
      <c r="A216" s="35" t="s">
        <v>50</v>
      </c>
      <c r="E216" s="36" t="s">
        <v>609</v>
      </c>
    </row>
    <row r="217" spans="1:5" ht="12.75">
      <c r="A217" s="39" t="s">
        <v>52</v>
      </c>
      <c r="E217" s="38" t="s">
        <v>610</v>
      </c>
    </row>
    <row r="218" spans="1:16" ht="25.5">
      <c r="A218" s="25" t="s">
        <v>45</v>
      </c>
      <c s="29" t="s">
        <v>316</v>
      </c>
      <c s="29" t="s">
        <v>611</v>
      </c>
      <c s="25" t="s">
        <v>388</v>
      </c>
      <c s="30" t="s">
        <v>612</v>
      </c>
      <c s="31" t="s">
        <v>101</v>
      </c>
      <c s="32">
        <v>605</v>
      </c>
      <c s="33">
        <v>0</v>
      </c>
      <c s="34">
        <f>ROUND(ROUND(H218,2)*ROUND(G218,3),2)</f>
      </c>
      <c r="O218">
        <f>(I218*21)/100</f>
      </c>
      <c t="s">
        <v>23</v>
      </c>
    </row>
    <row r="219" spans="1:5" ht="51">
      <c r="A219" s="35" t="s">
        <v>50</v>
      </c>
      <c r="E219" s="36" t="s">
        <v>613</v>
      </c>
    </row>
    <row r="220" spans="1:5" ht="89.25">
      <c r="A220" s="39" t="s">
        <v>52</v>
      </c>
      <c r="E220" s="38" t="s">
        <v>424</v>
      </c>
    </row>
    <row r="221" spans="1:16" ht="25.5">
      <c r="A221" s="25" t="s">
        <v>45</v>
      </c>
      <c s="29" t="s">
        <v>320</v>
      </c>
      <c s="29" t="s">
        <v>611</v>
      </c>
      <c s="25" t="s">
        <v>471</v>
      </c>
      <c s="30" t="s">
        <v>612</v>
      </c>
      <c s="31" t="s">
        <v>101</v>
      </c>
      <c s="32">
        <v>52.68</v>
      </c>
      <c s="33">
        <v>0</v>
      </c>
      <c s="34">
        <f>ROUND(ROUND(H221,2)*ROUND(G221,3),2)</f>
      </c>
      <c r="O221">
        <f>(I221*21)/100</f>
      </c>
      <c t="s">
        <v>23</v>
      </c>
    </row>
    <row r="222" spans="1:5" ht="51">
      <c r="A222" s="35" t="s">
        <v>50</v>
      </c>
      <c r="E222" s="36" t="s">
        <v>614</v>
      </c>
    </row>
    <row r="223" spans="1:5" ht="12.75">
      <c r="A223" s="37" t="s">
        <v>52</v>
      </c>
      <c r="E223" s="38" t="s">
        <v>615</v>
      </c>
    </row>
    <row r="224" spans="1:18" ht="12.75" customHeight="1">
      <c r="A224" s="6" t="s">
        <v>43</v>
      </c>
      <c s="6"/>
      <c s="41" t="s">
        <v>37</v>
      </c>
      <c s="6"/>
      <c s="27" t="s">
        <v>236</v>
      </c>
      <c s="6"/>
      <c s="6"/>
      <c s="6"/>
      <c s="42">
        <f>0+Q224</f>
      </c>
      <c r="O224">
        <f>0+R224</f>
      </c>
      <c r="Q224">
        <f>0+I225+I228+I231+I234+I237+I240+I243</f>
      </c>
      <c>
        <f>0+O225+O228+O231+O234+O237+O240+O243</f>
      </c>
    </row>
    <row r="225" spans="1:16" ht="25.5">
      <c r="A225" s="25" t="s">
        <v>45</v>
      </c>
      <c s="29" t="s">
        <v>322</v>
      </c>
      <c s="29" t="s">
        <v>616</v>
      </c>
      <c s="25" t="s">
        <v>388</v>
      </c>
      <c s="30" t="s">
        <v>617</v>
      </c>
      <c s="31" t="s">
        <v>101</v>
      </c>
      <c s="32">
        <v>330.8</v>
      </c>
      <c s="33">
        <v>0</v>
      </c>
      <c s="34">
        <f>ROUND(ROUND(H225,2)*ROUND(G225,3),2)</f>
      </c>
      <c r="O225">
        <f>(I225*21)/100</f>
      </c>
      <c t="s">
        <v>23</v>
      </c>
    </row>
    <row r="226" spans="1:5" ht="12.75">
      <c r="A226" s="35" t="s">
        <v>50</v>
      </c>
      <c r="E226" s="36" t="s">
        <v>618</v>
      </c>
    </row>
    <row r="227" spans="1:5" ht="12.75">
      <c r="A227" s="39" t="s">
        <v>52</v>
      </c>
      <c r="E227" s="38" t="s">
        <v>619</v>
      </c>
    </row>
    <row r="228" spans="1:16" ht="25.5">
      <c r="A228" s="25" t="s">
        <v>45</v>
      </c>
      <c s="29" t="s">
        <v>620</v>
      </c>
      <c s="29" t="s">
        <v>616</v>
      </c>
      <c s="25" t="s">
        <v>471</v>
      </c>
      <c s="30" t="s">
        <v>617</v>
      </c>
      <c s="31" t="s">
        <v>101</v>
      </c>
      <c s="32">
        <v>4564.581</v>
      </c>
      <c s="33">
        <v>0</v>
      </c>
      <c s="34">
        <f>ROUND(ROUND(H228,2)*ROUND(G228,3),2)</f>
      </c>
      <c r="O228">
        <f>(I228*21)/100</f>
      </c>
      <c t="s">
        <v>23</v>
      </c>
    </row>
    <row r="229" spans="1:5" ht="12.75">
      <c r="A229" s="35" t="s">
        <v>50</v>
      </c>
      <c r="E229" s="36" t="s">
        <v>621</v>
      </c>
    </row>
    <row r="230" spans="1:5" ht="140.25">
      <c r="A230" s="39" t="s">
        <v>52</v>
      </c>
      <c r="E230" s="38" t="s">
        <v>622</v>
      </c>
    </row>
    <row r="231" spans="1:16" ht="12.75">
      <c r="A231" s="25" t="s">
        <v>45</v>
      </c>
      <c s="29" t="s">
        <v>623</v>
      </c>
      <c s="29" t="s">
        <v>238</v>
      </c>
      <c s="25" t="s">
        <v>47</v>
      </c>
      <c s="30" t="s">
        <v>239</v>
      </c>
      <c s="31" t="s">
        <v>101</v>
      </c>
      <c s="32">
        <v>4564.581</v>
      </c>
      <c s="33">
        <v>0</v>
      </c>
      <c s="34">
        <f>ROUND(ROUND(H231,2)*ROUND(G231,3),2)</f>
      </c>
      <c r="O231">
        <f>(I231*21)/100</f>
      </c>
      <c t="s">
        <v>23</v>
      </c>
    </row>
    <row r="232" spans="1:5" ht="12.75">
      <c r="A232" s="35" t="s">
        <v>50</v>
      </c>
      <c r="E232" s="36" t="s">
        <v>624</v>
      </c>
    </row>
    <row r="233" spans="1:5" ht="140.25">
      <c r="A233" s="39" t="s">
        <v>52</v>
      </c>
      <c r="E233" s="38" t="s">
        <v>625</v>
      </c>
    </row>
    <row r="234" spans="1:16" ht="12.75">
      <c r="A234" s="25" t="s">
        <v>45</v>
      </c>
      <c s="29" t="s">
        <v>626</v>
      </c>
      <c s="29" t="s">
        <v>243</v>
      </c>
      <c s="25" t="s">
        <v>47</v>
      </c>
      <c s="30" t="s">
        <v>244</v>
      </c>
      <c s="31" t="s">
        <v>101</v>
      </c>
      <c s="32">
        <v>4895.381</v>
      </c>
      <c s="33">
        <v>0</v>
      </c>
      <c s="34">
        <f>ROUND(ROUND(H234,2)*ROUND(G234,3),2)</f>
      </c>
      <c r="O234">
        <f>(I234*21)/100</f>
      </c>
      <c t="s">
        <v>23</v>
      </c>
    </row>
    <row r="235" spans="1:5" ht="12.75">
      <c r="A235" s="35" t="s">
        <v>50</v>
      </c>
      <c r="E235" s="36" t="s">
        <v>627</v>
      </c>
    </row>
    <row r="236" spans="1:5" ht="153">
      <c r="A236" s="39" t="s">
        <v>52</v>
      </c>
      <c r="E236" s="38" t="s">
        <v>628</v>
      </c>
    </row>
    <row r="237" spans="1:16" ht="12.75">
      <c r="A237" s="25" t="s">
        <v>45</v>
      </c>
      <c s="29" t="s">
        <v>629</v>
      </c>
      <c s="29" t="s">
        <v>247</v>
      </c>
      <c s="25" t="s">
        <v>47</v>
      </c>
      <c s="30" t="s">
        <v>248</v>
      </c>
      <c s="31" t="s">
        <v>101</v>
      </c>
      <c s="32">
        <v>4564.581</v>
      </c>
      <c s="33">
        <v>0</v>
      </c>
      <c s="34">
        <f>ROUND(ROUND(H237,2)*ROUND(G237,3),2)</f>
      </c>
      <c r="O237">
        <f>(I237*21)/100</f>
      </c>
      <c t="s">
        <v>23</v>
      </c>
    </row>
    <row r="238" spans="1:5" ht="25.5">
      <c r="A238" s="35" t="s">
        <v>50</v>
      </c>
      <c r="E238" s="36" t="s">
        <v>630</v>
      </c>
    </row>
    <row r="239" spans="1:5" ht="140.25">
      <c r="A239" s="39" t="s">
        <v>52</v>
      </c>
      <c r="E239" s="38" t="s">
        <v>625</v>
      </c>
    </row>
    <row r="240" spans="1:16" ht="12.75">
      <c r="A240" s="25" t="s">
        <v>45</v>
      </c>
      <c s="29" t="s">
        <v>631</v>
      </c>
      <c s="29" t="s">
        <v>632</v>
      </c>
      <c s="25" t="s">
        <v>47</v>
      </c>
      <c s="30" t="s">
        <v>633</v>
      </c>
      <c s="31" t="s">
        <v>101</v>
      </c>
      <c s="32">
        <v>148.98</v>
      </c>
      <c s="33">
        <v>0</v>
      </c>
      <c s="34">
        <f>ROUND(ROUND(H240,2)*ROUND(G240,3),2)</f>
      </c>
      <c r="O240">
        <f>(I240*21)/100</f>
      </c>
      <c t="s">
        <v>23</v>
      </c>
    </row>
    <row r="241" spans="1:5" ht="12.75">
      <c r="A241" s="35" t="s">
        <v>50</v>
      </c>
      <c r="E241" s="36" t="s">
        <v>634</v>
      </c>
    </row>
    <row r="242" spans="1:5" ht="63.75">
      <c r="A242" s="39" t="s">
        <v>52</v>
      </c>
      <c r="E242" s="38" t="s">
        <v>635</v>
      </c>
    </row>
    <row r="243" spans="1:16" ht="12.75">
      <c r="A243" s="25" t="s">
        <v>45</v>
      </c>
      <c s="29" t="s">
        <v>636</v>
      </c>
      <c s="29" t="s">
        <v>637</v>
      </c>
      <c s="25" t="s">
        <v>47</v>
      </c>
      <c s="30" t="s">
        <v>638</v>
      </c>
      <c s="31" t="s">
        <v>101</v>
      </c>
      <c s="32">
        <v>48</v>
      </c>
      <c s="33">
        <v>0</v>
      </c>
      <c s="34">
        <f>ROUND(ROUND(H243,2)*ROUND(G243,3),2)</f>
      </c>
      <c r="O243">
        <f>(I243*21)/100</f>
      </c>
      <c t="s">
        <v>23</v>
      </c>
    </row>
    <row r="244" spans="1:5" ht="12.75">
      <c r="A244" s="35" t="s">
        <v>50</v>
      </c>
      <c r="E244" s="36" t="s">
        <v>639</v>
      </c>
    </row>
    <row r="245" spans="1:5" ht="12.75">
      <c r="A245" s="37" t="s">
        <v>52</v>
      </c>
      <c r="E245" s="38" t="s">
        <v>640</v>
      </c>
    </row>
    <row r="246" spans="1:18" ht="12.75" customHeight="1">
      <c r="A246" s="6" t="s">
        <v>43</v>
      </c>
      <c s="6"/>
      <c s="41" t="s">
        <v>68</v>
      </c>
      <c s="6"/>
      <c s="27" t="s">
        <v>257</v>
      </c>
      <c s="6"/>
      <c s="6"/>
      <c s="6"/>
      <c s="42">
        <f>0+Q246</f>
      </c>
      <c r="O246">
        <f>0+R246</f>
      </c>
      <c r="Q246">
        <f>0+I247+I250+I253</f>
      </c>
      <c>
        <f>0+O247+O250+O253</f>
      </c>
    </row>
    <row r="247" spans="1:16" ht="25.5">
      <c r="A247" s="25" t="s">
        <v>45</v>
      </c>
      <c s="29" t="s">
        <v>641</v>
      </c>
      <c s="29" t="s">
        <v>259</v>
      </c>
      <c s="25" t="s">
        <v>47</v>
      </c>
      <c s="30" t="s">
        <v>260</v>
      </c>
      <c s="31" t="s">
        <v>101</v>
      </c>
      <c s="32">
        <v>330.8</v>
      </c>
      <c s="33">
        <v>0</v>
      </c>
      <c s="34">
        <f>ROUND(ROUND(H247,2)*ROUND(G247,3),2)</f>
      </c>
      <c r="O247">
        <f>(I247*21)/100</f>
      </c>
      <c t="s">
        <v>23</v>
      </c>
    </row>
    <row r="248" spans="1:5" ht="25.5">
      <c r="A248" s="35" t="s">
        <v>50</v>
      </c>
      <c r="E248" s="36" t="s">
        <v>642</v>
      </c>
    </row>
    <row r="249" spans="1:5" ht="12.75">
      <c r="A249" s="39" t="s">
        <v>52</v>
      </c>
      <c r="E249" s="38" t="s">
        <v>643</v>
      </c>
    </row>
    <row r="250" spans="1:16" ht="25.5">
      <c r="A250" s="25" t="s">
        <v>45</v>
      </c>
      <c s="29" t="s">
        <v>644</v>
      </c>
      <c s="29" t="s">
        <v>645</v>
      </c>
      <c s="25" t="s">
        <v>47</v>
      </c>
      <c s="30" t="s">
        <v>646</v>
      </c>
      <c s="31" t="s">
        <v>101</v>
      </c>
      <c s="32">
        <v>653.95</v>
      </c>
      <c s="33">
        <v>0</v>
      </c>
      <c s="34">
        <f>ROUND(ROUND(H250,2)*ROUND(G250,3),2)</f>
      </c>
      <c r="O250">
        <f>(I250*21)/100</f>
      </c>
      <c t="s">
        <v>23</v>
      </c>
    </row>
    <row r="251" spans="1:5" ht="12.75">
      <c r="A251" s="35" t="s">
        <v>50</v>
      </c>
      <c r="E251" s="36" t="s">
        <v>647</v>
      </c>
    </row>
    <row r="252" spans="1:5" ht="12.75">
      <c r="A252" s="39" t="s">
        <v>52</v>
      </c>
      <c r="E252" s="38" t="s">
        <v>648</v>
      </c>
    </row>
    <row r="253" spans="1:16" ht="12.75">
      <c r="A253" s="25" t="s">
        <v>45</v>
      </c>
      <c s="29" t="s">
        <v>649</v>
      </c>
      <c s="29" t="s">
        <v>650</v>
      </c>
      <c s="25" t="s">
        <v>47</v>
      </c>
      <c s="30" t="s">
        <v>651</v>
      </c>
      <c s="31" t="s">
        <v>101</v>
      </c>
      <c s="32">
        <v>639.94</v>
      </c>
      <c s="33">
        <v>0</v>
      </c>
      <c s="34">
        <f>ROUND(ROUND(H253,2)*ROUND(G253,3),2)</f>
      </c>
      <c r="O253">
        <f>(I253*21)/100</f>
      </c>
      <c t="s">
        <v>23</v>
      </c>
    </row>
    <row r="254" spans="1:5" ht="25.5">
      <c r="A254" s="35" t="s">
        <v>50</v>
      </c>
      <c r="E254" s="36" t="s">
        <v>652</v>
      </c>
    </row>
    <row r="255" spans="1:5" ht="89.25">
      <c r="A255" s="37" t="s">
        <v>52</v>
      </c>
      <c r="E255" s="38" t="s">
        <v>653</v>
      </c>
    </row>
    <row r="256" spans="1:18" ht="12.75" customHeight="1">
      <c r="A256" s="6" t="s">
        <v>43</v>
      </c>
      <c s="6"/>
      <c s="41" t="s">
        <v>72</v>
      </c>
      <c s="6"/>
      <c s="27" t="s">
        <v>274</v>
      </c>
      <c s="6"/>
      <c s="6"/>
      <c s="6"/>
      <c s="42">
        <f>0+Q256</f>
      </c>
      <c r="O256">
        <f>0+R256</f>
      </c>
      <c r="Q256">
        <f>0+I257+I260+I263+I266+I269+I272+I275+I278</f>
      </c>
      <c>
        <f>0+O257+O260+O263+O266+O269+O272+O275+O278</f>
      </c>
    </row>
    <row r="257" spans="1:16" ht="12.75">
      <c r="A257" s="25" t="s">
        <v>45</v>
      </c>
      <c s="29" t="s">
        <v>654</v>
      </c>
      <c s="29" t="s">
        <v>655</v>
      </c>
      <c s="25" t="s">
        <v>47</v>
      </c>
      <c s="30" t="s">
        <v>656</v>
      </c>
      <c s="31" t="s">
        <v>278</v>
      </c>
      <c s="32">
        <v>4</v>
      </c>
      <c s="33">
        <v>0</v>
      </c>
      <c s="34">
        <f>ROUND(ROUND(H257,2)*ROUND(G257,3),2)</f>
      </c>
      <c r="O257">
        <f>(I257*21)/100</f>
      </c>
      <c t="s">
        <v>23</v>
      </c>
    </row>
    <row r="258" spans="1:5" ht="38.25">
      <c r="A258" s="35" t="s">
        <v>50</v>
      </c>
      <c r="E258" s="36" t="s">
        <v>657</v>
      </c>
    </row>
    <row r="259" spans="1:5" ht="12.75">
      <c r="A259" s="39" t="s">
        <v>52</v>
      </c>
      <c r="E259" s="38" t="s">
        <v>658</v>
      </c>
    </row>
    <row r="260" spans="1:16" ht="12.75">
      <c r="A260" s="25" t="s">
        <v>45</v>
      </c>
      <c s="29" t="s">
        <v>659</v>
      </c>
      <c s="29" t="s">
        <v>660</v>
      </c>
      <c s="25" t="s">
        <v>47</v>
      </c>
      <c s="30" t="s">
        <v>661</v>
      </c>
      <c s="31" t="s">
        <v>278</v>
      </c>
      <c s="32">
        <v>26.4</v>
      </c>
      <c s="33">
        <v>0</v>
      </c>
      <c s="34">
        <f>ROUND(ROUND(H260,2)*ROUND(G260,3),2)</f>
      </c>
      <c r="O260">
        <f>(I260*21)/100</f>
      </c>
      <c t="s">
        <v>23</v>
      </c>
    </row>
    <row r="261" spans="1:5" ht="25.5">
      <c r="A261" s="35" t="s">
        <v>50</v>
      </c>
      <c r="E261" s="36" t="s">
        <v>662</v>
      </c>
    </row>
    <row r="262" spans="1:5" ht="12.75">
      <c r="A262" s="39" t="s">
        <v>52</v>
      </c>
      <c r="E262" s="38" t="s">
        <v>663</v>
      </c>
    </row>
    <row r="263" spans="1:16" ht="12.75">
      <c r="A263" s="25" t="s">
        <v>45</v>
      </c>
      <c s="29" t="s">
        <v>664</v>
      </c>
      <c s="29" t="s">
        <v>665</v>
      </c>
      <c s="25" t="s">
        <v>47</v>
      </c>
      <c s="30" t="s">
        <v>666</v>
      </c>
      <c s="31" t="s">
        <v>278</v>
      </c>
      <c s="32">
        <v>17</v>
      </c>
      <c s="33">
        <v>0</v>
      </c>
      <c s="34">
        <f>ROUND(ROUND(H263,2)*ROUND(G263,3),2)</f>
      </c>
      <c r="O263">
        <f>(I263*21)/100</f>
      </c>
      <c t="s">
        <v>23</v>
      </c>
    </row>
    <row r="264" spans="1:5" ht="25.5">
      <c r="A264" s="35" t="s">
        <v>50</v>
      </c>
      <c r="E264" s="36" t="s">
        <v>667</v>
      </c>
    </row>
    <row r="265" spans="1:5" ht="102">
      <c r="A265" s="39" t="s">
        <v>52</v>
      </c>
      <c r="E265" s="38" t="s">
        <v>668</v>
      </c>
    </row>
    <row r="266" spans="1:16" ht="12.75">
      <c r="A266" s="25" t="s">
        <v>45</v>
      </c>
      <c s="29" t="s">
        <v>669</v>
      </c>
      <c s="29" t="s">
        <v>670</v>
      </c>
      <c s="25" t="s">
        <v>47</v>
      </c>
      <c s="30" t="s">
        <v>671</v>
      </c>
      <c s="31" t="s">
        <v>278</v>
      </c>
      <c s="32">
        <v>162.6</v>
      </c>
      <c s="33">
        <v>0</v>
      </c>
      <c s="34">
        <f>ROUND(ROUND(H266,2)*ROUND(G266,3),2)</f>
      </c>
      <c r="O266">
        <f>(I266*21)/100</f>
      </c>
      <c t="s">
        <v>23</v>
      </c>
    </row>
    <row r="267" spans="1:5" ht="12.75">
      <c r="A267" s="35" t="s">
        <v>50</v>
      </c>
      <c r="E267" s="36" t="s">
        <v>672</v>
      </c>
    </row>
    <row r="268" spans="1:5" ht="140.25">
      <c r="A268" s="39" t="s">
        <v>52</v>
      </c>
      <c r="E268" s="38" t="s">
        <v>673</v>
      </c>
    </row>
    <row r="269" spans="1:16" ht="12.75">
      <c r="A269" s="25" t="s">
        <v>45</v>
      </c>
      <c s="29" t="s">
        <v>674</v>
      </c>
      <c s="29" t="s">
        <v>675</v>
      </c>
      <c s="25" t="s">
        <v>47</v>
      </c>
      <c s="30" t="s">
        <v>676</v>
      </c>
      <c s="31" t="s">
        <v>278</v>
      </c>
      <c s="32">
        <v>8.2</v>
      </c>
      <c s="33">
        <v>0</v>
      </c>
      <c s="34">
        <f>ROUND(ROUND(H269,2)*ROUND(G269,3),2)</f>
      </c>
      <c r="O269">
        <f>(I269*21)/100</f>
      </c>
      <c t="s">
        <v>23</v>
      </c>
    </row>
    <row r="270" spans="1:5" ht="12.75">
      <c r="A270" s="35" t="s">
        <v>50</v>
      </c>
      <c r="E270" s="36" t="s">
        <v>677</v>
      </c>
    </row>
    <row r="271" spans="1:5" ht="89.25">
      <c r="A271" s="39" t="s">
        <v>52</v>
      </c>
      <c r="E271" s="38" t="s">
        <v>678</v>
      </c>
    </row>
    <row r="272" spans="1:16" ht="12.75">
      <c r="A272" s="25" t="s">
        <v>45</v>
      </c>
      <c s="29" t="s">
        <v>679</v>
      </c>
      <c s="29" t="s">
        <v>680</v>
      </c>
      <c s="25" t="s">
        <v>47</v>
      </c>
      <c s="30" t="s">
        <v>681</v>
      </c>
      <c s="31" t="s">
        <v>278</v>
      </c>
      <c s="32">
        <v>2.4</v>
      </c>
      <c s="33">
        <v>0</v>
      </c>
      <c s="34">
        <f>ROUND(ROUND(H272,2)*ROUND(G272,3),2)</f>
      </c>
      <c r="O272">
        <f>(I272*21)/100</f>
      </c>
      <c t="s">
        <v>23</v>
      </c>
    </row>
    <row r="273" spans="1:5" ht="12.75">
      <c r="A273" s="35" t="s">
        <v>50</v>
      </c>
      <c r="E273" s="36" t="s">
        <v>682</v>
      </c>
    </row>
    <row r="274" spans="1:5" ht="12.75">
      <c r="A274" s="39" t="s">
        <v>52</v>
      </c>
      <c r="E274" s="38" t="s">
        <v>683</v>
      </c>
    </row>
    <row r="275" spans="1:16" ht="12.75">
      <c r="A275" s="25" t="s">
        <v>45</v>
      </c>
      <c s="29" t="s">
        <v>684</v>
      </c>
      <c s="29" t="s">
        <v>685</v>
      </c>
      <c s="25" t="s">
        <v>47</v>
      </c>
      <c s="30" t="s">
        <v>686</v>
      </c>
      <c s="31" t="s">
        <v>84</v>
      </c>
      <c s="32">
        <v>6</v>
      </c>
      <c s="33">
        <v>0</v>
      </c>
      <c s="34">
        <f>ROUND(ROUND(H275,2)*ROUND(G275,3),2)</f>
      </c>
      <c r="O275">
        <f>(I275*21)/100</f>
      </c>
      <c t="s">
        <v>23</v>
      </c>
    </row>
    <row r="276" spans="1:5" ht="12.75">
      <c r="A276" s="35" t="s">
        <v>50</v>
      </c>
      <c r="E276" s="36" t="s">
        <v>687</v>
      </c>
    </row>
    <row r="277" spans="1:5" ht="89.25">
      <c r="A277" s="39" t="s">
        <v>52</v>
      </c>
      <c r="E277" s="38" t="s">
        <v>688</v>
      </c>
    </row>
    <row r="278" spans="1:16" ht="12.75">
      <c r="A278" s="25" t="s">
        <v>45</v>
      </c>
      <c s="29" t="s">
        <v>689</v>
      </c>
      <c s="29" t="s">
        <v>690</v>
      </c>
      <c s="25" t="s">
        <v>47</v>
      </c>
      <c s="30" t="s">
        <v>691</v>
      </c>
      <c s="31" t="s">
        <v>84</v>
      </c>
      <c s="32">
        <v>2</v>
      </c>
      <c s="33">
        <v>0</v>
      </c>
      <c s="34">
        <f>ROUND(ROUND(H278,2)*ROUND(G278,3),2)</f>
      </c>
      <c r="O278">
        <f>(I278*21)/100</f>
      </c>
      <c t="s">
        <v>23</v>
      </c>
    </row>
    <row r="279" spans="1:5" ht="12.75">
      <c r="A279" s="35" t="s">
        <v>50</v>
      </c>
      <c r="E279" s="36" t="s">
        <v>692</v>
      </c>
    </row>
    <row r="280" spans="1:5" ht="12.75">
      <c r="A280" s="37" t="s">
        <v>52</v>
      </c>
      <c r="E280" s="38" t="s">
        <v>414</v>
      </c>
    </row>
    <row r="281" spans="1:18" ht="12.75" customHeight="1">
      <c r="A281" s="6" t="s">
        <v>43</v>
      </c>
      <c s="6"/>
      <c s="41" t="s">
        <v>40</v>
      </c>
      <c s="6"/>
      <c s="27" t="s">
        <v>280</v>
      </c>
      <c s="6"/>
      <c s="6"/>
      <c s="6"/>
      <c s="42">
        <f>0+Q281</f>
      </c>
      <c r="O281">
        <f>0+R281</f>
      </c>
      <c r="Q281">
        <f>0+I282+I285+I288+I291+I294+I297+I300+I303+I306+I309+I312+I315+I318+I321+I324+I327+I330+I333+I336+I339+I342+I345</f>
      </c>
      <c>
        <f>0+O282+O285+O288+O291+O294+O297+O300+O303+O306+O309+O312+O315+O318+O321+O324+O327+O330+O333+O336+O339+O342+O345</f>
      </c>
    </row>
    <row r="282" spans="1:16" ht="12.75">
      <c r="A282" s="25" t="s">
        <v>45</v>
      </c>
      <c s="29" t="s">
        <v>693</v>
      </c>
      <c s="29" t="s">
        <v>694</v>
      </c>
      <c s="25" t="s">
        <v>47</v>
      </c>
      <c s="30" t="s">
        <v>695</v>
      </c>
      <c s="31" t="s">
        <v>84</v>
      </c>
      <c s="32">
        <v>50</v>
      </c>
      <c s="33">
        <v>0</v>
      </c>
      <c s="34">
        <f>ROUND(ROUND(H282,2)*ROUND(G282,3),2)</f>
      </c>
      <c r="O282">
        <f>(I282*21)/100</f>
      </c>
      <c t="s">
        <v>23</v>
      </c>
    </row>
    <row r="283" spans="1:5" ht="12.75">
      <c r="A283" s="35" t="s">
        <v>50</v>
      </c>
      <c r="E283" s="36" t="s">
        <v>696</v>
      </c>
    </row>
    <row r="284" spans="1:5" ht="114.75">
      <c r="A284" s="39" t="s">
        <v>52</v>
      </c>
      <c r="E284" s="38" t="s">
        <v>697</v>
      </c>
    </row>
    <row r="285" spans="1:16" ht="25.5">
      <c r="A285" s="25" t="s">
        <v>45</v>
      </c>
      <c s="29" t="s">
        <v>698</v>
      </c>
      <c s="29" t="s">
        <v>699</v>
      </c>
      <c s="25" t="s">
        <v>47</v>
      </c>
      <c s="30" t="s">
        <v>700</v>
      </c>
      <c s="31" t="s">
        <v>84</v>
      </c>
      <c s="32">
        <v>9</v>
      </c>
      <c s="33">
        <v>0</v>
      </c>
      <c s="34">
        <f>ROUND(ROUND(H285,2)*ROUND(G285,3),2)</f>
      </c>
      <c r="O285">
        <f>(I285*21)/100</f>
      </c>
      <c t="s">
        <v>23</v>
      </c>
    </row>
    <row r="286" spans="1:5" ht="114.75">
      <c r="A286" s="35" t="s">
        <v>50</v>
      </c>
      <c r="E286" s="36" t="s">
        <v>701</v>
      </c>
    </row>
    <row r="287" spans="1:5" ht="114.75">
      <c r="A287" s="39" t="s">
        <v>52</v>
      </c>
      <c r="E287" s="38" t="s">
        <v>702</v>
      </c>
    </row>
    <row r="288" spans="1:16" ht="12.75">
      <c r="A288" s="25" t="s">
        <v>45</v>
      </c>
      <c s="29" t="s">
        <v>703</v>
      </c>
      <c s="29" t="s">
        <v>704</v>
      </c>
      <c s="25" t="s">
        <v>47</v>
      </c>
      <c s="30" t="s">
        <v>705</v>
      </c>
      <c s="31" t="s">
        <v>84</v>
      </c>
      <c s="32">
        <v>13</v>
      </c>
      <c s="33">
        <v>0</v>
      </c>
      <c s="34">
        <f>ROUND(ROUND(H288,2)*ROUND(G288,3),2)</f>
      </c>
      <c r="O288">
        <f>(I288*21)/100</f>
      </c>
      <c t="s">
        <v>23</v>
      </c>
    </row>
    <row r="289" spans="1:5" ht="114.75">
      <c r="A289" s="35" t="s">
        <v>50</v>
      </c>
      <c r="E289" s="36" t="s">
        <v>706</v>
      </c>
    </row>
    <row r="290" spans="1:5" ht="114.75">
      <c r="A290" s="39" t="s">
        <v>52</v>
      </c>
      <c r="E290" s="38" t="s">
        <v>707</v>
      </c>
    </row>
    <row r="291" spans="1:16" ht="12.75">
      <c r="A291" s="25" t="s">
        <v>45</v>
      </c>
      <c s="29" t="s">
        <v>708</v>
      </c>
      <c s="29" t="s">
        <v>709</v>
      </c>
      <c s="25" t="s">
        <v>47</v>
      </c>
      <c s="30" t="s">
        <v>710</v>
      </c>
      <c s="31" t="s">
        <v>84</v>
      </c>
      <c s="32">
        <v>2</v>
      </c>
      <c s="33">
        <v>0</v>
      </c>
      <c s="34">
        <f>ROUND(ROUND(H291,2)*ROUND(G291,3),2)</f>
      </c>
      <c r="O291">
        <f>(I291*21)/100</f>
      </c>
      <c t="s">
        <v>23</v>
      </c>
    </row>
    <row r="292" spans="1:5" ht="12.75">
      <c r="A292" s="35" t="s">
        <v>50</v>
      </c>
      <c r="E292" s="36" t="s">
        <v>711</v>
      </c>
    </row>
    <row r="293" spans="1:5" ht="12.75">
      <c r="A293" s="39" t="s">
        <v>52</v>
      </c>
      <c r="E293" s="38" t="s">
        <v>414</v>
      </c>
    </row>
    <row r="294" spans="1:16" ht="12.75">
      <c r="A294" s="25" t="s">
        <v>45</v>
      </c>
      <c s="29" t="s">
        <v>712</v>
      </c>
      <c s="29" t="s">
        <v>713</v>
      </c>
      <c s="25" t="s">
        <v>47</v>
      </c>
      <c s="30" t="s">
        <v>714</v>
      </c>
      <c s="31" t="s">
        <v>84</v>
      </c>
      <c s="32">
        <v>2</v>
      </c>
      <c s="33">
        <v>0</v>
      </c>
      <c s="34">
        <f>ROUND(ROUND(H294,2)*ROUND(G294,3),2)</f>
      </c>
      <c r="O294">
        <f>(I294*21)/100</f>
      </c>
      <c t="s">
        <v>23</v>
      </c>
    </row>
    <row r="295" spans="1:5" ht="25.5">
      <c r="A295" s="35" t="s">
        <v>50</v>
      </c>
      <c r="E295" s="36" t="s">
        <v>715</v>
      </c>
    </row>
    <row r="296" spans="1:5" ht="12.75">
      <c r="A296" s="39" t="s">
        <v>52</v>
      </c>
      <c r="E296" s="38" t="s">
        <v>414</v>
      </c>
    </row>
    <row r="297" spans="1:16" ht="12.75">
      <c r="A297" s="25" t="s">
        <v>45</v>
      </c>
      <c s="29" t="s">
        <v>716</v>
      </c>
      <c s="29" t="s">
        <v>717</v>
      </c>
      <c s="25" t="s">
        <v>47</v>
      </c>
      <c s="30" t="s">
        <v>718</v>
      </c>
      <c s="31" t="s">
        <v>278</v>
      </c>
      <c s="32">
        <v>115.07</v>
      </c>
      <c s="33">
        <v>0</v>
      </c>
      <c s="34">
        <f>ROUND(ROUND(H297,2)*ROUND(G297,3),2)</f>
      </c>
      <c r="O297">
        <f>(I297*21)/100</f>
      </c>
      <c t="s">
        <v>23</v>
      </c>
    </row>
    <row r="298" spans="1:5" ht="38.25">
      <c r="A298" s="35" t="s">
        <v>50</v>
      </c>
      <c r="E298" s="36" t="s">
        <v>719</v>
      </c>
    </row>
    <row r="299" spans="1:5" ht="25.5">
      <c r="A299" s="39" t="s">
        <v>52</v>
      </c>
      <c r="E299" s="38" t="s">
        <v>720</v>
      </c>
    </row>
    <row r="300" spans="1:16" ht="12.75">
      <c r="A300" s="25" t="s">
        <v>45</v>
      </c>
      <c s="29" t="s">
        <v>721</v>
      </c>
      <c s="29" t="s">
        <v>722</v>
      </c>
      <c s="25" t="s">
        <v>47</v>
      </c>
      <c s="30" t="s">
        <v>723</v>
      </c>
      <c s="31" t="s">
        <v>278</v>
      </c>
      <c s="32">
        <v>533.2</v>
      </c>
      <c s="33">
        <v>0</v>
      </c>
      <c s="34">
        <f>ROUND(ROUND(H300,2)*ROUND(G300,3),2)</f>
      </c>
      <c r="O300">
        <f>(I300*21)/100</f>
      </c>
      <c t="s">
        <v>23</v>
      </c>
    </row>
    <row r="301" spans="1:5" ht="51">
      <c r="A301" s="35" t="s">
        <v>50</v>
      </c>
      <c r="E301" s="36" t="s">
        <v>724</v>
      </c>
    </row>
    <row r="302" spans="1:5" ht="89.25">
      <c r="A302" s="39" t="s">
        <v>52</v>
      </c>
      <c r="E302" s="38" t="s">
        <v>725</v>
      </c>
    </row>
    <row r="303" spans="1:16" ht="12.75">
      <c r="A303" s="25" t="s">
        <v>45</v>
      </c>
      <c s="29" t="s">
        <v>726</v>
      </c>
      <c s="29" t="s">
        <v>727</v>
      </c>
      <c s="25" t="s">
        <v>47</v>
      </c>
      <c s="30" t="s">
        <v>728</v>
      </c>
      <c s="31" t="s">
        <v>278</v>
      </c>
      <c s="32">
        <v>612.2</v>
      </c>
      <c s="33">
        <v>0</v>
      </c>
      <c s="34">
        <f>ROUND(ROUND(H303,2)*ROUND(G303,3),2)</f>
      </c>
      <c r="O303">
        <f>(I303*21)/100</f>
      </c>
      <c t="s">
        <v>23</v>
      </c>
    </row>
    <row r="304" spans="1:5" ht="12.75">
      <c r="A304" s="35" t="s">
        <v>50</v>
      </c>
      <c r="E304" s="36" t="s">
        <v>729</v>
      </c>
    </row>
    <row r="305" spans="1:5" ht="165.75">
      <c r="A305" s="39" t="s">
        <v>52</v>
      </c>
      <c r="E305" s="38" t="s">
        <v>730</v>
      </c>
    </row>
    <row r="306" spans="1:16" ht="12.75">
      <c r="A306" s="25" t="s">
        <v>45</v>
      </c>
      <c s="29" t="s">
        <v>731</v>
      </c>
      <c s="29" t="s">
        <v>732</v>
      </c>
      <c s="25" t="s">
        <v>47</v>
      </c>
      <c s="30" t="s">
        <v>733</v>
      </c>
      <c s="31" t="s">
        <v>278</v>
      </c>
      <c s="32">
        <v>612.2</v>
      </c>
      <c s="33">
        <v>0</v>
      </c>
      <c s="34">
        <f>ROUND(ROUND(H306,2)*ROUND(G306,3),2)</f>
      </c>
      <c r="O306">
        <f>(I306*21)/100</f>
      </c>
      <c t="s">
        <v>23</v>
      </c>
    </row>
    <row r="307" spans="1:5" ht="12.75">
      <c r="A307" s="35" t="s">
        <v>50</v>
      </c>
      <c r="E307" s="36" t="s">
        <v>734</v>
      </c>
    </row>
    <row r="308" spans="1:5" ht="165.75">
      <c r="A308" s="39" t="s">
        <v>52</v>
      </c>
      <c r="E308" s="38" t="s">
        <v>730</v>
      </c>
    </row>
    <row r="309" spans="1:16" ht="12.75">
      <c r="A309" s="25" t="s">
        <v>45</v>
      </c>
      <c s="29" t="s">
        <v>735</v>
      </c>
      <c s="29" t="s">
        <v>736</v>
      </c>
      <c s="25" t="s">
        <v>47</v>
      </c>
      <c s="30" t="s">
        <v>737</v>
      </c>
      <c s="31" t="s">
        <v>278</v>
      </c>
      <c s="32">
        <v>50.46</v>
      </c>
      <c s="33">
        <v>0</v>
      </c>
      <c s="34">
        <f>ROUND(ROUND(H309,2)*ROUND(G309,3),2)</f>
      </c>
      <c r="O309">
        <f>(I309*21)/100</f>
      </c>
      <c t="s">
        <v>23</v>
      </c>
    </row>
    <row r="310" spans="1:5" ht="51">
      <c r="A310" s="35" t="s">
        <v>50</v>
      </c>
      <c r="E310" s="36" t="s">
        <v>738</v>
      </c>
    </row>
    <row r="311" spans="1:5" ht="12.75">
      <c r="A311" s="39" t="s">
        <v>52</v>
      </c>
      <c r="E311" s="38" t="s">
        <v>739</v>
      </c>
    </row>
    <row r="312" spans="1:16" ht="12.75">
      <c r="A312" s="25" t="s">
        <v>45</v>
      </c>
      <c s="29" t="s">
        <v>740</v>
      </c>
      <c s="29" t="s">
        <v>741</v>
      </c>
      <c s="25" t="s">
        <v>47</v>
      </c>
      <c s="30" t="s">
        <v>742</v>
      </c>
      <c s="31" t="s">
        <v>84</v>
      </c>
      <c s="32">
        <v>2</v>
      </c>
      <c s="33">
        <v>0</v>
      </c>
      <c s="34">
        <f>ROUND(ROUND(H312,2)*ROUND(G312,3),2)</f>
      </c>
      <c r="O312">
        <f>(I312*21)/100</f>
      </c>
      <c t="s">
        <v>23</v>
      </c>
    </row>
    <row r="313" spans="1:5" ht="25.5">
      <c r="A313" s="35" t="s">
        <v>50</v>
      </c>
      <c r="E313" s="36" t="s">
        <v>743</v>
      </c>
    </row>
    <row r="314" spans="1:5" ht="12.75">
      <c r="A314" s="39" t="s">
        <v>52</v>
      </c>
      <c r="E314" s="38" t="s">
        <v>744</v>
      </c>
    </row>
    <row r="315" spans="1:16" ht="12.75">
      <c r="A315" s="25" t="s">
        <v>45</v>
      </c>
      <c s="29" t="s">
        <v>745</v>
      </c>
      <c s="29" t="s">
        <v>746</v>
      </c>
      <c s="25" t="s">
        <v>47</v>
      </c>
      <c s="30" t="s">
        <v>747</v>
      </c>
      <c s="31" t="s">
        <v>84</v>
      </c>
      <c s="32">
        <v>4</v>
      </c>
      <c s="33">
        <v>0</v>
      </c>
      <c s="34">
        <f>ROUND(ROUND(H315,2)*ROUND(G315,3),2)</f>
      </c>
      <c r="O315">
        <f>(I315*21)/100</f>
      </c>
      <c t="s">
        <v>23</v>
      </c>
    </row>
    <row r="316" spans="1:5" ht="25.5">
      <c r="A316" s="35" t="s">
        <v>50</v>
      </c>
      <c r="E316" s="36" t="s">
        <v>748</v>
      </c>
    </row>
    <row r="317" spans="1:5" ht="12.75">
      <c r="A317" s="39" t="s">
        <v>52</v>
      </c>
      <c r="E317" s="38" t="s">
        <v>749</v>
      </c>
    </row>
    <row r="318" spans="1:16" ht="12.75">
      <c r="A318" s="25" t="s">
        <v>45</v>
      </c>
      <c s="29" t="s">
        <v>750</v>
      </c>
      <c s="29" t="s">
        <v>751</v>
      </c>
      <c s="25" t="s">
        <v>47</v>
      </c>
      <c s="30" t="s">
        <v>752</v>
      </c>
      <c s="31" t="s">
        <v>84</v>
      </c>
      <c s="32">
        <v>2</v>
      </c>
      <c s="33">
        <v>0</v>
      </c>
      <c s="34">
        <f>ROUND(ROUND(H318,2)*ROUND(G318,3),2)</f>
      </c>
      <c r="O318">
        <f>(I318*21)/100</f>
      </c>
      <c t="s">
        <v>23</v>
      </c>
    </row>
    <row r="319" spans="1:5" ht="25.5">
      <c r="A319" s="35" t="s">
        <v>50</v>
      </c>
      <c r="E319" s="36" t="s">
        <v>753</v>
      </c>
    </row>
    <row r="320" spans="1:5" ht="12.75">
      <c r="A320" s="39" t="s">
        <v>52</v>
      </c>
      <c r="E320" s="38" t="s">
        <v>414</v>
      </c>
    </row>
    <row r="321" spans="1:16" ht="12.75">
      <c r="A321" s="25" t="s">
        <v>45</v>
      </c>
      <c s="29" t="s">
        <v>754</v>
      </c>
      <c s="29" t="s">
        <v>755</v>
      </c>
      <c s="25" t="s">
        <v>47</v>
      </c>
      <c s="30" t="s">
        <v>756</v>
      </c>
      <c s="31" t="s">
        <v>84</v>
      </c>
      <c s="32">
        <v>16</v>
      </c>
      <c s="33">
        <v>0</v>
      </c>
      <c s="34">
        <f>ROUND(ROUND(H321,2)*ROUND(G321,3),2)</f>
      </c>
      <c r="O321">
        <f>(I321*21)/100</f>
      </c>
      <c t="s">
        <v>23</v>
      </c>
    </row>
    <row r="322" spans="1:5" ht="51">
      <c r="A322" s="35" t="s">
        <v>50</v>
      </c>
      <c r="E322" s="36" t="s">
        <v>757</v>
      </c>
    </row>
    <row r="323" spans="1:5" ht="12.75">
      <c r="A323" s="39" t="s">
        <v>52</v>
      </c>
      <c r="E323" s="38" t="s">
        <v>758</v>
      </c>
    </row>
    <row r="324" spans="1:16" ht="12.75">
      <c r="A324" s="25" t="s">
        <v>45</v>
      </c>
      <c s="29" t="s">
        <v>759</v>
      </c>
      <c s="29" t="s">
        <v>760</v>
      </c>
      <c s="25" t="s">
        <v>47</v>
      </c>
      <c s="30" t="s">
        <v>761</v>
      </c>
      <c s="31" t="s">
        <v>84</v>
      </c>
      <c s="32">
        <v>156</v>
      </c>
      <c s="33">
        <v>0</v>
      </c>
      <c s="34">
        <f>ROUND(ROUND(H324,2)*ROUND(G324,3),2)</f>
      </c>
      <c r="O324">
        <f>(I324*21)/100</f>
      </c>
      <c t="s">
        <v>23</v>
      </c>
    </row>
    <row r="325" spans="1:5" ht="25.5">
      <c r="A325" s="35" t="s">
        <v>50</v>
      </c>
      <c r="E325" s="36" t="s">
        <v>762</v>
      </c>
    </row>
    <row r="326" spans="1:5" ht="165.75">
      <c r="A326" s="39" t="s">
        <v>52</v>
      </c>
      <c r="E326" s="38" t="s">
        <v>763</v>
      </c>
    </row>
    <row r="327" spans="1:16" ht="12.75">
      <c r="A327" s="25" t="s">
        <v>45</v>
      </c>
      <c s="29" t="s">
        <v>764</v>
      </c>
      <c s="29" t="s">
        <v>765</v>
      </c>
      <c s="25" t="s">
        <v>47</v>
      </c>
      <c s="30" t="s">
        <v>766</v>
      </c>
      <c s="31" t="s">
        <v>101</v>
      </c>
      <c s="32">
        <v>4895.381</v>
      </c>
      <c s="33">
        <v>0</v>
      </c>
      <c s="34">
        <f>ROUND(ROUND(H327,2)*ROUND(G327,3),2)</f>
      </c>
      <c r="O327">
        <f>(I327*21)/100</f>
      </c>
      <c t="s">
        <v>23</v>
      </c>
    </row>
    <row r="328" spans="1:5" ht="12.75">
      <c r="A328" s="35" t="s">
        <v>50</v>
      </c>
      <c r="E328" s="36" t="s">
        <v>767</v>
      </c>
    </row>
    <row r="329" spans="1:5" ht="153">
      <c r="A329" s="39" t="s">
        <v>52</v>
      </c>
      <c r="E329" s="38" t="s">
        <v>628</v>
      </c>
    </row>
    <row r="330" spans="1:16" ht="12.75">
      <c r="A330" s="25" t="s">
        <v>45</v>
      </c>
      <c s="29" t="s">
        <v>768</v>
      </c>
      <c s="29" t="s">
        <v>769</v>
      </c>
      <c s="25" t="s">
        <v>47</v>
      </c>
      <c s="30" t="s">
        <v>770</v>
      </c>
      <c s="31" t="s">
        <v>101</v>
      </c>
      <c s="32">
        <v>1155</v>
      </c>
      <c s="33">
        <v>0</v>
      </c>
      <c s="34">
        <f>ROUND(ROUND(H330,2)*ROUND(G330,3),2)</f>
      </c>
      <c r="O330">
        <f>(I330*21)/100</f>
      </c>
      <c t="s">
        <v>23</v>
      </c>
    </row>
    <row r="331" spans="1:5" ht="12.75">
      <c r="A331" s="35" t="s">
        <v>50</v>
      </c>
      <c r="E331" s="36" t="s">
        <v>47</v>
      </c>
    </row>
    <row r="332" spans="1:5" ht="127.5">
      <c r="A332" s="39" t="s">
        <v>52</v>
      </c>
      <c r="E332" s="38" t="s">
        <v>771</v>
      </c>
    </row>
    <row r="333" spans="1:16" ht="12.75">
      <c r="A333" s="25" t="s">
        <v>45</v>
      </c>
      <c s="29" t="s">
        <v>772</v>
      </c>
      <c s="29" t="s">
        <v>773</v>
      </c>
      <c s="25" t="s">
        <v>47</v>
      </c>
      <c s="30" t="s">
        <v>774</v>
      </c>
      <c s="31" t="s">
        <v>108</v>
      </c>
      <c s="32">
        <v>168.653</v>
      </c>
      <c s="33">
        <v>0</v>
      </c>
      <c s="34">
        <f>ROUND(ROUND(H333,2)*ROUND(G333,3),2)</f>
      </c>
      <c r="O333">
        <f>(I333*21)/100</f>
      </c>
      <c t="s">
        <v>23</v>
      </c>
    </row>
    <row r="334" spans="1:5" ht="25.5">
      <c r="A334" s="35" t="s">
        <v>50</v>
      </c>
      <c r="E334" s="36" t="s">
        <v>775</v>
      </c>
    </row>
    <row r="335" spans="1:5" ht="409.5">
      <c r="A335" s="39" t="s">
        <v>52</v>
      </c>
      <c r="E335" s="38" t="s">
        <v>776</v>
      </c>
    </row>
    <row r="336" spans="1:16" ht="12.75">
      <c r="A336" s="25" t="s">
        <v>45</v>
      </c>
      <c s="29" t="s">
        <v>777</v>
      </c>
      <c s="29" t="s">
        <v>778</v>
      </c>
      <c s="25" t="s">
        <v>47</v>
      </c>
      <c s="30" t="s">
        <v>779</v>
      </c>
      <c s="31" t="s">
        <v>108</v>
      </c>
      <c s="32">
        <v>11.22</v>
      </c>
      <c s="33">
        <v>0</v>
      </c>
      <c s="34">
        <f>ROUND(ROUND(H336,2)*ROUND(G336,3),2)</f>
      </c>
      <c r="O336">
        <f>(I336*21)/100</f>
      </c>
      <c t="s">
        <v>23</v>
      </c>
    </row>
    <row r="337" spans="1:5" ht="38.25">
      <c r="A337" s="35" t="s">
        <v>50</v>
      </c>
      <c r="E337" s="36" t="s">
        <v>780</v>
      </c>
    </row>
    <row r="338" spans="1:5" ht="140.25">
      <c r="A338" s="39" t="s">
        <v>52</v>
      </c>
      <c r="E338" s="38" t="s">
        <v>524</v>
      </c>
    </row>
    <row r="339" spans="1:16" ht="12.75">
      <c r="A339" s="25" t="s">
        <v>45</v>
      </c>
      <c s="29" t="s">
        <v>781</v>
      </c>
      <c s="29" t="s">
        <v>782</v>
      </c>
      <c s="25" t="s">
        <v>47</v>
      </c>
      <c s="30" t="s">
        <v>783</v>
      </c>
      <c s="31" t="s">
        <v>278</v>
      </c>
      <c s="32">
        <v>50.46</v>
      </c>
      <c s="33">
        <v>0</v>
      </c>
      <c s="34">
        <f>ROUND(ROUND(H339,2)*ROUND(G339,3),2)</f>
      </c>
      <c r="O339">
        <f>(I339*21)/100</f>
      </c>
      <c t="s">
        <v>23</v>
      </c>
    </row>
    <row r="340" spans="1:5" ht="25.5">
      <c r="A340" s="35" t="s">
        <v>50</v>
      </c>
      <c r="E340" s="36" t="s">
        <v>784</v>
      </c>
    </row>
    <row r="341" spans="1:5" ht="12.75">
      <c r="A341" s="39" t="s">
        <v>52</v>
      </c>
      <c r="E341" s="38" t="s">
        <v>739</v>
      </c>
    </row>
    <row r="342" spans="1:16" ht="12.75">
      <c r="A342" s="25" t="s">
        <v>45</v>
      </c>
      <c s="29" t="s">
        <v>785</v>
      </c>
      <c s="29" t="s">
        <v>786</v>
      </c>
      <c s="25" t="s">
        <v>410</v>
      </c>
      <c s="30" t="s">
        <v>787</v>
      </c>
      <c s="31" t="s">
        <v>84</v>
      </c>
      <c s="32">
        <v>172</v>
      </c>
      <c s="33">
        <v>0</v>
      </c>
      <c s="34">
        <f>ROUND(ROUND(H342,2)*ROUND(G342,3),2)</f>
      </c>
      <c r="O342">
        <f>(I342*21)/100</f>
      </c>
      <c t="s">
        <v>23</v>
      </c>
    </row>
    <row r="343" spans="1:5" ht="51">
      <c r="A343" s="35" t="s">
        <v>50</v>
      </c>
      <c r="E343" s="36" t="s">
        <v>788</v>
      </c>
    </row>
    <row r="344" spans="1:5" ht="89.25">
      <c r="A344" s="39" t="s">
        <v>52</v>
      </c>
      <c r="E344" s="38" t="s">
        <v>789</v>
      </c>
    </row>
    <row r="345" spans="1:16" ht="12.75">
      <c r="A345" s="25" t="s">
        <v>45</v>
      </c>
      <c s="29" t="s">
        <v>790</v>
      </c>
      <c s="29" t="s">
        <v>323</v>
      </c>
      <c s="25" t="s">
        <v>440</v>
      </c>
      <c s="30" t="s">
        <v>324</v>
      </c>
      <c s="31" t="s">
        <v>101</v>
      </c>
      <c s="32">
        <v>653.95</v>
      </c>
      <c s="33">
        <v>0</v>
      </c>
      <c s="34">
        <f>ROUND(ROUND(H345,2)*ROUND(G345,3),2)</f>
      </c>
      <c r="O345">
        <f>(I345*21)/100</f>
      </c>
      <c t="s">
        <v>23</v>
      </c>
    </row>
    <row r="346" spans="1:5" ht="12.75">
      <c r="A346" s="35" t="s">
        <v>50</v>
      </c>
      <c r="E346" s="36" t="s">
        <v>791</v>
      </c>
    </row>
    <row r="347" spans="1:5" ht="12.75">
      <c r="A347" s="37" t="s">
        <v>52</v>
      </c>
      <c r="E347" s="38" t="s">
        <v>648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0+O8+O15+O37+O53+O75</f>
      </c>
      <c t="s">
        <v>22</v>
      </c>
    </row>
    <row r="3" spans="1:16" ht="15" customHeight="1">
      <c r="A3" t="s">
        <v>12</v>
      </c>
      <c s="12" t="s">
        <v>14</v>
      </c>
      <c s="13" t="s">
        <v>15</v>
      </c>
      <c s="1"/>
      <c s="14" t="s">
        <v>16</v>
      </c>
      <c s="1"/>
      <c s="9"/>
      <c s="8" t="s">
        <v>792</v>
      </c>
      <c s="43">
        <f>0+I8+I15+I37+I53+I75</f>
      </c>
      <c r="O3" t="s">
        <v>19</v>
      </c>
      <c t="s">
        <v>23</v>
      </c>
    </row>
    <row r="4" spans="1:16" ht="15" customHeight="1">
      <c r="A4" t="s">
        <v>17</v>
      </c>
      <c s="16" t="s">
        <v>18</v>
      </c>
      <c s="17" t="s">
        <v>792</v>
      </c>
      <c s="6"/>
      <c s="18" t="s">
        <v>793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25.5">
      <c r="A9" s="25" t="s">
        <v>45</v>
      </c>
      <c s="29" t="s">
        <v>29</v>
      </c>
      <c s="29" t="s">
        <v>387</v>
      </c>
      <c s="25" t="s">
        <v>388</v>
      </c>
      <c s="30" t="s">
        <v>389</v>
      </c>
      <c s="31" t="s">
        <v>49</v>
      </c>
      <c s="32">
        <v>29.28</v>
      </c>
      <c s="33">
        <v>0</v>
      </c>
      <c s="34">
        <f>ROUND(ROUND(H9,2)*ROUND(G9,3),2)</f>
      </c>
      <c r="O9">
        <f>(I9*21)/100</f>
      </c>
      <c t="s">
        <v>23</v>
      </c>
    </row>
    <row r="10" spans="1:5" ht="12.75">
      <c r="A10" s="35" t="s">
        <v>50</v>
      </c>
      <c r="E10" s="36" t="s">
        <v>390</v>
      </c>
    </row>
    <row r="11" spans="1:5" ht="12.75">
      <c r="A11" s="39" t="s">
        <v>52</v>
      </c>
      <c r="E11" s="38" t="s">
        <v>794</v>
      </c>
    </row>
    <row r="12" spans="1:16" ht="25.5">
      <c r="A12" s="25" t="s">
        <v>45</v>
      </c>
      <c s="29" t="s">
        <v>23</v>
      </c>
      <c s="29" t="s">
        <v>387</v>
      </c>
      <c s="25" t="s">
        <v>392</v>
      </c>
      <c s="30" t="s">
        <v>389</v>
      </c>
      <c s="31" t="s">
        <v>49</v>
      </c>
      <c s="32">
        <v>13.142</v>
      </c>
      <c s="33">
        <v>0</v>
      </c>
      <c s="34">
        <f>ROUND(ROUND(H12,2)*ROUND(G12,3),2)</f>
      </c>
      <c r="O12">
        <f>(I12*21)/100</f>
      </c>
      <c t="s">
        <v>23</v>
      </c>
    </row>
    <row r="13" spans="1:5" ht="12.75">
      <c r="A13" s="35" t="s">
        <v>50</v>
      </c>
      <c r="E13" s="36" t="s">
        <v>795</v>
      </c>
    </row>
    <row r="14" spans="1:5" ht="76.5">
      <c r="A14" s="37" t="s">
        <v>52</v>
      </c>
      <c r="E14" s="38" t="s">
        <v>796</v>
      </c>
    </row>
    <row r="15" spans="1:18" ht="12.75" customHeight="1">
      <c r="A15" s="6" t="s">
        <v>43</v>
      </c>
      <c s="6"/>
      <c s="41" t="s">
        <v>29</v>
      </c>
      <c s="6"/>
      <c s="27" t="s">
        <v>97</v>
      </c>
      <c s="6"/>
      <c s="6"/>
      <c s="6"/>
      <c s="42">
        <f>0+Q15</f>
      </c>
      <c r="O15">
        <f>0+R15</f>
      </c>
      <c r="Q15">
        <f>0+I16+I19+I22+I25+I28+I31+I34</f>
      </c>
      <c>
        <f>0+O16+O19+O22+O25+O28+O31+O34</f>
      </c>
    </row>
    <row r="16" spans="1:16" ht="12.75">
      <c r="A16" s="25" t="s">
        <v>45</v>
      </c>
      <c s="29" t="s">
        <v>22</v>
      </c>
      <c s="29" t="s">
        <v>797</v>
      </c>
      <c s="25" t="s">
        <v>47</v>
      </c>
      <c s="30" t="s">
        <v>798</v>
      </c>
      <c s="31" t="s">
        <v>108</v>
      </c>
      <c s="32">
        <v>2.94</v>
      </c>
      <c s="33">
        <v>0</v>
      </c>
      <c s="34">
        <f>ROUND(ROUND(H16,2)*ROUND(G16,3),2)</f>
      </c>
      <c r="O16">
        <f>(I16*21)/100</f>
      </c>
      <c t="s">
        <v>23</v>
      </c>
    </row>
    <row r="17" spans="1:5" ht="12.75">
      <c r="A17" s="35" t="s">
        <v>50</v>
      </c>
      <c r="E17" s="36" t="s">
        <v>791</v>
      </c>
    </row>
    <row r="18" spans="1:5" ht="25.5">
      <c r="A18" s="39" t="s">
        <v>52</v>
      </c>
      <c r="E18" s="38" t="s">
        <v>799</v>
      </c>
    </row>
    <row r="19" spans="1:16" ht="12.75">
      <c r="A19" s="25" t="s">
        <v>45</v>
      </c>
      <c s="29" t="s">
        <v>33</v>
      </c>
      <c s="29" t="s">
        <v>800</v>
      </c>
      <c s="25" t="s">
        <v>47</v>
      </c>
      <c s="30" t="s">
        <v>95</v>
      </c>
      <c s="31" t="s">
        <v>801</v>
      </c>
      <c s="32">
        <v>8</v>
      </c>
      <c s="33">
        <v>0</v>
      </c>
      <c s="34">
        <f>ROUND(ROUND(H19,2)*ROUND(G19,3),2)</f>
      </c>
      <c r="O19">
        <f>(I19*21)/100</f>
      </c>
      <c t="s">
        <v>23</v>
      </c>
    </row>
    <row r="20" spans="1:5" ht="12.75">
      <c r="A20" s="35" t="s">
        <v>50</v>
      </c>
      <c r="E20" s="36" t="s">
        <v>802</v>
      </c>
    </row>
    <row r="21" spans="1:5" ht="12.75">
      <c r="A21" s="39" t="s">
        <v>52</v>
      </c>
      <c r="E21" s="38" t="s">
        <v>803</v>
      </c>
    </row>
    <row r="22" spans="1:16" ht="12.75">
      <c r="A22" s="25" t="s">
        <v>45</v>
      </c>
      <c s="29" t="s">
        <v>35</v>
      </c>
      <c s="29" t="s">
        <v>804</v>
      </c>
      <c s="25" t="s">
        <v>47</v>
      </c>
      <c s="30" t="s">
        <v>805</v>
      </c>
      <c s="31" t="s">
        <v>108</v>
      </c>
      <c s="32">
        <v>11.82</v>
      </c>
      <c s="33">
        <v>0</v>
      </c>
      <c s="34">
        <f>ROUND(ROUND(H22,2)*ROUND(G22,3),2)</f>
      </c>
      <c r="O22">
        <f>(I22*21)/100</f>
      </c>
      <c t="s">
        <v>23</v>
      </c>
    </row>
    <row r="23" spans="1:5" ht="12.75">
      <c r="A23" s="35" t="s">
        <v>50</v>
      </c>
      <c r="E23" s="36" t="s">
        <v>806</v>
      </c>
    </row>
    <row r="24" spans="1:5" ht="12.75">
      <c r="A24" s="39" t="s">
        <v>52</v>
      </c>
      <c r="E24" s="38" t="s">
        <v>807</v>
      </c>
    </row>
    <row r="25" spans="1:16" ht="12.75">
      <c r="A25" s="25" t="s">
        <v>45</v>
      </c>
      <c s="29" t="s">
        <v>37</v>
      </c>
      <c s="29" t="s">
        <v>804</v>
      </c>
      <c s="25" t="s">
        <v>440</v>
      </c>
      <c s="30" t="s">
        <v>805</v>
      </c>
      <c s="31" t="s">
        <v>108</v>
      </c>
      <c s="32">
        <v>14.64</v>
      </c>
      <c s="33">
        <v>0</v>
      </c>
      <c s="34">
        <f>ROUND(ROUND(H25,2)*ROUND(G25,3),2)</f>
      </c>
      <c r="O25">
        <f>(I25*21)/100</f>
      </c>
      <c t="s">
        <v>23</v>
      </c>
    </row>
    <row r="26" spans="1:5" ht="12.75">
      <c r="A26" s="35" t="s">
        <v>50</v>
      </c>
      <c r="E26" s="36" t="s">
        <v>808</v>
      </c>
    </row>
    <row r="27" spans="1:5" ht="76.5">
      <c r="A27" s="39" t="s">
        <v>52</v>
      </c>
      <c r="E27" s="38" t="s">
        <v>809</v>
      </c>
    </row>
    <row r="28" spans="1:16" ht="12.75">
      <c r="A28" s="25" t="s">
        <v>45</v>
      </c>
      <c s="29" t="s">
        <v>68</v>
      </c>
      <c s="29" t="s">
        <v>143</v>
      </c>
      <c s="25" t="s">
        <v>440</v>
      </c>
      <c s="30" t="s">
        <v>144</v>
      </c>
      <c s="31" t="s">
        <v>108</v>
      </c>
      <c s="32">
        <v>14.64</v>
      </c>
      <c s="33">
        <v>0</v>
      </c>
      <c s="34">
        <f>ROUND(ROUND(H28,2)*ROUND(G28,3),2)</f>
      </c>
      <c r="O28">
        <f>(I28*21)/100</f>
      </c>
      <c t="s">
        <v>23</v>
      </c>
    </row>
    <row r="29" spans="1:5" ht="12.75">
      <c r="A29" s="35" t="s">
        <v>50</v>
      </c>
      <c r="E29" s="36" t="s">
        <v>810</v>
      </c>
    </row>
    <row r="30" spans="1:5" ht="12.75">
      <c r="A30" s="39" t="s">
        <v>52</v>
      </c>
      <c r="E30" s="38" t="s">
        <v>811</v>
      </c>
    </row>
    <row r="31" spans="1:16" ht="12.75">
      <c r="A31" s="25" t="s">
        <v>45</v>
      </c>
      <c s="29" t="s">
        <v>72</v>
      </c>
      <c s="29" t="s">
        <v>812</v>
      </c>
      <c s="25" t="s">
        <v>47</v>
      </c>
      <c s="30" t="s">
        <v>813</v>
      </c>
      <c s="31" t="s">
        <v>108</v>
      </c>
      <c s="32">
        <v>11.82</v>
      </c>
      <c s="33">
        <v>0</v>
      </c>
      <c s="34">
        <f>ROUND(ROUND(H31,2)*ROUND(G31,3),2)</f>
      </c>
      <c r="O31">
        <f>(I31*21)/100</f>
      </c>
      <c t="s">
        <v>23</v>
      </c>
    </row>
    <row r="32" spans="1:5" ht="12.75">
      <c r="A32" s="35" t="s">
        <v>50</v>
      </c>
      <c r="E32" s="36" t="s">
        <v>814</v>
      </c>
    </row>
    <row r="33" spans="1:5" ht="25.5">
      <c r="A33" s="39" t="s">
        <v>52</v>
      </c>
      <c r="E33" s="38" t="s">
        <v>815</v>
      </c>
    </row>
    <row r="34" spans="1:16" ht="12.75">
      <c r="A34" s="25" t="s">
        <v>45</v>
      </c>
      <c s="29" t="s">
        <v>40</v>
      </c>
      <c s="29" t="s">
        <v>467</v>
      </c>
      <c s="25" t="s">
        <v>47</v>
      </c>
      <c s="30" t="s">
        <v>468</v>
      </c>
      <c s="31" t="s">
        <v>108</v>
      </c>
      <c s="32">
        <v>10.29</v>
      </c>
      <c s="33">
        <v>0</v>
      </c>
      <c s="34">
        <f>ROUND(ROUND(H34,2)*ROUND(G34,3),2)</f>
      </c>
      <c r="O34">
        <f>(I34*21)/100</f>
      </c>
      <c t="s">
        <v>23</v>
      </c>
    </row>
    <row r="35" spans="1:5" ht="12.75">
      <c r="A35" s="35" t="s">
        <v>50</v>
      </c>
      <c r="E35" s="36" t="s">
        <v>816</v>
      </c>
    </row>
    <row r="36" spans="1:5" ht="38.25">
      <c r="A36" s="37" t="s">
        <v>52</v>
      </c>
      <c r="E36" s="38" t="s">
        <v>817</v>
      </c>
    </row>
    <row r="37" spans="1:18" ht="12.75" customHeight="1">
      <c r="A37" s="6" t="s">
        <v>43</v>
      </c>
      <c s="6"/>
      <c s="41" t="s">
        <v>33</v>
      </c>
      <c s="6"/>
      <c s="27" t="s">
        <v>195</v>
      </c>
      <c s="6"/>
      <c s="6"/>
      <c s="6"/>
      <c s="42">
        <f>0+Q37</f>
      </c>
      <c r="O37">
        <f>0+R37</f>
      </c>
      <c r="Q37">
        <f>0+I38+I41+I44+I47+I50</f>
      </c>
      <c>
        <f>0+O38+O41+O44+O47+O50</f>
      </c>
    </row>
    <row r="38" spans="1:16" ht="12.75">
      <c r="A38" s="25" t="s">
        <v>45</v>
      </c>
      <c s="29" t="s">
        <v>42</v>
      </c>
      <c s="29" t="s">
        <v>818</v>
      </c>
      <c s="25" t="s">
        <v>47</v>
      </c>
      <c s="30" t="s">
        <v>819</v>
      </c>
      <c s="31" t="s">
        <v>108</v>
      </c>
      <c s="32">
        <v>0.525</v>
      </c>
      <c s="33">
        <v>0</v>
      </c>
      <c s="34">
        <f>ROUND(ROUND(H38,2)*ROUND(G38,3),2)</f>
      </c>
      <c r="O38">
        <f>(I38*21)/100</f>
      </c>
      <c t="s">
        <v>23</v>
      </c>
    </row>
    <row r="39" spans="1:5" ht="12.75">
      <c r="A39" s="35" t="s">
        <v>50</v>
      </c>
      <c r="E39" s="36" t="s">
        <v>47</v>
      </c>
    </row>
    <row r="40" spans="1:5" ht="25.5">
      <c r="A40" s="39" t="s">
        <v>52</v>
      </c>
      <c r="E40" s="38" t="s">
        <v>820</v>
      </c>
    </row>
    <row r="41" spans="1:16" ht="12.75">
      <c r="A41" s="25" t="s">
        <v>45</v>
      </c>
      <c s="29" t="s">
        <v>81</v>
      </c>
      <c s="29" t="s">
        <v>821</v>
      </c>
      <c s="25" t="s">
        <v>47</v>
      </c>
      <c s="30" t="s">
        <v>822</v>
      </c>
      <c s="31" t="s">
        <v>108</v>
      </c>
      <c s="32">
        <v>7.35</v>
      </c>
      <c s="33">
        <v>0</v>
      </c>
      <c s="34">
        <f>ROUND(ROUND(H41,2)*ROUND(G41,3),2)</f>
      </c>
      <c r="O41">
        <f>(I41*21)/100</f>
      </c>
      <c t="s">
        <v>23</v>
      </c>
    </row>
    <row r="42" spans="1:5" ht="12.75">
      <c r="A42" s="35" t="s">
        <v>50</v>
      </c>
      <c r="E42" s="36" t="s">
        <v>47</v>
      </c>
    </row>
    <row r="43" spans="1:5" ht="25.5">
      <c r="A43" s="39" t="s">
        <v>52</v>
      </c>
      <c r="E43" s="38" t="s">
        <v>823</v>
      </c>
    </row>
    <row r="44" spans="1:16" ht="12.75">
      <c r="A44" s="25" t="s">
        <v>45</v>
      </c>
      <c s="29" t="s">
        <v>85</v>
      </c>
      <c s="29" t="s">
        <v>824</v>
      </c>
      <c s="25" t="s">
        <v>47</v>
      </c>
      <c s="30" t="s">
        <v>825</v>
      </c>
      <c s="31" t="s">
        <v>108</v>
      </c>
      <c s="32">
        <v>3.276</v>
      </c>
      <c s="33">
        <v>0</v>
      </c>
      <c s="34">
        <f>ROUND(ROUND(H44,2)*ROUND(G44,3),2)</f>
      </c>
      <c r="O44">
        <f>(I44*21)/100</f>
      </c>
      <c t="s">
        <v>23</v>
      </c>
    </row>
    <row r="45" spans="1:5" ht="12.75">
      <c r="A45" s="35" t="s">
        <v>50</v>
      </c>
      <c r="E45" s="36" t="s">
        <v>47</v>
      </c>
    </row>
    <row r="46" spans="1:5" ht="102">
      <c r="A46" s="39" t="s">
        <v>52</v>
      </c>
      <c r="E46" s="38" t="s">
        <v>826</v>
      </c>
    </row>
    <row r="47" spans="1:16" ht="12.75">
      <c r="A47" s="25" t="s">
        <v>45</v>
      </c>
      <c s="29" t="s">
        <v>89</v>
      </c>
      <c s="29" t="s">
        <v>827</v>
      </c>
      <c s="25" t="s">
        <v>47</v>
      </c>
      <c s="30" t="s">
        <v>828</v>
      </c>
      <c s="31" t="s">
        <v>101</v>
      </c>
      <c s="32">
        <v>14.7</v>
      </c>
      <c s="33">
        <v>0</v>
      </c>
      <c s="34">
        <f>ROUND(ROUND(H47,2)*ROUND(G47,3),2)</f>
      </c>
      <c r="O47">
        <f>(I47*21)/100</f>
      </c>
      <c t="s">
        <v>23</v>
      </c>
    </row>
    <row r="48" spans="1:5" ht="12.75">
      <c r="A48" s="35" t="s">
        <v>50</v>
      </c>
      <c r="E48" s="36" t="s">
        <v>829</v>
      </c>
    </row>
    <row r="49" spans="1:5" ht="25.5">
      <c r="A49" s="39" t="s">
        <v>52</v>
      </c>
      <c r="E49" s="38" t="s">
        <v>830</v>
      </c>
    </row>
    <row r="50" spans="1:16" ht="12.75">
      <c r="A50" s="25" t="s">
        <v>45</v>
      </c>
      <c s="29" t="s">
        <v>93</v>
      </c>
      <c s="29" t="s">
        <v>831</v>
      </c>
      <c s="25" t="s">
        <v>47</v>
      </c>
      <c s="30" t="s">
        <v>832</v>
      </c>
      <c s="31" t="s">
        <v>101</v>
      </c>
      <c s="32">
        <v>14.7</v>
      </c>
      <c s="33">
        <v>0</v>
      </c>
      <c s="34">
        <f>ROUND(ROUND(H50,2)*ROUND(G50,3),2)</f>
      </c>
      <c r="O50">
        <f>(I50*21)/100</f>
      </c>
      <c t="s">
        <v>23</v>
      </c>
    </row>
    <row r="51" spans="1:5" ht="12.75">
      <c r="A51" s="35" t="s">
        <v>50</v>
      </c>
      <c r="E51" s="36" t="s">
        <v>47</v>
      </c>
    </row>
    <row r="52" spans="1:5" ht="25.5">
      <c r="A52" s="37" t="s">
        <v>52</v>
      </c>
      <c r="E52" s="38" t="s">
        <v>830</v>
      </c>
    </row>
    <row r="53" spans="1:18" ht="12.75" customHeight="1">
      <c r="A53" s="6" t="s">
        <v>43</v>
      </c>
      <c s="6"/>
      <c s="41" t="s">
        <v>72</v>
      </c>
      <c s="6"/>
      <c s="27" t="s">
        <v>274</v>
      </c>
      <c s="6"/>
      <c s="6"/>
      <c s="6"/>
      <c s="42">
        <f>0+Q53</f>
      </c>
      <c r="O53">
        <f>0+R53</f>
      </c>
      <c r="Q53">
        <f>0+I54+I57+I60+I63+I66+I69+I72</f>
      </c>
      <c>
        <f>0+O54+O57+O60+O63+O66+O69+O72</f>
      </c>
    </row>
    <row r="54" spans="1:16" ht="12.75">
      <c r="A54" s="25" t="s">
        <v>45</v>
      </c>
      <c s="29" t="s">
        <v>98</v>
      </c>
      <c s="29" t="s">
        <v>833</v>
      </c>
      <c s="25" t="s">
        <v>47</v>
      </c>
      <c s="30" t="s">
        <v>834</v>
      </c>
      <c s="31" t="s">
        <v>278</v>
      </c>
      <c s="32">
        <v>2</v>
      </c>
      <c s="33">
        <v>0</v>
      </c>
      <c s="34">
        <f>ROUND(ROUND(H54,2)*ROUND(G54,3),2)</f>
      </c>
      <c r="O54">
        <f>(I54*21)/100</f>
      </c>
      <c t="s">
        <v>23</v>
      </c>
    </row>
    <row r="55" spans="1:5" ht="12.75">
      <c r="A55" s="35" t="s">
        <v>50</v>
      </c>
      <c r="E55" s="36" t="s">
        <v>835</v>
      </c>
    </row>
    <row r="56" spans="1:5" ht="12.75">
      <c r="A56" s="39" t="s">
        <v>52</v>
      </c>
      <c r="E56" s="38" t="s">
        <v>414</v>
      </c>
    </row>
    <row r="57" spans="1:16" ht="12.75">
      <c r="A57" s="25" t="s">
        <v>45</v>
      </c>
      <c s="29" t="s">
        <v>102</v>
      </c>
      <c s="29" t="s">
        <v>836</v>
      </c>
      <c s="25" t="s">
        <v>47</v>
      </c>
      <c s="30" t="s">
        <v>837</v>
      </c>
      <c s="31" t="s">
        <v>278</v>
      </c>
      <c s="32">
        <v>19</v>
      </c>
      <c s="33">
        <v>0</v>
      </c>
      <c s="34">
        <f>ROUND(ROUND(H57,2)*ROUND(G57,3),2)</f>
      </c>
      <c r="O57">
        <f>(I57*21)/100</f>
      </c>
      <c t="s">
        <v>23</v>
      </c>
    </row>
    <row r="58" spans="1:5" ht="12.75">
      <c r="A58" s="35" t="s">
        <v>50</v>
      </c>
      <c r="E58" s="36" t="s">
        <v>838</v>
      </c>
    </row>
    <row r="59" spans="1:5" ht="25.5">
      <c r="A59" s="39" t="s">
        <v>52</v>
      </c>
      <c r="E59" s="38" t="s">
        <v>839</v>
      </c>
    </row>
    <row r="60" spans="1:16" ht="12.75">
      <c r="A60" s="25" t="s">
        <v>45</v>
      </c>
      <c s="29" t="s">
        <v>105</v>
      </c>
      <c s="29" t="s">
        <v>840</v>
      </c>
      <c s="25" t="s">
        <v>47</v>
      </c>
      <c s="30" t="s">
        <v>841</v>
      </c>
      <c s="31" t="s">
        <v>84</v>
      </c>
      <c s="32">
        <v>1</v>
      </c>
      <c s="33">
        <v>0</v>
      </c>
      <c s="34">
        <f>ROUND(ROUND(H60,2)*ROUND(G60,3),2)</f>
      </c>
      <c r="O60">
        <f>(I60*21)/100</f>
      </c>
      <c t="s">
        <v>23</v>
      </c>
    </row>
    <row r="61" spans="1:5" ht="12.75">
      <c r="A61" s="35" t="s">
        <v>50</v>
      </c>
      <c r="E61" s="36" t="s">
        <v>842</v>
      </c>
    </row>
    <row r="62" spans="1:5" ht="25.5">
      <c r="A62" s="39" t="s">
        <v>52</v>
      </c>
      <c r="E62" s="38" t="s">
        <v>843</v>
      </c>
    </row>
    <row r="63" spans="1:16" ht="12.75">
      <c r="A63" s="25" t="s">
        <v>45</v>
      </c>
      <c s="29" t="s">
        <v>110</v>
      </c>
      <c s="29" t="s">
        <v>690</v>
      </c>
      <c s="25" t="s">
        <v>47</v>
      </c>
      <c s="30" t="s">
        <v>691</v>
      </c>
      <c s="31" t="s">
        <v>84</v>
      </c>
      <c s="32">
        <v>1</v>
      </c>
      <c s="33">
        <v>0</v>
      </c>
      <c s="34">
        <f>ROUND(ROUND(H63,2)*ROUND(G63,3),2)</f>
      </c>
      <c r="O63">
        <f>(I63*21)/100</f>
      </c>
      <c t="s">
        <v>23</v>
      </c>
    </row>
    <row r="64" spans="1:5" ht="12.75">
      <c r="A64" s="35" t="s">
        <v>50</v>
      </c>
      <c r="E64" s="36" t="s">
        <v>844</v>
      </c>
    </row>
    <row r="65" spans="1:5" ht="25.5">
      <c r="A65" s="39" t="s">
        <v>52</v>
      </c>
      <c r="E65" s="38" t="s">
        <v>845</v>
      </c>
    </row>
    <row r="66" spans="1:16" ht="12.75">
      <c r="A66" s="25" t="s">
        <v>45</v>
      </c>
      <c s="29" t="s">
        <v>114</v>
      </c>
      <c s="29" t="s">
        <v>846</v>
      </c>
      <c s="25" t="s">
        <v>47</v>
      </c>
      <c s="30" t="s">
        <v>847</v>
      </c>
      <c s="31" t="s">
        <v>278</v>
      </c>
      <c s="32">
        <v>19</v>
      </c>
      <c s="33">
        <v>0</v>
      </c>
      <c s="34">
        <f>ROUND(ROUND(H66,2)*ROUND(G66,3),2)</f>
      </c>
      <c r="O66">
        <f>(I66*21)/100</f>
      </c>
      <c t="s">
        <v>23</v>
      </c>
    </row>
    <row r="67" spans="1:5" ht="12.75">
      <c r="A67" s="35" t="s">
        <v>50</v>
      </c>
      <c r="E67" s="36" t="s">
        <v>47</v>
      </c>
    </row>
    <row r="68" spans="1:5" ht="25.5">
      <c r="A68" s="39" t="s">
        <v>52</v>
      </c>
      <c r="E68" s="38" t="s">
        <v>839</v>
      </c>
    </row>
    <row r="69" spans="1:16" ht="12.75">
      <c r="A69" s="25" t="s">
        <v>45</v>
      </c>
      <c s="29" t="s">
        <v>118</v>
      </c>
      <c s="29" t="s">
        <v>848</v>
      </c>
      <c s="25" t="s">
        <v>47</v>
      </c>
      <c s="30" t="s">
        <v>849</v>
      </c>
      <c s="31" t="s">
        <v>278</v>
      </c>
      <c s="32">
        <v>19</v>
      </c>
      <c s="33">
        <v>0</v>
      </c>
      <c s="34">
        <f>ROUND(ROUND(H69,2)*ROUND(G69,3),2)</f>
      </c>
      <c r="O69">
        <f>(I69*21)/100</f>
      </c>
      <c t="s">
        <v>23</v>
      </c>
    </row>
    <row r="70" spans="1:5" ht="12.75">
      <c r="A70" s="35" t="s">
        <v>50</v>
      </c>
      <c r="E70" s="36" t="s">
        <v>47</v>
      </c>
    </row>
    <row r="71" spans="1:5" ht="25.5">
      <c r="A71" s="39" t="s">
        <v>52</v>
      </c>
      <c r="E71" s="38" t="s">
        <v>839</v>
      </c>
    </row>
    <row r="72" spans="1:16" ht="12.75">
      <c r="A72" s="25" t="s">
        <v>45</v>
      </c>
      <c s="29" t="s">
        <v>122</v>
      </c>
      <c s="29" t="s">
        <v>850</v>
      </c>
      <c s="25" t="s">
        <v>47</v>
      </c>
      <c s="30" t="s">
        <v>851</v>
      </c>
      <c s="31" t="s">
        <v>84</v>
      </c>
      <c s="32">
        <v>3</v>
      </c>
      <c s="33">
        <v>0</v>
      </c>
      <c s="34">
        <f>ROUND(ROUND(H72,2)*ROUND(G72,3),2)</f>
      </c>
      <c r="O72">
        <f>(I72*21)/100</f>
      </c>
      <c t="s">
        <v>23</v>
      </c>
    </row>
    <row r="73" spans="1:5" ht="25.5">
      <c r="A73" s="35" t="s">
        <v>50</v>
      </c>
      <c r="E73" s="36" t="s">
        <v>852</v>
      </c>
    </row>
    <row r="74" spans="1:5" ht="12.75">
      <c r="A74" s="37" t="s">
        <v>52</v>
      </c>
      <c r="E74" s="38" t="s">
        <v>361</v>
      </c>
    </row>
    <row r="75" spans="1:18" ht="12.75" customHeight="1">
      <c r="A75" s="6" t="s">
        <v>43</v>
      </c>
      <c s="6"/>
      <c s="41" t="s">
        <v>40</v>
      </c>
      <c s="6"/>
      <c s="27" t="s">
        <v>280</v>
      </c>
      <c s="6"/>
      <c s="6"/>
      <c s="6"/>
      <c s="42">
        <f>0+Q75</f>
      </c>
      <c r="O75">
        <f>0+R75</f>
      </c>
      <c r="Q75">
        <f>0+I76+I79+I82+I85+I88</f>
      </c>
      <c>
        <f>0+O76+O79+O82+O85+O88</f>
      </c>
    </row>
    <row r="76" spans="1:16" ht="12.75">
      <c r="A76" s="25" t="s">
        <v>45</v>
      </c>
      <c s="29" t="s">
        <v>126</v>
      </c>
      <c s="29" t="s">
        <v>853</v>
      </c>
      <c s="25" t="s">
        <v>47</v>
      </c>
      <c s="30" t="s">
        <v>854</v>
      </c>
      <c s="31" t="s">
        <v>278</v>
      </c>
      <c s="32">
        <v>20</v>
      </c>
      <c s="33">
        <v>0</v>
      </c>
      <c s="34">
        <f>ROUND(ROUND(H76,2)*ROUND(G76,3),2)</f>
      </c>
      <c r="O76">
        <f>(I76*21)/100</f>
      </c>
      <c t="s">
        <v>23</v>
      </c>
    </row>
    <row r="77" spans="1:5" ht="12.75">
      <c r="A77" s="35" t="s">
        <v>50</v>
      </c>
      <c r="E77" s="36" t="s">
        <v>855</v>
      </c>
    </row>
    <row r="78" spans="1:5" ht="12.75">
      <c r="A78" s="39" t="s">
        <v>52</v>
      </c>
      <c r="E78" s="38" t="s">
        <v>856</v>
      </c>
    </row>
    <row r="79" spans="1:16" ht="12.75">
      <c r="A79" s="25" t="s">
        <v>45</v>
      </c>
      <c s="29" t="s">
        <v>130</v>
      </c>
      <c s="29" t="s">
        <v>857</v>
      </c>
      <c s="25" t="s">
        <v>47</v>
      </c>
      <c s="30" t="s">
        <v>858</v>
      </c>
      <c s="31" t="s">
        <v>108</v>
      </c>
      <c s="32">
        <v>0.25</v>
      </c>
      <c s="33">
        <v>0</v>
      </c>
      <c s="34">
        <f>ROUND(ROUND(H79,2)*ROUND(G79,3),2)</f>
      </c>
      <c r="O79">
        <f>(I79*21)/100</f>
      </c>
      <c t="s">
        <v>23</v>
      </c>
    </row>
    <row r="80" spans="1:5" ht="12.75">
      <c r="A80" s="35" t="s">
        <v>50</v>
      </c>
      <c r="E80" s="36" t="s">
        <v>859</v>
      </c>
    </row>
    <row r="81" spans="1:5" ht="12.75">
      <c r="A81" s="39" t="s">
        <v>52</v>
      </c>
      <c r="E81" s="38" t="s">
        <v>860</v>
      </c>
    </row>
    <row r="82" spans="1:16" ht="12.75">
      <c r="A82" s="25" t="s">
        <v>45</v>
      </c>
      <c s="29" t="s">
        <v>134</v>
      </c>
      <c s="29" t="s">
        <v>861</v>
      </c>
      <c s="25" t="s">
        <v>47</v>
      </c>
      <c s="30" t="s">
        <v>862</v>
      </c>
      <c s="31" t="s">
        <v>84</v>
      </c>
      <c s="32">
        <v>1</v>
      </c>
      <c s="33">
        <v>0</v>
      </c>
      <c s="34">
        <f>ROUND(ROUND(H82,2)*ROUND(G82,3),2)</f>
      </c>
      <c r="O82">
        <f>(I82*21)/100</f>
      </c>
      <c t="s">
        <v>23</v>
      </c>
    </row>
    <row r="83" spans="1:5" ht="12.75">
      <c r="A83" s="35" t="s">
        <v>50</v>
      </c>
      <c r="E83" s="36" t="s">
        <v>791</v>
      </c>
    </row>
    <row r="84" spans="1:5" ht="12.75">
      <c r="A84" s="39" t="s">
        <v>52</v>
      </c>
      <c r="E84" s="38" t="s">
        <v>331</v>
      </c>
    </row>
    <row r="85" spans="1:16" ht="12.75">
      <c r="A85" s="25" t="s">
        <v>45</v>
      </c>
      <c s="29" t="s">
        <v>138</v>
      </c>
      <c s="29" t="s">
        <v>863</v>
      </c>
      <c s="25" t="s">
        <v>47</v>
      </c>
      <c s="30" t="s">
        <v>864</v>
      </c>
      <c s="31" t="s">
        <v>84</v>
      </c>
      <c s="32">
        <v>1</v>
      </c>
      <c s="33">
        <v>0</v>
      </c>
      <c s="34">
        <f>ROUND(ROUND(H85,2)*ROUND(G85,3),2)</f>
      </c>
      <c r="O85">
        <f>(I85*21)/100</f>
      </c>
      <c t="s">
        <v>23</v>
      </c>
    </row>
    <row r="86" spans="1:5" ht="12.75">
      <c r="A86" s="35" t="s">
        <v>50</v>
      </c>
      <c r="E86" s="36" t="s">
        <v>791</v>
      </c>
    </row>
    <row r="87" spans="1:5" ht="12.75">
      <c r="A87" s="39" t="s">
        <v>52</v>
      </c>
      <c r="E87" s="38" t="s">
        <v>331</v>
      </c>
    </row>
    <row r="88" spans="1:16" ht="12.75">
      <c r="A88" s="25" t="s">
        <v>45</v>
      </c>
      <c s="29" t="s">
        <v>142</v>
      </c>
      <c s="29" t="s">
        <v>865</v>
      </c>
      <c s="25" t="s">
        <v>47</v>
      </c>
      <c s="30" t="s">
        <v>866</v>
      </c>
      <c s="31" t="s">
        <v>278</v>
      </c>
      <c s="32">
        <v>15</v>
      </c>
      <c s="33">
        <v>0</v>
      </c>
      <c s="34">
        <f>ROUND(ROUND(H88,2)*ROUND(G88,3),2)</f>
      </c>
      <c r="O88">
        <f>(I88*21)/100</f>
      </c>
      <c t="s">
        <v>23</v>
      </c>
    </row>
    <row r="89" spans="1:5" ht="25.5">
      <c r="A89" s="35" t="s">
        <v>50</v>
      </c>
      <c r="E89" s="36" t="s">
        <v>867</v>
      </c>
    </row>
    <row r="90" spans="1:5" ht="12.75">
      <c r="A90" s="37" t="s">
        <v>52</v>
      </c>
      <c r="E90" s="38" t="s">
        <v>868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0+O8+O15+O52+O59+O63+O85+O101+O153</f>
      </c>
      <c t="s">
        <v>22</v>
      </c>
    </row>
    <row r="3" spans="1:16" ht="15" customHeight="1">
      <c r="A3" t="s">
        <v>12</v>
      </c>
      <c s="12" t="s">
        <v>14</v>
      </c>
      <c s="13" t="s">
        <v>15</v>
      </c>
      <c s="1"/>
      <c s="14" t="s">
        <v>16</v>
      </c>
      <c s="1"/>
      <c s="9"/>
      <c s="8" t="s">
        <v>869</v>
      </c>
      <c s="43">
        <f>0+I8+I15+I52+I59+I63+I85+I101+I153</f>
      </c>
      <c r="O3" t="s">
        <v>19</v>
      </c>
      <c t="s">
        <v>23</v>
      </c>
    </row>
    <row r="4" spans="1:16" ht="15" customHeight="1">
      <c r="A4" t="s">
        <v>17</v>
      </c>
      <c s="16" t="s">
        <v>18</v>
      </c>
      <c s="17" t="s">
        <v>869</v>
      </c>
      <c s="6"/>
      <c s="18" t="s">
        <v>870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25.5">
      <c r="A9" s="25" t="s">
        <v>45</v>
      </c>
      <c s="29" t="s">
        <v>29</v>
      </c>
      <c s="29" t="s">
        <v>387</v>
      </c>
      <c s="25" t="s">
        <v>388</v>
      </c>
      <c s="30" t="s">
        <v>389</v>
      </c>
      <c s="31" t="s">
        <v>49</v>
      </c>
      <c s="32">
        <v>165.932</v>
      </c>
      <c s="33">
        <v>0</v>
      </c>
      <c s="34">
        <f>ROUND(ROUND(H9,2)*ROUND(G9,3),2)</f>
      </c>
      <c r="O9">
        <f>(I9*21)/100</f>
      </c>
      <c t="s">
        <v>23</v>
      </c>
    </row>
    <row r="10" spans="1:5" ht="12.75">
      <c r="A10" s="35" t="s">
        <v>50</v>
      </c>
      <c r="E10" s="36" t="s">
        <v>390</v>
      </c>
    </row>
    <row r="11" spans="1:5" ht="12.75">
      <c r="A11" s="39" t="s">
        <v>52</v>
      </c>
      <c r="E11" s="38" t="s">
        <v>871</v>
      </c>
    </row>
    <row r="12" spans="1:16" ht="25.5">
      <c r="A12" s="25" t="s">
        <v>45</v>
      </c>
      <c s="29" t="s">
        <v>23</v>
      </c>
      <c s="29" t="s">
        <v>387</v>
      </c>
      <c s="25" t="s">
        <v>392</v>
      </c>
      <c s="30" t="s">
        <v>389</v>
      </c>
      <c s="31" t="s">
        <v>49</v>
      </c>
      <c s="32">
        <v>89.24</v>
      </c>
      <c s="33">
        <v>0</v>
      </c>
      <c s="34">
        <f>ROUND(ROUND(H12,2)*ROUND(G12,3),2)</f>
      </c>
      <c r="O12">
        <f>(I12*21)/100</f>
      </c>
      <c t="s">
        <v>23</v>
      </c>
    </row>
    <row r="13" spans="1:5" ht="12.75">
      <c r="A13" s="35" t="s">
        <v>50</v>
      </c>
      <c r="E13" s="36" t="s">
        <v>795</v>
      </c>
    </row>
    <row r="14" spans="1:5" ht="76.5">
      <c r="A14" s="37" t="s">
        <v>52</v>
      </c>
      <c r="E14" s="38" t="s">
        <v>872</v>
      </c>
    </row>
    <row r="15" spans="1:18" ht="12.75" customHeight="1">
      <c r="A15" s="6" t="s">
        <v>43</v>
      </c>
      <c s="6"/>
      <c s="41" t="s">
        <v>29</v>
      </c>
      <c s="6"/>
      <c s="27" t="s">
        <v>97</v>
      </c>
      <c s="6"/>
      <c s="6"/>
      <c s="6"/>
      <c s="42">
        <f>0+Q15</f>
      </c>
      <c r="O15">
        <f>0+R15</f>
      </c>
      <c r="Q15">
        <f>0+I16+I19+I22+I25+I28+I31+I34+I37+I40+I43+I46+I49</f>
      </c>
      <c>
        <f>0+O16+O19+O22+O25+O28+O31+O34+O37+O40+O43+O46+O49</f>
      </c>
    </row>
    <row r="16" spans="1:16" ht="12.75">
      <c r="A16" s="25" t="s">
        <v>45</v>
      </c>
      <c s="29" t="s">
        <v>22</v>
      </c>
      <c s="29" t="s">
        <v>797</v>
      </c>
      <c s="25" t="s">
        <v>47</v>
      </c>
      <c s="30" t="s">
        <v>798</v>
      </c>
      <c s="31" t="s">
        <v>108</v>
      </c>
      <c s="32">
        <v>12</v>
      </c>
      <c s="33">
        <v>0</v>
      </c>
      <c s="34">
        <f>ROUND(ROUND(H16,2)*ROUND(G16,3),2)</f>
      </c>
      <c r="O16">
        <f>(I16*21)/100</f>
      </c>
      <c t="s">
        <v>23</v>
      </c>
    </row>
    <row r="17" spans="1:5" ht="12.75">
      <c r="A17" s="35" t="s">
        <v>50</v>
      </c>
      <c r="E17" s="36" t="s">
        <v>791</v>
      </c>
    </row>
    <row r="18" spans="1:5" ht="25.5">
      <c r="A18" s="39" t="s">
        <v>52</v>
      </c>
      <c r="E18" s="38" t="s">
        <v>873</v>
      </c>
    </row>
    <row r="19" spans="1:16" ht="12.75">
      <c r="A19" s="25" t="s">
        <v>45</v>
      </c>
      <c s="29" t="s">
        <v>33</v>
      </c>
      <c s="29" t="s">
        <v>874</v>
      </c>
      <c s="25" t="s">
        <v>47</v>
      </c>
      <c s="30" t="s">
        <v>875</v>
      </c>
      <c s="31" t="s">
        <v>108</v>
      </c>
      <c s="32">
        <v>14.4</v>
      </c>
      <c s="33">
        <v>0</v>
      </c>
      <c s="34">
        <f>ROUND(ROUND(H19,2)*ROUND(G19,3),2)</f>
      </c>
      <c r="O19">
        <f>(I19*21)/100</f>
      </c>
      <c t="s">
        <v>23</v>
      </c>
    </row>
    <row r="20" spans="1:5" ht="12.75">
      <c r="A20" s="35" t="s">
        <v>50</v>
      </c>
      <c r="E20" s="36" t="s">
        <v>791</v>
      </c>
    </row>
    <row r="21" spans="1:5" ht="25.5">
      <c r="A21" s="39" t="s">
        <v>52</v>
      </c>
      <c r="E21" s="38" t="s">
        <v>876</v>
      </c>
    </row>
    <row r="22" spans="1:16" ht="12.75">
      <c r="A22" s="25" t="s">
        <v>45</v>
      </c>
      <c s="29" t="s">
        <v>35</v>
      </c>
      <c s="29" t="s">
        <v>425</v>
      </c>
      <c s="25" t="s">
        <v>410</v>
      </c>
      <c s="30" t="s">
        <v>426</v>
      </c>
      <c s="31" t="s">
        <v>278</v>
      </c>
      <c s="32">
        <v>20</v>
      </c>
      <c s="33">
        <v>0</v>
      </c>
      <c s="34">
        <f>ROUND(ROUND(H22,2)*ROUND(G22,3),2)</f>
      </c>
      <c r="O22">
        <f>(I22*21)/100</f>
      </c>
      <c t="s">
        <v>23</v>
      </c>
    </row>
    <row r="23" spans="1:5" ht="51">
      <c r="A23" s="35" t="s">
        <v>50</v>
      </c>
      <c r="E23" s="36" t="s">
        <v>877</v>
      </c>
    </row>
    <row r="24" spans="1:5" ht="12.75">
      <c r="A24" s="39" t="s">
        <v>52</v>
      </c>
      <c r="E24" s="38" t="s">
        <v>856</v>
      </c>
    </row>
    <row r="25" spans="1:16" ht="12.75">
      <c r="A25" s="25" t="s">
        <v>45</v>
      </c>
      <c s="29" t="s">
        <v>37</v>
      </c>
      <c s="29" t="s">
        <v>431</v>
      </c>
      <c s="25" t="s">
        <v>410</v>
      </c>
      <c s="30" t="s">
        <v>432</v>
      </c>
      <c s="31" t="s">
        <v>108</v>
      </c>
      <c s="32">
        <v>1.6</v>
      </c>
      <c s="33">
        <v>0</v>
      </c>
      <c s="34">
        <f>ROUND(ROUND(H25,2)*ROUND(G25,3),2)</f>
      </c>
      <c r="O25">
        <f>(I25*21)/100</f>
      </c>
      <c t="s">
        <v>23</v>
      </c>
    </row>
    <row r="26" spans="1:5" ht="51">
      <c r="A26" s="35" t="s">
        <v>50</v>
      </c>
      <c r="E26" s="36" t="s">
        <v>877</v>
      </c>
    </row>
    <row r="27" spans="1:5" ht="12.75">
      <c r="A27" s="39" t="s">
        <v>52</v>
      </c>
      <c r="E27" s="38" t="s">
        <v>878</v>
      </c>
    </row>
    <row r="28" spans="1:16" ht="12.75">
      <c r="A28" s="25" t="s">
        <v>45</v>
      </c>
      <c s="29" t="s">
        <v>68</v>
      </c>
      <c s="29" t="s">
        <v>435</v>
      </c>
      <c s="25" t="s">
        <v>47</v>
      </c>
      <c s="30" t="s">
        <v>437</v>
      </c>
      <c s="31" t="s">
        <v>108</v>
      </c>
      <c s="32">
        <v>8</v>
      </c>
      <c s="33">
        <v>0</v>
      </c>
      <c s="34">
        <f>ROUND(ROUND(H28,2)*ROUND(G28,3),2)</f>
      </c>
      <c r="O28">
        <f>(I28*21)/100</f>
      </c>
      <c t="s">
        <v>23</v>
      </c>
    </row>
    <row r="29" spans="1:5" ht="12.75">
      <c r="A29" s="35" t="s">
        <v>50</v>
      </c>
      <c r="E29" s="36" t="s">
        <v>879</v>
      </c>
    </row>
    <row r="30" spans="1:5" ht="12.75">
      <c r="A30" s="39" t="s">
        <v>52</v>
      </c>
      <c r="E30" s="38" t="s">
        <v>880</v>
      </c>
    </row>
    <row r="31" spans="1:16" ht="12.75">
      <c r="A31" s="25" t="s">
        <v>45</v>
      </c>
      <c s="29" t="s">
        <v>72</v>
      </c>
      <c s="29" t="s">
        <v>450</v>
      </c>
      <c s="25" t="s">
        <v>47</v>
      </c>
      <c s="30" t="s">
        <v>451</v>
      </c>
      <c s="31" t="s">
        <v>108</v>
      </c>
      <c s="32">
        <v>7.034</v>
      </c>
      <c s="33">
        <v>0</v>
      </c>
      <c s="34">
        <f>ROUND(ROUND(H31,2)*ROUND(G31,3),2)</f>
      </c>
      <c r="O31">
        <f>(I31*21)/100</f>
      </c>
      <c t="s">
        <v>23</v>
      </c>
    </row>
    <row r="32" spans="1:5" ht="12.75">
      <c r="A32" s="35" t="s">
        <v>50</v>
      </c>
      <c r="E32" s="36" t="s">
        <v>806</v>
      </c>
    </row>
    <row r="33" spans="1:5" ht="12.75">
      <c r="A33" s="39" t="s">
        <v>52</v>
      </c>
      <c r="E33" s="38" t="s">
        <v>881</v>
      </c>
    </row>
    <row r="34" spans="1:16" ht="12.75">
      <c r="A34" s="25" t="s">
        <v>45</v>
      </c>
      <c s="29" t="s">
        <v>40</v>
      </c>
      <c s="29" t="s">
        <v>450</v>
      </c>
      <c s="25" t="s">
        <v>440</v>
      </c>
      <c s="30" t="s">
        <v>451</v>
      </c>
      <c s="31" t="s">
        <v>108</v>
      </c>
      <c s="32">
        <v>82.966</v>
      </c>
      <c s="33">
        <v>0</v>
      </c>
      <c s="34">
        <f>ROUND(ROUND(H34,2)*ROUND(G34,3),2)</f>
      </c>
      <c r="O34">
        <f>(I34*21)/100</f>
      </c>
      <c t="s">
        <v>23</v>
      </c>
    </row>
    <row r="35" spans="1:5" ht="12.75">
      <c r="A35" s="35" t="s">
        <v>50</v>
      </c>
      <c r="E35" s="36" t="s">
        <v>808</v>
      </c>
    </row>
    <row r="36" spans="1:5" ht="63.75">
      <c r="A36" s="39" t="s">
        <v>52</v>
      </c>
      <c r="E36" s="38" t="s">
        <v>882</v>
      </c>
    </row>
    <row r="37" spans="1:16" ht="12.75">
      <c r="A37" s="25" t="s">
        <v>45</v>
      </c>
      <c s="29" t="s">
        <v>42</v>
      </c>
      <c s="29" t="s">
        <v>804</v>
      </c>
      <c s="25" t="s">
        <v>47</v>
      </c>
      <c s="30" t="s">
        <v>805</v>
      </c>
      <c s="31" t="s">
        <v>108</v>
      </c>
      <c s="32">
        <v>154.4</v>
      </c>
      <c s="33">
        <v>0</v>
      </c>
      <c s="34">
        <f>ROUND(ROUND(H37,2)*ROUND(G37,3),2)</f>
      </c>
      <c r="O37">
        <f>(I37*21)/100</f>
      </c>
      <c t="s">
        <v>23</v>
      </c>
    </row>
    <row r="38" spans="1:5" ht="12.75">
      <c r="A38" s="35" t="s">
        <v>50</v>
      </c>
      <c r="E38" s="36" t="s">
        <v>806</v>
      </c>
    </row>
    <row r="39" spans="1:5" ht="76.5">
      <c r="A39" s="39" t="s">
        <v>52</v>
      </c>
      <c r="E39" s="38" t="s">
        <v>883</v>
      </c>
    </row>
    <row r="40" spans="1:16" ht="12.75">
      <c r="A40" s="25" t="s">
        <v>45</v>
      </c>
      <c s="29" t="s">
        <v>81</v>
      </c>
      <c s="29" t="s">
        <v>143</v>
      </c>
      <c s="25" t="s">
        <v>440</v>
      </c>
      <c s="30" t="s">
        <v>144</v>
      </c>
      <c s="31" t="s">
        <v>108</v>
      </c>
      <c s="32">
        <v>82.966</v>
      </c>
      <c s="33">
        <v>0</v>
      </c>
      <c s="34">
        <f>ROUND(ROUND(H40,2)*ROUND(G40,3),2)</f>
      </c>
      <c r="O40">
        <f>(I40*21)/100</f>
      </c>
      <c t="s">
        <v>23</v>
      </c>
    </row>
    <row r="41" spans="1:5" ht="12.75">
      <c r="A41" s="35" t="s">
        <v>50</v>
      </c>
      <c r="E41" s="36" t="s">
        <v>810</v>
      </c>
    </row>
    <row r="42" spans="1:5" ht="12.75">
      <c r="A42" s="39" t="s">
        <v>52</v>
      </c>
      <c r="E42" s="38" t="s">
        <v>884</v>
      </c>
    </row>
    <row r="43" spans="1:16" ht="12.75">
      <c r="A43" s="25" t="s">
        <v>45</v>
      </c>
      <c s="29" t="s">
        <v>85</v>
      </c>
      <c s="29" t="s">
        <v>812</v>
      </c>
      <c s="25" t="s">
        <v>47</v>
      </c>
      <c s="30" t="s">
        <v>813</v>
      </c>
      <c s="31" t="s">
        <v>108</v>
      </c>
      <c s="32">
        <v>161.434</v>
      </c>
      <c s="33">
        <v>0</v>
      </c>
      <c s="34">
        <f>ROUND(ROUND(H43,2)*ROUND(G43,3),2)</f>
      </c>
      <c r="O43">
        <f>(I43*21)/100</f>
      </c>
      <c t="s">
        <v>23</v>
      </c>
    </row>
    <row r="44" spans="1:5" ht="12.75">
      <c r="A44" s="35" t="s">
        <v>50</v>
      </c>
      <c r="E44" s="36" t="s">
        <v>814</v>
      </c>
    </row>
    <row r="45" spans="1:5" ht="12.75">
      <c r="A45" s="39" t="s">
        <v>52</v>
      </c>
      <c r="E45" s="38" t="s">
        <v>885</v>
      </c>
    </row>
    <row r="46" spans="1:16" ht="12.75">
      <c r="A46" s="25" t="s">
        <v>45</v>
      </c>
      <c s="29" t="s">
        <v>89</v>
      </c>
      <c s="29" t="s">
        <v>467</v>
      </c>
      <c s="25" t="s">
        <v>47</v>
      </c>
      <c s="30" t="s">
        <v>468</v>
      </c>
      <c s="31" t="s">
        <v>108</v>
      </c>
      <c s="32">
        <v>45.1</v>
      </c>
      <c s="33">
        <v>0</v>
      </c>
      <c s="34">
        <f>ROUND(ROUND(H46,2)*ROUND(G46,3),2)</f>
      </c>
      <c r="O46">
        <f>(I46*21)/100</f>
      </c>
      <c t="s">
        <v>23</v>
      </c>
    </row>
    <row r="47" spans="1:5" ht="12.75">
      <c r="A47" s="35" t="s">
        <v>50</v>
      </c>
      <c r="E47" s="36" t="s">
        <v>886</v>
      </c>
    </row>
    <row r="48" spans="1:5" ht="51">
      <c r="A48" s="39" t="s">
        <v>52</v>
      </c>
      <c r="E48" s="38" t="s">
        <v>887</v>
      </c>
    </row>
    <row r="49" spans="1:16" ht="12.75">
      <c r="A49" s="25" t="s">
        <v>45</v>
      </c>
      <c s="29" t="s">
        <v>93</v>
      </c>
      <c s="29" t="s">
        <v>888</v>
      </c>
      <c s="25" t="s">
        <v>47</v>
      </c>
      <c s="30" t="s">
        <v>889</v>
      </c>
      <c s="31" t="s">
        <v>108</v>
      </c>
      <c s="32">
        <v>8</v>
      </c>
      <c s="33">
        <v>0</v>
      </c>
      <c s="34">
        <f>ROUND(ROUND(H49,2)*ROUND(G49,3),2)</f>
      </c>
      <c r="O49">
        <f>(I49*21)/100</f>
      </c>
      <c t="s">
        <v>23</v>
      </c>
    </row>
    <row r="50" spans="1:5" ht="12.75">
      <c r="A50" s="35" t="s">
        <v>50</v>
      </c>
      <c r="E50" s="36" t="s">
        <v>879</v>
      </c>
    </row>
    <row r="51" spans="1:5" ht="12.75">
      <c r="A51" s="37" t="s">
        <v>52</v>
      </c>
      <c r="E51" s="38" t="s">
        <v>890</v>
      </c>
    </row>
    <row r="52" spans="1:18" ht="12.75" customHeight="1">
      <c r="A52" s="6" t="s">
        <v>43</v>
      </c>
      <c s="6"/>
      <c s="41" t="s">
        <v>23</v>
      </c>
      <c s="6"/>
      <c s="27" t="s">
        <v>146</v>
      </c>
      <c s="6"/>
      <c s="6"/>
      <c s="6"/>
      <c s="42">
        <f>0+Q52</f>
      </c>
      <c r="O52">
        <f>0+R52</f>
      </c>
      <c r="Q52">
        <f>0+I53+I56</f>
      </c>
      <c>
        <f>0+O53+O56</f>
      </c>
    </row>
    <row r="53" spans="1:16" ht="12.75">
      <c r="A53" s="25" t="s">
        <v>45</v>
      </c>
      <c s="29" t="s">
        <v>98</v>
      </c>
      <c s="29" t="s">
        <v>891</v>
      </c>
      <c s="25" t="s">
        <v>47</v>
      </c>
      <c s="30" t="s">
        <v>892</v>
      </c>
      <c s="31" t="s">
        <v>101</v>
      </c>
      <c s="32">
        <v>24</v>
      </c>
      <c s="33">
        <v>0</v>
      </c>
      <c s="34">
        <f>ROUND(ROUND(H53,2)*ROUND(G53,3),2)</f>
      </c>
      <c r="O53">
        <f>(I53*21)/100</f>
      </c>
      <c t="s">
        <v>23</v>
      </c>
    </row>
    <row r="54" spans="1:5" ht="12.75">
      <c r="A54" s="35" t="s">
        <v>50</v>
      </c>
      <c r="E54" s="36" t="s">
        <v>47</v>
      </c>
    </row>
    <row r="55" spans="1:5" ht="12.75">
      <c r="A55" s="39" t="s">
        <v>52</v>
      </c>
      <c r="E55" s="38" t="s">
        <v>893</v>
      </c>
    </row>
    <row r="56" spans="1:16" ht="12.75">
      <c r="A56" s="25" t="s">
        <v>45</v>
      </c>
      <c s="29" t="s">
        <v>102</v>
      </c>
      <c s="29" t="s">
        <v>894</v>
      </c>
      <c s="25" t="s">
        <v>47</v>
      </c>
      <c s="30" t="s">
        <v>895</v>
      </c>
      <c s="31" t="s">
        <v>108</v>
      </c>
      <c s="32">
        <v>0.5</v>
      </c>
      <c s="33">
        <v>0</v>
      </c>
      <c s="34">
        <f>ROUND(ROUND(H56,2)*ROUND(G56,3),2)</f>
      </c>
      <c r="O56">
        <f>(I56*21)/100</f>
      </c>
      <c t="s">
        <v>23</v>
      </c>
    </row>
    <row r="57" spans="1:5" ht="12.75">
      <c r="A57" s="35" t="s">
        <v>50</v>
      </c>
      <c r="E57" s="36" t="s">
        <v>896</v>
      </c>
    </row>
    <row r="58" spans="1:5" ht="12.75">
      <c r="A58" s="37" t="s">
        <v>52</v>
      </c>
      <c r="E58" s="38" t="s">
        <v>897</v>
      </c>
    </row>
    <row r="59" spans="1:18" ht="12.75" customHeight="1">
      <c r="A59" s="6" t="s">
        <v>43</v>
      </c>
      <c s="6"/>
      <c s="41" t="s">
        <v>22</v>
      </c>
      <c s="6"/>
      <c s="27" t="s">
        <v>173</v>
      </c>
      <c s="6"/>
      <c s="6"/>
      <c s="6"/>
      <c s="42">
        <f>0+Q59</f>
      </c>
      <c r="O59">
        <f>0+R59</f>
      </c>
      <c r="Q59">
        <f>0+I60</f>
      </c>
      <c>
        <f>0+O60</f>
      </c>
    </row>
    <row r="60" spans="1:16" ht="25.5">
      <c r="A60" s="25" t="s">
        <v>45</v>
      </c>
      <c s="29" t="s">
        <v>105</v>
      </c>
      <c s="29" t="s">
        <v>898</v>
      </c>
      <c s="25" t="s">
        <v>47</v>
      </c>
      <c s="30" t="s">
        <v>899</v>
      </c>
      <c s="31" t="s">
        <v>108</v>
      </c>
      <c s="32">
        <v>10.44</v>
      </c>
      <c s="33">
        <v>0</v>
      </c>
      <c s="34">
        <f>ROUND(ROUND(H60,2)*ROUND(G60,3),2)</f>
      </c>
      <c r="O60">
        <f>(I60*21)/100</f>
      </c>
      <c t="s">
        <v>23</v>
      </c>
    </row>
    <row r="61" spans="1:5" ht="12.75">
      <c r="A61" s="35" t="s">
        <v>50</v>
      </c>
      <c r="E61" s="36" t="s">
        <v>47</v>
      </c>
    </row>
    <row r="62" spans="1:5" ht="51">
      <c r="A62" s="37" t="s">
        <v>52</v>
      </c>
      <c r="E62" s="38" t="s">
        <v>900</v>
      </c>
    </row>
    <row r="63" spans="1:18" ht="12.75" customHeight="1">
      <c r="A63" s="6" t="s">
        <v>43</v>
      </c>
      <c s="6"/>
      <c s="41" t="s">
        <v>33</v>
      </c>
      <c s="6"/>
      <c s="27" t="s">
        <v>195</v>
      </c>
      <c s="6"/>
      <c s="6"/>
      <c s="6"/>
      <c s="42">
        <f>0+Q63</f>
      </c>
      <c r="O63">
        <f>0+R63</f>
      </c>
      <c r="Q63">
        <f>0+I64+I67+I70+I73+I76+I79+I82</f>
      </c>
      <c>
        <f>0+O64+O67+O70+O73+O76+O79+O82</f>
      </c>
    </row>
    <row r="64" spans="1:16" ht="12.75">
      <c r="A64" s="25" t="s">
        <v>45</v>
      </c>
      <c s="29" t="s">
        <v>110</v>
      </c>
      <c s="29" t="s">
        <v>901</v>
      </c>
      <c s="25" t="s">
        <v>47</v>
      </c>
      <c s="30" t="s">
        <v>902</v>
      </c>
      <c s="31" t="s">
        <v>108</v>
      </c>
      <c s="32">
        <v>2.16</v>
      </c>
      <c s="33">
        <v>0</v>
      </c>
      <c s="34">
        <f>ROUND(ROUND(H64,2)*ROUND(G64,3),2)</f>
      </c>
      <c r="O64">
        <f>(I64*21)/100</f>
      </c>
      <c t="s">
        <v>23</v>
      </c>
    </row>
    <row r="65" spans="1:5" ht="12.75">
      <c r="A65" s="35" t="s">
        <v>50</v>
      </c>
      <c r="E65" s="36" t="s">
        <v>903</v>
      </c>
    </row>
    <row r="66" spans="1:5" ht="12.75">
      <c r="A66" s="39" t="s">
        <v>52</v>
      </c>
      <c r="E66" s="38" t="s">
        <v>904</v>
      </c>
    </row>
    <row r="67" spans="1:16" ht="12.75">
      <c r="A67" s="25" t="s">
        <v>45</v>
      </c>
      <c s="29" t="s">
        <v>114</v>
      </c>
      <c s="29" t="s">
        <v>905</v>
      </c>
      <c s="25" t="s">
        <v>47</v>
      </c>
      <c s="30" t="s">
        <v>906</v>
      </c>
      <c s="31" t="s">
        <v>108</v>
      </c>
      <c s="32">
        <v>20.224</v>
      </c>
      <c s="33">
        <v>0</v>
      </c>
      <c s="34">
        <f>ROUND(ROUND(H67,2)*ROUND(G67,3),2)</f>
      </c>
      <c r="O67">
        <f>(I67*21)/100</f>
      </c>
      <c t="s">
        <v>23</v>
      </c>
    </row>
    <row r="68" spans="1:5" ht="12.75">
      <c r="A68" s="35" t="s">
        <v>50</v>
      </c>
      <c r="E68" s="36" t="s">
        <v>47</v>
      </c>
    </row>
    <row r="69" spans="1:5" ht="51">
      <c r="A69" s="39" t="s">
        <v>52</v>
      </c>
      <c r="E69" s="38" t="s">
        <v>907</v>
      </c>
    </row>
    <row r="70" spans="1:16" ht="12.75">
      <c r="A70" s="25" t="s">
        <v>45</v>
      </c>
      <c s="29" t="s">
        <v>118</v>
      </c>
      <c s="29" t="s">
        <v>821</v>
      </c>
      <c s="25" t="s">
        <v>47</v>
      </c>
      <c s="30" t="s">
        <v>822</v>
      </c>
      <c s="31" t="s">
        <v>108</v>
      </c>
      <c s="32">
        <v>18</v>
      </c>
      <c s="33">
        <v>0</v>
      </c>
      <c s="34">
        <f>ROUND(ROUND(H70,2)*ROUND(G70,3),2)</f>
      </c>
      <c r="O70">
        <f>(I70*21)/100</f>
      </c>
      <c t="s">
        <v>23</v>
      </c>
    </row>
    <row r="71" spans="1:5" ht="12.75">
      <c r="A71" s="35" t="s">
        <v>50</v>
      </c>
      <c r="E71" s="36" t="s">
        <v>47</v>
      </c>
    </row>
    <row r="72" spans="1:5" ht="25.5">
      <c r="A72" s="39" t="s">
        <v>52</v>
      </c>
      <c r="E72" s="38" t="s">
        <v>908</v>
      </c>
    </row>
    <row r="73" spans="1:16" ht="12.75">
      <c r="A73" s="25" t="s">
        <v>45</v>
      </c>
      <c s="29" t="s">
        <v>122</v>
      </c>
      <c s="29" t="s">
        <v>824</v>
      </c>
      <c s="25" t="s">
        <v>47</v>
      </c>
      <c s="30" t="s">
        <v>825</v>
      </c>
      <c s="31" t="s">
        <v>108</v>
      </c>
      <c s="32">
        <v>10.866</v>
      </c>
      <c s="33">
        <v>0</v>
      </c>
      <c s="34">
        <f>ROUND(ROUND(H73,2)*ROUND(G73,3),2)</f>
      </c>
      <c r="O73">
        <f>(I73*21)/100</f>
      </c>
      <c t="s">
        <v>23</v>
      </c>
    </row>
    <row r="74" spans="1:5" ht="12.75">
      <c r="A74" s="35" t="s">
        <v>50</v>
      </c>
      <c r="E74" s="36" t="s">
        <v>909</v>
      </c>
    </row>
    <row r="75" spans="1:5" ht="12.75">
      <c r="A75" s="39" t="s">
        <v>52</v>
      </c>
      <c r="E75" s="38" t="s">
        <v>910</v>
      </c>
    </row>
    <row r="76" spans="1:16" ht="12.75">
      <c r="A76" s="25" t="s">
        <v>45</v>
      </c>
      <c s="29" t="s">
        <v>126</v>
      </c>
      <c s="29" t="s">
        <v>911</v>
      </c>
      <c s="25" t="s">
        <v>47</v>
      </c>
      <c s="30" t="s">
        <v>912</v>
      </c>
      <c s="31" t="s">
        <v>108</v>
      </c>
      <c s="32">
        <v>23.2</v>
      </c>
      <c s="33">
        <v>0</v>
      </c>
      <c s="34">
        <f>ROUND(ROUND(H76,2)*ROUND(G76,3),2)</f>
      </c>
      <c r="O76">
        <f>(I76*21)/100</f>
      </c>
      <c t="s">
        <v>23</v>
      </c>
    </row>
    <row r="77" spans="1:5" ht="12.75">
      <c r="A77" s="35" t="s">
        <v>50</v>
      </c>
      <c r="E77" s="36" t="s">
        <v>913</v>
      </c>
    </row>
    <row r="78" spans="1:5" ht="51">
      <c r="A78" s="39" t="s">
        <v>52</v>
      </c>
      <c r="E78" s="38" t="s">
        <v>914</v>
      </c>
    </row>
    <row r="79" spans="1:16" ht="12.75">
      <c r="A79" s="25" t="s">
        <v>45</v>
      </c>
      <c s="29" t="s">
        <v>130</v>
      </c>
      <c s="29" t="s">
        <v>915</v>
      </c>
      <c s="25" t="s">
        <v>47</v>
      </c>
      <c s="30" t="s">
        <v>916</v>
      </c>
      <c s="31" t="s">
        <v>108</v>
      </c>
      <c s="32">
        <v>12</v>
      </c>
      <c s="33">
        <v>0</v>
      </c>
      <c s="34">
        <f>ROUND(ROUND(H79,2)*ROUND(G79,3),2)</f>
      </c>
      <c r="O79">
        <f>(I79*21)/100</f>
      </c>
      <c t="s">
        <v>23</v>
      </c>
    </row>
    <row r="80" spans="1:5" ht="12.75">
      <c r="A80" s="35" t="s">
        <v>50</v>
      </c>
      <c r="E80" s="36" t="s">
        <v>917</v>
      </c>
    </row>
    <row r="81" spans="1:5" ht="12.75">
      <c r="A81" s="39" t="s">
        <v>52</v>
      </c>
      <c r="E81" s="38" t="s">
        <v>918</v>
      </c>
    </row>
    <row r="82" spans="1:16" ht="12.75">
      <c r="A82" s="25" t="s">
        <v>45</v>
      </c>
      <c s="29" t="s">
        <v>134</v>
      </c>
      <c s="29" t="s">
        <v>562</v>
      </c>
      <c s="25" t="s">
        <v>47</v>
      </c>
      <c s="30" t="s">
        <v>563</v>
      </c>
      <c s="31" t="s">
        <v>108</v>
      </c>
      <c s="32">
        <v>6</v>
      </c>
      <c s="33">
        <v>0</v>
      </c>
      <c s="34">
        <f>ROUND(ROUND(H82,2)*ROUND(G82,3),2)</f>
      </c>
      <c r="O82">
        <f>(I82*21)/100</f>
      </c>
      <c t="s">
        <v>23</v>
      </c>
    </row>
    <row r="83" spans="1:5" ht="12.75">
      <c r="A83" s="35" t="s">
        <v>50</v>
      </c>
      <c r="E83" s="36" t="s">
        <v>47</v>
      </c>
    </row>
    <row r="84" spans="1:5" ht="38.25">
      <c r="A84" s="37" t="s">
        <v>52</v>
      </c>
      <c r="E84" s="38" t="s">
        <v>919</v>
      </c>
    </row>
    <row r="85" spans="1:18" ht="12.75" customHeight="1">
      <c r="A85" s="6" t="s">
        <v>43</v>
      </c>
      <c s="6"/>
      <c s="41" t="s">
        <v>35</v>
      </c>
      <c s="6"/>
      <c s="27" t="s">
        <v>212</v>
      </c>
      <c s="6"/>
      <c s="6"/>
      <c s="6"/>
      <c s="42">
        <f>0+Q85</f>
      </c>
      <c r="O85">
        <f>0+R85</f>
      </c>
      <c r="Q85">
        <f>0+I86+I89+I92+I95+I98</f>
      </c>
      <c>
        <f>0+O86+O89+O92+O95+O98</f>
      </c>
    </row>
    <row r="86" spans="1:16" ht="12.75">
      <c r="A86" s="25" t="s">
        <v>45</v>
      </c>
      <c s="29" t="s">
        <v>138</v>
      </c>
      <c s="29" t="s">
        <v>920</v>
      </c>
      <c s="25" t="s">
        <v>47</v>
      </c>
      <c s="30" t="s">
        <v>921</v>
      </c>
      <c s="31" t="s">
        <v>101</v>
      </c>
      <c s="32">
        <v>24</v>
      </c>
      <c s="33">
        <v>0</v>
      </c>
      <c s="34">
        <f>ROUND(ROUND(H86,2)*ROUND(G86,3),2)</f>
      </c>
      <c r="O86">
        <f>(I86*21)/100</f>
      </c>
      <c t="s">
        <v>23</v>
      </c>
    </row>
    <row r="87" spans="1:5" ht="12.75">
      <c r="A87" s="35" t="s">
        <v>50</v>
      </c>
      <c r="E87" s="36" t="s">
        <v>922</v>
      </c>
    </row>
    <row r="88" spans="1:5" ht="12.75">
      <c r="A88" s="39" t="s">
        <v>52</v>
      </c>
      <c r="E88" s="38" t="s">
        <v>923</v>
      </c>
    </row>
    <row r="89" spans="1:16" ht="12.75">
      <c r="A89" s="25" t="s">
        <v>45</v>
      </c>
      <c s="29" t="s">
        <v>142</v>
      </c>
      <c s="29" t="s">
        <v>572</v>
      </c>
      <c s="25" t="s">
        <v>47</v>
      </c>
      <c s="30" t="s">
        <v>573</v>
      </c>
      <c s="31" t="s">
        <v>101</v>
      </c>
      <c s="32">
        <v>16</v>
      </c>
      <c s="33">
        <v>0</v>
      </c>
      <c s="34">
        <f>ROUND(ROUND(H89,2)*ROUND(G89,3),2)</f>
      </c>
      <c r="O89">
        <f>(I89*21)/100</f>
      </c>
      <c t="s">
        <v>23</v>
      </c>
    </row>
    <row r="90" spans="1:5" ht="12.75">
      <c r="A90" s="35" t="s">
        <v>50</v>
      </c>
      <c r="E90" s="36" t="s">
        <v>924</v>
      </c>
    </row>
    <row r="91" spans="1:5" ht="12.75">
      <c r="A91" s="39" t="s">
        <v>52</v>
      </c>
      <c r="E91" s="38" t="s">
        <v>925</v>
      </c>
    </row>
    <row r="92" spans="1:16" ht="12.75">
      <c r="A92" s="25" t="s">
        <v>45</v>
      </c>
      <c s="29" t="s">
        <v>147</v>
      </c>
      <c s="29" t="s">
        <v>926</v>
      </c>
      <c s="25" t="s">
        <v>47</v>
      </c>
      <c s="30" t="s">
        <v>927</v>
      </c>
      <c s="31" t="s">
        <v>101</v>
      </c>
      <c s="32">
        <v>24</v>
      </c>
      <c s="33">
        <v>0</v>
      </c>
      <c s="34">
        <f>ROUND(ROUND(H92,2)*ROUND(G92,3),2)</f>
      </c>
      <c r="O92">
        <f>(I92*21)/100</f>
      </c>
      <c t="s">
        <v>23</v>
      </c>
    </row>
    <row r="93" spans="1:5" ht="12.75">
      <c r="A93" s="35" t="s">
        <v>50</v>
      </c>
      <c r="E93" s="36" t="s">
        <v>47</v>
      </c>
    </row>
    <row r="94" spans="1:5" ht="12.75">
      <c r="A94" s="39" t="s">
        <v>52</v>
      </c>
      <c r="E94" s="38" t="s">
        <v>928</v>
      </c>
    </row>
    <row r="95" spans="1:16" ht="12.75">
      <c r="A95" s="25" t="s">
        <v>45</v>
      </c>
      <c s="29" t="s">
        <v>151</v>
      </c>
      <c s="29" t="s">
        <v>929</v>
      </c>
      <c s="25" t="s">
        <v>47</v>
      </c>
      <c s="30" t="s">
        <v>930</v>
      </c>
      <c s="31" t="s">
        <v>101</v>
      </c>
      <c s="32">
        <v>24</v>
      </c>
      <c s="33">
        <v>0</v>
      </c>
      <c s="34">
        <f>ROUND(ROUND(H95,2)*ROUND(G95,3),2)</f>
      </c>
      <c r="O95">
        <f>(I95*21)/100</f>
      </c>
      <c t="s">
        <v>23</v>
      </c>
    </row>
    <row r="96" spans="1:5" ht="12.75">
      <c r="A96" s="35" t="s">
        <v>50</v>
      </c>
      <c r="E96" s="36" t="s">
        <v>47</v>
      </c>
    </row>
    <row r="97" spans="1:5" ht="12.75">
      <c r="A97" s="39" t="s">
        <v>52</v>
      </c>
      <c r="E97" s="38" t="s">
        <v>928</v>
      </c>
    </row>
    <row r="98" spans="1:16" ht="12.75">
      <c r="A98" s="25" t="s">
        <v>45</v>
      </c>
      <c s="29" t="s">
        <v>155</v>
      </c>
      <c s="29" t="s">
        <v>931</v>
      </c>
      <c s="25" t="s">
        <v>47</v>
      </c>
      <c s="30" t="s">
        <v>932</v>
      </c>
      <c s="31" t="s">
        <v>101</v>
      </c>
      <c s="32">
        <v>24</v>
      </c>
      <c s="33">
        <v>0</v>
      </c>
      <c s="34">
        <f>ROUND(ROUND(H98,2)*ROUND(G98,3),2)</f>
      </c>
      <c r="O98">
        <f>(I98*21)/100</f>
      </c>
      <c t="s">
        <v>23</v>
      </c>
    </row>
    <row r="99" spans="1:5" ht="12.75">
      <c r="A99" s="35" t="s">
        <v>50</v>
      </c>
      <c r="E99" s="36" t="s">
        <v>47</v>
      </c>
    </row>
    <row r="100" spans="1:5" ht="12.75">
      <c r="A100" s="37" t="s">
        <v>52</v>
      </c>
      <c r="E100" s="38" t="s">
        <v>928</v>
      </c>
    </row>
    <row r="101" spans="1:18" ht="12.75" customHeight="1">
      <c r="A101" s="6" t="s">
        <v>43</v>
      </c>
      <c s="6"/>
      <c s="41" t="s">
        <v>72</v>
      </c>
      <c s="6"/>
      <c s="27" t="s">
        <v>274</v>
      </c>
      <c s="6"/>
      <c s="6"/>
      <c s="6"/>
      <c s="42">
        <f>0+Q101</f>
      </c>
      <c r="O101">
        <f>0+R101</f>
      </c>
      <c r="Q101">
        <f>0+I102+I105+I108+I111+I114+I117+I120+I123+I126+I129+I132+I135+I138+I141+I144+I147+I150</f>
      </c>
      <c>
        <f>0+O102+O105+O108+O111+O114+O117+O120+O123+O126+O129+O132+O135+O138+O141+O144+O147+O150</f>
      </c>
    </row>
    <row r="102" spans="1:16" ht="12.75">
      <c r="A102" s="25" t="s">
        <v>45</v>
      </c>
      <c s="29" t="s">
        <v>159</v>
      </c>
      <c s="29" t="s">
        <v>833</v>
      </c>
      <c s="25" t="s">
        <v>47</v>
      </c>
      <c s="30" t="s">
        <v>834</v>
      </c>
      <c s="31" t="s">
        <v>278</v>
      </c>
      <c s="32">
        <v>3</v>
      </c>
      <c s="33">
        <v>0</v>
      </c>
      <c s="34">
        <f>ROUND(ROUND(H102,2)*ROUND(G102,3),2)</f>
      </c>
      <c r="O102">
        <f>(I102*21)/100</f>
      </c>
      <c t="s">
        <v>23</v>
      </c>
    </row>
    <row r="103" spans="1:5" ht="12.75">
      <c r="A103" s="35" t="s">
        <v>50</v>
      </c>
      <c r="E103" s="36" t="s">
        <v>835</v>
      </c>
    </row>
    <row r="104" spans="1:5" ht="25.5">
      <c r="A104" s="39" t="s">
        <v>52</v>
      </c>
      <c r="E104" s="38" t="s">
        <v>933</v>
      </c>
    </row>
    <row r="105" spans="1:16" ht="12.75">
      <c r="A105" s="25" t="s">
        <v>45</v>
      </c>
      <c s="29" t="s">
        <v>162</v>
      </c>
      <c s="29" t="s">
        <v>934</v>
      </c>
      <c s="25" t="s">
        <v>47</v>
      </c>
      <c s="30" t="s">
        <v>935</v>
      </c>
      <c s="31" t="s">
        <v>278</v>
      </c>
      <c s="32">
        <v>57</v>
      </c>
      <c s="33">
        <v>0</v>
      </c>
      <c s="34">
        <f>ROUND(ROUND(H105,2)*ROUND(G105,3),2)</f>
      </c>
      <c r="O105">
        <f>(I105*21)/100</f>
      </c>
      <c t="s">
        <v>23</v>
      </c>
    </row>
    <row r="106" spans="1:5" ht="25.5">
      <c r="A106" s="35" t="s">
        <v>50</v>
      </c>
      <c r="E106" s="36" t="s">
        <v>936</v>
      </c>
    </row>
    <row r="107" spans="1:5" ht="12.75">
      <c r="A107" s="39" t="s">
        <v>52</v>
      </c>
      <c r="E107" s="38" t="s">
        <v>937</v>
      </c>
    </row>
    <row r="108" spans="1:16" ht="12.75">
      <c r="A108" s="25" t="s">
        <v>45</v>
      </c>
      <c s="29" t="s">
        <v>166</v>
      </c>
      <c s="29" t="s">
        <v>938</v>
      </c>
      <c s="25" t="s">
        <v>47</v>
      </c>
      <c s="30" t="s">
        <v>939</v>
      </c>
      <c s="31" t="s">
        <v>278</v>
      </c>
      <c s="32">
        <v>500</v>
      </c>
      <c s="33">
        <v>0</v>
      </c>
      <c s="34">
        <f>ROUND(ROUND(H108,2)*ROUND(G108,3),2)</f>
      </c>
      <c r="O108">
        <f>(I108*21)/100</f>
      </c>
      <c t="s">
        <v>23</v>
      </c>
    </row>
    <row r="109" spans="1:5" ht="25.5">
      <c r="A109" s="35" t="s">
        <v>50</v>
      </c>
      <c r="E109" s="36" t="s">
        <v>940</v>
      </c>
    </row>
    <row r="110" spans="1:5" ht="12.75">
      <c r="A110" s="39" t="s">
        <v>52</v>
      </c>
      <c r="E110" s="38" t="s">
        <v>941</v>
      </c>
    </row>
    <row r="111" spans="1:16" ht="12.75">
      <c r="A111" s="25" t="s">
        <v>45</v>
      </c>
      <c s="29" t="s">
        <v>169</v>
      </c>
      <c s="29" t="s">
        <v>942</v>
      </c>
      <c s="25" t="s">
        <v>47</v>
      </c>
      <c s="30" t="s">
        <v>943</v>
      </c>
      <c s="31" t="s">
        <v>84</v>
      </c>
      <c s="32">
        <v>12</v>
      </c>
      <c s="33">
        <v>0</v>
      </c>
      <c s="34">
        <f>ROUND(ROUND(H111,2)*ROUND(G111,3),2)</f>
      </c>
      <c r="O111">
        <f>(I111*21)/100</f>
      </c>
      <c t="s">
        <v>23</v>
      </c>
    </row>
    <row r="112" spans="1:5" ht="12.75">
      <c r="A112" s="35" t="s">
        <v>50</v>
      </c>
      <c r="E112" s="36" t="s">
        <v>944</v>
      </c>
    </row>
    <row r="113" spans="1:5" ht="12.75">
      <c r="A113" s="39" t="s">
        <v>52</v>
      </c>
      <c r="E113" s="38" t="s">
        <v>945</v>
      </c>
    </row>
    <row r="114" spans="1:16" ht="12.75">
      <c r="A114" s="25" t="s">
        <v>45</v>
      </c>
      <c s="29" t="s">
        <v>174</v>
      </c>
      <c s="29" t="s">
        <v>946</v>
      </c>
      <c s="25" t="s">
        <v>47</v>
      </c>
      <c s="30" t="s">
        <v>947</v>
      </c>
      <c s="31" t="s">
        <v>84</v>
      </c>
      <c s="32">
        <v>10</v>
      </c>
      <c s="33">
        <v>0</v>
      </c>
      <c s="34">
        <f>ROUND(ROUND(H114,2)*ROUND(G114,3),2)</f>
      </c>
      <c r="O114">
        <f>(I114*21)/100</f>
      </c>
      <c t="s">
        <v>23</v>
      </c>
    </row>
    <row r="115" spans="1:5" ht="12.75">
      <c r="A115" s="35" t="s">
        <v>50</v>
      </c>
      <c r="E115" s="36" t="s">
        <v>944</v>
      </c>
    </row>
    <row r="116" spans="1:5" ht="12.75">
      <c r="A116" s="39" t="s">
        <v>52</v>
      </c>
      <c r="E116" s="38" t="s">
        <v>948</v>
      </c>
    </row>
    <row r="117" spans="1:16" ht="12.75">
      <c r="A117" s="25" t="s">
        <v>45</v>
      </c>
      <c s="29" t="s">
        <v>178</v>
      </c>
      <c s="29" t="s">
        <v>949</v>
      </c>
      <c s="25" t="s">
        <v>47</v>
      </c>
      <c s="30" t="s">
        <v>950</v>
      </c>
      <c s="31" t="s">
        <v>84</v>
      </c>
      <c s="32">
        <v>6</v>
      </c>
      <c s="33">
        <v>0</v>
      </c>
      <c s="34">
        <f>ROUND(ROUND(H117,2)*ROUND(G117,3),2)</f>
      </c>
      <c r="O117">
        <f>(I117*21)/100</f>
      </c>
      <c t="s">
        <v>23</v>
      </c>
    </row>
    <row r="118" spans="1:5" ht="25.5">
      <c r="A118" s="35" t="s">
        <v>50</v>
      </c>
      <c r="E118" s="36" t="s">
        <v>951</v>
      </c>
    </row>
    <row r="119" spans="1:5" ht="12.75">
      <c r="A119" s="39" t="s">
        <v>52</v>
      </c>
      <c r="E119" s="38" t="s">
        <v>952</v>
      </c>
    </row>
    <row r="120" spans="1:16" ht="12.75">
      <c r="A120" s="25" t="s">
        <v>45</v>
      </c>
      <c s="29" t="s">
        <v>182</v>
      </c>
      <c s="29" t="s">
        <v>953</v>
      </c>
      <c s="25" t="s">
        <v>47</v>
      </c>
      <c s="30" t="s">
        <v>954</v>
      </c>
      <c s="31" t="s">
        <v>84</v>
      </c>
      <c s="32">
        <v>2</v>
      </c>
      <c s="33">
        <v>0</v>
      </c>
      <c s="34">
        <f>ROUND(ROUND(H120,2)*ROUND(G120,3),2)</f>
      </c>
      <c r="O120">
        <f>(I120*21)/100</f>
      </c>
      <c t="s">
        <v>23</v>
      </c>
    </row>
    <row r="121" spans="1:5" ht="12.75">
      <c r="A121" s="35" t="s">
        <v>50</v>
      </c>
      <c r="E121" s="36" t="s">
        <v>955</v>
      </c>
    </row>
    <row r="122" spans="1:5" ht="12.75">
      <c r="A122" s="39" t="s">
        <v>52</v>
      </c>
      <c r="E122" s="38" t="s">
        <v>414</v>
      </c>
    </row>
    <row r="123" spans="1:16" ht="12.75">
      <c r="A123" s="25" t="s">
        <v>45</v>
      </c>
      <c s="29" t="s">
        <v>187</v>
      </c>
      <c s="29" t="s">
        <v>956</v>
      </c>
      <c s="25" t="s">
        <v>47</v>
      </c>
      <c s="30" t="s">
        <v>957</v>
      </c>
      <c s="31" t="s">
        <v>84</v>
      </c>
      <c s="32">
        <v>2</v>
      </c>
      <c s="33">
        <v>0</v>
      </c>
      <c s="34">
        <f>ROUND(ROUND(H123,2)*ROUND(G123,3),2)</f>
      </c>
      <c r="O123">
        <f>(I123*21)/100</f>
      </c>
      <c t="s">
        <v>23</v>
      </c>
    </row>
    <row r="124" spans="1:5" ht="12.75">
      <c r="A124" s="35" t="s">
        <v>50</v>
      </c>
      <c r="E124" s="36" t="s">
        <v>47</v>
      </c>
    </row>
    <row r="125" spans="1:5" ht="12.75">
      <c r="A125" s="39" t="s">
        <v>52</v>
      </c>
      <c r="E125" s="38" t="s">
        <v>414</v>
      </c>
    </row>
    <row r="126" spans="1:16" ht="12.75">
      <c r="A126" s="25" t="s">
        <v>45</v>
      </c>
      <c s="29" t="s">
        <v>191</v>
      </c>
      <c s="29" t="s">
        <v>958</v>
      </c>
      <c s="25" t="s">
        <v>47</v>
      </c>
      <c s="30" t="s">
        <v>959</v>
      </c>
      <c s="31" t="s">
        <v>84</v>
      </c>
      <c s="32">
        <v>4</v>
      </c>
      <c s="33">
        <v>0</v>
      </c>
      <c s="34">
        <f>ROUND(ROUND(H126,2)*ROUND(G126,3),2)</f>
      </c>
      <c r="O126">
        <f>(I126*21)/100</f>
      </c>
      <c t="s">
        <v>23</v>
      </c>
    </row>
    <row r="127" spans="1:5" ht="12.75">
      <c r="A127" s="35" t="s">
        <v>50</v>
      </c>
      <c r="E127" s="36" t="s">
        <v>47</v>
      </c>
    </row>
    <row r="128" spans="1:5" ht="12.75">
      <c r="A128" s="39" t="s">
        <v>52</v>
      </c>
      <c r="E128" s="38" t="s">
        <v>349</v>
      </c>
    </row>
    <row r="129" spans="1:16" ht="12.75">
      <c r="A129" s="25" t="s">
        <v>45</v>
      </c>
      <c s="29" t="s">
        <v>196</v>
      </c>
      <c s="29" t="s">
        <v>960</v>
      </c>
      <c s="25" t="s">
        <v>47</v>
      </c>
      <c s="30" t="s">
        <v>961</v>
      </c>
      <c s="31" t="s">
        <v>84</v>
      </c>
      <c s="32">
        <v>1</v>
      </c>
      <c s="33">
        <v>0</v>
      </c>
      <c s="34">
        <f>ROUND(ROUND(H129,2)*ROUND(G129,3),2)</f>
      </c>
      <c r="O129">
        <f>(I129*21)/100</f>
      </c>
      <c t="s">
        <v>23</v>
      </c>
    </row>
    <row r="130" spans="1:5" ht="12.75">
      <c r="A130" s="35" t="s">
        <v>50</v>
      </c>
      <c r="E130" s="36" t="s">
        <v>962</v>
      </c>
    </row>
    <row r="131" spans="1:5" ht="38.25">
      <c r="A131" s="39" t="s">
        <v>52</v>
      </c>
      <c r="E131" s="38" t="s">
        <v>963</v>
      </c>
    </row>
    <row r="132" spans="1:16" ht="12.75">
      <c r="A132" s="25" t="s">
        <v>45</v>
      </c>
      <c s="29" t="s">
        <v>200</v>
      </c>
      <c s="29" t="s">
        <v>964</v>
      </c>
      <c s="25" t="s">
        <v>47</v>
      </c>
      <c s="30" t="s">
        <v>965</v>
      </c>
      <c s="31" t="s">
        <v>278</v>
      </c>
      <c s="32">
        <v>111</v>
      </c>
      <c s="33">
        <v>0</v>
      </c>
      <c s="34">
        <f>ROUND(ROUND(H132,2)*ROUND(G132,3),2)</f>
      </c>
      <c r="O132">
        <f>(I132*21)/100</f>
      </c>
      <c t="s">
        <v>23</v>
      </c>
    </row>
    <row r="133" spans="1:5" ht="12.75">
      <c r="A133" s="35" t="s">
        <v>50</v>
      </c>
      <c r="E133" s="36" t="s">
        <v>47</v>
      </c>
    </row>
    <row r="134" spans="1:5" ht="12.75">
      <c r="A134" s="39" t="s">
        <v>52</v>
      </c>
      <c r="E134" s="38" t="s">
        <v>966</v>
      </c>
    </row>
    <row r="135" spans="1:16" ht="12.75">
      <c r="A135" s="25" t="s">
        <v>45</v>
      </c>
      <c s="29" t="s">
        <v>204</v>
      </c>
      <c s="29" t="s">
        <v>967</v>
      </c>
      <c s="25" t="s">
        <v>47</v>
      </c>
      <c s="30" t="s">
        <v>968</v>
      </c>
      <c s="31" t="s">
        <v>278</v>
      </c>
      <c s="32">
        <v>111</v>
      </c>
      <c s="33">
        <v>0</v>
      </c>
      <c s="34">
        <f>ROUND(ROUND(H135,2)*ROUND(G135,3),2)</f>
      </c>
      <c r="O135">
        <f>(I135*21)/100</f>
      </c>
      <c t="s">
        <v>23</v>
      </c>
    </row>
    <row r="136" spans="1:5" ht="12.75">
      <c r="A136" s="35" t="s">
        <v>50</v>
      </c>
      <c r="E136" s="36" t="s">
        <v>47</v>
      </c>
    </row>
    <row r="137" spans="1:5" ht="12.75">
      <c r="A137" s="39" t="s">
        <v>52</v>
      </c>
      <c r="E137" s="38" t="s">
        <v>966</v>
      </c>
    </row>
    <row r="138" spans="1:16" ht="12.75">
      <c r="A138" s="25" t="s">
        <v>45</v>
      </c>
      <c s="29" t="s">
        <v>208</v>
      </c>
      <c s="29" t="s">
        <v>969</v>
      </c>
      <c s="25" t="s">
        <v>47</v>
      </c>
      <c s="30" t="s">
        <v>970</v>
      </c>
      <c s="31" t="s">
        <v>278</v>
      </c>
      <c s="32">
        <v>57</v>
      </c>
      <c s="33">
        <v>0</v>
      </c>
      <c s="34">
        <f>ROUND(ROUND(H138,2)*ROUND(G138,3),2)</f>
      </c>
      <c r="O138">
        <f>(I138*21)/100</f>
      </c>
      <c t="s">
        <v>23</v>
      </c>
    </row>
    <row r="139" spans="1:5" ht="12.75">
      <c r="A139" s="35" t="s">
        <v>50</v>
      </c>
      <c r="E139" s="36" t="s">
        <v>47</v>
      </c>
    </row>
    <row r="140" spans="1:5" ht="12.75">
      <c r="A140" s="39" t="s">
        <v>52</v>
      </c>
      <c r="E140" s="38" t="s">
        <v>937</v>
      </c>
    </row>
    <row r="141" spans="1:16" ht="12.75">
      <c r="A141" s="25" t="s">
        <v>45</v>
      </c>
      <c s="29" t="s">
        <v>213</v>
      </c>
      <c s="29" t="s">
        <v>971</v>
      </c>
      <c s="25" t="s">
        <v>47</v>
      </c>
      <c s="30" t="s">
        <v>972</v>
      </c>
      <c s="31" t="s">
        <v>278</v>
      </c>
      <c s="32">
        <v>500</v>
      </c>
      <c s="33">
        <v>0</v>
      </c>
      <c s="34">
        <f>ROUND(ROUND(H141,2)*ROUND(G141,3),2)</f>
      </c>
      <c r="O141">
        <f>(I141*21)/100</f>
      </c>
      <c t="s">
        <v>23</v>
      </c>
    </row>
    <row r="142" spans="1:5" ht="12.75">
      <c r="A142" s="35" t="s">
        <v>50</v>
      </c>
      <c r="E142" s="36" t="s">
        <v>47</v>
      </c>
    </row>
    <row r="143" spans="1:5" ht="12.75">
      <c r="A143" s="39" t="s">
        <v>52</v>
      </c>
      <c r="E143" s="38" t="s">
        <v>941</v>
      </c>
    </row>
    <row r="144" spans="1:16" ht="12.75">
      <c r="A144" s="25" t="s">
        <v>45</v>
      </c>
      <c s="29" t="s">
        <v>217</v>
      </c>
      <c s="29" t="s">
        <v>973</v>
      </c>
      <c s="25" t="s">
        <v>388</v>
      </c>
      <c s="30" t="s">
        <v>974</v>
      </c>
      <c s="31" t="s">
        <v>278</v>
      </c>
      <c s="32">
        <v>500</v>
      </c>
      <c s="33">
        <v>0</v>
      </c>
      <c s="34">
        <f>ROUND(ROUND(H144,2)*ROUND(G144,3),2)</f>
      </c>
      <c r="O144">
        <f>(I144*21)/100</f>
      </c>
      <c t="s">
        <v>23</v>
      </c>
    </row>
    <row r="145" spans="1:5" ht="38.25">
      <c r="A145" s="35" t="s">
        <v>50</v>
      </c>
      <c r="E145" s="36" t="s">
        <v>975</v>
      </c>
    </row>
    <row r="146" spans="1:5" ht="12.75">
      <c r="A146" s="39" t="s">
        <v>52</v>
      </c>
      <c r="E146" s="38" t="s">
        <v>941</v>
      </c>
    </row>
    <row r="147" spans="1:16" ht="12.75">
      <c r="A147" s="25" t="s">
        <v>45</v>
      </c>
      <c s="29" t="s">
        <v>221</v>
      </c>
      <c s="29" t="s">
        <v>973</v>
      </c>
      <c s="25" t="s">
        <v>471</v>
      </c>
      <c s="30" t="s">
        <v>974</v>
      </c>
      <c s="31" t="s">
        <v>278</v>
      </c>
      <c s="32">
        <v>500</v>
      </c>
      <c s="33">
        <v>0</v>
      </c>
      <c s="34">
        <f>ROUND(ROUND(H147,2)*ROUND(G147,3),2)</f>
      </c>
      <c r="O147">
        <f>(I147*21)/100</f>
      </c>
      <c t="s">
        <v>23</v>
      </c>
    </row>
    <row r="148" spans="1:5" ht="25.5">
      <c r="A148" s="35" t="s">
        <v>50</v>
      </c>
      <c r="E148" s="36" t="s">
        <v>976</v>
      </c>
    </row>
    <row r="149" spans="1:5" ht="12.75">
      <c r="A149" s="39" t="s">
        <v>52</v>
      </c>
      <c r="E149" s="38" t="s">
        <v>941</v>
      </c>
    </row>
    <row r="150" spans="1:16" ht="12.75">
      <c r="A150" s="25" t="s">
        <v>45</v>
      </c>
      <c s="29" t="s">
        <v>225</v>
      </c>
      <c s="29" t="s">
        <v>977</v>
      </c>
      <c s="25" t="s">
        <v>47</v>
      </c>
      <c s="30" t="s">
        <v>851</v>
      </c>
      <c s="31" t="s">
        <v>84</v>
      </c>
      <c s="32">
        <v>7</v>
      </c>
      <c s="33">
        <v>0</v>
      </c>
      <c s="34">
        <f>ROUND(ROUND(H150,2)*ROUND(G150,3),2)</f>
      </c>
      <c r="O150">
        <f>(I150*21)/100</f>
      </c>
      <c t="s">
        <v>23</v>
      </c>
    </row>
    <row r="151" spans="1:5" ht="25.5">
      <c r="A151" s="35" t="s">
        <v>50</v>
      </c>
      <c r="E151" s="36" t="s">
        <v>978</v>
      </c>
    </row>
    <row r="152" spans="1:5" ht="12.75">
      <c r="A152" s="37" t="s">
        <v>52</v>
      </c>
      <c r="E152" s="38" t="s">
        <v>418</v>
      </c>
    </row>
    <row r="153" spans="1:18" ht="12.75" customHeight="1">
      <c r="A153" s="6" t="s">
        <v>43</v>
      </c>
      <c s="6"/>
      <c s="41" t="s">
        <v>40</v>
      </c>
      <c s="6"/>
      <c s="27" t="s">
        <v>280</v>
      </c>
      <c s="6"/>
      <c s="6"/>
      <c s="6"/>
      <c s="42">
        <f>0+Q153</f>
      </c>
      <c r="O153">
        <f>0+R153</f>
      </c>
      <c r="Q153">
        <f>0+I154+I157+I160+I163+I166+I169+I172+I175</f>
      </c>
      <c>
        <f>0+O154+O157+O160+O163+O166+O169+O172+O175</f>
      </c>
    </row>
    <row r="154" spans="1:16" ht="12.75">
      <c r="A154" s="25" t="s">
        <v>45</v>
      </c>
      <c s="29" t="s">
        <v>229</v>
      </c>
      <c s="29" t="s">
        <v>979</v>
      </c>
      <c s="25" t="s">
        <v>47</v>
      </c>
      <c s="30" t="s">
        <v>980</v>
      </c>
      <c s="31" t="s">
        <v>278</v>
      </c>
      <c s="32">
        <v>5</v>
      </c>
      <c s="33">
        <v>0</v>
      </c>
      <c s="34">
        <f>ROUND(ROUND(H154,2)*ROUND(G154,3),2)</f>
      </c>
      <c r="O154">
        <f>(I154*21)/100</f>
      </c>
      <c t="s">
        <v>23</v>
      </c>
    </row>
    <row r="155" spans="1:5" ht="12.75">
      <c r="A155" s="35" t="s">
        <v>50</v>
      </c>
      <c r="E155" s="36" t="s">
        <v>47</v>
      </c>
    </row>
    <row r="156" spans="1:5" ht="12.75">
      <c r="A156" s="39" t="s">
        <v>52</v>
      </c>
      <c r="E156" s="38" t="s">
        <v>981</v>
      </c>
    </row>
    <row r="157" spans="1:16" ht="12.75">
      <c r="A157" s="25" t="s">
        <v>45</v>
      </c>
      <c s="29" t="s">
        <v>232</v>
      </c>
      <c s="29" t="s">
        <v>853</v>
      </c>
      <c s="25" t="s">
        <v>47</v>
      </c>
      <c s="30" t="s">
        <v>854</v>
      </c>
      <c s="31" t="s">
        <v>278</v>
      </c>
      <c s="32">
        <v>5</v>
      </c>
      <c s="33">
        <v>0</v>
      </c>
      <c s="34">
        <f>ROUND(ROUND(H157,2)*ROUND(G157,3),2)</f>
      </c>
      <c r="O157">
        <f>(I157*21)/100</f>
      </c>
      <c t="s">
        <v>23</v>
      </c>
    </row>
    <row r="158" spans="1:5" ht="12.75">
      <c r="A158" s="35" t="s">
        <v>50</v>
      </c>
      <c r="E158" s="36" t="s">
        <v>855</v>
      </c>
    </row>
    <row r="159" spans="1:5" ht="12.75">
      <c r="A159" s="39" t="s">
        <v>52</v>
      </c>
      <c r="E159" s="38" t="s">
        <v>981</v>
      </c>
    </row>
    <row r="160" spans="1:16" ht="12.75">
      <c r="A160" s="25" t="s">
        <v>45</v>
      </c>
      <c s="29" t="s">
        <v>237</v>
      </c>
      <c s="29" t="s">
        <v>727</v>
      </c>
      <c s="25" t="s">
        <v>47</v>
      </c>
      <c s="30" t="s">
        <v>728</v>
      </c>
      <c s="31" t="s">
        <v>278</v>
      </c>
      <c s="32">
        <v>32</v>
      </c>
      <c s="33">
        <v>0</v>
      </c>
      <c s="34">
        <f>ROUND(ROUND(H160,2)*ROUND(G160,3),2)</f>
      </c>
      <c r="O160">
        <f>(I160*21)/100</f>
      </c>
      <c t="s">
        <v>23</v>
      </c>
    </row>
    <row r="161" spans="1:5" ht="12.75">
      <c r="A161" s="35" t="s">
        <v>50</v>
      </c>
      <c r="E161" s="36" t="s">
        <v>47</v>
      </c>
    </row>
    <row r="162" spans="1:5" ht="12.75">
      <c r="A162" s="39" t="s">
        <v>52</v>
      </c>
      <c r="E162" s="38" t="s">
        <v>982</v>
      </c>
    </row>
    <row r="163" spans="1:16" ht="12.75">
      <c r="A163" s="25" t="s">
        <v>45</v>
      </c>
      <c s="29" t="s">
        <v>240</v>
      </c>
      <c s="29" t="s">
        <v>983</v>
      </c>
      <c s="25" t="s">
        <v>47</v>
      </c>
      <c s="30" t="s">
        <v>984</v>
      </c>
      <c s="31" t="s">
        <v>278</v>
      </c>
      <c s="32">
        <v>34</v>
      </c>
      <c s="33">
        <v>0</v>
      </c>
      <c s="34">
        <f>ROUND(ROUND(H163,2)*ROUND(G163,3),2)</f>
      </c>
      <c r="O163">
        <f>(I163*21)/100</f>
      </c>
      <c t="s">
        <v>23</v>
      </c>
    </row>
    <row r="164" spans="1:5" ht="12.75">
      <c r="A164" s="35" t="s">
        <v>50</v>
      </c>
      <c r="E164" s="36" t="s">
        <v>47</v>
      </c>
    </row>
    <row r="165" spans="1:5" ht="12.75">
      <c r="A165" s="39" t="s">
        <v>52</v>
      </c>
      <c r="E165" s="38" t="s">
        <v>985</v>
      </c>
    </row>
    <row r="166" spans="1:16" ht="12.75">
      <c r="A166" s="25" t="s">
        <v>45</v>
      </c>
      <c s="29" t="s">
        <v>242</v>
      </c>
      <c s="29" t="s">
        <v>986</v>
      </c>
      <c s="25" t="s">
        <v>47</v>
      </c>
      <c s="30" t="s">
        <v>295</v>
      </c>
      <c s="31" t="s">
        <v>987</v>
      </c>
      <c s="32">
        <v>6</v>
      </c>
      <c s="33">
        <v>0</v>
      </c>
      <c s="34">
        <f>ROUND(ROUND(H166,2)*ROUND(G166,3),2)</f>
      </c>
      <c r="O166">
        <f>(I166*21)/100</f>
      </c>
      <c t="s">
        <v>23</v>
      </c>
    </row>
    <row r="167" spans="1:5" ht="12.75">
      <c r="A167" s="35" t="s">
        <v>50</v>
      </c>
      <c r="E167" s="36" t="s">
        <v>988</v>
      </c>
    </row>
    <row r="168" spans="1:5" ht="12.75">
      <c r="A168" s="39" t="s">
        <v>52</v>
      </c>
      <c r="E168" s="38" t="s">
        <v>952</v>
      </c>
    </row>
    <row r="169" spans="1:16" ht="12.75">
      <c r="A169" s="25" t="s">
        <v>45</v>
      </c>
      <c s="29" t="s">
        <v>246</v>
      </c>
      <c s="29" t="s">
        <v>989</v>
      </c>
      <c s="25" t="s">
        <v>47</v>
      </c>
      <c s="30" t="s">
        <v>990</v>
      </c>
      <c s="31" t="s">
        <v>108</v>
      </c>
      <c s="32">
        <v>12</v>
      </c>
      <c s="33">
        <v>0</v>
      </c>
      <c s="34">
        <f>ROUND(ROUND(H169,2)*ROUND(G169,3),2)</f>
      </c>
      <c r="O169">
        <f>(I169*21)/100</f>
      </c>
      <c t="s">
        <v>23</v>
      </c>
    </row>
    <row r="170" spans="1:5" ht="12.75">
      <c r="A170" s="35" t="s">
        <v>50</v>
      </c>
      <c r="E170" s="36" t="s">
        <v>791</v>
      </c>
    </row>
    <row r="171" spans="1:5" ht="25.5">
      <c r="A171" s="39" t="s">
        <v>52</v>
      </c>
      <c r="E171" s="38" t="s">
        <v>991</v>
      </c>
    </row>
    <row r="172" spans="1:16" ht="12.75">
      <c r="A172" s="25" t="s">
        <v>45</v>
      </c>
      <c s="29" t="s">
        <v>250</v>
      </c>
      <c s="29" t="s">
        <v>863</v>
      </c>
      <c s="25" t="s">
        <v>47</v>
      </c>
      <c s="30" t="s">
        <v>864</v>
      </c>
      <c s="31" t="s">
        <v>84</v>
      </c>
      <c s="32">
        <v>1</v>
      </c>
      <c s="33">
        <v>0</v>
      </c>
      <c s="34">
        <f>ROUND(ROUND(H172,2)*ROUND(G172,3),2)</f>
      </c>
      <c r="O172">
        <f>(I172*21)/100</f>
      </c>
      <c t="s">
        <v>23</v>
      </c>
    </row>
    <row r="173" spans="1:5" ht="12.75">
      <c r="A173" s="35" t="s">
        <v>50</v>
      </c>
      <c r="E173" s="36" t="s">
        <v>791</v>
      </c>
    </row>
    <row r="174" spans="1:5" ht="25.5">
      <c r="A174" s="39" t="s">
        <v>52</v>
      </c>
      <c r="E174" s="38" t="s">
        <v>992</v>
      </c>
    </row>
    <row r="175" spans="1:16" ht="12.75">
      <c r="A175" s="25" t="s">
        <v>45</v>
      </c>
      <c s="29" t="s">
        <v>253</v>
      </c>
      <c s="29" t="s">
        <v>993</v>
      </c>
      <c s="25" t="s">
        <v>47</v>
      </c>
      <c s="30" t="s">
        <v>994</v>
      </c>
      <c s="31" t="s">
        <v>278</v>
      </c>
      <c s="32">
        <v>50</v>
      </c>
      <c s="33">
        <v>0</v>
      </c>
      <c s="34">
        <f>ROUND(ROUND(H175,2)*ROUND(G175,3),2)</f>
      </c>
      <c r="O175">
        <f>(I175*21)/100</f>
      </c>
      <c t="s">
        <v>23</v>
      </c>
    </row>
    <row r="176" spans="1:5" ht="76.5">
      <c r="A176" s="35" t="s">
        <v>50</v>
      </c>
      <c r="E176" s="36" t="s">
        <v>995</v>
      </c>
    </row>
    <row r="177" spans="1:5" ht="25.5">
      <c r="A177" s="37" t="s">
        <v>52</v>
      </c>
      <c r="E177" s="38" t="s">
        <v>996</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0+O8+O15+O34+O38+O42</f>
      </c>
      <c t="s">
        <v>22</v>
      </c>
    </row>
    <row r="3" spans="1:16" ht="15" customHeight="1">
      <c r="A3" t="s">
        <v>12</v>
      </c>
      <c s="12" t="s">
        <v>14</v>
      </c>
      <c s="13" t="s">
        <v>15</v>
      </c>
      <c s="1"/>
      <c s="14" t="s">
        <v>16</v>
      </c>
      <c s="1"/>
      <c s="9"/>
      <c s="8" t="s">
        <v>997</v>
      </c>
      <c s="43">
        <f>0+I8+I15+I34+I38+I42</f>
      </c>
      <c r="O3" t="s">
        <v>19</v>
      </c>
      <c t="s">
        <v>23</v>
      </c>
    </row>
    <row r="4" spans="1:16" ht="15" customHeight="1">
      <c r="A4" t="s">
        <v>17</v>
      </c>
      <c s="16" t="s">
        <v>18</v>
      </c>
      <c s="17" t="s">
        <v>997</v>
      </c>
      <c s="6"/>
      <c s="18" t="s">
        <v>998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0+I9+I12</f>
      </c>
      <c>
        <f>0+O9+O12</f>
      </c>
    </row>
    <row r="9" spans="1:16" ht="12.75">
      <c r="A9" s="25" t="s">
        <v>45</v>
      </c>
      <c s="29" t="s">
        <v>29</v>
      </c>
      <c s="29" t="s">
        <v>999</v>
      </c>
      <c s="25" t="s">
        <v>47</v>
      </c>
      <c s="30" t="s">
        <v>1000</v>
      </c>
      <c s="31" t="s">
        <v>108</v>
      </c>
      <c s="32">
        <v>18.043</v>
      </c>
      <c s="33">
        <v>0</v>
      </c>
      <c s="34">
        <f>ROUND(ROUND(H9,2)*ROUND(G9,3),2)</f>
      </c>
      <c r="O9">
        <f>(I9*21)/100</f>
      </c>
      <c t="s">
        <v>23</v>
      </c>
    </row>
    <row r="10" spans="1:5" ht="12.75">
      <c r="A10" s="35" t="s">
        <v>50</v>
      </c>
      <c r="E10" s="36" t="s">
        <v>47</v>
      </c>
    </row>
    <row r="11" spans="1:5" ht="127.5">
      <c r="A11" s="39" t="s">
        <v>52</v>
      </c>
      <c r="E11" s="38" t="s">
        <v>1001</v>
      </c>
    </row>
    <row r="12" spans="1:16" ht="12.75">
      <c r="A12" s="25" t="s">
        <v>45</v>
      </c>
      <c s="29" t="s">
        <v>23</v>
      </c>
      <c s="29" t="s">
        <v>86</v>
      </c>
      <c s="25" t="s">
        <v>47</v>
      </c>
      <c s="30" t="s">
        <v>87</v>
      </c>
      <c s="31" t="s">
        <v>61</v>
      </c>
      <c s="32">
        <v>1</v>
      </c>
      <c s="33">
        <v>0</v>
      </c>
      <c s="34">
        <f>ROUND(ROUND(H12,2)*ROUND(G12,3),2)</f>
      </c>
      <c r="O12">
        <f>(I12*21)/100</f>
      </c>
      <c t="s">
        <v>23</v>
      </c>
    </row>
    <row r="13" spans="1:5" ht="12.75">
      <c r="A13" s="35" t="s">
        <v>50</v>
      </c>
      <c r="E13" s="36" t="s">
        <v>1002</v>
      </c>
    </row>
    <row r="14" spans="1:5" ht="12.75">
      <c r="A14" s="37" t="s">
        <v>52</v>
      </c>
      <c r="E14" s="38" t="s">
        <v>47</v>
      </c>
    </row>
    <row r="15" spans="1:18" ht="12.75" customHeight="1">
      <c r="A15" s="6" t="s">
        <v>43</v>
      </c>
      <c s="6"/>
      <c s="41" t="s">
        <v>29</v>
      </c>
      <c s="6"/>
      <c s="27" t="s">
        <v>97</v>
      </c>
      <c s="6"/>
      <c s="6"/>
      <c s="6"/>
      <c s="42">
        <f>0+Q15</f>
      </c>
      <c r="O15">
        <f>0+R15</f>
      </c>
      <c r="Q15">
        <f>0+I16+I19+I22+I25+I28+I31</f>
      </c>
      <c>
        <f>0+O16+O19+O22+O25+O28+O31</f>
      </c>
    </row>
    <row r="16" spans="1:16" ht="12.75">
      <c r="A16" s="25" t="s">
        <v>45</v>
      </c>
      <c s="29" t="s">
        <v>22</v>
      </c>
      <c s="29" t="s">
        <v>450</v>
      </c>
      <c s="25" t="s">
        <v>47</v>
      </c>
      <c s="30" t="s">
        <v>451</v>
      </c>
      <c s="31" t="s">
        <v>108</v>
      </c>
      <c s="32">
        <v>2</v>
      </c>
      <c s="33">
        <v>0</v>
      </c>
      <c s="34">
        <f>ROUND(ROUND(H16,2)*ROUND(G16,3),2)</f>
      </c>
      <c r="O16">
        <f>(I16*21)/100</f>
      </c>
      <c t="s">
        <v>23</v>
      </c>
    </row>
    <row r="17" spans="1:5" ht="12.75">
      <c r="A17" s="35" t="s">
        <v>50</v>
      </c>
      <c r="E17" s="36" t="s">
        <v>1003</v>
      </c>
    </row>
    <row r="18" spans="1:5" ht="12.75">
      <c r="A18" s="39" t="s">
        <v>52</v>
      </c>
      <c r="E18" s="38" t="s">
        <v>47</v>
      </c>
    </row>
    <row r="19" spans="1:16" ht="12.75">
      <c r="A19" s="25" t="s">
        <v>45</v>
      </c>
      <c s="29" t="s">
        <v>33</v>
      </c>
      <c s="29" t="s">
        <v>804</v>
      </c>
      <c s="25" t="s">
        <v>47</v>
      </c>
      <c s="30" t="s">
        <v>805</v>
      </c>
      <c s="31" t="s">
        <v>108</v>
      </c>
      <c s="32">
        <v>16.043</v>
      </c>
      <c s="33">
        <v>0</v>
      </c>
      <c s="34">
        <f>ROUND(ROUND(H19,2)*ROUND(G19,3),2)</f>
      </c>
      <c r="O19">
        <f>(I19*21)/100</f>
      </c>
      <c t="s">
        <v>23</v>
      </c>
    </row>
    <row r="20" spans="1:5" ht="12.75">
      <c r="A20" s="35" t="s">
        <v>50</v>
      </c>
      <c r="E20" s="36" t="s">
        <v>1003</v>
      </c>
    </row>
    <row r="21" spans="1:5" ht="89.25">
      <c r="A21" s="39" t="s">
        <v>52</v>
      </c>
      <c r="E21" s="38" t="s">
        <v>1004</v>
      </c>
    </row>
    <row r="22" spans="1:16" ht="12.75">
      <c r="A22" s="25" t="s">
        <v>45</v>
      </c>
      <c s="29" t="s">
        <v>35</v>
      </c>
      <c s="29" t="s">
        <v>1005</v>
      </c>
      <c s="25" t="s">
        <v>47</v>
      </c>
      <c s="30" t="s">
        <v>1006</v>
      </c>
      <c s="31" t="s">
        <v>108</v>
      </c>
      <c s="32">
        <v>20.21</v>
      </c>
      <c s="33">
        <v>0</v>
      </c>
      <c s="34">
        <f>ROUND(ROUND(H22,2)*ROUND(G22,3),2)</f>
      </c>
      <c r="O22">
        <f>(I22*21)/100</f>
      </c>
      <c t="s">
        <v>23</v>
      </c>
    </row>
    <row r="23" spans="1:5" ht="12.75">
      <c r="A23" s="35" t="s">
        <v>50</v>
      </c>
      <c r="E23" s="36" t="s">
        <v>1007</v>
      </c>
    </row>
    <row r="24" spans="1:5" ht="63.75">
      <c r="A24" s="39" t="s">
        <v>52</v>
      </c>
      <c r="E24" s="38" t="s">
        <v>1008</v>
      </c>
    </row>
    <row r="25" spans="1:16" ht="12.75">
      <c r="A25" s="25" t="s">
        <v>45</v>
      </c>
      <c s="29" t="s">
        <v>37</v>
      </c>
      <c s="29" t="s">
        <v>812</v>
      </c>
      <c s="25" t="s">
        <v>47</v>
      </c>
      <c s="30" t="s">
        <v>813</v>
      </c>
      <c s="31" t="s">
        <v>108</v>
      </c>
      <c s="32">
        <v>20.21</v>
      </c>
      <c s="33">
        <v>0</v>
      </c>
      <c s="34">
        <f>ROUND(ROUND(H25,2)*ROUND(G25,3),2)</f>
      </c>
      <c r="O25">
        <f>(I25*21)/100</f>
      </c>
      <c t="s">
        <v>23</v>
      </c>
    </row>
    <row r="26" spans="1:5" ht="12.75">
      <c r="A26" s="35" t="s">
        <v>50</v>
      </c>
      <c r="E26" s="36" t="s">
        <v>47</v>
      </c>
    </row>
    <row r="27" spans="1:5" ht="63.75">
      <c r="A27" s="39" t="s">
        <v>52</v>
      </c>
      <c r="E27" s="38" t="s">
        <v>1008</v>
      </c>
    </row>
    <row r="28" spans="1:16" ht="12.75">
      <c r="A28" s="25" t="s">
        <v>45</v>
      </c>
      <c s="29" t="s">
        <v>68</v>
      </c>
      <c s="29" t="s">
        <v>1009</v>
      </c>
      <c s="25" t="s">
        <v>47</v>
      </c>
      <c s="30" t="s">
        <v>1010</v>
      </c>
      <c s="31" t="s">
        <v>108</v>
      </c>
      <c s="32">
        <v>7.75</v>
      </c>
      <c s="33">
        <v>0</v>
      </c>
      <c s="34">
        <f>ROUND(ROUND(H28,2)*ROUND(G28,3),2)</f>
      </c>
      <c r="O28">
        <f>(I28*21)/100</f>
      </c>
      <c t="s">
        <v>23</v>
      </c>
    </row>
    <row r="29" spans="1:5" ht="12.75">
      <c r="A29" s="35" t="s">
        <v>50</v>
      </c>
      <c r="E29" s="36" t="s">
        <v>1011</v>
      </c>
    </row>
    <row r="30" spans="1:5" ht="38.25">
      <c r="A30" s="39" t="s">
        <v>52</v>
      </c>
      <c r="E30" s="38" t="s">
        <v>1012</v>
      </c>
    </row>
    <row r="31" spans="1:16" ht="12.75">
      <c r="A31" s="25" t="s">
        <v>45</v>
      </c>
      <c s="29" t="s">
        <v>72</v>
      </c>
      <c s="29" t="s">
        <v>467</v>
      </c>
      <c s="25" t="s">
        <v>47</v>
      </c>
      <c s="30" t="s">
        <v>468</v>
      </c>
      <c s="31" t="s">
        <v>108</v>
      </c>
      <c s="32">
        <v>6.205</v>
      </c>
      <c s="33">
        <v>0</v>
      </c>
      <c s="34">
        <f>ROUND(ROUND(H31,2)*ROUND(G31,3),2)</f>
      </c>
      <c r="O31">
        <f>(I31*21)/100</f>
      </c>
      <c t="s">
        <v>23</v>
      </c>
    </row>
    <row r="32" spans="1:5" ht="12.75">
      <c r="A32" s="35" t="s">
        <v>50</v>
      </c>
      <c r="E32" s="36" t="s">
        <v>1013</v>
      </c>
    </row>
    <row r="33" spans="1:5" ht="63.75">
      <c r="A33" s="37" t="s">
        <v>52</v>
      </c>
      <c r="E33" s="38" t="s">
        <v>1014</v>
      </c>
    </row>
    <row r="34" spans="1:18" ht="12.75" customHeight="1">
      <c r="A34" s="6" t="s">
        <v>43</v>
      </c>
      <c s="6"/>
      <c s="41" t="s">
        <v>23</v>
      </c>
      <c s="6"/>
      <c s="27" t="s">
        <v>146</v>
      </c>
      <c s="6"/>
      <c s="6"/>
      <c s="6"/>
      <c s="42">
        <f>0+Q34</f>
      </c>
      <c r="O34">
        <f>0+R34</f>
      </c>
      <c r="Q34">
        <f>0+I35</f>
      </c>
      <c>
        <f>0+O35</f>
      </c>
    </row>
    <row r="35" spans="1:16" ht="12.75">
      <c r="A35" s="25" t="s">
        <v>45</v>
      </c>
      <c s="29" t="s">
        <v>40</v>
      </c>
      <c s="29" t="s">
        <v>152</v>
      </c>
      <c s="25" t="s">
        <v>47</v>
      </c>
      <c s="30" t="s">
        <v>153</v>
      </c>
      <c s="31" t="s">
        <v>108</v>
      </c>
      <c s="32">
        <v>3.832</v>
      </c>
      <c s="33">
        <v>0</v>
      </c>
      <c s="34">
        <f>ROUND(ROUND(H35,2)*ROUND(G35,3),2)</f>
      </c>
      <c r="O35">
        <f>(I35*21)/100</f>
      </c>
      <c t="s">
        <v>23</v>
      </c>
    </row>
    <row r="36" spans="1:5" ht="12.75">
      <c r="A36" s="35" t="s">
        <v>50</v>
      </c>
      <c r="E36" s="36" t="s">
        <v>1015</v>
      </c>
    </row>
    <row r="37" spans="1:5" ht="63.75">
      <c r="A37" s="37" t="s">
        <v>52</v>
      </c>
      <c r="E37" s="38" t="s">
        <v>1016</v>
      </c>
    </row>
    <row r="38" spans="1:18" ht="12.75" customHeight="1">
      <c r="A38" s="6" t="s">
        <v>43</v>
      </c>
      <c s="6"/>
      <c s="41" t="s">
        <v>35</v>
      </c>
      <c s="6"/>
      <c s="27" t="s">
        <v>212</v>
      </c>
      <c s="6"/>
      <c s="6"/>
      <c s="6"/>
      <c s="42">
        <f>0+Q38</f>
      </c>
      <c r="O38">
        <f>0+R38</f>
      </c>
      <c r="Q38">
        <f>0+I39</f>
      </c>
      <c>
        <f>0+O39</f>
      </c>
    </row>
    <row r="39" spans="1:16" ht="12.75">
      <c r="A39" s="25" t="s">
        <v>45</v>
      </c>
      <c s="29" t="s">
        <v>42</v>
      </c>
      <c s="29" t="s">
        <v>1017</v>
      </c>
      <c s="25" t="s">
        <v>47</v>
      </c>
      <c s="30" t="s">
        <v>1018</v>
      </c>
      <c s="31" t="s">
        <v>101</v>
      </c>
      <c s="32">
        <v>113.5</v>
      </c>
      <c s="33">
        <v>0</v>
      </c>
      <c s="34">
        <f>ROUND(ROUND(H39,2)*ROUND(G39,3),2)</f>
      </c>
      <c r="O39">
        <f>(I39*21)/100</f>
      </c>
      <c t="s">
        <v>23</v>
      </c>
    </row>
    <row r="40" spans="1:5" ht="12.75">
      <c r="A40" s="35" t="s">
        <v>50</v>
      </c>
      <c r="E40" s="36" t="s">
        <v>47</v>
      </c>
    </row>
    <row r="41" spans="1:5" ht="25.5">
      <c r="A41" s="37" t="s">
        <v>52</v>
      </c>
      <c r="E41" s="38" t="s">
        <v>1019</v>
      </c>
    </row>
    <row r="42" spans="1:18" ht="12.75" customHeight="1">
      <c r="A42" s="6" t="s">
        <v>43</v>
      </c>
      <c s="6"/>
      <c s="41" t="s">
        <v>68</v>
      </c>
      <c s="6"/>
      <c s="27" t="s">
        <v>257</v>
      </c>
      <c s="6"/>
      <c s="6"/>
      <c s="6"/>
      <c s="42">
        <f>0+Q42</f>
      </c>
      <c r="O42">
        <f>0+R42</f>
      </c>
      <c r="Q42">
        <f>0+I43+I46+I49+I52+I55+I58+I61+I64+I67+I70+I73+I76+I79</f>
      </c>
      <c>
        <f>0+O43+O46+O49+O52+O55+O58+O61+O64+O67+O70+O73+O76+O79</f>
      </c>
    </row>
    <row r="43" spans="1:16" ht="12.75">
      <c r="A43" s="25" t="s">
        <v>45</v>
      </c>
      <c s="29" t="s">
        <v>81</v>
      </c>
      <c s="29" t="s">
        <v>1020</v>
      </c>
      <c s="25" t="s">
        <v>47</v>
      </c>
      <c s="30" t="s">
        <v>1021</v>
      </c>
      <c s="31" t="s">
        <v>278</v>
      </c>
      <c s="32">
        <v>437.892</v>
      </c>
      <c s="33">
        <v>0</v>
      </c>
      <c s="34">
        <f>ROUND(ROUND(H43,2)*ROUND(G43,3),2)</f>
      </c>
      <c r="O43">
        <f>(I43*21)/100</f>
      </c>
      <c t="s">
        <v>23</v>
      </c>
    </row>
    <row r="44" spans="1:5" ht="12.75">
      <c r="A44" s="35" t="s">
        <v>50</v>
      </c>
      <c r="E44" s="36" t="s">
        <v>1022</v>
      </c>
    </row>
    <row r="45" spans="1:5" ht="89.25">
      <c r="A45" s="39" t="s">
        <v>52</v>
      </c>
      <c r="E45" s="38" t="s">
        <v>1023</v>
      </c>
    </row>
    <row r="46" spans="1:16" ht="12.75">
      <c r="A46" s="25" t="s">
        <v>45</v>
      </c>
      <c s="29" t="s">
        <v>85</v>
      </c>
      <c s="29" t="s">
        <v>1020</v>
      </c>
      <c s="25" t="s">
        <v>29</v>
      </c>
      <c s="30" t="s">
        <v>1021</v>
      </c>
      <c s="31" t="s">
        <v>278</v>
      </c>
      <c s="32">
        <v>29.6</v>
      </c>
      <c s="33">
        <v>0</v>
      </c>
      <c s="34">
        <f>ROUND(ROUND(H46,2)*ROUND(G46,3),2)</f>
      </c>
      <c r="O46">
        <f>(I46*21)/100</f>
      </c>
      <c t="s">
        <v>23</v>
      </c>
    </row>
    <row r="47" spans="1:5" ht="12.75">
      <c r="A47" s="35" t="s">
        <v>50</v>
      </c>
      <c r="E47" s="36" t="s">
        <v>1024</v>
      </c>
    </row>
    <row r="48" spans="1:5" ht="25.5">
      <c r="A48" s="39" t="s">
        <v>52</v>
      </c>
      <c r="E48" s="38" t="s">
        <v>1025</v>
      </c>
    </row>
    <row r="49" spans="1:16" ht="12.75">
      <c r="A49" s="25" t="s">
        <v>45</v>
      </c>
      <c s="29" t="s">
        <v>89</v>
      </c>
      <c s="29" t="s">
        <v>1020</v>
      </c>
      <c s="25" t="s">
        <v>23</v>
      </c>
      <c s="30" t="s">
        <v>1021</v>
      </c>
      <c s="31" t="s">
        <v>278</v>
      </c>
      <c s="32">
        <v>33</v>
      </c>
      <c s="33">
        <v>0</v>
      </c>
      <c s="34">
        <f>ROUND(ROUND(H49,2)*ROUND(G49,3),2)</f>
      </c>
      <c r="O49">
        <f>(I49*21)/100</f>
      </c>
      <c t="s">
        <v>23</v>
      </c>
    </row>
    <row r="50" spans="1:5" ht="12.75">
      <c r="A50" s="35" t="s">
        <v>50</v>
      </c>
      <c r="E50" s="36" t="s">
        <v>1026</v>
      </c>
    </row>
    <row r="51" spans="1:5" ht="12.75">
      <c r="A51" s="39" t="s">
        <v>52</v>
      </c>
      <c r="E51" s="38" t="s">
        <v>1027</v>
      </c>
    </row>
    <row r="52" spans="1:16" ht="12.75">
      <c r="A52" s="25" t="s">
        <v>45</v>
      </c>
      <c s="29" t="s">
        <v>93</v>
      </c>
      <c s="29" t="s">
        <v>1028</v>
      </c>
      <c s="25" t="s">
        <v>47</v>
      </c>
      <c s="30" t="s">
        <v>1029</v>
      </c>
      <c s="31" t="s">
        <v>278</v>
      </c>
      <c s="32">
        <v>106.77</v>
      </c>
      <c s="33">
        <v>0</v>
      </c>
      <c s="34">
        <f>ROUND(ROUND(H52,2)*ROUND(G52,3),2)</f>
      </c>
      <c r="O52">
        <f>(I52*21)/100</f>
      </c>
      <c t="s">
        <v>23</v>
      </c>
    </row>
    <row r="53" spans="1:5" ht="12.75">
      <c r="A53" s="35" t="s">
        <v>50</v>
      </c>
      <c r="E53" s="36" t="s">
        <v>1030</v>
      </c>
    </row>
    <row r="54" spans="1:5" ht="76.5">
      <c r="A54" s="39" t="s">
        <v>52</v>
      </c>
      <c r="E54" s="38" t="s">
        <v>1031</v>
      </c>
    </row>
    <row r="55" spans="1:16" ht="12.75">
      <c r="A55" s="25" t="s">
        <v>45</v>
      </c>
      <c s="29" t="s">
        <v>98</v>
      </c>
      <c s="29" t="s">
        <v>1032</v>
      </c>
      <c s="25" t="s">
        <v>47</v>
      </c>
      <c s="30" t="s">
        <v>1033</v>
      </c>
      <c s="31" t="s">
        <v>278</v>
      </c>
      <c s="32">
        <v>89</v>
      </c>
      <c s="33">
        <v>0</v>
      </c>
      <c s="34">
        <f>ROUND(ROUND(H55,2)*ROUND(G55,3),2)</f>
      </c>
      <c r="O55">
        <f>(I55*21)/100</f>
      </c>
      <c t="s">
        <v>23</v>
      </c>
    </row>
    <row r="56" spans="1:5" ht="12.75">
      <c r="A56" s="35" t="s">
        <v>50</v>
      </c>
      <c r="E56" s="36" t="s">
        <v>1034</v>
      </c>
    </row>
    <row r="57" spans="1:5" ht="63.75">
      <c r="A57" s="39" t="s">
        <v>52</v>
      </c>
      <c r="E57" s="38" t="s">
        <v>1035</v>
      </c>
    </row>
    <row r="58" spans="1:16" ht="12.75">
      <c r="A58" s="25" t="s">
        <v>45</v>
      </c>
      <c s="29" t="s">
        <v>102</v>
      </c>
      <c s="29" t="s">
        <v>1036</v>
      </c>
      <c s="25" t="s">
        <v>47</v>
      </c>
      <c s="30" t="s">
        <v>1037</v>
      </c>
      <c s="31" t="s">
        <v>84</v>
      </c>
      <c s="32">
        <v>1</v>
      </c>
      <c s="33">
        <v>0</v>
      </c>
      <c s="34">
        <f>ROUND(ROUND(H58,2)*ROUND(G58,3),2)</f>
      </c>
      <c r="O58">
        <f>(I58*21)/100</f>
      </c>
      <c t="s">
        <v>23</v>
      </c>
    </row>
    <row r="59" spans="1:5" ht="12.75">
      <c r="A59" s="35" t="s">
        <v>50</v>
      </c>
      <c r="E59" s="36" t="s">
        <v>1038</v>
      </c>
    </row>
    <row r="60" spans="1:5" ht="12.75">
      <c r="A60" s="39" t="s">
        <v>52</v>
      </c>
      <c r="E60" s="38" t="s">
        <v>47</v>
      </c>
    </row>
    <row r="61" spans="1:16" ht="12.75">
      <c r="A61" s="25" t="s">
        <v>45</v>
      </c>
      <c s="29" t="s">
        <v>105</v>
      </c>
      <c s="29" t="s">
        <v>1039</v>
      </c>
      <c s="25" t="s">
        <v>47</v>
      </c>
      <c s="30" t="s">
        <v>1040</v>
      </c>
      <c s="31" t="s">
        <v>278</v>
      </c>
      <c s="32">
        <v>437.892</v>
      </c>
      <c s="33">
        <v>0</v>
      </c>
      <c s="34">
        <f>ROUND(ROUND(H61,2)*ROUND(G61,3),2)</f>
      </c>
      <c r="O61">
        <f>(I61*21)/100</f>
      </c>
      <c t="s">
        <v>23</v>
      </c>
    </row>
    <row r="62" spans="1:5" ht="12.75">
      <c r="A62" s="35" t="s">
        <v>50</v>
      </c>
      <c r="E62" s="36" t="s">
        <v>1041</v>
      </c>
    </row>
    <row r="63" spans="1:5" ht="89.25">
      <c r="A63" s="39" t="s">
        <v>52</v>
      </c>
      <c r="E63" s="38" t="s">
        <v>1042</v>
      </c>
    </row>
    <row r="64" spans="1:16" ht="12.75">
      <c r="A64" s="25" t="s">
        <v>45</v>
      </c>
      <c s="29" t="s">
        <v>110</v>
      </c>
      <c s="29" t="s">
        <v>1043</v>
      </c>
      <c s="25" t="s">
        <v>47</v>
      </c>
      <c s="30" t="s">
        <v>1044</v>
      </c>
      <c s="31" t="s">
        <v>278</v>
      </c>
      <c s="32">
        <v>29.6</v>
      </c>
      <c s="33">
        <v>0</v>
      </c>
      <c s="34">
        <f>ROUND(ROUND(H64,2)*ROUND(G64,3),2)</f>
      </c>
      <c r="O64">
        <f>(I64*21)/100</f>
      </c>
      <c t="s">
        <v>23</v>
      </c>
    </row>
    <row r="65" spans="1:5" ht="12.75">
      <c r="A65" s="35" t="s">
        <v>50</v>
      </c>
      <c r="E65" s="36" t="s">
        <v>1045</v>
      </c>
    </row>
    <row r="66" spans="1:5" ht="25.5">
      <c r="A66" s="39" t="s">
        <v>52</v>
      </c>
      <c r="E66" s="38" t="s">
        <v>1025</v>
      </c>
    </row>
    <row r="67" spans="1:16" ht="25.5">
      <c r="A67" s="25" t="s">
        <v>45</v>
      </c>
      <c s="29" t="s">
        <v>114</v>
      </c>
      <c s="29" t="s">
        <v>1046</v>
      </c>
      <c s="25" t="s">
        <v>47</v>
      </c>
      <c s="30" t="s">
        <v>1047</v>
      </c>
      <c s="31" t="s">
        <v>84</v>
      </c>
      <c s="32">
        <v>16</v>
      </c>
      <c s="33">
        <v>0</v>
      </c>
      <c s="34">
        <f>ROUND(ROUND(H67,2)*ROUND(G67,3),2)</f>
      </c>
      <c r="O67">
        <f>(I67*21)/100</f>
      </c>
      <c t="s">
        <v>23</v>
      </c>
    </row>
    <row r="68" spans="1:5" ht="12.75">
      <c r="A68" s="35" t="s">
        <v>50</v>
      </c>
      <c r="E68" s="36" t="s">
        <v>47</v>
      </c>
    </row>
    <row r="69" spans="1:5" ht="12.75">
      <c r="A69" s="39" t="s">
        <v>52</v>
      </c>
      <c r="E69" s="38" t="s">
        <v>1048</v>
      </c>
    </row>
    <row r="70" spans="1:16" ht="25.5">
      <c r="A70" s="25" t="s">
        <v>45</v>
      </c>
      <c s="29" t="s">
        <v>118</v>
      </c>
      <c s="29" t="s">
        <v>1049</v>
      </c>
      <c s="25" t="s">
        <v>47</v>
      </c>
      <c s="30" t="s">
        <v>1050</v>
      </c>
      <c s="31" t="s">
        <v>84</v>
      </c>
      <c s="32">
        <v>2</v>
      </c>
      <c s="33">
        <v>0</v>
      </c>
      <c s="34">
        <f>ROUND(ROUND(H70,2)*ROUND(G70,3),2)</f>
      </c>
      <c r="O70">
        <f>(I70*21)/100</f>
      </c>
      <c t="s">
        <v>23</v>
      </c>
    </row>
    <row r="71" spans="1:5" ht="12.75">
      <c r="A71" s="35" t="s">
        <v>50</v>
      </c>
      <c r="E71" s="36" t="s">
        <v>1045</v>
      </c>
    </row>
    <row r="72" spans="1:5" ht="12.75">
      <c r="A72" s="39" t="s">
        <v>52</v>
      </c>
      <c r="E72" s="38" t="s">
        <v>47</v>
      </c>
    </row>
    <row r="73" spans="1:16" ht="25.5">
      <c r="A73" s="25" t="s">
        <v>45</v>
      </c>
      <c s="29" t="s">
        <v>122</v>
      </c>
      <c s="29" t="s">
        <v>1051</v>
      </c>
      <c s="25" t="s">
        <v>47</v>
      </c>
      <c s="30" t="s">
        <v>1052</v>
      </c>
      <c s="31" t="s">
        <v>84</v>
      </c>
      <c s="32">
        <v>1</v>
      </c>
      <c s="33">
        <v>0</v>
      </c>
      <c s="34">
        <f>ROUND(ROUND(H73,2)*ROUND(G73,3),2)</f>
      </c>
      <c r="O73">
        <f>(I73*21)/100</f>
      </c>
      <c t="s">
        <v>23</v>
      </c>
    </row>
    <row r="74" spans="1:5" ht="12.75">
      <c r="A74" s="35" t="s">
        <v>50</v>
      </c>
      <c r="E74" s="36" t="s">
        <v>1053</v>
      </c>
    </row>
    <row r="75" spans="1:5" ht="12.75">
      <c r="A75" s="39" t="s">
        <v>52</v>
      </c>
      <c r="E75" s="38" t="s">
        <v>47</v>
      </c>
    </row>
    <row r="76" spans="1:16" ht="25.5">
      <c r="A76" s="25" t="s">
        <v>45</v>
      </c>
      <c s="29" t="s">
        <v>126</v>
      </c>
      <c s="29" t="s">
        <v>1054</v>
      </c>
      <c s="25" t="s">
        <v>47</v>
      </c>
      <c s="30" t="s">
        <v>1055</v>
      </c>
      <c s="31" t="s">
        <v>84</v>
      </c>
      <c s="32">
        <v>1</v>
      </c>
      <c s="33">
        <v>0</v>
      </c>
      <c s="34">
        <f>ROUND(ROUND(H76,2)*ROUND(G76,3),2)</f>
      </c>
      <c r="O76">
        <f>(I76*21)/100</f>
      </c>
      <c t="s">
        <v>23</v>
      </c>
    </row>
    <row r="77" spans="1:5" ht="12.75">
      <c r="A77" s="35" t="s">
        <v>50</v>
      </c>
      <c r="E77" s="36" t="s">
        <v>1053</v>
      </c>
    </row>
    <row r="78" spans="1:5" ht="12.75">
      <c r="A78" s="39" t="s">
        <v>52</v>
      </c>
      <c r="E78" s="38" t="s">
        <v>47</v>
      </c>
    </row>
    <row r="79" spans="1:16" ht="25.5">
      <c r="A79" s="25" t="s">
        <v>45</v>
      </c>
      <c s="29" t="s">
        <v>130</v>
      </c>
      <c s="29" t="s">
        <v>1056</v>
      </c>
      <c s="25" t="s">
        <v>47</v>
      </c>
      <c s="30" t="s">
        <v>1057</v>
      </c>
      <c s="31" t="s">
        <v>84</v>
      </c>
      <c s="32">
        <v>2</v>
      </c>
      <c s="33">
        <v>0</v>
      </c>
      <c s="34">
        <f>ROUND(ROUND(H79,2)*ROUND(G79,3),2)</f>
      </c>
      <c r="O79">
        <f>(I79*21)/100</f>
      </c>
      <c t="s">
        <v>23</v>
      </c>
    </row>
    <row r="80" spans="1:5" ht="12.75">
      <c r="A80" s="35" t="s">
        <v>50</v>
      </c>
      <c r="E80" s="36" t="s">
        <v>47</v>
      </c>
    </row>
    <row r="81" spans="1:5" ht="12.75">
      <c r="A81" s="37" t="s">
        <v>52</v>
      </c>
      <c r="E81" s="38" t="s">
        <v>1058</v>
      </c>
    </row>
  </sheetData>
  <sheetProtection sheet="1" objects="1" scenarios="1"/>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