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_ZÁLOHA_C.hdd\DATA_PROREM\2025\01_PROJEKTOVÉ_DOKUMENTACE\DOLNÍ_BOUSOV_NÁMĚSTÍ_VŘ_ROZPOČTY\ZÁSUVKOVÉ_SKŘÍNĚ_NAB_KOL\"/>
    </mc:Choice>
  </mc:AlternateContent>
  <bookViews>
    <workbookView xWindow="0" yWindow="0" windowWidth="28665" windowHeight="12000" activeTab="1"/>
  </bookViews>
  <sheets>
    <sheet name="Rekapitulace stavby" sheetId="1" r:id="rId1"/>
    <sheet name="2023_13_01 - SO.02 - kabe..." sheetId="2" r:id="rId2"/>
  </sheets>
  <definedNames>
    <definedName name="_xlnm._FilterDatabase" localSheetId="1" hidden="1">'2023_13_01 - SO.02 - kabe...'!$C$130:$K$171</definedName>
    <definedName name="_xlnm.Print_Titles" localSheetId="1">'2023_13_01 - SO.02 - kabe...'!$130:$130</definedName>
    <definedName name="_xlnm.Print_Titles" localSheetId="0">'Rekapitulace stavby'!$92:$92</definedName>
    <definedName name="_xlnm.Print_Area" localSheetId="1">'2023_13_01 - SO.02 - kabe...'!$C$4:$J$76,'2023_13_01 - SO.02 - kabe...'!$C$82:$J$112,'2023_13_01 - SO.02 - kabe...'!$C$118:$J$171</definedName>
    <definedName name="_xlnm.Print_Area" localSheetId="0">'Rekapitulace stavby'!$D$4:$AO$76,'Rekapitulace stavby'!$C$82:$AQ$103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91" i="2"/>
  <c r="F89" i="2"/>
  <c r="E87" i="2"/>
  <c r="J18" i="2"/>
  <c r="E18" i="2"/>
  <c r="F128" i="2" s="1"/>
  <c r="J17" i="2"/>
  <c r="J12" i="2"/>
  <c r="J125" i="2" s="1"/>
  <c r="E7" i="2"/>
  <c r="E121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161" i="2"/>
  <c r="BK158" i="2"/>
  <c r="J157" i="2"/>
  <c r="J153" i="2"/>
  <c r="BK150" i="2"/>
  <c r="BK146" i="2"/>
  <c r="J144" i="2"/>
  <c r="J138" i="2"/>
  <c r="J135" i="2"/>
  <c r="J168" i="2"/>
  <c r="J165" i="2"/>
  <c r="J155" i="2"/>
  <c r="J146" i="2"/>
  <c r="J143" i="2"/>
  <c r="J136" i="2"/>
  <c r="BK170" i="2"/>
  <c r="BK168" i="2"/>
  <c r="J166" i="2"/>
  <c r="J164" i="2"/>
  <c r="BK143" i="2"/>
  <c r="BK141" i="2"/>
  <c r="BK136" i="2"/>
  <c r="BK134" i="2"/>
  <c r="J170" i="2"/>
  <c r="BK166" i="2"/>
  <c r="J163" i="2"/>
  <c r="J160" i="2"/>
  <c r="J158" i="2"/>
  <c r="J156" i="2"/>
  <c r="J154" i="2"/>
  <c r="BK152" i="2"/>
  <c r="J150" i="2"/>
  <c r="BK142" i="2"/>
  <c r="BK139" i="2"/>
  <c r="J137" i="2"/>
  <c r="BK163" i="2"/>
  <c r="J159" i="2"/>
  <c r="BK156" i="2"/>
  <c r="BK154" i="2"/>
  <c r="BK151" i="2"/>
  <c r="J147" i="2"/>
  <c r="J145" i="2"/>
  <c r="J139" i="2"/>
  <c r="BK137" i="2"/>
  <c r="J134" i="2"/>
  <c r="J167" i="2"/>
  <c r="BK160" i="2"/>
  <c r="BK147" i="2"/>
  <c r="BK144" i="2"/>
  <c r="J141" i="2"/>
  <c r="BK171" i="2"/>
  <c r="J169" i="2"/>
  <c r="BK167" i="2"/>
  <c r="BK165" i="2"/>
  <c r="J152" i="2"/>
  <c r="J142" i="2"/>
  <c r="BK140" i="2"/>
  <c r="BK135" i="2"/>
  <c r="J171" i="2"/>
  <c r="BK169" i="2"/>
  <c r="BK164" i="2"/>
  <c r="J161" i="2"/>
  <c r="BK159" i="2"/>
  <c r="BK157" i="2"/>
  <c r="BK155" i="2"/>
  <c r="BK153" i="2"/>
  <c r="J151" i="2"/>
  <c r="BK145" i="2"/>
  <c r="J140" i="2"/>
  <c r="BK138" i="2"/>
  <c r="AS94" i="1"/>
  <c r="P133" i="2" l="1"/>
  <c r="P132" i="2" s="1"/>
  <c r="T133" i="2"/>
  <c r="T132" i="2"/>
  <c r="BK149" i="2"/>
  <c r="R149" i="2"/>
  <c r="BK162" i="2"/>
  <c r="J162" i="2" s="1"/>
  <c r="J101" i="2" s="1"/>
  <c r="R162" i="2"/>
  <c r="R148" i="2" s="1"/>
  <c r="BK133" i="2"/>
  <c r="J133" i="2" s="1"/>
  <c r="J98" i="2" s="1"/>
  <c r="R133" i="2"/>
  <c r="R132" i="2"/>
  <c r="P149" i="2"/>
  <c r="T149" i="2"/>
  <c r="P162" i="2"/>
  <c r="T162" i="2"/>
  <c r="F92" i="2"/>
  <c r="BE143" i="2"/>
  <c r="BE144" i="2"/>
  <c r="BE150" i="2"/>
  <c r="BE156" i="2"/>
  <c r="BE157" i="2"/>
  <c r="BE158" i="2"/>
  <c r="BE163" i="2"/>
  <c r="BE165" i="2"/>
  <c r="BE168" i="2"/>
  <c r="E85" i="2"/>
  <c r="BE137" i="2"/>
  <c r="BE147" i="2"/>
  <c r="BE151" i="2"/>
  <c r="BE164" i="2"/>
  <c r="BE166" i="2"/>
  <c r="BE167" i="2"/>
  <c r="BE169" i="2"/>
  <c r="BE171" i="2"/>
  <c r="BE134" i="2"/>
  <c r="BE135" i="2"/>
  <c r="BE140" i="2"/>
  <c r="BE141" i="2"/>
  <c r="BE142" i="2"/>
  <c r="BE146" i="2"/>
  <c r="BE152" i="2"/>
  <c r="BE159" i="2"/>
  <c r="BE161" i="2"/>
  <c r="BE170" i="2"/>
  <c r="J89" i="2"/>
  <c r="BE136" i="2"/>
  <c r="BE138" i="2"/>
  <c r="BE139" i="2"/>
  <c r="BE145" i="2"/>
  <c r="BE153" i="2"/>
  <c r="BE154" i="2"/>
  <c r="BE155" i="2"/>
  <c r="BE160" i="2"/>
  <c r="J36" i="2"/>
  <c r="AW95" i="1"/>
  <c r="F39" i="2"/>
  <c r="BD95" i="1" s="1"/>
  <c r="BD94" i="1" s="1"/>
  <c r="W36" i="1" s="1"/>
  <c r="F37" i="2"/>
  <c r="BB95" i="1" s="1"/>
  <c r="BB94" i="1" s="1"/>
  <c r="AX94" i="1" s="1"/>
  <c r="F36" i="2"/>
  <c r="BA95" i="1" s="1"/>
  <c r="BA94" i="1" s="1"/>
  <c r="W33" i="1" s="1"/>
  <c r="F38" i="2"/>
  <c r="BC95" i="1" s="1"/>
  <c r="BC94" i="1" s="1"/>
  <c r="W35" i="1" s="1"/>
  <c r="T148" i="2" l="1"/>
  <c r="R131" i="2"/>
  <c r="P148" i="2"/>
  <c r="BK148" i="2"/>
  <c r="J148" i="2" s="1"/>
  <c r="J99" i="2" s="1"/>
  <c r="T131" i="2"/>
  <c r="P131" i="2"/>
  <c r="AU95" i="1" s="1"/>
  <c r="AU94" i="1" s="1"/>
  <c r="J149" i="2"/>
  <c r="J100" i="2"/>
  <c r="BK132" i="2"/>
  <c r="BK131" i="2" s="1"/>
  <c r="J131" i="2" s="1"/>
  <c r="J96" i="2" s="1"/>
  <c r="W34" i="1"/>
  <c r="AW94" i="1"/>
  <c r="AK33" i="1"/>
  <c r="AY94" i="1"/>
  <c r="J30" i="2" l="1"/>
  <c r="J110" i="2" s="1"/>
  <c r="J104" i="2" s="1"/>
  <c r="J112" i="2" s="1"/>
  <c r="BE110" i="2"/>
  <c r="F35" i="2" s="1"/>
  <c r="AZ95" i="1" s="1"/>
  <c r="AZ94" i="1" s="1"/>
  <c r="AV94" i="1" s="1"/>
  <c r="J31" i="2"/>
  <c r="J32" i="2" s="1"/>
  <c r="AG95" i="1" s="1"/>
  <c r="AG94" i="1" s="1"/>
  <c r="AG101" i="1" s="1"/>
  <c r="AV101" i="1" s="1"/>
  <c r="BY101" i="1" s="1"/>
  <c r="J132" i="2"/>
  <c r="J97" i="2" s="1"/>
  <c r="J35" i="2"/>
  <c r="AV95" i="1" s="1"/>
  <c r="AT95" i="1" s="1"/>
  <c r="J41" i="2" l="1"/>
  <c r="AN95" i="1"/>
  <c r="CD101" i="1"/>
  <c r="AN101" i="1"/>
  <c r="AG99" i="1"/>
  <c r="AK26" i="1"/>
  <c r="AG100" i="1"/>
  <c r="CD100" i="1"/>
  <c r="AG98" i="1"/>
  <c r="CD98" i="1"/>
  <c r="AT94" i="1"/>
  <c r="AN94" i="1"/>
  <c r="CD99" i="1" l="1"/>
  <c r="AG97" i="1"/>
  <c r="AK27" i="1"/>
  <c r="AK29" i="1"/>
  <c r="AV100" i="1"/>
  <c r="BY100" i="1"/>
  <c r="AV99" i="1"/>
  <c r="BY99" i="1"/>
  <c r="AV98" i="1"/>
  <c r="BY98" i="1"/>
  <c r="W32" i="1"/>
  <c r="AK32" i="1" l="1"/>
  <c r="AN98" i="1"/>
  <c r="AG103" i="1"/>
  <c r="AN99" i="1"/>
  <c r="AN100" i="1"/>
  <c r="AK38" i="1" l="1"/>
  <c r="AN97" i="1"/>
  <c r="AN103" i="1" l="1"/>
</calcChain>
</file>

<file path=xl/sharedStrings.xml><?xml version="1.0" encoding="utf-8"?>
<sst xmlns="http://schemas.openxmlformats.org/spreadsheetml/2006/main" count="831" uniqueCount="289">
  <si>
    <t>Export Komplet</t>
  </si>
  <si>
    <t/>
  </si>
  <si>
    <t>2.0</t>
  </si>
  <si>
    <t>False</t>
  </si>
  <si>
    <t>{0796cf11-5050-490a-aa0d-9fff081963e8}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</si>
  <si>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</si>
  <si>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</si>
  <si>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</si>
  <si>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</si>
  <si>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</si>
  <si>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</si>
  <si>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</si>
  <si>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</si>
  <si>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</si>
  <si>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</si>
  <si>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</si>
  <si>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</si>
  <si>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DOLNÍ BOUSOV - NÁMĚSTÍ - ZÁSUVKOVÉ SKŘÍNĚ A NABÍJEČKY KOL</t>
  </si>
  <si>
    <t>KSO:</t>
  </si>
  <si>
    <t>CC-CZ:</t>
  </si>
  <si>
    <t>Místo:</t>
  </si>
  <si>
    <t>Dolní Bousov</t>
  </si>
  <si>
    <t>Datum:</t>
  </si>
  <si>
    <t>23.7.2023</t>
  </si>
  <si>
    <t>Zadavatel:</t>
  </si>
  <si>
    <t>IČ:</t>
  </si>
  <si>
    <t>00237680</t>
  </si>
  <si>
    <t>Město Dolní Bousov</t>
  </si>
  <si>
    <t>DIČ:</t>
  </si>
  <si>
    <t>Uchazeč:</t>
  </si>
  <si>
    <t>Vyplň údaj</t>
  </si>
  <si>
    <t>Projektant:</t>
  </si>
  <si>
    <t>16546211</t>
  </si>
  <si>
    <t>Jiří Pelant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</si>
  <si>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</si>
  <si>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</si>
  <si>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</si>
  <si>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</si>
  <si>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</si>
  <si>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</si>
  <si>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</si>
  <si>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</si>
  <si>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</si>
  <si>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</si>
  <si>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</si>
  <si>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</si>
  <si>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</si>
  <si>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</si>
  <si>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</si>
  <si>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</si>
  <si>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</si>
  <si>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</si>
  <si>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</si>
  <si>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</si>
  <si>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</si>
  <si>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</si>
  <si>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</si>
  <si>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</si>
  <si>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</si>
  <si>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</si>
  <si>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</si>
  <si>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</si>
  <si>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</si>
  <si>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</si>
  <si>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</si>
  <si>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</si>
  <si>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</si>
  <si>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</si>
  <si>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</si>
  <si>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</si>
  <si>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</si>
  <si>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</si>
  <si>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</si>
  <si>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</si>
  <si>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</si>
  <si>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</si>
  <si>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</si>
  <si>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</si>
  <si>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</si>
  <si>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</si>
  <si>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</si>
  <si>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</si>
  <si>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</si>
  <si>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</si>
  <si>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2023_13_01</t>
  </si>
  <si>
    <t>SO.02 - kabelové vedení 1kV pro ZS a NK</t>
  </si>
  <si>
    <t>STA</t>
  </si>
  <si>
    <t>1</t>
  </si>
  <si>
    <t>{fdb522ad-c581-4d8a-90b3-daa0b0dd4253}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</si>
  <si>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</si>
  <si>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</si>
  <si>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</si>
  <si>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</si>
  <si>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</si>
  <si>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</si>
  <si>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</si>
  <si>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</si>
  <si>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</si>
  <si>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</si>
  <si>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</si>
  <si>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</si>
  <si>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2023_13_01 - SO.02 - kabelové vedení 1kV pro ZS a NK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</si>
  <si>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</si>
  <si>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</si>
  <si>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</si>
  <si>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</si>
  <si>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</si>
  <si>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</si>
  <si>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</si>
  <si>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</si>
  <si>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</si>
  <si>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</si>
  <si>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</si>
  <si>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</si>
  <si>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</si>
  <si>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</si>
  <si>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</si>
  <si>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</si>
  <si>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</si>
  <si>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</si>
  <si>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</si>
  <si>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</si>
  <si>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</si>
  <si>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</si>
  <si>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</si>
  <si>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</si>
  <si>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</si>
  <si>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</si>
  <si>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</si>
  <si>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</si>
  <si>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</si>
  <si>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</si>
  <si>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</si>
  <si>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</si>
  <si>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</si>
  <si>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</si>
  <si>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</si>
  <si>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</si>
  <si>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</si>
  <si>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</si>
  <si>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13</t>
  </si>
  <si>
    <t>K</t>
  </si>
  <si>
    <t>741210001</t>
  </si>
  <si>
    <t>Montáž rozvodnice oceloplechová nebo plastová běžná do 20 kg</t>
  </si>
  <si>
    <t>kus</t>
  </si>
  <si>
    <t>16</t>
  </si>
  <si>
    <t>1613153539</t>
  </si>
  <si>
    <t>14</t>
  </si>
  <si>
    <t>M</t>
  </si>
  <si>
    <t>EPmt02</t>
  </si>
  <si>
    <t>Rozvaděč elektroměrový 230/400V, 63A, hl. jistič 32 A</t>
  </si>
  <si>
    <t>ks</t>
  </si>
  <si>
    <t>32</t>
  </si>
  <si>
    <t>-1661594742</t>
  </si>
  <si>
    <t>19</t>
  </si>
  <si>
    <t>741312501</t>
  </si>
  <si>
    <t>Montáž odpínače výkonového pojistkového do 500 V do 160 A bez zapojení vodičů</t>
  </si>
  <si>
    <t>-613100680</t>
  </si>
  <si>
    <t>20</t>
  </si>
  <si>
    <t>1000140600</t>
  </si>
  <si>
    <t>276499993</t>
  </si>
  <si>
    <t>28</t>
  </si>
  <si>
    <t>741320101</t>
  </si>
  <si>
    <t>Montáž jističů jednopólových nn do 25 A bez krytu se zapojením vodičů</t>
  </si>
  <si>
    <t>-1334739019</t>
  </si>
  <si>
    <t>29</t>
  </si>
  <si>
    <t>35822128</t>
  </si>
  <si>
    <t>jistič 1-pólový 20 A vypínací charakteristika C vypínací schopnost 6 kA</t>
  </si>
  <si>
    <t>-1619629461</t>
  </si>
  <si>
    <t>24</t>
  </si>
  <si>
    <t>741320171</t>
  </si>
  <si>
    <t>Montáž jističů třípólových nn do 63 A bez krytu se zapojením vodičů</t>
  </si>
  <si>
    <t>-39778752</t>
  </si>
  <si>
    <t>25</t>
  </si>
  <si>
    <t>35822178</t>
  </si>
  <si>
    <t>jistič 3-pólový 40 A vypínací charakteristika B vypínací schopnost 10 kA</t>
  </si>
  <si>
    <t>-813698661</t>
  </si>
  <si>
    <t>26</t>
  </si>
  <si>
    <t>-305905042</t>
  </si>
  <si>
    <t>27</t>
  </si>
  <si>
    <t>35822614</t>
  </si>
  <si>
    <t>jistič 3-pólový 32 A vypínací charakteristika M vypínací schopnost 25 kA</t>
  </si>
  <si>
    <t>-773457004</t>
  </si>
  <si>
    <t>EP001</t>
  </si>
  <si>
    <t>Montáž výsuvných energetických sloupků (zásuvkové skříně) VM05  bez zemních prací.</t>
  </si>
  <si>
    <t>1234349762</t>
  </si>
  <si>
    <t>EPmt03</t>
  </si>
  <si>
    <t xml:space="preserve">Výsuvný energetický sloupek VM05 vč. přípojné armatury </t>
  </si>
  <si>
    <t>1932335932</t>
  </si>
  <si>
    <t>17</t>
  </si>
  <si>
    <t>EP002</t>
  </si>
  <si>
    <t>Montáž nabíjecích stojanů na kola.</t>
  </si>
  <si>
    <t>398201909</t>
  </si>
  <si>
    <t>18</t>
  </si>
  <si>
    <t>EPmt04</t>
  </si>
  <si>
    <t>Stojan na nabíjení elektrokol.</t>
  </si>
  <si>
    <t>1200843225</t>
  </si>
  <si>
    <t>Práce a dodávky M</t>
  </si>
  <si>
    <t>3</t>
  </si>
  <si>
    <t>21-M</t>
  </si>
  <si>
    <t>Elektromontáže</t>
  </si>
  <si>
    <t>210100003</t>
  </si>
  <si>
    <t>Ukončení vodičů v rozváděči nebo na přístroji včetně zapojení průřezu žíly do 16 mm2</t>
  </si>
  <si>
    <t>64</t>
  </si>
  <si>
    <t>408810527</t>
  </si>
  <si>
    <t>210100151</t>
  </si>
  <si>
    <t>Ukončení kabelů smršťovací záklopkou nebo páskou se zapojením bez letování žíly do 4x16 mm2</t>
  </si>
  <si>
    <t>-419776863</t>
  </si>
  <si>
    <t>RHU.12402531001</t>
  </si>
  <si>
    <t>smršťovací koncovka 20-25/76</t>
  </si>
  <si>
    <t>128</t>
  </si>
  <si>
    <t>1983643754</t>
  </si>
  <si>
    <t>210120031</t>
  </si>
  <si>
    <t>Montáž pojistek skleněných se zapojením vodičů</t>
  </si>
  <si>
    <t>755368762</t>
  </si>
  <si>
    <t>22</t>
  </si>
  <si>
    <t>8500700120</t>
  </si>
  <si>
    <t>-231860784</t>
  </si>
  <si>
    <t>6</t>
  </si>
  <si>
    <t>PKB.711888</t>
  </si>
  <si>
    <t>CYKY-J 3x4</t>
  </si>
  <si>
    <t>km</t>
  </si>
  <si>
    <t>256</t>
  </si>
  <si>
    <t>-1456353544</t>
  </si>
  <si>
    <t>7</t>
  </si>
  <si>
    <t>PKB.711891</t>
  </si>
  <si>
    <t>CYKY-J 3x6</t>
  </si>
  <si>
    <t>-447094383</t>
  </si>
  <si>
    <t>30</t>
  </si>
  <si>
    <t>2000000828</t>
  </si>
  <si>
    <t>kabel 1 kV - H07RN-F 4G10 pro ZS</t>
  </si>
  <si>
    <t>m</t>
  </si>
  <si>
    <t>-970813552</t>
  </si>
  <si>
    <t>9</t>
  </si>
  <si>
    <t>210812033</t>
  </si>
  <si>
    <t>Montáž kabelu Cu plného nebo laněného do 1 kV žíly 4x6 až 10 mm2 (např. CYKY) bez ukončení uloženého volně nebo v liště</t>
  </si>
  <si>
    <t>-2079188952</t>
  </si>
  <si>
    <t>10</t>
  </si>
  <si>
    <t>210950101</t>
  </si>
  <si>
    <t>Další štítek označovací na kabel</t>
  </si>
  <si>
    <t>455026671</t>
  </si>
  <si>
    <t>11</t>
  </si>
  <si>
    <t>EPmt01</t>
  </si>
  <si>
    <t xml:space="preserve">Štítek označovací do země trvanlivý </t>
  </si>
  <si>
    <t>638872004</t>
  </si>
  <si>
    <t>12</t>
  </si>
  <si>
    <t>210950201</t>
  </si>
  <si>
    <t>Příplatek na zatahování kabelů hmotnosti do 0,75 kg do tvárnicových tras a kolektorů</t>
  </si>
  <si>
    <t>-119228989</t>
  </si>
  <si>
    <t>46-M</t>
  </si>
  <si>
    <t>Zemní práce při extr.mont.pracích</t>
  </si>
  <si>
    <t>31</t>
  </si>
  <si>
    <t>460161152</t>
  </si>
  <si>
    <t>Hloubení kabelových rýh ručně š 35 cm hl 60 cm v hornině tř I skupiny 3</t>
  </si>
  <si>
    <t>620864351</t>
  </si>
  <si>
    <t>460431142</t>
  </si>
  <si>
    <t>Zásyp kabelových rýh ručně se zhutněním š 35 cm hl 40 cm z horniny tř I skupiny 3</t>
  </si>
  <si>
    <t>-679955413</t>
  </si>
  <si>
    <t>33</t>
  </si>
  <si>
    <t>460661111</t>
  </si>
  <si>
    <t>Kabelové lože z písku pro kabely nn bez zakrytí š lože do 35 cm</t>
  </si>
  <si>
    <t>-1329958076</t>
  </si>
  <si>
    <t>34</t>
  </si>
  <si>
    <t>460661412</t>
  </si>
  <si>
    <t>Kabelové lože z písku pro kabely nn kryté plastovou deskou š lože přes 25 do 50 cm</t>
  </si>
  <si>
    <t>589330269</t>
  </si>
  <si>
    <t>35</t>
  </si>
  <si>
    <t>34575121</t>
  </si>
  <si>
    <t>deska kabelová krycí PE červená, 250x4mm</t>
  </si>
  <si>
    <t>210593215</t>
  </si>
  <si>
    <t>38</t>
  </si>
  <si>
    <t>460921213</t>
  </si>
  <si>
    <t>Kladení dlažby po překopech při elektromontážích z kostek mozaikových do lože z kameniva těženého</t>
  </si>
  <si>
    <t>m2</t>
  </si>
  <si>
    <t>395871375</t>
  </si>
  <si>
    <t>39</t>
  </si>
  <si>
    <t>460921222</t>
  </si>
  <si>
    <t>Kladení dlažby po překopech při elektromontážích dlaždice betonové zámkové do lože z kameniva těženého</t>
  </si>
  <si>
    <t>1469405452</t>
  </si>
  <si>
    <t>36</t>
  </si>
  <si>
    <t>468021131</t>
  </si>
  <si>
    <t>Rozebrání dlažeb při elektromontážích ručně z kostek mozaikových do písku spáry zalité</t>
  </si>
  <si>
    <t>1409774611</t>
  </si>
  <si>
    <t>37</t>
  </si>
  <si>
    <t>468021221</t>
  </si>
  <si>
    <t>Rozebrání dlažeb při elektromontážích ručně z dlaždic zámkových do písku spáry nezalité</t>
  </si>
  <si>
    <t>-1849316143</t>
  </si>
  <si>
    <t>OPVP14-1 Pojistkový odpínač RP 0,1kč/ks</t>
  </si>
  <si>
    <t>Vložka pojistková D02 (E18) gG 32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</si>
</sst>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>
      <selection activeCell="Y19" sqref="Y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3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7"/>
      <c r="BE5" s="20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04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7"/>
      <c r="BE6" s="201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1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01"/>
      <c r="BS8" s="14" t="s">
        <v>6</v>
      </c>
    </row>
    <row r="9" spans="1:74" s="1" customFormat="1" ht="14.45" customHeight="1">
      <c r="B9" s="17"/>
      <c r="AR9" s="17"/>
      <c r="BE9" s="201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201"/>
      <c r="BS10" s="14" t="s">
        <v>6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1</v>
      </c>
      <c r="AR11" s="17"/>
      <c r="BE11" s="201"/>
      <c r="BS11" s="14" t="s">
        <v>6</v>
      </c>
    </row>
    <row r="12" spans="1:74" s="1" customFormat="1" ht="6.95" customHeight="1">
      <c r="B12" s="17"/>
      <c r="AR12" s="17"/>
      <c r="BE12" s="201"/>
      <c r="BS12" s="14" t="s">
        <v>6</v>
      </c>
    </row>
    <row r="13" spans="1:74" s="1" customFormat="1" ht="12" customHeight="1">
      <c r="B13" s="17"/>
      <c r="D13" s="24" t="s">
        <v>29</v>
      </c>
      <c r="AK13" s="24" t="s">
        <v>25</v>
      </c>
      <c r="AN13" s="26" t="s">
        <v>30</v>
      </c>
      <c r="AR13" s="17"/>
      <c r="BE13" s="201"/>
      <c r="BS13" s="14" t="s">
        <v>6</v>
      </c>
    </row>
    <row r="14" spans="1:74" ht="12.75">
      <c r="B14" s="17"/>
      <c r="E14" s="205" t="s">
        <v>30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4" t="s">
        <v>28</v>
      </c>
      <c r="AN14" s="26" t="s">
        <v>30</v>
      </c>
      <c r="AR14" s="17"/>
      <c r="BE14" s="201"/>
      <c r="BS14" s="14" t="s">
        <v>6</v>
      </c>
    </row>
    <row r="15" spans="1:74" s="1" customFormat="1" ht="6.95" customHeight="1">
      <c r="B15" s="17"/>
      <c r="AR15" s="17"/>
      <c r="BE15" s="201"/>
      <c r="BS15" s="14" t="s">
        <v>3</v>
      </c>
    </row>
    <row r="16" spans="1:74" s="1" customFormat="1" ht="12" customHeight="1">
      <c r="B16" s="17"/>
      <c r="D16" s="24" t="s">
        <v>31</v>
      </c>
      <c r="AK16" s="24" t="s">
        <v>25</v>
      </c>
      <c r="AN16" s="22" t="s">
        <v>32</v>
      </c>
      <c r="AR16" s="17"/>
      <c r="BE16" s="201"/>
      <c r="BS16" s="14" t="s">
        <v>3</v>
      </c>
    </row>
    <row r="17" spans="1:71" s="1" customFormat="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201"/>
      <c r="BS17" s="14" t="s">
        <v>34</v>
      </c>
    </row>
    <row r="18" spans="1:71" s="1" customFormat="1" ht="6.95" customHeight="1">
      <c r="B18" s="17"/>
      <c r="AR18" s="17"/>
      <c r="BE18" s="201"/>
      <c r="BS18" s="14" t="s">
        <v>6</v>
      </c>
    </row>
    <row r="19" spans="1:71" s="1" customFormat="1" ht="12" customHeight="1">
      <c r="B19" s="17"/>
      <c r="D19" s="24" t="s">
        <v>35</v>
      </c>
      <c r="AK19" s="24" t="s">
        <v>25</v>
      </c>
      <c r="AN19" s="22" t="s">
        <v>32</v>
      </c>
      <c r="AR19" s="17"/>
      <c r="BE19" s="201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28</v>
      </c>
      <c r="AN20" s="22" t="s">
        <v>1</v>
      </c>
      <c r="AR20" s="17"/>
      <c r="BE20" s="201"/>
      <c r="BS20" s="14" t="s">
        <v>34</v>
      </c>
    </row>
    <row r="21" spans="1:71" s="1" customFormat="1" ht="6.95" customHeight="1">
      <c r="B21" s="17"/>
      <c r="AR21" s="17"/>
      <c r="BE21" s="201"/>
    </row>
    <row r="22" spans="1:71" s="1" customFormat="1" ht="12" customHeight="1">
      <c r="B22" s="17"/>
      <c r="D22" s="24" t="s">
        <v>36</v>
      </c>
      <c r="AR22" s="17"/>
      <c r="BE22" s="201"/>
    </row>
    <row r="23" spans="1:71" s="1" customFormat="1" ht="16.5" customHeight="1">
      <c r="B23" s="17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7"/>
      <c r="BE23" s="201"/>
    </row>
    <row r="24" spans="1:71" s="1" customFormat="1" ht="6.95" customHeight="1">
      <c r="B24" s="17"/>
      <c r="AR24" s="17"/>
      <c r="BE24" s="20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1"/>
    </row>
    <row r="26" spans="1:71" s="1" customFormat="1" ht="14.45" customHeight="1">
      <c r="B26" s="17"/>
      <c r="D26" s="29" t="s">
        <v>37</v>
      </c>
      <c r="AK26" s="208">
        <f>ROUND(AG94,2)</f>
        <v>0</v>
      </c>
      <c r="AL26" s="190"/>
      <c r="AM26" s="190"/>
      <c r="AN26" s="190"/>
      <c r="AO26" s="190"/>
      <c r="AR26" s="17"/>
      <c r="BE26" s="201"/>
    </row>
    <row r="27" spans="1:71" s="1" customFormat="1" ht="14.45" customHeight="1">
      <c r="B27" s="17"/>
      <c r="D27" s="29" t="s">
        <v>38</v>
      </c>
      <c r="AK27" s="208">
        <f>ROUND(AG97, 2)</f>
        <v>0</v>
      </c>
      <c r="AL27" s="208"/>
      <c r="AM27" s="208"/>
      <c r="AN27" s="208"/>
      <c r="AO27" s="208"/>
      <c r="AR27" s="17"/>
      <c r="BE27" s="201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201"/>
    </row>
    <row r="29" spans="1:71" s="2" customFormat="1" ht="25.9" customHeight="1">
      <c r="A29" s="31"/>
      <c r="B29" s="32"/>
      <c r="C29" s="31"/>
      <c r="D29" s="33" t="s">
        <v>39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09">
        <f>ROUND(AK26 + AK27, 2)</f>
        <v>0</v>
      </c>
      <c r="AL29" s="210"/>
      <c r="AM29" s="210"/>
      <c r="AN29" s="210"/>
      <c r="AO29" s="210"/>
      <c r="AP29" s="31"/>
      <c r="AQ29" s="31"/>
      <c r="AR29" s="32"/>
      <c r="BE29" s="20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20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11" t="s">
        <v>40</v>
      </c>
      <c r="M31" s="211"/>
      <c r="N31" s="211"/>
      <c r="O31" s="211"/>
      <c r="P31" s="211"/>
      <c r="Q31" s="31"/>
      <c r="R31" s="31"/>
      <c r="S31" s="31"/>
      <c r="T31" s="31"/>
      <c r="U31" s="31"/>
      <c r="V31" s="31"/>
      <c r="W31" s="211" t="s">
        <v>41</v>
      </c>
      <c r="X31" s="211"/>
      <c r="Y31" s="211"/>
      <c r="Z31" s="211"/>
      <c r="AA31" s="211"/>
      <c r="AB31" s="211"/>
      <c r="AC31" s="211"/>
      <c r="AD31" s="211"/>
      <c r="AE31" s="211"/>
      <c r="AF31" s="31"/>
      <c r="AG31" s="31"/>
      <c r="AH31" s="31"/>
      <c r="AI31" s="31"/>
      <c r="AJ31" s="31"/>
      <c r="AK31" s="211" t="s">
        <v>42</v>
      </c>
      <c r="AL31" s="211"/>
      <c r="AM31" s="211"/>
      <c r="AN31" s="211"/>
      <c r="AO31" s="211"/>
      <c r="AP31" s="31"/>
      <c r="AQ31" s="31"/>
      <c r="AR31" s="32"/>
      <c r="BE31" s="201"/>
    </row>
    <row r="32" spans="1:71" s="3" customFormat="1" ht="14.45" customHeight="1">
      <c r="B32" s="36"/>
      <c r="D32" s="24" t="s">
        <v>43</v>
      </c>
      <c r="F32" s="24" t="s">
        <v>44</v>
      </c>
      <c r="L32" s="193">
        <v>0.21</v>
      </c>
      <c r="M32" s="192"/>
      <c r="N32" s="192"/>
      <c r="O32" s="192"/>
      <c r="P32" s="192"/>
      <c r="W32" s="191">
        <f>ROUND(AZ94 + SUM(CD97:CD101),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f>ROUND(AV94 + SUM(BY97:BY101), 2)</f>
        <v>0</v>
      </c>
      <c r="AL32" s="192"/>
      <c r="AM32" s="192"/>
      <c r="AN32" s="192"/>
      <c r="AO32" s="192"/>
      <c r="AR32" s="36"/>
      <c r="BE32" s="202"/>
    </row>
    <row r="33" spans="1:57" s="3" customFormat="1" ht="14.45" customHeight="1">
      <c r="B33" s="36"/>
      <c r="F33" s="24" t="s">
        <v>45</v>
      </c>
      <c r="L33" s="193">
        <v>0.15</v>
      </c>
      <c r="M33" s="192"/>
      <c r="N33" s="192"/>
      <c r="O33" s="192"/>
      <c r="P33" s="192"/>
      <c r="W33" s="191">
        <f>ROUND(BA94 + SUM(CE97:CE101),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f>ROUND(AW94 + SUM(BZ97:BZ101), 2)</f>
        <v>0</v>
      </c>
      <c r="AL33" s="192"/>
      <c r="AM33" s="192"/>
      <c r="AN33" s="192"/>
      <c r="AO33" s="192"/>
      <c r="AR33" s="36"/>
      <c r="BE33" s="202"/>
    </row>
    <row r="34" spans="1:57" s="3" customFormat="1" ht="14.45" hidden="1" customHeight="1">
      <c r="B34" s="36"/>
      <c r="F34" s="24" t="s">
        <v>46</v>
      </c>
      <c r="L34" s="193">
        <v>0.21</v>
      </c>
      <c r="M34" s="192"/>
      <c r="N34" s="192"/>
      <c r="O34" s="192"/>
      <c r="P34" s="192"/>
      <c r="W34" s="191">
        <f>ROUND(BB94 + SUM(CF97:CF101), 2)</f>
        <v>0</v>
      </c>
      <c r="X34" s="192"/>
      <c r="Y34" s="192"/>
      <c r="Z34" s="192"/>
      <c r="AA34" s="192"/>
      <c r="AB34" s="192"/>
      <c r="AC34" s="192"/>
      <c r="AD34" s="192"/>
      <c r="AE34" s="192"/>
      <c r="AK34" s="191">
        <v>0</v>
      </c>
      <c r="AL34" s="192"/>
      <c r="AM34" s="192"/>
      <c r="AN34" s="192"/>
      <c r="AO34" s="192"/>
      <c r="AR34" s="36"/>
      <c r="BE34" s="202"/>
    </row>
    <row r="35" spans="1:57" s="3" customFormat="1" ht="14.45" hidden="1" customHeight="1">
      <c r="B35" s="36"/>
      <c r="F35" s="24" t="s">
        <v>47</v>
      </c>
      <c r="L35" s="193">
        <v>0.15</v>
      </c>
      <c r="M35" s="192"/>
      <c r="N35" s="192"/>
      <c r="O35" s="192"/>
      <c r="P35" s="192"/>
      <c r="W35" s="191">
        <f>ROUND(BC94 + SUM(CG97:CG101), 2)</f>
        <v>0</v>
      </c>
      <c r="X35" s="192"/>
      <c r="Y35" s="192"/>
      <c r="Z35" s="192"/>
      <c r="AA35" s="192"/>
      <c r="AB35" s="192"/>
      <c r="AC35" s="192"/>
      <c r="AD35" s="192"/>
      <c r="AE35" s="192"/>
      <c r="AK35" s="191">
        <v>0</v>
      </c>
      <c r="AL35" s="192"/>
      <c r="AM35" s="192"/>
      <c r="AN35" s="192"/>
      <c r="AO35" s="192"/>
      <c r="AR35" s="36"/>
    </row>
    <row r="36" spans="1:57" s="3" customFormat="1" ht="14.45" hidden="1" customHeight="1">
      <c r="B36" s="36"/>
      <c r="F36" s="24" t="s">
        <v>48</v>
      </c>
      <c r="L36" s="193">
        <v>0</v>
      </c>
      <c r="M36" s="192"/>
      <c r="N36" s="192"/>
      <c r="O36" s="192"/>
      <c r="P36" s="192"/>
      <c r="W36" s="191">
        <f>ROUND(BD94 + SUM(CH97:CH101), 2)</f>
        <v>0</v>
      </c>
      <c r="X36" s="192"/>
      <c r="Y36" s="192"/>
      <c r="Z36" s="192"/>
      <c r="AA36" s="192"/>
      <c r="AB36" s="192"/>
      <c r="AC36" s="192"/>
      <c r="AD36" s="192"/>
      <c r="AE36" s="192"/>
      <c r="AK36" s="191">
        <v>0</v>
      </c>
      <c r="AL36" s="192"/>
      <c r="AM36" s="192"/>
      <c r="AN36" s="192"/>
      <c r="AO36" s="192"/>
      <c r="AR36" s="36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37"/>
      <c r="D38" s="38" t="s">
        <v>49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50</v>
      </c>
      <c r="U38" s="39"/>
      <c r="V38" s="39"/>
      <c r="W38" s="39"/>
      <c r="X38" s="194" t="s">
        <v>51</v>
      </c>
      <c r="Y38" s="195"/>
      <c r="Z38" s="195"/>
      <c r="AA38" s="195"/>
      <c r="AB38" s="195"/>
      <c r="AC38" s="39"/>
      <c r="AD38" s="39"/>
      <c r="AE38" s="39"/>
      <c r="AF38" s="39"/>
      <c r="AG38" s="39"/>
      <c r="AH38" s="39"/>
      <c r="AI38" s="39"/>
      <c r="AJ38" s="39"/>
      <c r="AK38" s="196">
        <f>SUM(AK29:AK36)</f>
        <v>0</v>
      </c>
      <c r="AL38" s="195"/>
      <c r="AM38" s="195"/>
      <c r="AN38" s="195"/>
      <c r="AO38" s="197"/>
      <c r="AP38" s="37"/>
      <c r="AQ38" s="37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1"/>
      <c r="D49" s="42" t="s">
        <v>52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53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31"/>
      <c r="B60" s="32"/>
      <c r="C60" s="31"/>
      <c r="D60" s="44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54</v>
      </c>
      <c r="AI60" s="34"/>
      <c r="AJ60" s="34"/>
      <c r="AK60" s="34"/>
      <c r="AL60" s="34"/>
      <c r="AM60" s="44" t="s">
        <v>55</v>
      </c>
      <c r="AN60" s="34"/>
      <c r="AO60" s="34"/>
      <c r="AP60" s="31"/>
      <c r="AQ60" s="31"/>
      <c r="AR60" s="32"/>
      <c r="BE60" s="31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31"/>
      <c r="B64" s="32"/>
      <c r="C64" s="31"/>
      <c r="D64" s="42" t="s">
        <v>56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57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31"/>
      <c r="B75" s="32"/>
      <c r="C75" s="31"/>
      <c r="D75" s="44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54</v>
      </c>
      <c r="AI75" s="34"/>
      <c r="AJ75" s="34"/>
      <c r="AK75" s="34"/>
      <c r="AL75" s="34"/>
      <c r="AM75" s="44" t="s">
        <v>55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18" t="s">
        <v>58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4" t="s">
        <v>13</v>
      </c>
      <c r="L84" s="4" t="str">
        <f>K5</f>
        <v>2023_13</v>
      </c>
      <c r="AR84" s="50"/>
    </row>
    <row r="85" spans="1:91" s="5" customFormat="1" ht="36.950000000000003" customHeight="1">
      <c r="B85" s="51"/>
      <c r="C85" s="52" t="s">
        <v>16</v>
      </c>
      <c r="L85" s="225" t="str">
        <f>K6</f>
        <v>DOLNÍ BOUSOV - NÁMĚSTÍ - ZÁSUVKOVÉ SKŘÍNĚ A NABÍJEČKY KOL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4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Dolní Bousov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4" t="s">
        <v>22</v>
      </c>
      <c r="AJ87" s="31"/>
      <c r="AK87" s="31"/>
      <c r="AL87" s="31"/>
      <c r="AM87" s="227" t="str">
        <f>IF(AN8= "","",AN8)</f>
        <v>23.7.2023</v>
      </c>
      <c r="AN87" s="227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4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Dolní Bousov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4" t="s">
        <v>31</v>
      </c>
      <c r="AJ89" s="31"/>
      <c r="AK89" s="31"/>
      <c r="AL89" s="31"/>
      <c r="AM89" s="232" t="str">
        <f>IF(E17="","",E17)</f>
        <v>Jiří Pelant</v>
      </c>
      <c r="AN89" s="233"/>
      <c r="AO89" s="233"/>
      <c r="AP89" s="233"/>
      <c r="AQ89" s="31"/>
      <c r="AR89" s="32"/>
      <c r="AS89" s="228" t="s">
        <v>59</v>
      </c>
      <c r="AT89" s="22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4" t="s">
        <v>29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4" t="s">
        <v>35</v>
      </c>
      <c r="AJ90" s="31"/>
      <c r="AK90" s="31"/>
      <c r="AL90" s="31"/>
      <c r="AM90" s="232" t="str">
        <f>IF(E20="","",E20)</f>
        <v>Jiří Pelant</v>
      </c>
      <c r="AN90" s="233"/>
      <c r="AO90" s="233"/>
      <c r="AP90" s="233"/>
      <c r="AQ90" s="31"/>
      <c r="AR90" s="32"/>
      <c r="AS90" s="230"/>
      <c r="AT90" s="23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0"/>
      <c r="AT91" s="23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19" t="s">
        <v>60</v>
      </c>
      <c r="D92" s="217"/>
      <c r="E92" s="217"/>
      <c r="F92" s="217"/>
      <c r="G92" s="217"/>
      <c r="H92" s="59"/>
      <c r="I92" s="216" t="s">
        <v>61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20" t="s">
        <v>62</v>
      </c>
      <c r="AH92" s="217"/>
      <c r="AI92" s="217"/>
      <c r="AJ92" s="217"/>
      <c r="AK92" s="217"/>
      <c r="AL92" s="217"/>
      <c r="AM92" s="217"/>
      <c r="AN92" s="216" t="s">
        <v>63</v>
      </c>
      <c r="AO92" s="217"/>
      <c r="AP92" s="218"/>
      <c r="AQ92" s="60" t="s">
        <v>64</v>
      </c>
      <c r="AR92" s="32"/>
      <c r="AS92" s="61" t="s">
        <v>65</v>
      </c>
      <c r="AT92" s="62" t="s">
        <v>66</v>
      </c>
      <c r="AU92" s="62" t="s">
        <v>67</v>
      </c>
      <c r="AV92" s="62" t="s">
        <v>68</v>
      </c>
      <c r="AW92" s="62" t="s">
        <v>69</v>
      </c>
      <c r="AX92" s="62" t="s">
        <v>70</v>
      </c>
      <c r="AY92" s="62" t="s">
        <v>71</v>
      </c>
      <c r="AZ92" s="62" t="s">
        <v>72</v>
      </c>
      <c r="BA92" s="62" t="s">
        <v>73</v>
      </c>
      <c r="BB92" s="62" t="s">
        <v>74</v>
      </c>
      <c r="BC92" s="62" t="s">
        <v>75</v>
      </c>
      <c r="BD92" s="63" t="s">
        <v>76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77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4">
        <f>ROUND(AG95,2)</f>
        <v>0</v>
      </c>
      <c r="AH94" s="224"/>
      <c r="AI94" s="224"/>
      <c r="AJ94" s="224"/>
      <c r="AK94" s="224"/>
      <c r="AL94" s="224"/>
      <c r="AM94" s="224"/>
      <c r="AN94" s="198">
        <f>SUM(AG94,AT94)</f>
        <v>0</v>
      </c>
      <c r="AO94" s="198"/>
      <c r="AP94" s="198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78</v>
      </c>
      <c r="BT94" s="76" t="s">
        <v>79</v>
      </c>
      <c r="BU94" s="77" t="s">
        <v>80</v>
      </c>
      <c r="BV94" s="76" t="s">
        <v>81</v>
      </c>
      <c r="BW94" s="76" t="s">
        <v>4</v>
      </c>
      <c r="BX94" s="76" t="s">
        <v>82</v>
      </c>
      <c r="CL94" s="76" t="s">
        <v>1</v>
      </c>
    </row>
    <row r="95" spans="1:91" s="7" customFormat="1" ht="24.75" customHeight="1">
      <c r="A95" s="78" t="s">
        <v>83</v>
      </c>
      <c r="B95" s="79"/>
      <c r="C95" s="80"/>
      <c r="D95" s="221" t="s">
        <v>84</v>
      </c>
      <c r="E95" s="221"/>
      <c r="F95" s="221"/>
      <c r="G95" s="221"/>
      <c r="H95" s="221"/>
      <c r="I95" s="81"/>
      <c r="J95" s="221" t="s">
        <v>85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2">
        <f>'2023_13_01 - SO.02 - kabe...'!J32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82" t="s">
        <v>86</v>
      </c>
      <c r="AR95" s="79"/>
      <c r="AS95" s="83">
        <v>0</v>
      </c>
      <c r="AT95" s="84">
        <f>ROUND(SUM(AV95:AW95),2)</f>
        <v>0</v>
      </c>
      <c r="AU95" s="85">
        <f>'2023_13_01 - SO.02 - kabe...'!P131</f>
        <v>0</v>
      </c>
      <c r="AV95" s="84">
        <f>'2023_13_01 - SO.02 - kabe...'!J35</f>
        <v>0</v>
      </c>
      <c r="AW95" s="84">
        <f>'2023_13_01 - SO.02 - kabe...'!J36</f>
        <v>0</v>
      </c>
      <c r="AX95" s="84">
        <f>'2023_13_01 - SO.02 - kabe...'!J37</f>
        <v>0</v>
      </c>
      <c r="AY95" s="84">
        <f>'2023_13_01 - SO.02 - kabe...'!J38</f>
        <v>0</v>
      </c>
      <c r="AZ95" s="84">
        <f>'2023_13_01 - SO.02 - kabe...'!F35</f>
        <v>0</v>
      </c>
      <c r="BA95" s="84">
        <f>'2023_13_01 - SO.02 - kabe...'!F36</f>
        <v>0</v>
      </c>
      <c r="BB95" s="84">
        <f>'2023_13_01 - SO.02 - kabe...'!F37</f>
        <v>0</v>
      </c>
      <c r="BC95" s="84">
        <f>'2023_13_01 - SO.02 - kabe...'!F38</f>
        <v>0</v>
      </c>
      <c r="BD95" s="86">
        <f>'2023_13_01 - SO.02 - kabe...'!F39</f>
        <v>0</v>
      </c>
      <c r="BT95" s="87" t="s">
        <v>87</v>
      </c>
      <c r="BV95" s="87" t="s">
        <v>81</v>
      </c>
      <c r="BW95" s="87" t="s">
        <v>88</v>
      </c>
      <c r="BX95" s="87" t="s">
        <v>4</v>
      </c>
      <c r="CL95" s="87" t="s">
        <v>1</v>
      </c>
      <c r="CM95" s="87" t="s">
        <v>89</v>
      </c>
    </row>
    <row r="96" spans="1:91">
      <c r="B96" s="17"/>
      <c r="AR96" s="17"/>
    </row>
    <row r="97" spans="1:89" s="2" customFormat="1" ht="30" customHeight="1">
      <c r="A97" s="31"/>
      <c r="B97" s="32"/>
      <c r="C97" s="68" t="s">
        <v>90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8">
        <f>ROUND(SUM(AG98:AG101), 2)</f>
        <v>0</v>
      </c>
      <c r="AH97" s="198"/>
      <c r="AI97" s="198"/>
      <c r="AJ97" s="198"/>
      <c r="AK97" s="198"/>
      <c r="AL97" s="198"/>
      <c r="AM97" s="198"/>
      <c r="AN97" s="198">
        <f>ROUND(SUM(AN98:AN101), 2)</f>
        <v>0</v>
      </c>
      <c r="AO97" s="198"/>
      <c r="AP97" s="198"/>
      <c r="AQ97" s="88"/>
      <c r="AR97" s="32"/>
      <c r="AS97" s="61" t="s">
        <v>91</v>
      </c>
      <c r="AT97" s="62" t="s">
        <v>92</v>
      </c>
      <c r="AU97" s="62" t="s">
        <v>43</v>
      </c>
      <c r="AV97" s="63" t="s">
        <v>66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89" s="2" customFormat="1" ht="19.899999999999999" customHeight="1">
      <c r="A98" s="31"/>
      <c r="B98" s="32"/>
      <c r="C98" s="31"/>
      <c r="D98" s="213" t="s">
        <v>93</v>
      </c>
      <c r="E98" s="213"/>
      <c r="F98" s="213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31"/>
      <c r="AD98" s="31"/>
      <c r="AE98" s="31"/>
      <c r="AF98" s="31"/>
      <c r="AG98" s="214">
        <f>ROUND(AG94 * AS98, 2)</f>
        <v>0</v>
      </c>
      <c r="AH98" s="215"/>
      <c r="AI98" s="215"/>
      <c r="AJ98" s="215"/>
      <c r="AK98" s="215"/>
      <c r="AL98" s="215"/>
      <c r="AM98" s="215"/>
      <c r="AN98" s="215">
        <f>ROUND(AG98 + AV98, 2)</f>
        <v>0</v>
      </c>
      <c r="AO98" s="215"/>
      <c r="AP98" s="215"/>
      <c r="AQ98" s="31"/>
      <c r="AR98" s="32"/>
      <c r="AS98" s="90">
        <v>0</v>
      </c>
      <c r="AT98" s="91" t="s">
        <v>94</v>
      </c>
      <c r="AU98" s="91" t="s">
        <v>44</v>
      </c>
      <c r="AV98" s="92">
        <f>ROUND(IF(AU98="základní",AG98*L32,IF(AU98="snížená",AG98*L33,0)), 2)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V98" s="14" t="s">
        <v>95</v>
      </c>
      <c r="BY98" s="93">
        <f>IF(AU98="základní",AV98,0)</f>
        <v>0</v>
      </c>
      <c r="BZ98" s="93">
        <f>IF(AU98="snížená",AV98,0)</f>
        <v>0</v>
      </c>
      <c r="CA98" s="93">
        <v>0</v>
      </c>
      <c r="CB98" s="93">
        <v>0</v>
      </c>
      <c r="CC98" s="93">
        <v>0</v>
      </c>
      <c r="CD98" s="93">
        <f>IF(AU98="základní",AG98,0)</f>
        <v>0</v>
      </c>
      <c r="CE98" s="93">
        <f>IF(AU98="snížená",AG98,0)</f>
        <v>0</v>
      </c>
      <c r="CF98" s="93">
        <f>IF(AU98="zákl. přenesená",AG98,0)</f>
        <v>0</v>
      </c>
      <c r="CG98" s="93">
        <f>IF(AU98="sníž. přenesená",AG98,0)</f>
        <v>0</v>
      </c>
      <c r="CH98" s="93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pans="1:89" s="2" customFormat="1" ht="19.899999999999999" customHeight="1">
      <c r="A99" s="31"/>
      <c r="B99" s="32"/>
      <c r="C99" s="31"/>
      <c r="D99" s="212" t="s">
        <v>96</v>
      </c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31"/>
      <c r="AD99" s="31"/>
      <c r="AE99" s="31"/>
      <c r="AF99" s="31"/>
      <c r="AG99" s="214">
        <f>ROUND(AG94 * AS99, 2)</f>
        <v>0</v>
      </c>
      <c r="AH99" s="215"/>
      <c r="AI99" s="215"/>
      <c r="AJ99" s="215"/>
      <c r="AK99" s="215"/>
      <c r="AL99" s="215"/>
      <c r="AM99" s="215"/>
      <c r="AN99" s="215">
        <f>ROUND(AG99 + AV99, 2)</f>
        <v>0</v>
      </c>
      <c r="AO99" s="215"/>
      <c r="AP99" s="215"/>
      <c r="AQ99" s="31"/>
      <c r="AR99" s="32"/>
      <c r="AS99" s="90">
        <v>0</v>
      </c>
      <c r="AT99" s="91" t="s">
        <v>94</v>
      </c>
      <c r="AU99" s="91" t="s">
        <v>44</v>
      </c>
      <c r="AV99" s="92">
        <f>ROUND(IF(AU99="základní",AG99*L32,IF(AU99="snížená",AG99*L33,0)), 2)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V99" s="14" t="s">
        <v>97</v>
      </c>
      <c r="BY99" s="93">
        <f>IF(AU99="základní",AV99,0)</f>
        <v>0</v>
      </c>
      <c r="BZ99" s="93">
        <f>IF(AU99="snížená",AV99,0)</f>
        <v>0</v>
      </c>
      <c r="CA99" s="93">
        <v>0</v>
      </c>
      <c r="CB99" s="93">
        <v>0</v>
      </c>
      <c r="CC99" s="93">
        <v>0</v>
      </c>
      <c r="CD99" s="93">
        <f>IF(AU99="základní",AG99,0)</f>
        <v>0</v>
      </c>
      <c r="CE99" s="93">
        <f>IF(AU99="snížená",AG99,0)</f>
        <v>0</v>
      </c>
      <c r="CF99" s="93">
        <f>IF(AU99="zákl. přenesená",AG99,0)</f>
        <v>0</v>
      </c>
      <c r="CG99" s="93">
        <f>IF(AU99="sníž. přenesená",AG99,0)</f>
        <v>0</v>
      </c>
      <c r="CH99" s="93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pans="1:89" s="2" customFormat="1" ht="19.899999999999999" customHeight="1">
      <c r="A100" s="31"/>
      <c r="B100" s="32"/>
      <c r="C100" s="31"/>
      <c r="D100" s="212" t="s">
        <v>96</v>
      </c>
      <c r="E100" s="213"/>
      <c r="F100" s="213"/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31"/>
      <c r="AD100" s="31"/>
      <c r="AE100" s="31"/>
      <c r="AF100" s="31"/>
      <c r="AG100" s="214">
        <f>ROUND(AG94 * AS100, 2)</f>
        <v>0</v>
      </c>
      <c r="AH100" s="215"/>
      <c r="AI100" s="215"/>
      <c r="AJ100" s="215"/>
      <c r="AK100" s="215"/>
      <c r="AL100" s="215"/>
      <c r="AM100" s="215"/>
      <c r="AN100" s="215">
        <f>ROUND(AG100 + AV100, 2)</f>
        <v>0</v>
      </c>
      <c r="AO100" s="215"/>
      <c r="AP100" s="215"/>
      <c r="AQ100" s="31"/>
      <c r="AR100" s="32"/>
      <c r="AS100" s="90">
        <v>0</v>
      </c>
      <c r="AT100" s="91" t="s">
        <v>94</v>
      </c>
      <c r="AU100" s="91" t="s">
        <v>44</v>
      </c>
      <c r="AV100" s="92">
        <f>ROUND(IF(AU100="základní",AG100*L32,IF(AU100="snížená",AG100*L33,0)),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V100" s="14" t="s">
        <v>97</v>
      </c>
      <c r="BY100" s="93">
        <f>IF(AU100="základní",AV100,0)</f>
        <v>0</v>
      </c>
      <c r="BZ100" s="93">
        <f>IF(AU100="snížená",AV100,0)</f>
        <v>0</v>
      </c>
      <c r="CA100" s="93">
        <v>0</v>
      </c>
      <c r="CB100" s="93">
        <v>0</v>
      </c>
      <c r="CC100" s="93">
        <v>0</v>
      </c>
      <c r="CD100" s="93">
        <f>IF(AU100="základní",AG100,0)</f>
        <v>0</v>
      </c>
      <c r="CE100" s="93">
        <f>IF(AU100="snížená",AG100,0)</f>
        <v>0</v>
      </c>
      <c r="CF100" s="93">
        <f>IF(AU100="zákl. přenesená",AG100,0)</f>
        <v>0</v>
      </c>
      <c r="CG100" s="93">
        <f>IF(AU100="sníž. přenesená",AG100,0)</f>
        <v>0</v>
      </c>
      <c r="CH100" s="93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1"/>
      <c r="B101" s="32"/>
      <c r="C101" s="31"/>
      <c r="D101" s="212" t="s">
        <v>96</v>
      </c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31"/>
      <c r="AD101" s="31"/>
      <c r="AE101" s="31"/>
      <c r="AF101" s="31"/>
      <c r="AG101" s="214">
        <f>ROUND(AG94 * AS101, 2)</f>
        <v>0</v>
      </c>
      <c r="AH101" s="215"/>
      <c r="AI101" s="215"/>
      <c r="AJ101" s="215"/>
      <c r="AK101" s="215"/>
      <c r="AL101" s="215"/>
      <c r="AM101" s="215"/>
      <c r="AN101" s="215">
        <f>ROUND(AG101 + AV101, 2)</f>
        <v>0</v>
      </c>
      <c r="AO101" s="215"/>
      <c r="AP101" s="215"/>
      <c r="AQ101" s="31"/>
      <c r="AR101" s="32"/>
      <c r="AS101" s="94">
        <v>0</v>
      </c>
      <c r="AT101" s="95" t="s">
        <v>94</v>
      </c>
      <c r="AU101" s="95" t="s">
        <v>44</v>
      </c>
      <c r="AV101" s="96">
        <f>ROUND(IF(AU101="základní",AG101*L32,IF(AU101="snížená",AG101*L33,0)),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V101" s="14" t="s">
        <v>97</v>
      </c>
      <c r="BY101" s="93">
        <f>IF(AU101="základní",AV101,0)</f>
        <v>0</v>
      </c>
      <c r="BZ101" s="93">
        <f>IF(AU101="snížená",AV101,0)</f>
        <v>0</v>
      </c>
      <c r="CA101" s="93">
        <v>0</v>
      </c>
      <c r="CB101" s="93">
        <v>0</v>
      </c>
      <c r="CC101" s="93">
        <v>0</v>
      </c>
      <c r="CD101" s="93">
        <f>IF(AU101="základní",AG101,0)</f>
        <v>0</v>
      </c>
      <c r="CE101" s="93">
        <f>IF(AU101="snížená",AG101,0)</f>
        <v>0</v>
      </c>
      <c r="CF101" s="93">
        <f>IF(AU101="zákl. přenesená",AG101,0)</f>
        <v>0</v>
      </c>
      <c r="CG101" s="93">
        <f>IF(AU101="sníž. přenesená",AG101,0)</f>
        <v>0</v>
      </c>
      <c r="CH101" s="93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0.9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89" s="2" customFormat="1" ht="30" customHeight="1">
      <c r="A103" s="31"/>
      <c r="B103" s="32"/>
      <c r="C103" s="97" t="s">
        <v>98</v>
      </c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199">
        <f>ROUND(AG94 + AG97, 2)</f>
        <v>0</v>
      </c>
      <c r="AH103" s="199"/>
      <c r="AI103" s="199"/>
      <c r="AJ103" s="199"/>
      <c r="AK103" s="199"/>
      <c r="AL103" s="199"/>
      <c r="AM103" s="199"/>
      <c r="AN103" s="199">
        <f>ROUND(AN94 + AN97, 2)</f>
        <v>0</v>
      </c>
      <c r="AO103" s="199"/>
      <c r="AP103" s="199"/>
      <c r="AQ103" s="98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89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</sheetData>
  <mergeCells count="60">
    <mergeCell ref="L85:AJ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AG97:AM97"/>
    <mergeCell ref="AN97:AP97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2023_13_01 - SO.02 - kabe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abSelected="1" workbookViewId="0">
      <selection activeCell="F155" sqref="F15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89</v>
      </c>
    </row>
    <row r="4" spans="1:46" s="1" customFormat="1" ht="24.95" customHeight="1">
      <c r="B4" s="17"/>
      <c r="D4" s="18" t="s">
        <v>99</v>
      </c>
      <c r="L4" s="17"/>
      <c r="M4" s="10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35" t="str">
        <f>'Rekapitulace stavby'!K6</f>
        <v>DOLNÍ BOUSOV - NÁMĚSTÍ - ZÁSUVKOVÉ SKŘÍNĚ A NABÍJEČKY KOL</v>
      </c>
      <c r="F7" s="236"/>
      <c r="G7" s="236"/>
      <c r="H7" s="236"/>
      <c r="L7" s="17"/>
    </row>
    <row r="8" spans="1:46" s="2" customFormat="1" ht="12" customHeight="1">
      <c r="A8" s="31"/>
      <c r="B8" s="32"/>
      <c r="C8" s="31"/>
      <c r="D8" s="24" t="s">
        <v>100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5" t="s">
        <v>101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4" t="s">
        <v>18</v>
      </c>
      <c r="E11" s="31"/>
      <c r="F11" s="22" t="s">
        <v>1</v>
      </c>
      <c r="G11" s="31"/>
      <c r="H11" s="31"/>
      <c r="I11" s="24" t="s">
        <v>19</v>
      </c>
      <c r="J11" s="22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4" t="s">
        <v>20</v>
      </c>
      <c r="E12" s="31"/>
      <c r="F12" s="22" t="s">
        <v>21</v>
      </c>
      <c r="G12" s="31"/>
      <c r="H12" s="31"/>
      <c r="I12" s="24" t="s">
        <v>22</v>
      </c>
      <c r="J12" s="54" t="str">
        <f>'Rekapitulace stavby'!AN8</f>
        <v>23.7.2023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4" t="s">
        <v>24</v>
      </c>
      <c r="E14" s="31"/>
      <c r="F14" s="31"/>
      <c r="G14" s="31"/>
      <c r="H14" s="31"/>
      <c r="I14" s="24" t="s">
        <v>25</v>
      </c>
      <c r="J14" s="22" t="s">
        <v>26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2" t="s">
        <v>27</v>
      </c>
      <c r="F15" s="31"/>
      <c r="G15" s="31"/>
      <c r="H15" s="31"/>
      <c r="I15" s="24" t="s">
        <v>28</v>
      </c>
      <c r="J15" s="22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4" t="s">
        <v>29</v>
      </c>
      <c r="E17" s="31"/>
      <c r="F17" s="31"/>
      <c r="G17" s="31"/>
      <c r="H17" s="31"/>
      <c r="I17" s="24" t="s">
        <v>25</v>
      </c>
      <c r="J17" s="25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8" t="str">
        <f>'Rekapitulace stavby'!E14</f>
        <v>Vyplň údaj</v>
      </c>
      <c r="F18" s="203"/>
      <c r="G18" s="203"/>
      <c r="H18" s="203"/>
      <c r="I18" s="24" t="s">
        <v>28</v>
      </c>
      <c r="J18" s="25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4" t="s">
        <v>31</v>
      </c>
      <c r="E20" s="31"/>
      <c r="F20" s="31"/>
      <c r="G20" s="31"/>
      <c r="H20" s="31"/>
      <c r="I20" s="24" t="s">
        <v>25</v>
      </c>
      <c r="J20" s="22" t="s">
        <v>32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2" t="s">
        <v>33</v>
      </c>
      <c r="F21" s="31"/>
      <c r="G21" s="31"/>
      <c r="H21" s="31"/>
      <c r="I21" s="24" t="s">
        <v>28</v>
      </c>
      <c r="J21" s="22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4" t="s">
        <v>35</v>
      </c>
      <c r="E23" s="31"/>
      <c r="F23" s="31"/>
      <c r="G23" s="31"/>
      <c r="H23" s="31"/>
      <c r="I23" s="24" t="s">
        <v>25</v>
      </c>
      <c r="J23" s="22" t="s">
        <v>32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2" t="s">
        <v>33</v>
      </c>
      <c r="F24" s="31"/>
      <c r="G24" s="31"/>
      <c r="H24" s="31"/>
      <c r="I24" s="24" t="s">
        <v>28</v>
      </c>
      <c r="J24" s="22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4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1"/>
      <c r="B27" s="102"/>
      <c r="C27" s="101"/>
      <c r="D27" s="101"/>
      <c r="E27" s="207" t="s">
        <v>1</v>
      </c>
      <c r="F27" s="207"/>
      <c r="G27" s="207"/>
      <c r="H27" s="20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2" t="s">
        <v>102</v>
      </c>
      <c r="E30" s="31"/>
      <c r="F30" s="31"/>
      <c r="G30" s="31"/>
      <c r="H30" s="31"/>
      <c r="I30" s="31"/>
      <c r="J30" s="30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93</v>
      </c>
      <c r="E31" s="31"/>
      <c r="F31" s="31"/>
      <c r="G31" s="31"/>
      <c r="H31" s="31"/>
      <c r="I31" s="31"/>
      <c r="J31" s="30">
        <f>J104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4" t="s">
        <v>39</v>
      </c>
      <c r="E32" s="31"/>
      <c r="F32" s="31"/>
      <c r="G32" s="31"/>
      <c r="H32" s="31"/>
      <c r="I32" s="31"/>
      <c r="J32" s="70">
        <f>ROUND(J30 + J31,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41</v>
      </c>
      <c r="G34" s="31"/>
      <c r="H34" s="31"/>
      <c r="I34" s="35" t="s">
        <v>40</v>
      </c>
      <c r="J34" s="35" t="s">
        <v>42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5" t="s">
        <v>43</v>
      </c>
      <c r="E35" s="24" t="s">
        <v>44</v>
      </c>
      <c r="F35" s="106">
        <f>ROUND((SUM(BE104:BE111) + SUM(BE131:BE171)),  2)</f>
        <v>0</v>
      </c>
      <c r="G35" s="31"/>
      <c r="H35" s="31"/>
      <c r="I35" s="107">
        <v>0.21</v>
      </c>
      <c r="J35" s="106">
        <f>ROUND(((SUM(BE104:BE111) + SUM(BE131:BE171))*I35),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4" t="s">
        <v>45</v>
      </c>
      <c r="F36" s="106">
        <f>ROUND((SUM(BF104:BF111) + SUM(BF131:BF171)),  2)</f>
        <v>0</v>
      </c>
      <c r="G36" s="31"/>
      <c r="H36" s="31"/>
      <c r="I36" s="107">
        <v>0.15</v>
      </c>
      <c r="J36" s="106">
        <f>ROUND(((SUM(BF104:BF111) + SUM(BF131:BF171))*I36),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4" t="s">
        <v>46</v>
      </c>
      <c r="F37" s="106">
        <f>ROUND((SUM(BG104:BG111) + SUM(BG131:BG171)),  2)</f>
        <v>0</v>
      </c>
      <c r="G37" s="31"/>
      <c r="H37" s="31"/>
      <c r="I37" s="107">
        <v>0.21</v>
      </c>
      <c r="J37" s="106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4" t="s">
        <v>47</v>
      </c>
      <c r="F38" s="106">
        <f>ROUND((SUM(BH104:BH111) + SUM(BH131:BH171)),  2)</f>
        <v>0</v>
      </c>
      <c r="G38" s="31"/>
      <c r="H38" s="31"/>
      <c r="I38" s="107">
        <v>0.15</v>
      </c>
      <c r="J38" s="106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4" t="s">
        <v>48</v>
      </c>
      <c r="F39" s="106">
        <f>ROUND((SUM(BI104:BI111) + SUM(BI131:BI171)),  2)</f>
        <v>0</v>
      </c>
      <c r="G39" s="31"/>
      <c r="H39" s="31"/>
      <c r="I39" s="107">
        <v>0</v>
      </c>
      <c r="J39" s="106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8"/>
      <c r="D41" s="108" t="s">
        <v>49</v>
      </c>
      <c r="E41" s="59"/>
      <c r="F41" s="59"/>
      <c r="G41" s="109" t="s">
        <v>50</v>
      </c>
      <c r="H41" s="110" t="s">
        <v>51</v>
      </c>
      <c r="I41" s="59"/>
      <c r="J41" s="111">
        <f>SUM(J32:J39)</f>
        <v>0</v>
      </c>
      <c r="K41" s="112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2"/>
      <c r="C61" s="31"/>
      <c r="D61" s="44" t="s">
        <v>54</v>
      </c>
      <c r="E61" s="34"/>
      <c r="F61" s="113" t="s">
        <v>55</v>
      </c>
      <c r="G61" s="44" t="s">
        <v>54</v>
      </c>
      <c r="H61" s="34"/>
      <c r="I61" s="34"/>
      <c r="J61" s="114" t="s">
        <v>55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2"/>
      <c r="C76" s="31"/>
      <c r="D76" s="44" t="s">
        <v>54</v>
      </c>
      <c r="E76" s="34"/>
      <c r="F76" s="113" t="s">
        <v>55</v>
      </c>
      <c r="G76" s="44" t="s">
        <v>54</v>
      </c>
      <c r="H76" s="34"/>
      <c r="I76" s="34"/>
      <c r="J76" s="114" t="s">
        <v>55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18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4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35" t="str">
        <f>E7</f>
        <v>DOLNÍ BOUSOV - NÁMĚSTÍ - ZÁSUVKOVÉ SKŘÍNĚ A NABÍJEČKY KOL</v>
      </c>
      <c r="F85" s="236"/>
      <c r="G85" s="236"/>
      <c r="H85" s="23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4" t="s">
        <v>100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5" t="str">
        <f>E9</f>
        <v>2023_13_01 - SO.02 - kabelové vedení 1kV pro ZS a NK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4" t="s">
        <v>20</v>
      </c>
      <c r="D89" s="31"/>
      <c r="E89" s="31"/>
      <c r="F89" s="22" t="str">
        <f>F12</f>
        <v>Dolní Bousov</v>
      </c>
      <c r="G89" s="31"/>
      <c r="H89" s="31"/>
      <c r="I89" s="24" t="s">
        <v>22</v>
      </c>
      <c r="J89" s="54" t="str">
        <f>IF(J12="","",J12)</f>
        <v>23.7.2023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4" t="s">
        <v>24</v>
      </c>
      <c r="D91" s="31"/>
      <c r="E91" s="31"/>
      <c r="F91" s="22" t="str">
        <f>E15</f>
        <v>Město Dolní Bousov</v>
      </c>
      <c r="G91" s="31"/>
      <c r="H91" s="31"/>
      <c r="I91" s="24" t="s">
        <v>31</v>
      </c>
      <c r="J91" s="27" t="str">
        <f>E21</f>
        <v>Jiří Pelant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4" t="s">
        <v>29</v>
      </c>
      <c r="D92" s="31"/>
      <c r="E92" s="31"/>
      <c r="F92" s="22" t="str">
        <f>IF(E18="","",E18)</f>
        <v>Vyplň údaj</v>
      </c>
      <c r="G92" s="31"/>
      <c r="H92" s="31"/>
      <c r="I92" s="24" t="s">
        <v>35</v>
      </c>
      <c r="J92" s="27" t="str">
        <f>E24</f>
        <v>Jiří Pelant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5" t="s">
        <v>104</v>
      </c>
      <c r="D94" s="98"/>
      <c r="E94" s="98"/>
      <c r="F94" s="98"/>
      <c r="G94" s="98"/>
      <c r="H94" s="98"/>
      <c r="I94" s="98"/>
      <c r="J94" s="116" t="s">
        <v>105</v>
      </c>
      <c r="K94" s="98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7" t="s">
        <v>106</v>
      </c>
      <c r="D96" s="31"/>
      <c r="E96" s="31"/>
      <c r="F96" s="31"/>
      <c r="G96" s="31"/>
      <c r="H96" s="31"/>
      <c r="I96" s="31"/>
      <c r="J96" s="70">
        <f>J131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107</v>
      </c>
    </row>
    <row r="97" spans="1:65" s="9" customFormat="1" ht="24.95" customHeight="1">
      <c r="B97" s="118"/>
      <c r="D97" s="119" t="s">
        <v>108</v>
      </c>
      <c r="E97" s="120"/>
      <c r="F97" s="120"/>
      <c r="G97" s="120"/>
      <c r="H97" s="120"/>
      <c r="I97" s="120"/>
      <c r="J97" s="121">
        <f>J132</f>
        <v>0</v>
      </c>
      <c r="L97" s="118"/>
    </row>
    <row r="98" spans="1:65" s="10" customFormat="1" ht="19.899999999999999" customHeight="1">
      <c r="B98" s="122"/>
      <c r="D98" s="123" t="s">
        <v>109</v>
      </c>
      <c r="E98" s="124"/>
      <c r="F98" s="124"/>
      <c r="G98" s="124"/>
      <c r="H98" s="124"/>
      <c r="I98" s="124"/>
      <c r="J98" s="125">
        <f>J133</f>
        <v>0</v>
      </c>
      <c r="L98" s="122"/>
    </row>
    <row r="99" spans="1:65" s="9" customFormat="1" ht="24.95" customHeight="1">
      <c r="B99" s="118"/>
      <c r="D99" s="119" t="s">
        <v>110</v>
      </c>
      <c r="E99" s="120"/>
      <c r="F99" s="120"/>
      <c r="G99" s="120"/>
      <c r="H99" s="120"/>
      <c r="I99" s="120"/>
      <c r="J99" s="121">
        <f>J148</f>
        <v>0</v>
      </c>
      <c r="L99" s="118"/>
    </row>
    <row r="100" spans="1:65" s="10" customFormat="1" ht="19.899999999999999" customHeight="1">
      <c r="B100" s="122"/>
      <c r="D100" s="123" t="s">
        <v>111</v>
      </c>
      <c r="E100" s="124"/>
      <c r="F100" s="124"/>
      <c r="G100" s="124"/>
      <c r="H100" s="124"/>
      <c r="I100" s="124"/>
      <c r="J100" s="125">
        <f>J149</f>
        <v>0</v>
      </c>
      <c r="L100" s="122"/>
    </row>
    <row r="101" spans="1:65" s="10" customFormat="1" ht="19.899999999999999" customHeight="1">
      <c r="B101" s="122"/>
      <c r="D101" s="123" t="s">
        <v>112</v>
      </c>
      <c r="E101" s="124"/>
      <c r="F101" s="124"/>
      <c r="G101" s="124"/>
      <c r="H101" s="124"/>
      <c r="I101" s="124"/>
      <c r="J101" s="125">
        <f>J162</f>
        <v>0</v>
      </c>
      <c r="L101" s="122"/>
    </row>
    <row r="102" spans="1:65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5" s="2" customFormat="1" ht="6.9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65" s="2" customFormat="1" ht="29.25" customHeight="1">
      <c r="A104" s="31"/>
      <c r="B104" s="32"/>
      <c r="C104" s="117" t="s">
        <v>113</v>
      </c>
      <c r="D104" s="31"/>
      <c r="E104" s="31"/>
      <c r="F104" s="31"/>
      <c r="G104" s="31"/>
      <c r="H104" s="31"/>
      <c r="I104" s="31"/>
      <c r="J104" s="126">
        <f>ROUND(J105 + J106 + J107 + J108 + J109 + J110,2)</f>
        <v>0</v>
      </c>
      <c r="K104" s="31"/>
      <c r="L104" s="41"/>
      <c r="N104" s="127" t="s">
        <v>43</v>
      </c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65" s="2" customFormat="1" ht="18" customHeight="1">
      <c r="A105" s="31"/>
      <c r="B105" s="128"/>
      <c r="C105" s="129"/>
      <c r="D105" s="212" t="s">
        <v>114</v>
      </c>
      <c r="E105" s="234"/>
      <c r="F105" s="234"/>
      <c r="G105" s="129"/>
      <c r="H105" s="129"/>
      <c r="I105" s="129"/>
      <c r="J105" s="89">
        <v>0</v>
      </c>
      <c r="K105" s="129"/>
      <c r="L105" s="131"/>
      <c r="M105" s="132"/>
      <c r="N105" s="133" t="s">
        <v>44</v>
      </c>
      <c r="O105" s="132"/>
      <c r="P105" s="132"/>
      <c r="Q105" s="132"/>
      <c r="R105" s="132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32"/>
      <c r="AG105" s="132"/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4" t="s">
        <v>115</v>
      </c>
      <c r="AZ105" s="132"/>
      <c r="BA105" s="132"/>
      <c r="BB105" s="132"/>
      <c r="BC105" s="132"/>
      <c r="BD105" s="132"/>
      <c r="BE105" s="135">
        <f t="shared" ref="BE105:BE110" si="0">IF(N105="základní",J105,0)</f>
        <v>0</v>
      </c>
      <c r="BF105" s="135">
        <f t="shared" ref="BF105:BF110" si="1">IF(N105="snížená",J105,0)</f>
        <v>0</v>
      </c>
      <c r="BG105" s="135">
        <f t="shared" ref="BG105:BG110" si="2">IF(N105="zákl. přenesená",J105,0)</f>
        <v>0</v>
      </c>
      <c r="BH105" s="135">
        <f t="shared" ref="BH105:BH110" si="3">IF(N105="sníž. přenesená",J105,0)</f>
        <v>0</v>
      </c>
      <c r="BI105" s="135">
        <f t="shared" ref="BI105:BI110" si="4">IF(N105="nulová",J105,0)</f>
        <v>0</v>
      </c>
      <c r="BJ105" s="134" t="s">
        <v>87</v>
      </c>
      <c r="BK105" s="132"/>
      <c r="BL105" s="132"/>
      <c r="BM105" s="132"/>
    </row>
    <row r="106" spans="1:65" s="2" customFormat="1" ht="18" customHeight="1">
      <c r="A106" s="31"/>
      <c r="B106" s="128"/>
      <c r="C106" s="129"/>
      <c r="D106" s="212" t="s">
        <v>116</v>
      </c>
      <c r="E106" s="234"/>
      <c r="F106" s="234"/>
      <c r="G106" s="129"/>
      <c r="H106" s="129"/>
      <c r="I106" s="129"/>
      <c r="J106" s="89">
        <v>0</v>
      </c>
      <c r="K106" s="129"/>
      <c r="L106" s="131"/>
      <c r="M106" s="132"/>
      <c r="N106" s="133" t="s">
        <v>44</v>
      </c>
      <c r="O106" s="132"/>
      <c r="P106" s="132"/>
      <c r="Q106" s="132"/>
      <c r="R106" s="132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32"/>
      <c r="AG106" s="132"/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4" t="s">
        <v>115</v>
      </c>
      <c r="AZ106" s="132"/>
      <c r="BA106" s="132"/>
      <c r="BB106" s="132"/>
      <c r="BC106" s="132"/>
      <c r="BD106" s="132"/>
      <c r="BE106" s="135">
        <f t="shared" si="0"/>
        <v>0</v>
      </c>
      <c r="BF106" s="135">
        <f t="shared" si="1"/>
        <v>0</v>
      </c>
      <c r="BG106" s="135">
        <f t="shared" si="2"/>
        <v>0</v>
      </c>
      <c r="BH106" s="135">
        <f t="shared" si="3"/>
        <v>0</v>
      </c>
      <c r="BI106" s="135">
        <f t="shared" si="4"/>
        <v>0</v>
      </c>
      <c r="BJ106" s="134" t="s">
        <v>87</v>
      </c>
      <c r="BK106" s="132"/>
      <c r="BL106" s="132"/>
      <c r="BM106" s="132"/>
    </row>
    <row r="107" spans="1:65" s="2" customFormat="1" ht="18" customHeight="1">
      <c r="A107" s="31"/>
      <c r="B107" s="128"/>
      <c r="C107" s="129"/>
      <c r="D107" s="212" t="s">
        <v>117</v>
      </c>
      <c r="E107" s="234"/>
      <c r="F107" s="234"/>
      <c r="G107" s="129"/>
      <c r="H107" s="129"/>
      <c r="I107" s="129"/>
      <c r="J107" s="89">
        <v>0</v>
      </c>
      <c r="K107" s="129"/>
      <c r="L107" s="131"/>
      <c r="M107" s="132"/>
      <c r="N107" s="133" t="s">
        <v>44</v>
      </c>
      <c r="O107" s="132"/>
      <c r="P107" s="132"/>
      <c r="Q107" s="132"/>
      <c r="R107" s="132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32"/>
      <c r="AG107" s="132"/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4" t="s">
        <v>115</v>
      </c>
      <c r="AZ107" s="132"/>
      <c r="BA107" s="132"/>
      <c r="BB107" s="132"/>
      <c r="BC107" s="132"/>
      <c r="BD107" s="132"/>
      <c r="BE107" s="135">
        <f t="shared" si="0"/>
        <v>0</v>
      </c>
      <c r="BF107" s="135">
        <f t="shared" si="1"/>
        <v>0</v>
      </c>
      <c r="BG107" s="135">
        <f t="shared" si="2"/>
        <v>0</v>
      </c>
      <c r="BH107" s="135">
        <f t="shared" si="3"/>
        <v>0</v>
      </c>
      <c r="BI107" s="135">
        <f t="shared" si="4"/>
        <v>0</v>
      </c>
      <c r="BJ107" s="134" t="s">
        <v>87</v>
      </c>
      <c r="BK107" s="132"/>
      <c r="BL107" s="132"/>
      <c r="BM107" s="132"/>
    </row>
    <row r="108" spans="1:65" s="2" customFormat="1" ht="18" customHeight="1">
      <c r="A108" s="31"/>
      <c r="B108" s="128"/>
      <c r="C108" s="129"/>
      <c r="D108" s="212" t="s">
        <v>118</v>
      </c>
      <c r="E108" s="234"/>
      <c r="F108" s="234"/>
      <c r="G108" s="129"/>
      <c r="H108" s="129"/>
      <c r="I108" s="129"/>
      <c r="J108" s="89">
        <v>0</v>
      </c>
      <c r="K108" s="129"/>
      <c r="L108" s="131"/>
      <c r="M108" s="132"/>
      <c r="N108" s="133" t="s">
        <v>44</v>
      </c>
      <c r="O108" s="132"/>
      <c r="P108" s="132"/>
      <c r="Q108" s="132"/>
      <c r="R108" s="132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4" t="s">
        <v>115</v>
      </c>
      <c r="AZ108" s="132"/>
      <c r="BA108" s="132"/>
      <c r="BB108" s="132"/>
      <c r="BC108" s="132"/>
      <c r="BD108" s="132"/>
      <c r="BE108" s="135">
        <f t="shared" si="0"/>
        <v>0</v>
      </c>
      <c r="BF108" s="135">
        <f t="shared" si="1"/>
        <v>0</v>
      </c>
      <c r="BG108" s="135">
        <f t="shared" si="2"/>
        <v>0</v>
      </c>
      <c r="BH108" s="135">
        <f t="shared" si="3"/>
        <v>0</v>
      </c>
      <c r="BI108" s="135">
        <f t="shared" si="4"/>
        <v>0</v>
      </c>
      <c r="BJ108" s="134" t="s">
        <v>87</v>
      </c>
      <c r="BK108" s="132"/>
      <c r="BL108" s="132"/>
      <c r="BM108" s="132"/>
    </row>
    <row r="109" spans="1:65" s="2" customFormat="1" ht="18" customHeight="1">
      <c r="A109" s="31"/>
      <c r="B109" s="128"/>
      <c r="C109" s="129"/>
      <c r="D109" s="212" t="s">
        <v>119</v>
      </c>
      <c r="E109" s="234"/>
      <c r="F109" s="234"/>
      <c r="G109" s="129"/>
      <c r="H109" s="129"/>
      <c r="I109" s="129"/>
      <c r="J109" s="89">
        <v>0</v>
      </c>
      <c r="K109" s="129"/>
      <c r="L109" s="131"/>
      <c r="M109" s="132"/>
      <c r="N109" s="133" t="s">
        <v>44</v>
      </c>
      <c r="O109" s="132"/>
      <c r="P109" s="132"/>
      <c r="Q109" s="132"/>
      <c r="R109" s="132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4" t="s">
        <v>115</v>
      </c>
      <c r="AZ109" s="132"/>
      <c r="BA109" s="132"/>
      <c r="BB109" s="132"/>
      <c r="BC109" s="132"/>
      <c r="BD109" s="132"/>
      <c r="BE109" s="135">
        <f t="shared" si="0"/>
        <v>0</v>
      </c>
      <c r="BF109" s="135">
        <f t="shared" si="1"/>
        <v>0</v>
      </c>
      <c r="BG109" s="135">
        <f t="shared" si="2"/>
        <v>0</v>
      </c>
      <c r="BH109" s="135">
        <f t="shared" si="3"/>
        <v>0</v>
      </c>
      <c r="BI109" s="135">
        <f t="shared" si="4"/>
        <v>0</v>
      </c>
      <c r="BJ109" s="134" t="s">
        <v>87</v>
      </c>
      <c r="BK109" s="132"/>
      <c r="BL109" s="132"/>
      <c r="BM109" s="132"/>
    </row>
    <row r="110" spans="1:65" s="2" customFormat="1" ht="18" customHeight="1">
      <c r="A110" s="31"/>
      <c r="B110" s="128"/>
      <c r="C110" s="129"/>
      <c r="D110" s="130" t="s">
        <v>120</v>
      </c>
      <c r="E110" s="129"/>
      <c r="F110" s="129"/>
      <c r="G110" s="129"/>
      <c r="H110" s="129"/>
      <c r="I110" s="129"/>
      <c r="J110" s="89">
        <f>ROUND(J30*T110,2)</f>
        <v>0</v>
      </c>
      <c r="K110" s="129"/>
      <c r="L110" s="131"/>
      <c r="M110" s="132"/>
      <c r="N110" s="133" t="s">
        <v>44</v>
      </c>
      <c r="O110" s="132"/>
      <c r="P110" s="132"/>
      <c r="Q110" s="132"/>
      <c r="R110" s="132"/>
      <c r="S110" s="129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32"/>
      <c r="AG110" s="132"/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4" t="s">
        <v>121</v>
      </c>
      <c r="AZ110" s="132"/>
      <c r="BA110" s="132"/>
      <c r="BB110" s="132"/>
      <c r="BC110" s="132"/>
      <c r="BD110" s="132"/>
      <c r="BE110" s="135">
        <f t="shared" si="0"/>
        <v>0</v>
      </c>
      <c r="BF110" s="135">
        <f t="shared" si="1"/>
        <v>0</v>
      </c>
      <c r="BG110" s="135">
        <f t="shared" si="2"/>
        <v>0</v>
      </c>
      <c r="BH110" s="135">
        <f t="shared" si="3"/>
        <v>0</v>
      </c>
      <c r="BI110" s="135">
        <f t="shared" si="4"/>
        <v>0</v>
      </c>
      <c r="BJ110" s="134" t="s">
        <v>87</v>
      </c>
      <c r="BK110" s="132"/>
      <c r="BL110" s="132"/>
      <c r="BM110" s="132"/>
    </row>
    <row r="111" spans="1:65" s="2" customForma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29.25" customHeight="1">
      <c r="A112" s="31"/>
      <c r="B112" s="32"/>
      <c r="C112" s="97" t="s">
        <v>98</v>
      </c>
      <c r="D112" s="98"/>
      <c r="E112" s="98"/>
      <c r="F112" s="98"/>
      <c r="G112" s="98"/>
      <c r="H112" s="98"/>
      <c r="I112" s="98"/>
      <c r="J112" s="99">
        <f>ROUND(J96+J104,2)</f>
        <v>0</v>
      </c>
      <c r="K112" s="98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5" customHeight="1">
      <c r="A113" s="31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7" spans="1:31" s="2" customFormat="1" ht="6.95" customHeight="1">
      <c r="A117" s="31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4.95" customHeight="1">
      <c r="A118" s="31"/>
      <c r="B118" s="32"/>
      <c r="C118" s="18" t="s">
        <v>122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4" t="s">
        <v>16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26.25" customHeight="1">
      <c r="A121" s="31"/>
      <c r="B121" s="32"/>
      <c r="C121" s="31"/>
      <c r="D121" s="31"/>
      <c r="E121" s="235" t="str">
        <f>E7</f>
        <v>DOLNÍ BOUSOV - NÁMĚSTÍ - ZÁSUVKOVÉ SKŘÍNĚ A NABÍJEČKY KOL</v>
      </c>
      <c r="F121" s="236"/>
      <c r="G121" s="236"/>
      <c r="H121" s="236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4" t="s">
        <v>100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1"/>
      <c r="D123" s="31"/>
      <c r="E123" s="225" t="str">
        <f>E9</f>
        <v>2023_13_01 - SO.02 - kabelové vedení 1kV pro ZS a NK</v>
      </c>
      <c r="F123" s="237"/>
      <c r="G123" s="237"/>
      <c r="H123" s="237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4" t="s">
        <v>20</v>
      </c>
      <c r="D125" s="31"/>
      <c r="E125" s="31"/>
      <c r="F125" s="22" t="str">
        <f>F12</f>
        <v>Dolní Bousov</v>
      </c>
      <c r="G125" s="31"/>
      <c r="H125" s="31"/>
      <c r="I125" s="24" t="s">
        <v>22</v>
      </c>
      <c r="J125" s="54" t="str">
        <f>IF(J12="","",J12)</f>
        <v>23.7.2023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4" t="s">
        <v>24</v>
      </c>
      <c r="D127" s="31"/>
      <c r="E127" s="31"/>
      <c r="F127" s="22" t="str">
        <f>E15</f>
        <v>Město Dolní Bousov</v>
      </c>
      <c r="G127" s="31"/>
      <c r="H127" s="31"/>
      <c r="I127" s="24" t="s">
        <v>31</v>
      </c>
      <c r="J127" s="27" t="str">
        <f>E21</f>
        <v>Jiří Pelant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4" t="s">
        <v>29</v>
      </c>
      <c r="D128" s="31"/>
      <c r="E128" s="31"/>
      <c r="F128" s="22" t="str">
        <f>IF(E18="","",E18)</f>
        <v>Vyplň údaj</v>
      </c>
      <c r="G128" s="31"/>
      <c r="H128" s="31"/>
      <c r="I128" s="24" t="s">
        <v>35</v>
      </c>
      <c r="J128" s="27" t="str">
        <f>E24</f>
        <v>Jiří Pelant</v>
      </c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36"/>
      <c r="B130" s="137"/>
      <c r="C130" s="138" t="s">
        <v>123</v>
      </c>
      <c r="D130" s="139" t="s">
        <v>64</v>
      </c>
      <c r="E130" s="139" t="s">
        <v>60</v>
      </c>
      <c r="F130" s="139" t="s">
        <v>61</v>
      </c>
      <c r="G130" s="139" t="s">
        <v>124</v>
      </c>
      <c r="H130" s="139" t="s">
        <v>125</v>
      </c>
      <c r="I130" s="139" t="s">
        <v>126</v>
      </c>
      <c r="J130" s="140" t="s">
        <v>105</v>
      </c>
      <c r="K130" s="141" t="s">
        <v>127</v>
      </c>
      <c r="L130" s="142"/>
      <c r="M130" s="61" t="s">
        <v>1</v>
      </c>
      <c r="N130" s="62" t="s">
        <v>43</v>
      </c>
      <c r="O130" s="62" t="s">
        <v>128</v>
      </c>
      <c r="P130" s="62" t="s">
        <v>129</v>
      </c>
      <c r="Q130" s="62" t="s">
        <v>130</v>
      </c>
      <c r="R130" s="62" t="s">
        <v>131</v>
      </c>
      <c r="S130" s="62" t="s">
        <v>132</v>
      </c>
      <c r="T130" s="63" t="s">
        <v>133</v>
      </c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</row>
    <row r="131" spans="1:65" s="2" customFormat="1" ht="22.9" customHeight="1">
      <c r="A131" s="31"/>
      <c r="B131" s="32"/>
      <c r="C131" s="68" t="s">
        <v>134</v>
      </c>
      <c r="D131" s="31"/>
      <c r="E131" s="31"/>
      <c r="F131" s="31"/>
      <c r="G131" s="31"/>
      <c r="H131" s="31"/>
      <c r="I131" s="31"/>
      <c r="J131" s="143">
        <f>BK131</f>
        <v>0</v>
      </c>
      <c r="K131" s="31"/>
      <c r="L131" s="32"/>
      <c r="M131" s="64"/>
      <c r="N131" s="55"/>
      <c r="O131" s="65"/>
      <c r="P131" s="144">
        <f>P132+P148</f>
        <v>0</v>
      </c>
      <c r="Q131" s="65"/>
      <c r="R131" s="144">
        <f>R132+R148</f>
        <v>4.2512215199999996</v>
      </c>
      <c r="S131" s="65"/>
      <c r="T131" s="145">
        <f>T132+T148</f>
        <v>7.669999999999999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78</v>
      </c>
      <c r="AU131" s="14" t="s">
        <v>107</v>
      </c>
      <c r="BK131" s="146">
        <f>BK132+BK148</f>
        <v>0</v>
      </c>
    </row>
    <row r="132" spans="1:65" s="12" customFormat="1" ht="25.9" customHeight="1">
      <c r="B132" s="147"/>
      <c r="D132" s="148" t="s">
        <v>78</v>
      </c>
      <c r="E132" s="149" t="s">
        <v>135</v>
      </c>
      <c r="F132" s="149" t="s">
        <v>136</v>
      </c>
      <c r="I132" s="150"/>
      <c r="J132" s="151">
        <f>BK132</f>
        <v>0</v>
      </c>
      <c r="L132" s="147"/>
      <c r="M132" s="152"/>
      <c r="N132" s="153"/>
      <c r="O132" s="153"/>
      <c r="P132" s="154">
        <f>P133</f>
        <v>0</v>
      </c>
      <c r="Q132" s="153"/>
      <c r="R132" s="154">
        <f>R133</f>
        <v>4.3499999999999997E-3</v>
      </c>
      <c r="S132" s="153"/>
      <c r="T132" s="155">
        <f>T133</f>
        <v>0</v>
      </c>
      <c r="AR132" s="148" t="s">
        <v>89</v>
      </c>
      <c r="AT132" s="156" t="s">
        <v>78</v>
      </c>
      <c r="AU132" s="156" t="s">
        <v>79</v>
      </c>
      <c r="AY132" s="148" t="s">
        <v>137</v>
      </c>
      <c r="BK132" s="157">
        <f>BK133</f>
        <v>0</v>
      </c>
    </row>
    <row r="133" spans="1:65" s="12" customFormat="1" ht="22.9" customHeight="1">
      <c r="B133" s="147"/>
      <c r="D133" s="148" t="s">
        <v>78</v>
      </c>
      <c r="E133" s="158" t="s">
        <v>138</v>
      </c>
      <c r="F133" s="158" t="s">
        <v>139</v>
      </c>
      <c r="I133" s="150"/>
      <c r="J133" s="159">
        <f>BK133</f>
        <v>0</v>
      </c>
      <c r="L133" s="147"/>
      <c r="M133" s="152"/>
      <c r="N133" s="153"/>
      <c r="O133" s="153"/>
      <c r="P133" s="154">
        <f>SUM(P134:P147)</f>
        <v>0</v>
      </c>
      <c r="Q133" s="153"/>
      <c r="R133" s="154">
        <f>SUM(R134:R147)</f>
        <v>4.3499999999999997E-3</v>
      </c>
      <c r="S133" s="153"/>
      <c r="T133" s="155">
        <f>SUM(T134:T147)</f>
        <v>0</v>
      </c>
      <c r="AR133" s="148" t="s">
        <v>89</v>
      </c>
      <c r="AT133" s="156" t="s">
        <v>78</v>
      </c>
      <c r="AU133" s="156" t="s">
        <v>87</v>
      </c>
      <c r="AY133" s="148" t="s">
        <v>137</v>
      </c>
      <c r="BK133" s="157">
        <f>SUM(BK134:BK147)</f>
        <v>0</v>
      </c>
    </row>
    <row r="134" spans="1:65" s="2" customFormat="1" ht="24.2" customHeight="1">
      <c r="A134" s="31"/>
      <c r="B134" s="128"/>
      <c r="C134" s="160" t="s">
        <v>140</v>
      </c>
      <c r="D134" s="160" t="s">
        <v>141</v>
      </c>
      <c r="E134" s="161" t="s">
        <v>142</v>
      </c>
      <c r="F134" s="162" t="s">
        <v>143</v>
      </c>
      <c r="G134" s="163" t="s">
        <v>144</v>
      </c>
      <c r="H134" s="164">
        <v>1</v>
      </c>
      <c r="I134" s="165"/>
      <c r="J134" s="166">
        <f t="shared" ref="J134:J147" si="5">ROUND(I134*H134,2)</f>
        <v>0</v>
      </c>
      <c r="K134" s="167"/>
      <c r="L134" s="32"/>
      <c r="M134" s="168" t="s">
        <v>1</v>
      </c>
      <c r="N134" s="169" t="s">
        <v>44</v>
      </c>
      <c r="O134" s="57"/>
      <c r="P134" s="170">
        <f t="shared" ref="P134:P147" si="6">O134*H134</f>
        <v>0</v>
      </c>
      <c r="Q134" s="170">
        <v>0</v>
      </c>
      <c r="R134" s="170">
        <f t="shared" ref="R134:R147" si="7">Q134*H134</f>
        <v>0</v>
      </c>
      <c r="S134" s="170">
        <v>0</v>
      </c>
      <c r="T134" s="171">
        <f t="shared" ref="T134:T147" si="8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2" t="s">
        <v>145</v>
      </c>
      <c r="AT134" s="172" t="s">
        <v>141</v>
      </c>
      <c r="AU134" s="172" t="s">
        <v>89</v>
      </c>
      <c r="AY134" s="14" t="s">
        <v>137</v>
      </c>
      <c r="BE134" s="93">
        <f t="shared" ref="BE134:BE147" si="9">IF(N134="základní",J134,0)</f>
        <v>0</v>
      </c>
      <c r="BF134" s="93">
        <f t="shared" ref="BF134:BF147" si="10">IF(N134="snížená",J134,0)</f>
        <v>0</v>
      </c>
      <c r="BG134" s="93">
        <f t="shared" ref="BG134:BG147" si="11">IF(N134="zákl. přenesená",J134,0)</f>
        <v>0</v>
      </c>
      <c r="BH134" s="93">
        <f t="shared" ref="BH134:BH147" si="12">IF(N134="sníž. přenesená",J134,0)</f>
        <v>0</v>
      </c>
      <c r="BI134" s="93">
        <f t="shared" ref="BI134:BI147" si="13">IF(N134="nulová",J134,0)</f>
        <v>0</v>
      </c>
      <c r="BJ134" s="14" t="s">
        <v>87</v>
      </c>
      <c r="BK134" s="93">
        <f t="shared" ref="BK134:BK147" si="14">ROUND(I134*H134,2)</f>
        <v>0</v>
      </c>
      <c r="BL134" s="14" t="s">
        <v>145</v>
      </c>
      <c r="BM134" s="172" t="s">
        <v>146</v>
      </c>
    </row>
    <row r="135" spans="1:65" s="2" customFormat="1" ht="21.75" customHeight="1">
      <c r="A135" s="31"/>
      <c r="B135" s="128"/>
      <c r="C135" s="173" t="s">
        <v>147</v>
      </c>
      <c r="D135" s="173" t="s">
        <v>148</v>
      </c>
      <c r="E135" s="174" t="s">
        <v>149</v>
      </c>
      <c r="F135" s="175" t="s">
        <v>150</v>
      </c>
      <c r="G135" s="176" t="s">
        <v>151</v>
      </c>
      <c r="H135" s="177">
        <v>1</v>
      </c>
      <c r="I135" s="178"/>
      <c r="J135" s="179">
        <f t="shared" si="5"/>
        <v>0</v>
      </c>
      <c r="K135" s="180"/>
      <c r="L135" s="181"/>
      <c r="M135" s="182" t="s">
        <v>1</v>
      </c>
      <c r="N135" s="183" t="s">
        <v>44</v>
      </c>
      <c r="O135" s="57"/>
      <c r="P135" s="170">
        <f t="shared" si="6"/>
        <v>0</v>
      </c>
      <c r="Q135" s="170">
        <v>0</v>
      </c>
      <c r="R135" s="170">
        <f t="shared" si="7"/>
        <v>0</v>
      </c>
      <c r="S135" s="170">
        <v>0</v>
      </c>
      <c r="T135" s="171">
        <f t="shared" si="8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2" t="s">
        <v>152</v>
      </c>
      <c r="AT135" s="172" t="s">
        <v>148</v>
      </c>
      <c r="AU135" s="172" t="s">
        <v>89</v>
      </c>
      <c r="AY135" s="14" t="s">
        <v>137</v>
      </c>
      <c r="BE135" s="93">
        <f t="shared" si="9"/>
        <v>0</v>
      </c>
      <c r="BF135" s="93">
        <f t="shared" si="10"/>
        <v>0</v>
      </c>
      <c r="BG135" s="93">
        <f t="shared" si="11"/>
        <v>0</v>
      </c>
      <c r="BH135" s="93">
        <f t="shared" si="12"/>
        <v>0</v>
      </c>
      <c r="BI135" s="93">
        <f t="shared" si="13"/>
        <v>0</v>
      </c>
      <c r="BJ135" s="14" t="s">
        <v>87</v>
      </c>
      <c r="BK135" s="93">
        <f t="shared" si="14"/>
        <v>0</v>
      </c>
      <c r="BL135" s="14" t="s">
        <v>145</v>
      </c>
      <c r="BM135" s="172" t="s">
        <v>153</v>
      </c>
    </row>
    <row r="136" spans="1:65" s="2" customFormat="1" ht="24.2" customHeight="1">
      <c r="A136" s="31"/>
      <c r="B136" s="128"/>
      <c r="C136" s="160" t="s">
        <v>154</v>
      </c>
      <c r="D136" s="160" t="s">
        <v>141</v>
      </c>
      <c r="E136" s="161" t="s">
        <v>155</v>
      </c>
      <c r="F136" s="162" t="s">
        <v>156</v>
      </c>
      <c r="G136" s="163" t="s">
        <v>144</v>
      </c>
      <c r="H136" s="164">
        <v>9</v>
      </c>
      <c r="I136" s="165"/>
      <c r="J136" s="166">
        <f t="shared" si="5"/>
        <v>0</v>
      </c>
      <c r="K136" s="167"/>
      <c r="L136" s="32"/>
      <c r="M136" s="168" t="s">
        <v>1</v>
      </c>
      <c r="N136" s="169" t="s">
        <v>44</v>
      </c>
      <c r="O136" s="57"/>
      <c r="P136" s="170">
        <f t="shared" si="6"/>
        <v>0</v>
      </c>
      <c r="Q136" s="170">
        <v>0</v>
      </c>
      <c r="R136" s="170">
        <f t="shared" si="7"/>
        <v>0</v>
      </c>
      <c r="S136" s="170">
        <v>0</v>
      </c>
      <c r="T136" s="171">
        <f t="shared" si="8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2" t="s">
        <v>145</v>
      </c>
      <c r="AT136" s="172" t="s">
        <v>141</v>
      </c>
      <c r="AU136" s="172" t="s">
        <v>89</v>
      </c>
      <c r="AY136" s="14" t="s">
        <v>137</v>
      </c>
      <c r="BE136" s="93">
        <f t="shared" si="9"/>
        <v>0</v>
      </c>
      <c r="BF136" s="93">
        <f t="shared" si="10"/>
        <v>0</v>
      </c>
      <c r="BG136" s="93">
        <f t="shared" si="11"/>
        <v>0</v>
      </c>
      <c r="BH136" s="93">
        <f t="shared" si="12"/>
        <v>0</v>
      </c>
      <c r="BI136" s="93">
        <f t="shared" si="13"/>
        <v>0</v>
      </c>
      <c r="BJ136" s="14" t="s">
        <v>87</v>
      </c>
      <c r="BK136" s="93">
        <f t="shared" si="14"/>
        <v>0</v>
      </c>
      <c r="BL136" s="14" t="s">
        <v>145</v>
      </c>
      <c r="BM136" s="172" t="s">
        <v>157</v>
      </c>
    </row>
    <row r="137" spans="1:65" s="2" customFormat="1" ht="21.75" customHeight="1">
      <c r="A137" s="31"/>
      <c r="B137" s="128"/>
      <c r="C137" s="173" t="s">
        <v>158</v>
      </c>
      <c r="D137" s="173" t="s">
        <v>148</v>
      </c>
      <c r="E137" s="174" t="s">
        <v>159</v>
      </c>
      <c r="F137" s="175" t="s">
        <v>287</v>
      </c>
      <c r="G137" s="176" t="s">
        <v>144</v>
      </c>
      <c r="H137" s="177">
        <v>9</v>
      </c>
      <c r="I137" s="178"/>
      <c r="J137" s="179">
        <f t="shared" si="5"/>
        <v>0</v>
      </c>
      <c r="K137" s="180"/>
      <c r="L137" s="181"/>
      <c r="M137" s="182" t="s">
        <v>1</v>
      </c>
      <c r="N137" s="183" t="s">
        <v>44</v>
      </c>
      <c r="O137" s="57"/>
      <c r="P137" s="170">
        <f t="shared" si="6"/>
        <v>0</v>
      </c>
      <c r="Q137" s="170">
        <v>0</v>
      </c>
      <c r="R137" s="170">
        <f t="shared" si="7"/>
        <v>0</v>
      </c>
      <c r="S137" s="170">
        <v>0</v>
      </c>
      <c r="T137" s="171">
        <f t="shared" si="8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2" t="s">
        <v>152</v>
      </c>
      <c r="AT137" s="172" t="s">
        <v>148</v>
      </c>
      <c r="AU137" s="172" t="s">
        <v>89</v>
      </c>
      <c r="AY137" s="14" t="s">
        <v>137</v>
      </c>
      <c r="BE137" s="93">
        <f t="shared" si="9"/>
        <v>0</v>
      </c>
      <c r="BF137" s="93">
        <f t="shared" si="10"/>
        <v>0</v>
      </c>
      <c r="BG137" s="93">
        <f t="shared" si="11"/>
        <v>0</v>
      </c>
      <c r="BH137" s="93">
        <f t="shared" si="12"/>
        <v>0</v>
      </c>
      <c r="BI137" s="93">
        <f t="shared" si="13"/>
        <v>0</v>
      </c>
      <c r="BJ137" s="14" t="s">
        <v>87</v>
      </c>
      <c r="BK137" s="93">
        <f t="shared" si="14"/>
        <v>0</v>
      </c>
      <c r="BL137" s="14" t="s">
        <v>145</v>
      </c>
      <c r="BM137" s="172" t="s">
        <v>160</v>
      </c>
    </row>
    <row r="138" spans="1:65" s="2" customFormat="1" ht="24.2" customHeight="1">
      <c r="A138" s="31"/>
      <c r="B138" s="128"/>
      <c r="C138" s="160" t="s">
        <v>161</v>
      </c>
      <c r="D138" s="160" t="s">
        <v>141</v>
      </c>
      <c r="E138" s="161" t="s">
        <v>162</v>
      </c>
      <c r="F138" s="162" t="s">
        <v>163</v>
      </c>
      <c r="G138" s="163" t="s">
        <v>144</v>
      </c>
      <c r="H138" s="164">
        <v>3</v>
      </c>
      <c r="I138" s="165"/>
      <c r="J138" s="166">
        <f t="shared" si="5"/>
        <v>0</v>
      </c>
      <c r="K138" s="167"/>
      <c r="L138" s="32"/>
      <c r="M138" s="168" t="s">
        <v>1</v>
      </c>
      <c r="N138" s="169" t="s">
        <v>44</v>
      </c>
      <c r="O138" s="57"/>
      <c r="P138" s="170">
        <f t="shared" si="6"/>
        <v>0</v>
      </c>
      <c r="Q138" s="170">
        <v>0</v>
      </c>
      <c r="R138" s="170">
        <f t="shared" si="7"/>
        <v>0</v>
      </c>
      <c r="S138" s="170">
        <v>0</v>
      </c>
      <c r="T138" s="171">
        <f t="shared" si="8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2" t="s">
        <v>145</v>
      </c>
      <c r="AT138" s="172" t="s">
        <v>141</v>
      </c>
      <c r="AU138" s="172" t="s">
        <v>89</v>
      </c>
      <c r="AY138" s="14" t="s">
        <v>137</v>
      </c>
      <c r="BE138" s="93">
        <f t="shared" si="9"/>
        <v>0</v>
      </c>
      <c r="BF138" s="93">
        <f t="shared" si="10"/>
        <v>0</v>
      </c>
      <c r="BG138" s="93">
        <f t="shared" si="11"/>
        <v>0</v>
      </c>
      <c r="BH138" s="93">
        <f t="shared" si="12"/>
        <v>0</v>
      </c>
      <c r="BI138" s="93">
        <f t="shared" si="13"/>
        <v>0</v>
      </c>
      <c r="BJ138" s="14" t="s">
        <v>87</v>
      </c>
      <c r="BK138" s="93">
        <f t="shared" si="14"/>
        <v>0</v>
      </c>
      <c r="BL138" s="14" t="s">
        <v>145</v>
      </c>
      <c r="BM138" s="172" t="s">
        <v>164</v>
      </c>
    </row>
    <row r="139" spans="1:65" s="2" customFormat="1" ht="24.2" customHeight="1">
      <c r="A139" s="31"/>
      <c r="B139" s="128"/>
      <c r="C139" s="173" t="s">
        <v>165</v>
      </c>
      <c r="D139" s="173" t="s">
        <v>148</v>
      </c>
      <c r="E139" s="174" t="s">
        <v>166</v>
      </c>
      <c r="F139" s="175" t="s">
        <v>167</v>
      </c>
      <c r="G139" s="176" t="s">
        <v>144</v>
      </c>
      <c r="H139" s="177">
        <v>3</v>
      </c>
      <c r="I139" s="178"/>
      <c r="J139" s="179">
        <f t="shared" si="5"/>
        <v>0</v>
      </c>
      <c r="K139" s="180"/>
      <c r="L139" s="181"/>
      <c r="M139" s="182" t="s">
        <v>1</v>
      </c>
      <c r="N139" s="183" t="s">
        <v>44</v>
      </c>
      <c r="O139" s="57"/>
      <c r="P139" s="170">
        <f t="shared" si="6"/>
        <v>0</v>
      </c>
      <c r="Q139" s="170">
        <v>4.0000000000000002E-4</v>
      </c>
      <c r="R139" s="170">
        <f t="shared" si="7"/>
        <v>1.2000000000000001E-3</v>
      </c>
      <c r="S139" s="170">
        <v>0</v>
      </c>
      <c r="T139" s="171">
        <f t="shared" si="8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2" t="s">
        <v>152</v>
      </c>
      <c r="AT139" s="172" t="s">
        <v>148</v>
      </c>
      <c r="AU139" s="172" t="s">
        <v>89</v>
      </c>
      <c r="AY139" s="14" t="s">
        <v>137</v>
      </c>
      <c r="BE139" s="93">
        <f t="shared" si="9"/>
        <v>0</v>
      </c>
      <c r="BF139" s="93">
        <f t="shared" si="10"/>
        <v>0</v>
      </c>
      <c r="BG139" s="93">
        <f t="shared" si="11"/>
        <v>0</v>
      </c>
      <c r="BH139" s="93">
        <f t="shared" si="12"/>
        <v>0</v>
      </c>
      <c r="BI139" s="93">
        <f t="shared" si="13"/>
        <v>0</v>
      </c>
      <c r="BJ139" s="14" t="s">
        <v>87</v>
      </c>
      <c r="BK139" s="93">
        <f t="shared" si="14"/>
        <v>0</v>
      </c>
      <c r="BL139" s="14" t="s">
        <v>145</v>
      </c>
      <c r="BM139" s="172" t="s">
        <v>168</v>
      </c>
    </row>
    <row r="140" spans="1:65" s="2" customFormat="1" ht="24.2" customHeight="1">
      <c r="A140" s="31"/>
      <c r="B140" s="128"/>
      <c r="C140" s="160" t="s">
        <v>169</v>
      </c>
      <c r="D140" s="160" t="s">
        <v>141</v>
      </c>
      <c r="E140" s="161" t="s">
        <v>170</v>
      </c>
      <c r="F140" s="162" t="s">
        <v>171</v>
      </c>
      <c r="G140" s="163" t="s">
        <v>144</v>
      </c>
      <c r="H140" s="164">
        <v>1</v>
      </c>
      <c r="I140" s="165"/>
      <c r="J140" s="166">
        <f t="shared" si="5"/>
        <v>0</v>
      </c>
      <c r="K140" s="167"/>
      <c r="L140" s="32"/>
      <c r="M140" s="168" t="s">
        <v>1</v>
      </c>
      <c r="N140" s="169" t="s">
        <v>44</v>
      </c>
      <c r="O140" s="57"/>
      <c r="P140" s="170">
        <f t="shared" si="6"/>
        <v>0</v>
      </c>
      <c r="Q140" s="170">
        <v>0</v>
      </c>
      <c r="R140" s="170">
        <f t="shared" si="7"/>
        <v>0</v>
      </c>
      <c r="S140" s="170">
        <v>0</v>
      </c>
      <c r="T140" s="171">
        <f t="shared" si="8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2" t="s">
        <v>145</v>
      </c>
      <c r="AT140" s="172" t="s">
        <v>141</v>
      </c>
      <c r="AU140" s="172" t="s">
        <v>89</v>
      </c>
      <c r="AY140" s="14" t="s">
        <v>137</v>
      </c>
      <c r="BE140" s="93">
        <f t="shared" si="9"/>
        <v>0</v>
      </c>
      <c r="BF140" s="93">
        <f t="shared" si="10"/>
        <v>0</v>
      </c>
      <c r="BG140" s="93">
        <f t="shared" si="11"/>
        <v>0</v>
      </c>
      <c r="BH140" s="93">
        <f t="shared" si="12"/>
        <v>0</v>
      </c>
      <c r="BI140" s="93">
        <f t="shared" si="13"/>
        <v>0</v>
      </c>
      <c r="BJ140" s="14" t="s">
        <v>87</v>
      </c>
      <c r="BK140" s="93">
        <f t="shared" si="14"/>
        <v>0</v>
      </c>
      <c r="BL140" s="14" t="s">
        <v>145</v>
      </c>
      <c r="BM140" s="172" t="s">
        <v>172</v>
      </c>
    </row>
    <row r="141" spans="1:65" s="2" customFormat="1" ht="24.2" customHeight="1">
      <c r="A141" s="31"/>
      <c r="B141" s="128"/>
      <c r="C141" s="173" t="s">
        <v>173</v>
      </c>
      <c r="D141" s="173" t="s">
        <v>148</v>
      </c>
      <c r="E141" s="174" t="s">
        <v>174</v>
      </c>
      <c r="F141" s="175" t="s">
        <v>175</v>
      </c>
      <c r="G141" s="176" t="s">
        <v>144</v>
      </c>
      <c r="H141" s="177">
        <v>1</v>
      </c>
      <c r="I141" s="178"/>
      <c r="J141" s="179">
        <f t="shared" si="5"/>
        <v>0</v>
      </c>
      <c r="K141" s="180"/>
      <c r="L141" s="181"/>
      <c r="M141" s="182" t="s">
        <v>1</v>
      </c>
      <c r="N141" s="183" t="s">
        <v>44</v>
      </c>
      <c r="O141" s="57"/>
      <c r="P141" s="170">
        <f t="shared" si="6"/>
        <v>0</v>
      </c>
      <c r="Q141" s="170">
        <v>1.0499999999999999E-3</v>
      </c>
      <c r="R141" s="170">
        <f t="shared" si="7"/>
        <v>1.0499999999999999E-3</v>
      </c>
      <c r="S141" s="170">
        <v>0</v>
      </c>
      <c r="T141" s="171">
        <f t="shared" si="8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2" t="s">
        <v>152</v>
      </c>
      <c r="AT141" s="172" t="s">
        <v>148</v>
      </c>
      <c r="AU141" s="172" t="s">
        <v>89</v>
      </c>
      <c r="AY141" s="14" t="s">
        <v>137</v>
      </c>
      <c r="BE141" s="93">
        <f t="shared" si="9"/>
        <v>0</v>
      </c>
      <c r="BF141" s="93">
        <f t="shared" si="10"/>
        <v>0</v>
      </c>
      <c r="BG141" s="93">
        <f t="shared" si="11"/>
        <v>0</v>
      </c>
      <c r="BH141" s="93">
        <f t="shared" si="12"/>
        <v>0</v>
      </c>
      <c r="BI141" s="93">
        <f t="shared" si="13"/>
        <v>0</v>
      </c>
      <c r="BJ141" s="14" t="s">
        <v>87</v>
      </c>
      <c r="BK141" s="93">
        <f t="shared" si="14"/>
        <v>0</v>
      </c>
      <c r="BL141" s="14" t="s">
        <v>145</v>
      </c>
      <c r="BM141" s="172" t="s">
        <v>176</v>
      </c>
    </row>
    <row r="142" spans="1:65" s="2" customFormat="1" ht="24.2" customHeight="1">
      <c r="A142" s="31"/>
      <c r="B142" s="128"/>
      <c r="C142" s="160" t="s">
        <v>177</v>
      </c>
      <c r="D142" s="160" t="s">
        <v>141</v>
      </c>
      <c r="E142" s="161" t="s">
        <v>170</v>
      </c>
      <c r="F142" s="162" t="s">
        <v>171</v>
      </c>
      <c r="G142" s="163" t="s">
        <v>144</v>
      </c>
      <c r="H142" s="164">
        <v>2</v>
      </c>
      <c r="I142" s="165"/>
      <c r="J142" s="166">
        <f t="shared" si="5"/>
        <v>0</v>
      </c>
      <c r="K142" s="167"/>
      <c r="L142" s="32"/>
      <c r="M142" s="168" t="s">
        <v>1</v>
      </c>
      <c r="N142" s="169" t="s">
        <v>44</v>
      </c>
      <c r="O142" s="57"/>
      <c r="P142" s="170">
        <f t="shared" si="6"/>
        <v>0</v>
      </c>
      <c r="Q142" s="170">
        <v>0</v>
      </c>
      <c r="R142" s="170">
        <f t="shared" si="7"/>
        <v>0</v>
      </c>
      <c r="S142" s="170">
        <v>0</v>
      </c>
      <c r="T142" s="171">
        <f t="shared" si="8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2" t="s">
        <v>145</v>
      </c>
      <c r="AT142" s="172" t="s">
        <v>141</v>
      </c>
      <c r="AU142" s="172" t="s">
        <v>89</v>
      </c>
      <c r="AY142" s="14" t="s">
        <v>137</v>
      </c>
      <c r="BE142" s="93">
        <f t="shared" si="9"/>
        <v>0</v>
      </c>
      <c r="BF142" s="93">
        <f t="shared" si="10"/>
        <v>0</v>
      </c>
      <c r="BG142" s="93">
        <f t="shared" si="11"/>
        <v>0</v>
      </c>
      <c r="BH142" s="93">
        <f t="shared" si="12"/>
        <v>0</v>
      </c>
      <c r="BI142" s="93">
        <f t="shared" si="13"/>
        <v>0</v>
      </c>
      <c r="BJ142" s="14" t="s">
        <v>87</v>
      </c>
      <c r="BK142" s="93">
        <f t="shared" si="14"/>
        <v>0</v>
      </c>
      <c r="BL142" s="14" t="s">
        <v>145</v>
      </c>
      <c r="BM142" s="172" t="s">
        <v>178</v>
      </c>
    </row>
    <row r="143" spans="1:65" s="2" customFormat="1" ht="24.2" customHeight="1">
      <c r="A143" s="31"/>
      <c r="B143" s="128"/>
      <c r="C143" s="173" t="s">
        <v>179</v>
      </c>
      <c r="D143" s="173" t="s">
        <v>148</v>
      </c>
      <c r="E143" s="174" t="s">
        <v>180</v>
      </c>
      <c r="F143" s="175" t="s">
        <v>181</v>
      </c>
      <c r="G143" s="176" t="s">
        <v>144</v>
      </c>
      <c r="H143" s="177">
        <v>2</v>
      </c>
      <c r="I143" s="178"/>
      <c r="J143" s="179">
        <f t="shared" si="5"/>
        <v>0</v>
      </c>
      <c r="K143" s="180"/>
      <c r="L143" s="181"/>
      <c r="M143" s="182" t="s">
        <v>1</v>
      </c>
      <c r="N143" s="183" t="s">
        <v>44</v>
      </c>
      <c r="O143" s="57"/>
      <c r="P143" s="170">
        <f t="shared" si="6"/>
        <v>0</v>
      </c>
      <c r="Q143" s="170">
        <v>1.0499999999999999E-3</v>
      </c>
      <c r="R143" s="170">
        <f t="shared" si="7"/>
        <v>2.0999999999999999E-3</v>
      </c>
      <c r="S143" s="170">
        <v>0</v>
      </c>
      <c r="T143" s="171">
        <f t="shared" si="8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2" t="s">
        <v>152</v>
      </c>
      <c r="AT143" s="172" t="s">
        <v>148</v>
      </c>
      <c r="AU143" s="172" t="s">
        <v>89</v>
      </c>
      <c r="AY143" s="14" t="s">
        <v>137</v>
      </c>
      <c r="BE143" s="93">
        <f t="shared" si="9"/>
        <v>0</v>
      </c>
      <c r="BF143" s="93">
        <f t="shared" si="10"/>
        <v>0</v>
      </c>
      <c r="BG143" s="93">
        <f t="shared" si="11"/>
        <v>0</v>
      </c>
      <c r="BH143" s="93">
        <f t="shared" si="12"/>
        <v>0</v>
      </c>
      <c r="BI143" s="93">
        <f t="shared" si="13"/>
        <v>0</v>
      </c>
      <c r="BJ143" s="14" t="s">
        <v>87</v>
      </c>
      <c r="BK143" s="93">
        <f t="shared" si="14"/>
        <v>0</v>
      </c>
      <c r="BL143" s="14" t="s">
        <v>145</v>
      </c>
      <c r="BM143" s="172" t="s">
        <v>182</v>
      </c>
    </row>
    <row r="144" spans="1:65" s="2" customFormat="1" ht="24.2" customHeight="1">
      <c r="A144" s="31"/>
      <c r="B144" s="128"/>
      <c r="C144" s="160" t="s">
        <v>8</v>
      </c>
      <c r="D144" s="160" t="s">
        <v>141</v>
      </c>
      <c r="E144" s="161" t="s">
        <v>183</v>
      </c>
      <c r="F144" s="162" t="s">
        <v>184</v>
      </c>
      <c r="G144" s="163" t="s">
        <v>151</v>
      </c>
      <c r="H144" s="164">
        <v>3</v>
      </c>
      <c r="I144" s="165"/>
      <c r="J144" s="166">
        <f t="shared" si="5"/>
        <v>0</v>
      </c>
      <c r="K144" s="167"/>
      <c r="L144" s="32"/>
      <c r="M144" s="168" t="s">
        <v>1</v>
      </c>
      <c r="N144" s="169" t="s">
        <v>44</v>
      </c>
      <c r="O144" s="57"/>
      <c r="P144" s="170">
        <f t="shared" si="6"/>
        <v>0</v>
      </c>
      <c r="Q144" s="170">
        <v>0</v>
      </c>
      <c r="R144" s="170">
        <f t="shared" si="7"/>
        <v>0</v>
      </c>
      <c r="S144" s="170">
        <v>0</v>
      </c>
      <c r="T144" s="171">
        <f t="shared" si="8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2" t="s">
        <v>145</v>
      </c>
      <c r="AT144" s="172" t="s">
        <v>141</v>
      </c>
      <c r="AU144" s="172" t="s">
        <v>89</v>
      </c>
      <c r="AY144" s="14" t="s">
        <v>137</v>
      </c>
      <c r="BE144" s="93">
        <f t="shared" si="9"/>
        <v>0</v>
      </c>
      <c r="BF144" s="93">
        <f t="shared" si="10"/>
        <v>0</v>
      </c>
      <c r="BG144" s="93">
        <f t="shared" si="11"/>
        <v>0</v>
      </c>
      <c r="BH144" s="93">
        <f t="shared" si="12"/>
        <v>0</v>
      </c>
      <c r="BI144" s="93">
        <f t="shared" si="13"/>
        <v>0</v>
      </c>
      <c r="BJ144" s="14" t="s">
        <v>87</v>
      </c>
      <c r="BK144" s="93">
        <f t="shared" si="14"/>
        <v>0</v>
      </c>
      <c r="BL144" s="14" t="s">
        <v>145</v>
      </c>
      <c r="BM144" s="172" t="s">
        <v>185</v>
      </c>
    </row>
    <row r="145" spans="1:65" s="2" customFormat="1" ht="24.2" customHeight="1">
      <c r="A145" s="31"/>
      <c r="B145" s="128"/>
      <c r="C145" s="173" t="s">
        <v>145</v>
      </c>
      <c r="D145" s="173" t="s">
        <v>148</v>
      </c>
      <c r="E145" s="174" t="s">
        <v>186</v>
      </c>
      <c r="F145" s="175" t="s">
        <v>187</v>
      </c>
      <c r="G145" s="176" t="s">
        <v>151</v>
      </c>
      <c r="H145" s="177">
        <v>3</v>
      </c>
      <c r="I145" s="178"/>
      <c r="J145" s="179">
        <f t="shared" si="5"/>
        <v>0</v>
      </c>
      <c r="K145" s="180"/>
      <c r="L145" s="181"/>
      <c r="M145" s="182" t="s">
        <v>1</v>
      </c>
      <c r="N145" s="183" t="s">
        <v>44</v>
      </c>
      <c r="O145" s="57"/>
      <c r="P145" s="170">
        <f t="shared" si="6"/>
        <v>0</v>
      </c>
      <c r="Q145" s="170">
        <v>0</v>
      </c>
      <c r="R145" s="170">
        <f t="shared" si="7"/>
        <v>0</v>
      </c>
      <c r="S145" s="170">
        <v>0</v>
      </c>
      <c r="T145" s="171">
        <f t="shared" si="8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2" t="s">
        <v>152</v>
      </c>
      <c r="AT145" s="172" t="s">
        <v>148</v>
      </c>
      <c r="AU145" s="172" t="s">
        <v>89</v>
      </c>
      <c r="AY145" s="14" t="s">
        <v>137</v>
      </c>
      <c r="BE145" s="93">
        <f t="shared" si="9"/>
        <v>0</v>
      </c>
      <c r="BF145" s="93">
        <f t="shared" si="10"/>
        <v>0</v>
      </c>
      <c r="BG145" s="93">
        <f t="shared" si="11"/>
        <v>0</v>
      </c>
      <c r="BH145" s="93">
        <f t="shared" si="12"/>
        <v>0</v>
      </c>
      <c r="BI145" s="93">
        <f t="shared" si="13"/>
        <v>0</v>
      </c>
      <c r="BJ145" s="14" t="s">
        <v>87</v>
      </c>
      <c r="BK145" s="93">
        <f t="shared" si="14"/>
        <v>0</v>
      </c>
      <c r="BL145" s="14" t="s">
        <v>145</v>
      </c>
      <c r="BM145" s="172" t="s">
        <v>188</v>
      </c>
    </row>
    <row r="146" spans="1:65" s="2" customFormat="1" ht="16.5" customHeight="1">
      <c r="A146" s="31"/>
      <c r="B146" s="128"/>
      <c r="C146" s="160" t="s">
        <v>189</v>
      </c>
      <c r="D146" s="160" t="s">
        <v>141</v>
      </c>
      <c r="E146" s="161" t="s">
        <v>190</v>
      </c>
      <c r="F146" s="162" t="s">
        <v>191</v>
      </c>
      <c r="G146" s="163" t="s">
        <v>151</v>
      </c>
      <c r="H146" s="164">
        <v>2</v>
      </c>
      <c r="I146" s="165"/>
      <c r="J146" s="166">
        <f t="shared" si="5"/>
        <v>0</v>
      </c>
      <c r="K146" s="167"/>
      <c r="L146" s="32"/>
      <c r="M146" s="168" t="s">
        <v>1</v>
      </c>
      <c r="N146" s="169" t="s">
        <v>44</v>
      </c>
      <c r="O146" s="57"/>
      <c r="P146" s="170">
        <f t="shared" si="6"/>
        <v>0</v>
      </c>
      <c r="Q146" s="170">
        <v>0</v>
      </c>
      <c r="R146" s="170">
        <f t="shared" si="7"/>
        <v>0</v>
      </c>
      <c r="S146" s="170">
        <v>0</v>
      </c>
      <c r="T146" s="171">
        <f t="shared" si="8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2" t="s">
        <v>145</v>
      </c>
      <c r="AT146" s="172" t="s">
        <v>141</v>
      </c>
      <c r="AU146" s="172" t="s">
        <v>89</v>
      </c>
      <c r="AY146" s="14" t="s">
        <v>137</v>
      </c>
      <c r="BE146" s="93">
        <f t="shared" si="9"/>
        <v>0</v>
      </c>
      <c r="BF146" s="93">
        <f t="shared" si="10"/>
        <v>0</v>
      </c>
      <c r="BG146" s="93">
        <f t="shared" si="11"/>
        <v>0</v>
      </c>
      <c r="BH146" s="93">
        <f t="shared" si="12"/>
        <v>0</v>
      </c>
      <c r="BI146" s="93">
        <f t="shared" si="13"/>
        <v>0</v>
      </c>
      <c r="BJ146" s="14" t="s">
        <v>87</v>
      </c>
      <c r="BK146" s="93">
        <f t="shared" si="14"/>
        <v>0</v>
      </c>
      <c r="BL146" s="14" t="s">
        <v>145</v>
      </c>
      <c r="BM146" s="172" t="s">
        <v>192</v>
      </c>
    </row>
    <row r="147" spans="1:65" s="2" customFormat="1" ht="16.5" customHeight="1">
      <c r="A147" s="31"/>
      <c r="B147" s="128"/>
      <c r="C147" s="173" t="s">
        <v>193</v>
      </c>
      <c r="D147" s="173" t="s">
        <v>148</v>
      </c>
      <c r="E147" s="174" t="s">
        <v>194</v>
      </c>
      <c r="F147" s="175" t="s">
        <v>195</v>
      </c>
      <c r="G147" s="176" t="s">
        <v>151</v>
      </c>
      <c r="H147" s="177">
        <v>2</v>
      </c>
      <c r="I147" s="178"/>
      <c r="J147" s="179">
        <f t="shared" si="5"/>
        <v>0</v>
      </c>
      <c r="K147" s="180"/>
      <c r="L147" s="181"/>
      <c r="M147" s="182" t="s">
        <v>1</v>
      </c>
      <c r="N147" s="183" t="s">
        <v>44</v>
      </c>
      <c r="O147" s="57"/>
      <c r="P147" s="170">
        <f t="shared" si="6"/>
        <v>0</v>
      </c>
      <c r="Q147" s="170">
        <v>0</v>
      </c>
      <c r="R147" s="170">
        <f t="shared" si="7"/>
        <v>0</v>
      </c>
      <c r="S147" s="170">
        <v>0</v>
      </c>
      <c r="T147" s="171">
        <f t="shared" si="8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2" t="s">
        <v>152</v>
      </c>
      <c r="AT147" s="172" t="s">
        <v>148</v>
      </c>
      <c r="AU147" s="172" t="s">
        <v>89</v>
      </c>
      <c r="AY147" s="14" t="s">
        <v>137</v>
      </c>
      <c r="BE147" s="93">
        <f t="shared" si="9"/>
        <v>0</v>
      </c>
      <c r="BF147" s="93">
        <f t="shared" si="10"/>
        <v>0</v>
      </c>
      <c r="BG147" s="93">
        <f t="shared" si="11"/>
        <v>0</v>
      </c>
      <c r="BH147" s="93">
        <f t="shared" si="12"/>
        <v>0</v>
      </c>
      <c r="BI147" s="93">
        <f t="shared" si="13"/>
        <v>0</v>
      </c>
      <c r="BJ147" s="14" t="s">
        <v>87</v>
      </c>
      <c r="BK147" s="93">
        <f t="shared" si="14"/>
        <v>0</v>
      </c>
      <c r="BL147" s="14" t="s">
        <v>145</v>
      </c>
      <c r="BM147" s="172" t="s">
        <v>196</v>
      </c>
    </row>
    <row r="148" spans="1:65" s="12" customFormat="1" ht="25.9" customHeight="1">
      <c r="B148" s="147"/>
      <c r="D148" s="148" t="s">
        <v>78</v>
      </c>
      <c r="E148" s="149" t="s">
        <v>148</v>
      </c>
      <c r="F148" s="149" t="s">
        <v>197</v>
      </c>
      <c r="I148" s="150"/>
      <c r="J148" s="151">
        <f>BK148</f>
        <v>0</v>
      </c>
      <c r="L148" s="147"/>
      <c r="M148" s="152"/>
      <c r="N148" s="153"/>
      <c r="O148" s="153"/>
      <c r="P148" s="154">
        <f>P149+P162</f>
        <v>0</v>
      </c>
      <c r="Q148" s="153"/>
      <c r="R148" s="154">
        <f>R149+R162</f>
        <v>4.24687152</v>
      </c>
      <c r="S148" s="153"/>
      <c r="T148" s="155">
        <f>T149+T162</f>
        <v>7.669999999999999</v>
      </c>
      <c r="AR148" s="148" t="s">
        <v>198</v>
      </c>
      <c r="AT148" s="156" t="s">
        <v>78</v>
      </c>
      <c r="AU148" s="156" t="s">
        <v>79</v>
      </c>
      <c r="AY148" s="148" t="s">
        <v>137</v>
      </c>
      <c r="BK148" s="157">
        <f>BK149+BK162</f>
        <v>0</v>
      </c>
    </row>
    <row r="149" spans="1:65" s="12" customFormat="1" ht="22.9" customHeight="1">
      <c r="B149" s="147"/>
      <c r="D149" s="148" t="s">
        <v>78</v>
      </c>
      <c r="E149" s="158" t="s">
        <v>199</v>
      </c>
      <c r="F149" s="158" t="s">
        <v>200</v>
      </c>
      <c r="I149" s="150"/>
      <c r="J149" s="159">
        <f>BK149</f>
        <v>0</v>
      </c>
      <c r="L149" s="147"/>
      <c r="M149" s="152"/>
      <c r="N149" s="153"/>
      <c r="O149" s="153"/>
      <c r="P149" s="154">
        <f>SUM(P150:P161)</f>
        <v>0</v>
      </c>
      <c r="Q149" s="153"/>
      <c r="R149" s="154">
        <f>SUM(R150:R161)</f>
        <v>5.904152E-2</v>
      </c>
      <c r="S149" s="153"/>
      <c r="T149" s="155">
        <f>SUM(T150:T161)</f>
        <v>0</v>
      </c>
      <c r="AR149" s="148" t="s">
        <v>198</v>
      </c>
      <c r="AT149" s="156" t="s">
        <v>78</v>
      </c>
      <c r="AU149" s="156" t="s">
        <v>87</v>
      </c>
      <c r="AY149" s="148" t="s">
        <v>137</v>
      </c>
      <c r="BK149" s="157">
        <f>SUM(BK150:BK161)</f>
        <v>0</v>
      </c>
    </row>
    <row r="150" spans="1:65" s="2" customFormat="1" ht="24.2" customHeight="1">
      <c r="A150" s="31"/>
      <c r="B150" s="128"/>
      <c r="C150" s="160" t="s">
        <v>87</v>
      </c>
      <c r="D150" s="160" t="s">
        <v>141</v>
      </c>
      <c r="E150" s="161" t="s">
        <v>201</v>
      </c>
      <c r="F150" s="162" t="s">
        <v>202</v>
      </c>
      <c r="G150" s="163" t="s">
        <v>144</v>
      </c>
      <c r="H150" s="164">
        <v>48</v>
      </c>
      <c r="I150" s="165"/>
      <c r="J150" s="166">
        <f t="shared" ref="J150:J161" si="15">ROUND(I150*H150,2)</f>
        <v>0</v>
      </c>
      <c r="K150" s="167"/>
      <c r="L150" s="32"/>
      <c r="M150" s="168" t="s">
        <v>1</v>
      </c>
      <c r="N150" s="169" t="s">
        <v>44</v>
      </c>
      <c r="O150" s="57"/>
      <c r="P150" s="170">
        <f t="shared" ref="P150:P161" si="16">O150*H150</f>
        <v>0</v>
      </c>
      <c r="Q150" s="170">
        <v>0</v>
      </c>
      <c r="R150" s="170">
        <f t="shared" ref="R150:R161" si="17">Q150*H150</f>
        <v>0</v>
      </c>
      <c r="S150" s="170">
        <v>0</v>
      </c>
      <c r="T150" s="171">
        <f t="shared" ref="T150:T161" si="18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2" t="s">
        <v>203</v>
      </c>
      <c r="AT150" s="172" t="s">
        <v>141</v>
      </c>
      <c r="AU150" s="172" t="s">
        <v>89</v>
      </c>
      <c r="AY150" s="14" t="s">
        <v>137</v>
      </c>
      <c r="BE150" s="93">
        <f t="shared" ref="BE150:BE161" si="19">IF(N150="základní",J150,0)</f>
        <v>0</v>
      </c>
      <c r="BF150" s="93">
        <f t="shared" ref="BF150:BF161" si="20">IF(N150="snížená",J150,0)</f>
        <v>0</v>
      </c>
      <c r="BG150" s="93">
        <f t="shared" ref="BG150:BG161" si="21">IF(N150="zákl. přenesená",J150,0)</f>
        <v>0</v>
      </c>
      <c r="BH150" s="93">
        <f t="shared" ref="BH150:BH161" si="22">IF(N150="sníž. přenesená",J150,0)</f>
        <v>0</v>
      </c>
      <c r="BI150" s="93">
        <f t="shared" ref="BI150:BI161" si="23">IF(N150="nulová",J150,0)</f>
        <v>0</v>
      </c>
      <c r="BJ150" s="14" t="s">
        <v>87</v>
      </c>
      <c r="BK150" s="93">
        <f t="shared" ref="BK150:BK161" si="24">ROUND(I150*H150,2)</f>
        <v>0</v>
      </c>
      <c r="BL150" s="14" t="s">
        <v>203</v>
      </c>
      <c r="BM150" s="172" t="s">
        <v>204</v>
      </c>
    </row>
    <row r="151" spans="1:65" s="2" customFormat="1" ht="33" customHeight="1">
      <c r="A151" s="31"/>
      <c r="B151" s="128"/>
      <c r="C151" s="160" t="s">
        <v>89</v>
      </c>
      <c r="D151" s="160" t="s">
        <v>141</v>
      </c>
      <c r="E151" s="161" t="s">
        <v>205</v>
      </c>
      <c r="F151" s="162" t="s">
        <v>206</v>
      </c>
      <c r="G151" s="163" t="s">
        <v>144</v>
      </c>
      <c r="H151" s="164">
        <v>12</v>
      </c>
      <c r="I151" s="165"/>
      <c r="J151" s="166">
        <f t="shared" si="15"/>
        <v>0</v>
      </c>
      <c r="K151" s="167"/>
      <c r="L151" s="32"/>
      <c r="M151" s="168" t="s">
        <v>1</v>
      </c>
      <c r="N151" s="169" t="s">
        <v>44</v>
      </c>
      <c r="O151" s="57"/>
      <c r="P151" s="170">
        <f t="shared" si="16"/>
        <v>0</v>
      </c>
      <c r="Q151" s="170">
        <v>0</v>
      </c>
      <c r="R151" s="170">
        <f t="shared" si="17"/>
        <v>0</v>
      </c>
      <c r="S151" s="170">
        <v>0</v>
      </c>
      <c r="T151" s="171">
        <f t="shared" si="18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2" t="s">
        <v>203</v>
      </c>
      <c r="AT151" s="172" t="s">
        <v>141</v>
      </c>
      <c r="AU151" s="172" t="s">
        <v>89</v>
      </c>
      <c r="AY151" s="14" t="s">
        <v>137</v>
      </c>
      <c r="BE151" s="93">
        <f t="shared" si="19"/>
        <v>0</v>
      </c>
      <c r="BF151" s="93">
        <f t="shared" si="20"/>
        <v>0</v>
      </c>
      <c r="BG151" s="93">
        <f t="shared" si="21"/>
        <v>0</v>
      </c>
      <c r="BH151" s="93">
        <f t="shared" si="22"/>
        <v>0</v>
      </c>
      <c r="BI151" s="93">
        <f t="shared" si="23"/>
        <v>0</v>
      </c>
      <c r="BJ151" s="14" t="s">
        <v>87</v>
      </c>
      <c r="BK151" s="93">
        <f t="shared" si="24"/>
        <v>0</v>
      </c>
      <c r="BL151" s="14" t="s">
        <v>203</v>
      </c>
      <c r="BM151" s="172" t="s">
        <v>207</v>
      </c>
    </row>
    <row r="152" spans="1:65" s="2" customFormat="1" ht="24.2" customHeight="1">
      <c r="A152" s="31"/>
      <c r="B152" s="128"/>
      <c r="C152" s="173" t="s">
        <v>198</v>
      </c>
      <c r="D152" s="173" t="s">
        <v>148</v>
      </c>
      <c r="E152" s="174" t="s">
        <v>208</v>
      </c>
      <c r="F152" s="175" t="s">
        <v>209</v>
      </c>
      <c r="G152" s="176" t="s">
        <v>144</v>
      </c>
      <c r="H152" s="177">
        <v>12</v>
      </c>
      <c r="I152" s="178"/>
      <c r="J152" s="179">
        <f t="shared" si="15"/>
        <v>0</v>
      </c>
      <c r="K152" s="180"/>
      <c r="L152" s="181"/>
      <c r="M152" s="182" t="s">
        <v>1</v>
      </c>
      <c r="N152" s="183" t="s">
        <v>44</v>
      </c>
      <c r="O152" s="57"/>
      <c r="P152" s="170">
        <f t="shared" si="16"/>
        <v>0</v>
      </c>
      <c r="Q152" s="170">
        <v>0</v>
      </c>
      <c r="R152" s="170">
        <f t="shared" si="17"/>
        <v>0</v>
      </c>
      <c r="S152" s="170">
        <v>0</v>
      </c>
      <c r="T152" s="171">
        <f t="shared" si="18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2" t="s">
        <v>210</v>
      </c>
      <c r="AT152" s="172" t="s">
        <v>148</v>
      </c>
      <c r="AU152" s="172" t="s">
        <v>89</v>
      </c>
      <c r="AY152" s="14" t="s">
        <v>137</v>
      </c>
      <c r="BE152" s="93">
        <f t="shared" si="19"/>
        <v>0</v>
      </c>
      <c r="BF152" s="93">
        <f t="shared" si="20"/>
        <v>0</v>
      </c>
      <c r="BG152" s="93">
        <f t="shared" si="21"/>
        <v>0</v>
      </c>
      <c r="BH152" s="93">
        <f t="shared" si="22"/>
        <v>0</v>
      </c>
      <c r="BI152" s="93">
        <f t="shared" si="23"/>
        <v>0</v>
      </c>
      <c r="BJ152" s="14" t="s">
        <v>87</v>
      </c>
      <c r="BK152" s="93">
        <f t="shared" si="24"/>
        <v>0</v>
      </c>
      <c r="BL152" s="14" t="s">
        <v>210</v>
      </c>
      <c r="BM152" s="172" t="s">
        <v>211</v>
      </c>
    </row>
    <row r="153" spans="1:65" s="2" customFormat="1" ht="16.5" customHeight="1">
      <c r="A153" s="31"/>
      <c r="B153" s="128"/>
      <c r="C153" s="160" t="s">
        <v>7</v>
      </c>
      <c r="D153" s="160" t="s">
        <v>141</v>
      </c>
      <c r="E153" s="161" t="s">
        <v>212</v>
      </c>
      <c r="F153" s="162" t="s">
        <v>213</v>
      </c>
      <c r="G153" s="163" t="s">
        <v>144</v>
      </c>
      <c r="H153" s="164">
        <v>9</v>
      </c>
      <c r="I153" s="165"/>
      <c r="J153" s="166">
        <f t="shared" si="15"/>
        <v>0</v>
      </c>
      <c r="K153" s="167"/>
      <c r="L153" s="32"/>
      <c r="M153" s="168" t="s">
        <v>1</v>
      </c>
      <c r="N153" s="169" t="s">
        <v>44</v>
      </c>
      <c r="O153" s="57"/>
      <c r="P153" s="170">
        <f t="shared" si="16"/>
        <v>0</v>
      </c>
      <c r="Q153" s="170">
        <v>0</v>
      </c>
      <c r="R153" s="170">
        <f t="shared" si="17"/>
        <v>0</v>
      </c>
      <c r="S153" s="170">
        <v>0</v>
      </c>
      <c r="T153" s="171">
        <f t="shared" si="18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2" t="s">
        <v>203</v>
      </c>
      <c r="AT153" s="172" t="s">
        <v>141</v>
      </c>
      <c r="AU153" s="172" t="s">
        <v>89</v>
      </c>
      <c r="AY153" s="14" t="s">
        <v>137</v>
      </c>
      <c r="BE153" s="93">
        <f t="shared" si="19"/>
        <v>0</v>
      </c>
      <c r="BF153" s="93">
        <f t="shared" si="20"/>
        <v>0</v>
      </c>
      <c r="BG153" s="93">
        <f t="shared" si="21"/>
        <v>0</v>
      </c>
      <c r="BH153" s="93">
        <f t="shared" si="22"/>
        <v>0</v>
      </c>
      <c r="BI153" s="93">
        <f t="shared" si="23"/>
        <v>0</v>
      </c>
      <c r="BJ153" s="14" t="s">
        <v>87</v>
      </c>
      <c r="BK153" s="93">
        <f t="shared" si="24"/>
        <v>0</v>
      </c>
      <c r="BL153" s="14" t="s">
        <v>203</v>
      </c>
      <c r="BM153" s="172" t="s">
        <v>214</v>
      </c>
    </row>
    <row r="154" spans="1:65" s="2" customFormat="1" ht="16.5" customHeight="1">
      <c r="A154" s="31"/>
      <c r="B154" s="128"/>
      <c r="C154" s="173" t="s">
        <v>215</v>
      </c>
      <c r="D154" s="173" t="s">
        <v>148</v>
      </c>
      <c r="E154" s="174" t="s">
        <v>216</v>
      </c>
      <c r="F154" s="175" t="s">
        <v>288</v>
      </c>
      <c r="G154" s="176" t="s">
        <v>144</v>
      </c>
      <c r="H154" s="177">
        <v>9</v>
      </c>
      <c r="I154" s="178"/>
      <c r="J154" s="179">
        <f t="shared" si="15"/>
        <v>0</v>
      </c>
      <c r="K154" s="180"/>
      <c r="L154" s="181"/>
      <c r="M154" s="182" t="s">
        <v>1</v>
      </c>
      <c r="N154" s="183" t="s">
        <v>44</v>
      </c>
      <c r="O154" s="57"/>
      <c r="P154" s="170">
        <f t="shared" si="16"/>
        <v>0</v>
      </c>
      <c r="Q154" s="170">
        <v>0</v>
      </c>
      <c r="R154" s="170">
        <f t="shared" si="17"/>
        <v>0</v>
      </c>
      <c r="S154" s="170">
        <v>0</v>
      </c>
      <c r="T154" s="171">
        <f t="shared" si="1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2" t="s">
        <v>210</v>
      </c>
      <c r="AT154" s="172" t="s">
        <v>148</v>
      </c>
      <c r="AU154" s="172" t="s">
        <v>89</v>
      </c>
      <c r="AY154" s="14" t="s">
        <v>137</v>
      </c>
      <c r="BE154" s="93">
        <f t="shared" si="19"/>
        <v>0</v>
      </c>
      <c r="BF154" s="93">
        <f t="shared" si="20"/>
        <v>0</v>
      </c>
      <c r="BG154" s="93">
        <f t="shared" si="21"/>
        <v>0</v>
      </c>
      <c r="BH154" s="93">
        <f t="shared" si="22"/>
        <v>0</v>
      </c>
      <c r="BI154" s="93">
        <f t="shared" si="23"/>
        <v>0</v>
      </c>
      <c r="BJ154" s="14" t="s">
        <v>87</v>
      </c>
      <c r="BK154" s="93">
        <f t="shared" si="24"/>
        <v>0</v>
      </c>
      <c r="BL154" s="14" t="s">
        <v>210</v>
      </c>
      <c r="BM154" s="172" t="s">
        <v>217</v>
      </c>
    </row>
    <row r="155" spans="1:65" s="2" customFormat="1" ht="16.5" customHeight="1">
      <c r="A155" s="31"/>
      <c r="B155" s="128"/>
      <c r="C155" s="173" t="s">
        <v>218</v>
      </c>
      <c r="D155" s="173" t="s">
        <v>148</v>
      </c>
      <c r="E155" s="174" t="s">
        <v>219</v>
      </c>
      <c r="F155" s="175" t="s">
        <v>220</v>
      </c>
      <c r="G155" s="176" t="s">
        <v>221</v>
      </c>
      <c r="H155" s="177">
        <v>0.122</v>
      </c>
      <c r="I155" s="178"/>
      <c r="J155" s="179">
        <f t="shared" si="15"/>
        <v>0</v>
      </c>
      <c r="K155" s="180"/>
      <c r="L155" s="181"/>
      <c r="M155" s="182" t="s">
        <v>1</v>
      </c>
      <c r="N155" s="183" t="s">
        <v>44</v>
      </c>
      <c r="O155" s="57"/>
      <c r="P155" s="170">
        <f t="shared" si="16"/>
        <v>0</v>
      </c>
      <c r="Q155" s="170">
        <v>0.21301</v>
      </c>
      <c r="R155" s="170">
        <f t="shared" si="17"/>
        <v>2.5987219999999998E-2</v>
      </c>
      <c r="S155" s="170">
        <v>0</v>
      </c>
      <c r="T155" s="171">
        <f t="shared" si="1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2" t="s">
        <v>222</v>
      </c>
      <c r="AT155" s="172" t="s">
        <v>148</v>
      </c>
      <c r="AU155" s="172" t="s">
        <v>89</v>
      </c>
      <c r="AY155" s="14" t="s">
        <v>137</v>
      </c>
      <c r="BE155" s="93">
        <f t="shared" si="19"/>
        <v>0</v>
      </c>
      <c r="BF155" s="93">
        <f t="shared" si="20"/>
        <v>0</v>
      </c>
      <c r="BG155" s="93">
        <f t="shared" si="21"/>
        <v>0</v>
      </c>
      <c r="BH155" s="93">
        <f t="shared" si="22"/>
        <v>0</v>
      </c>
      <c r="BI155" s="93">
        <f t="shared" si="23"/>
        <v>0</v>
      </c>
      <c r="BJ155" s="14" t="s">
        <v>87</v>
      </c>
      <c r="BK155" s="93">
        <f t="shared" si="24"/>
        <v>0</v>
      </c>
      <c r="BL155" s="14" t="s">
        <v>203</v>
      </c>
      <c r="BM155" s="172" t="s">
        <v>223</v>
      </c>
    </row>
    <row r="156" spans="1:65" s="2" customFormat="1" ht="16.5" customHeight="1">
      <c r="A156" s="31"/>
      <c r="B156" s="128"/>
      <c r="C156" s="173" t="s">
        <v>224</v>
      </c>
      <c r="D156" s="173" t="s">
        <v>148</v>
      </c>
      <c r="E156" s="174" t="s">
        <v>225</v>
      </c>
      <c r="F156" s="175" t="s">
        <v>226</v>
      </c>
      <c r="G156" s="176" t="s">
        <v>221</v>
      </c>
      <c r="H156" s="177">
        <v>0.114</v>
      </c>
      <c r="I156" s="178"/>
      <c r="J156" s="179">
        <f t="shared" si="15"/>
        <v>0</v>
      </c>
      <c r="K156" s="180"/>
      <c r="L156" s="181"/>
      <c r="M156" s="182" t="s">
        <v>1</v>
      </c>
      <c r="N156" s="183" t="s">
        <v>44</v>
      </c>
      <c r="O156" s="57"/>
      <c r="P156" s="170">
        <f t="shared" si="16"/>
        <v>0</v>
      </c>
      <c r="Q156" s="170">
        <v>0.28994999999999999</v>
      </c>
      <c r="R156" s="170">
        <f t="shared" si="17"/>
        <v>3.3054300000000002E-2</v>
      </c>
      <c r="S156" s="170">
        <v>0</v>
      </c>
      <c r="T156" s="171">
        <f t="shared" si="1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2" t="s">
        <v>222</v>
      </c>
      <c r="AT156" s="172" t="s">
        <v>148</v>
      </c>
      <c r="AU156" s="172" t="s">
        <v>89</v>
      </c>
      <c r="AY156" s="14" t="s">
        <v>137</v>
      </c>
      <c r="BE156" s="93">
        <f t="shared" si="19"/>
        <v>0</v>
      </c>
      <c r="BF156" s="93">
        <f t="shared" si="20"/>
        <v>0</v>
      </c>
      <c r="BG156" s="93">
        <f t="shared" si="21"/>
        <v>0</v>
      </c>
      <c r="BH156" s="93">
        <f t="shared" si="22"/>
        <v>0</v>
      </c>
      <c r="BI156" s="93">
        <f t="shared" si="23"/>
        <v>0</v>
      </c>
      <c r="BJ156" s="14" t="s">
        <v>87</v>
      </c>
      <c r="BK156" s="93">
        <f t="shared" si="24"/>
        <v>0</v>
      </c>
      <c r="BL156" s="14" t="s">
        <v>203</v>
      </c>
      <c r="BM156" s="172" t="s">
        <v>227</v>
      </c>
    </row>
    <row r="157" spans="1:65" s="2" customFormat="1" ht="16.5" customHeight="1">
      <c r="A157" s="31"/>
      <c r="B157" s="128"/>
      <c r="C157" s="173" t="s">
        <v>228</v>
      </c>
      <c r="D157" s="173" t="s">
        <v>148</v>
      </c>
      <c r="E157" s="174" t="s">
        <v>229</v>
      </c>
      <c r="F157" s="175" t="s">
        <v>230</v>
      </c>
      <c r="G157" s="176" t="s">
        <v>231</v>
      </c>
      <c r="H157" s="177">
        <v>246</v>
      </c>
      <c r="I157" s="178"/>
      <c r="J157" s="179">
        <f t="shared" si="15"/>
        <v>0</v>
      </c>
      <c r="K157" s="180"/>
      <c r="L157" s="181"/>
      <c r="M157" s="182" t="s">
        <v>1</v>
      </c>
      <c r="N157" s="183" t="s">
        <v>44</v>
      </c>
      <c r="O157" s="57"/>
      <c r="P157" s="170">
        <f t="shared" si="16"/>
        <v>0</v>
      </c>
      <c r="Q157" s="170">
        <v>0</v>
      </c>
      <c r="R157" s="170">
        <f t="shared" si="17"/>
        <v>0</v>
      </c>
      <c r="S157" s="170">
        <v>0</v>
      </c>
      <c r="T157" s="171">
        <f t="shared" si="1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2" t="s">
        <v>222</v>
      </c>
      <c r="AT157" s="172" t="s">
        <v>148</v>
      </c>
      <c r="AU157" s="172" t="s">
        <v>89</v>
      </c>
      <c r="AY157" s="14" t="s">
        <v>137</v>
      </c>
      <c r="BE157" s="93">
        <f t="shared" si="19"/>
        <v>0</v>
      </c>
      <c r="BF157" s="93">
        <f t="shared" si="20"/>
        <v>0</v>
      </c>
      <c r="BG157" s="93">
        <f t="shared" si="21"/>
        <v>0</v>
      </c>
      <c r="BH157" s="93">
        <f t="shared" si="22"/>
        <v>0</v>
      </c>
      <c r="BI157" s="93">
        <f t="shared" si="23"/>
        <v>0</v>
      </c>
      <c r="BJ157" s="14" t="s">
        <v>87</v>
      </c>
      <c r="BK157" s="93">
        <f t="shared" si="24"/>
        <v>0</v>
      </c>
      <c r="BL157" s="14" t="s">
        <v>203</v>
      </c>
      <c r="BM157" s="172" t="s">
        <v>232</v>
      </c>
    </row>
    <row r="158" spans="1:65" s="2" customFormat="1" ht="37.9" customHeight="1">
      <c r="A158" s="31"/>
      <c r="B158" s="128"/>
      <c r="C158" s="160" t="s">
        <v>233</v>
      </c>
      <c r="D158" s="160" t="s">
        <v>141</v>
      </c>
      <c r="E158" s="161" t="s">
        <v>234</v>
      </c>
      <c r="F158" s="162" t="s">
        <v>235</v>
      </c>
      <c r="G158" s="163" t="s">
        <v>231</v>
      </c>
      <c r="H158" s="164">
        <v>482</v>
      </c>
      <c r="I158" s="165"/>
      <c r="J158" s="166">
        <f t="shared" si="15"/>
        <v>0</v>
      </c>
      <c r="K158" s="167"/>
      <c r="L158" s="32"/>
      <c r="M158" s="168" t="s">
        <v>1</v>
      </c>
      <c r="N158" s="169" t="s">
        <v>44</v>
      </c>
      <c r="O158" s="57"/>
      <c r="P158" s="170">
        <f t="shared" si="16"/>
        <v>0</v>
      </c>
      <c r="Q158" s="170">
        <v>0</v>
      </c>
      <c r="R158" s="170">
        <f t="shared" si="17"/>
        <v>0</v>
      </c>
      <c r="S158" s="170">
        <v>0</v>
      </c>
      <c r="T158" s="171">
        <f t="shared" si="1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2" t="s">
        <v>203</v>
      </c>
      <c r="AT158" s="172" t="s">
        <v>141</v>
      </c>
      <c r="AU158" s="172" t="s">
        <v>89</v>
      </c>
      <c r="AY158" s="14" t="s">
        <v>137</v>
      </c>
      <c r="BE158" s="93">
        <f t="shared" si="19"/>
        <v>0</v>
      </c>
      <c r="BF158" s="93">
        <f t="shared" si="20"/>
        <v>0</v>
      </c>
      <c r="BG158" s="93">
        <f t="shared" si="21"/>
        <v>0</v>
      </c>
      <c r="BH158" s="93">
        <f t="shared" si="22"/>
        <v>0</v>
      </c>
      <c r="BI158" s="93">
        <f t="shared" si="23"/>
        <v>0</v>
      </c>
      <c r="BJ158" s="14" t="s">
        <v>87</v>
      </c>
      <c r="BK158" s="93">
        <f t="shared" si="24"/>
        <v>0</v>
      </c>
      <c r="BL158" s="14" t="s">
        <v>203</v>
      </c>
      <c r="BM158" s="172" t="s">
        <v>236</v>
      </c>
    </row>
    <row r="159" spans="1:65" s="2" customFormat="1" ht="16.5" customHeight="1">
      <c r="A159" s="31"/>
      <c r="B159" s="128"/>
      <c r="C159" s="160" t="s">
        <v>237</v>
      </c>
      <c r="D159" s="160" t="s">
        <v>141</v>
      </c>
      <c r="E159" s="161" t="s">
        <v>238</v>
      </c>
      <c r="F159" s="162" t="s">
        <v>239</v>
      </c>
      <c r="G159" s="163" t="s">
        <v>144</v>
      </c>
      <c r="H159" s="164">
        <v>161</v>
      </c>
      <c r="I159" s="165"/>
      <c r="J159" s="166">
        <f t="shared" si="15"/>
        <v>0</v>
      </c>
      <c r="K159" s="167"/>
      <c r="L159" s="32"/>
      <c r="M159" s="168" t="s">
        <v>1</v>
      </c>
      <c r="N159" s="169" t="s">
        <v>44</v>
      </c>
      <c r="O159" s="57"/>
      <c r="P159" s="170">
        <f t="shared" si="16"/>
        <v>0</v>
      </c>
      <c r="Q159" s="170">
        <v>0</v>
      </c>
      <c r="R159" s="170">
        <f t="shared" si="17"/>
        <v>0</v>
      </c>
      <c r="S159" s="170">
        <v>0</v>
      </c>
      <c r="T159" s="171">
        <f t="shared" si="1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2" t="s">
        <v>203</v>
      </c>
      <c r="AT159" s="172" t="s">
        <v>141</v>
      </c>
      <c r="AU159" s="172" t="s">
        <v>89</v>
      </c>
      <c r="AY159" s="14" t="s">
        <v>137</v>
      </c>
      <c r="BE159" s="93">
        <f t="shared" si="19"/>
        <v>0</v>
      </c>
      <c r="BF159" s="93">
        <f t="shared" si="20"/>
        <v>0</v>
      </c>
      <c r="BG159" s="93">
        <f t="shared" si="21"/>
        <v>0</v>
      </c>
      <c r="BH159" s="93">
        <f t="shared" si="22"/>
        <v>0</v>
      </c>
      <c r="BI159" s="93">
        <f t="shared" si="23"/>
        <v>0</v>
      </c>
      <c r="BJ159" s="14" t="s">
        <v>87</v>
      </c>
      <c r="BK159" s="93">
        <f t="shared" si="24"/>
        <v>0</v>
      </c>
      <c r="BL159" s="14" t="s">
        <v>203</v>
      </c>
      <c r="BM159" s="172" t="s">
        <v>240</v>
      </c>
    </row>
    <row r="160" spans="1:65" s="2" customFormat="1" ht="16.5" customHeight="1">
      <c r="A160" s="31"/>
      <c r="B160" s="128"/>
      <c r="C160" s="173" t="s">
        <v>241</v>
      </c>
      <c r="D160" s="173" t="s">
        <v>148</v>
      </c>
      <c r="E160" s="174" t="s">
        <v>242</v>
      </c>
      <c r="F160" s="175" t="s">
        <v>243</v>
      </c>
      <c r="G160" s="176" t="s">
        <v>151</v>
      </c>
      <c r="H160" s="177">
        <v>161</v>
      </c>
      <c r="I160" s="178"/>
      <c r="J160" s="179">
        <f t="shared" si="15"/>
        <v>0</v>
      </c>
      <c r="K160" s="180"/>
      <c r="L160" s="181"/>
      <c r="M160" s="182" t="s">
        <v>1</v>
      </c>
      <c r="N160" s="183" t="s">
        <v>44</v>
      </c>
      <c r="O160" s="57"/>
      <c r="P160" s="170">
        <f t="shared" si="16"/>
        <v>0</v>
      </c>
      <c r="Q160" s="170">
        <v>0</v>
      </c>
      <c r="R160" s="170">
        <f t="shared" si="17"/>
        <v>0</v>
      </c>
      <c r="S160" s="170">
        <v>0</v>
      </c>
      <c r="T160" s="171">
        <f t="shared" si="1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2" t="s">
        <v>222</v>
      </c>
      <c r="AT160" s="172" t="s">
        <v>148</v>
      </c>
      <c r="AU160" s="172" t="s">
        <v>89</v>
      </c>
      <c r="AY160" s="14" t="s">
        <v>137</v>
      </c>
      <c r="BE160" s="93">
        <f t="shared" si="19"/>
        <v>0</v>
      </c>
      <c r="BF160" s="93">
        <f t="shared" si="20"/>
        <v>0</v>
      </c>
      <c r="BG160" s="93">
        <f t="shared" si="21"/>
        <v>0</v>
      </c>
      <c r="BH160" s="93">
        <f t="shared" si="22"/>
        <v>0</v>
      </c>
      <c r="BI160" s="93">
        <f t="shared" si="23"/>
        <v>0</v>
      </c>
      <c r="BJ160" s="14" t="s">
        <v>87</v>
      </c>
      <c r="BK160" s="93">
        <f t="shared" si="24"/>
        <v>0</v>
      </c>
      <c r="BL160" s="14" t="s">
        <v>203</v>
      </c>
      <c r="BM160" s="172" t="s">
        <v>244</v>
      </c>
    </row>
    <row r="161" spans="1:65" s="2" customFormat="1" ht="24.2" customHeight="1">
      <c r="A161" s="31"/>
      <c r="B161" s="128"/>
      <c r="C161" s="160" t="s">
        <v>245</v>
      </c>
      <c r="D161" s="160" t="s">
        <v>141</v>
      </c>
      <c r="E161" s="161" t="s">
        <v>246</v>
      </c>
      <c r="F161" s="162" t="s">
        <v>247</v>
      </c>
      <c r="G161" s="163" t="s">
        <v>231</v>
      </c>
      <c r="H161" s="164">
        <v>482</v>
      </c>
      <c r="I161" s="165"/>
      <c r="J161" s="166">
        <f t="shared" si="15"/>
        <v>0</v>
      </c>
      <c r="K161" s="167"/>
      <c r="L161" s="32"/>
      <c r="M161" s="168" t="s">
        <v>1</v>
      </c>
      <c r="N161" s="169" t="s">
        <v>44</v>
      </c>
      <c r="O161" s="57"/>
      <c r="P161" s="170">
        <f t="shared" si="16"/>
        <v>0</v>
      </c>
      <c r="Q161" s="170">
        <v>0</v>
      </c>
      <c r="R161" s="170">
        <f t="shared" si="17"/>
        <v>0</v>
      </c>
      <c r="S161" s="170">
        <v>0</v>
      </c>
      <c r="T161" s="171">
        <f t="shared" si="1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2" t="s">
        <v>203</v>
      </c>
      <c r="AT161" s="172" t="s">
        <v>141</v>
      </c>
      <c r="AU161" s="172" t="s">
        <v>89</v>
      </c>
      <c r="AY161" s="14" t="s">
        <v>137</v>
      </c>
      <c r="BE161" s="93">
        <f t="shared" si="19"/>
        <v>0</v>
      </c>
      <c r="BF161" s="93">
        <f t="shared" si="20"/>
        <v>0</v>
      </c>
      <c r="BG161" s="93">
        <f t="shared" si="21"/>
        <v>0</v>
      </c>
      <c r="BH161" s="93">
        <f t="shared" si="22"/>
        <v>0</v>
      </c>
      <c r="BI161" s="93">
        <f t="shared" si="23"/>
        <v>0</v>
      </c>
      <c r="BJ161" s="14" t="s">
        <v>87</v>
      </c>
      <c r="BK161" s="93">
        <f t="shared" si="24"/>
        <v>0</v>
      </c>
      <c r="BL161" s="14" t="s">
        <v>203</v>
      </c>
      <c r="BM161" s="172" t="s">
        <v>248</v>
      </c>
    </row>
    <row r="162" spans="1:65" s="12" customFormat="1" ht="22.9" customHeight="1">
      <c r="B162" s="147"/>
      <c r="D162" s="148" t="s">
        <v>78</v>
      </c>
      <c r="E162" s="158" t="s">
        <v>249</v>
      </c>
      <c r="F162" s="158" t="s">
        <v>250</v>
      </c>
      <c r="I162" s="150"/>
      <c r="J162" s="159">
        <f>BK162</f>
        <v>0</v>
      </c>
      <c r="L162" s="147"/>
      <c r="M162" s="152"/>
      <c r="N162" s="153"/>
      <c r="O162" s="153"/>
      <c r="P162" s="154">
        <f>SUM(P163:P171)</f>
        <v>0</v>
      </c>
      <c r="Q162" s="153"/>
      <c r="R162" s="154">
        <f>SUM(R163:R171)</f>
        <v>4.1878299999999999</v>
      </c>
      <c r="S162" s="153"/>
      <c r="T162" s="155">
        <f>SUM(T163:T171)</f>
        <v>7.669999999999999</v>
      </c>
      <c r="AR162" s="148" t="s">
        <v>198</v>
      </c>
      <c r="AT162" s="156" t="s">
        <v>78</v>
      </c>
      <c r="AU162" s="156" t="s">
        <v>87</v>
      </c>
      <c r="AY162" s="148" t="s">
        <v>137</v>
      </c>
      <c r="BK162" s="157">
        <f>SUM(BK163:BK171)</f>
        <v>0</v>
      </c>
    </row>
    <row r="163" spans="1:65" s="2" customFormat="1" ht="24.2" customHeight="1">
      <c r="A163" s="31"/>
      <c r="B163" s="128"/>
      <c r="C163" s="160" t="s">
        <v>251</v>
      </c>
      <c r="D163" s="160" t="s">
        <v>141</v>
      </c>
      <c r="E163" s="161" t="s">
        <v>252</v>
      </c>
      <c r="F163" s="162" t="s">
        <v>253</v>
      </c>
      <c r="G163" s="163" t="s">
        <v>231</v>
      </c>
      <c r="H163" s="164">
        <v>48</v>
      </c>
      <c r="I163" s="165"/>
      <c r="J163" s="166">
        <f t="shared" ref="J163:J171" si="25">ROUND(I163*H163,2)</f>
        <v>0</v>
      </c>
      <c r="K163" s="167"/>
      <c r="L163" s="32"/>
      <c r="M163" s="168" t="s">
        <v>1</v>
      </c>
      <c r="N163" s="169" t="s">
        <v>44</v>
      </c>
      <c r="O163" s="57"/>
      <c r="P163" s="170">
        <f t="shared" ref="P163:P171" si="26">O163*H163</f>
        <v>0</v>
      </c>
      <c r="Q163" s="170">
        <v>0</v>
      </c>
      <c r="R163" s="170">
        <f t="shared" ref="R163:R171" si="27">Q163*H163</f>
        <v>0</v>
      </c>
      <c r="S163" s="170">
        <v>0</v>
      </c>
      <c r="T163" s="171">
        <f t="shared" ref="T163:T171" si="28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2" t="s">
        <v>203</v>
      </c>
      <c r="AT163" s="172" t="s">
        <v>141</v>
      </c>
      <c r="AU163" s="172" t="s">
        <v>89</v>
      </c>
      <c r="AY163" s="14" t="s">
        <v>137</v>
      </c>
      <c r="BE163" s="93">
        <f t="shared" ref="BE163:BE171" si="29">IF(N163="základní",J163,0)</f>
        <v>0</v>
      </c>
      <c r="BF163" s="93">
        <f t="shared" ref="BF163:BF171" si="30">IF(N163="snížená",J163,0)</f>
        <v>0</v>
      </c>
      <c r="BG163" s="93">
        <f t="shared" ref="BG163:BG171" si="31">IF(N163="zákl. přenesená",J163,0)</f>
        <v>0</v>
      </c>
      <c r="BH163" s="93">
        <f t="shared" ref="BH163:BH171" si="32">IF(N163="sníž. přenesená",J163,0)</f>
        <v>0</v>
      </c>
      <c r="BI163" s="93">
        <f t="shared" ref="BI163:BI171" si="33">IF(N163="nulová",J163,0)</f>
        <v>0</v>
      </c>
      <c r="BJ163" s="14" t="s">
        <v>87</v>
      </c>
      <c r="BK163" s="93">
        <f t="shared" ref="BK163:BK171" si="34">ROUND(I163*H163,2)</f>
        <v>0</v>
      </c>
      <c r="BL163" s="14" t="s">
        <v>203</v>
      </c>
      <c r="BM163" s="172" t="s">
        <v>254</v>
      </c>
    </row>
    <row r="164" spans="1:65" s="2" customFormat="1" ht="24.2" customHeight="1">
      <c r="A164" s="31"/>
      <c r="B164" s="128"/>
      <c r="C164" s="160" t="s">
        <v>152</v>
      </c>
      <c r="D164" s="160" t="s">
        <v>141</v>
      </c>
      <c r="E164" s="161" t="s">
        <v>255</v>
      </c>
      <c r="F164" s="162" t="s">
        <v>256</v>
      </c>
      <c r="G164" s="163" t="s">
        <v>231</v>
      </c>
      <c r="H164" s="164">
        <v>48</v>
      </c>
      <c r="I164" s="165"/>
      <c r="J164" s="166">
        <f t="shared" si="25"/>
        <v>0</v>
      </c>
      <c r="K164" s="167"/>
      <c r="L164" s="32"/>
      <c r="M164" s="168" t="s">
        <v>1</v>
      </c>
      <c r="N164" s="169" t="s">
        <v>44</v>
      </c>
      <c r="O164" s="57"/>
      <c r="P164" s="170">
        <f t="shared" si="26"/>
        <v>0</v>
      </c>
      <c r="Q164" s="170">
        <v>0</v>
      </c>
      <c r="R164" s="170">
        <f t="shared" si="27"/>
        <v>0</v>
      </c>
      <c r="S164" s="170">
        <v>0</v>
      </c>
      <c r="T164" s="171">
        <f t="shared" si="2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2" t="s">
        <v>203</v>
      </c>
      <c r="AT164" s="172" t="s">
        <v>141</v>
      </c>
      <c r="AU164" s="172" t="s">
        <v>89</v>
      </c>
      <c r="AY164" s="14" t="s">
        <v>137</v>
      </c>
      <c r="BE164" s="93">
        <f t="shared" si="29"/>
        <v>0</v>
      </c>
      <c r="BF164" s="93">
        <f t="shared" si="30"/>
        <v>0</v>
      </c>
      <c r="BG164" s="93">
        <f t="shared" si="31"/>
        <v>0</v>
      </c>
      <c r="BH164" s="93">
        <f t="shared" si="32"/>
        <v>0</v>
      </c>
      <c r="BI164" s="93">
        <f t="shared" si="33"/>
        <v>0</v>
      </c>
      <c r="BJ164" s="14" t="s">
        <v>87</v>
      </c>
      <c r="BK164" s="93">
        <f t="shared" si="34"/>
        <v>0</v>
      </c>
      <c r="BL164" s="14" t="s">
        <v>203</v>
      </c>
      <c r="BM164" s="172" t="s">
        <v>257</v>
      </c>
    </row>
    <row r="165" spans="1:65" s="2" customFormat="1" ht="24.2" customHeight="1">
      <c r="A165" s="31"/>
      <c r="B165" s="128"/>
      <c r="C165" s="160" t="s">
        <v>258</v>
      </c>
      <c r="D165" s="160" t="s">
        <v>141</v>
      </c>
      <c r="E165" s="161" t="s">
        <v>259</v>
      </c>
      <c r="F165" s="162" t="s">
        <v>260</v>
      </c>
      <c r="G165" s="163" t="s">
        <v>231</v>
      </c>
      <c r="H165" s="164">
        <v>48</v>
      </c>
      <c r="I165" s="165"/>
      <c r="J165" s="166">
        <f t="shared" si="25"/>
        <v>0</v>
      </c>
      <c r="K165" s="167"/>
      <c r="L165" s="32"/>
      <c r="M165" s="168" t="s">
        <v>1</v>
      </c>
      <c r="N165" s="169" t="s">
        <v>44</v>
      </c>
      <c r="O165" s="57"/>
      <c r="P165" s="170">
        <f t="shared" si="26"/>
        <v>0</v>
      </c>
      <c r="Q165" s="170">
        <v>0</v>
      </c>
      <c r="R165" s="170">
        <f t="shared" si="27"/>
        <v>0</v>
      </c>
      <c r="S165" s="170">
        <v>0</v>
      </c>
      <c r="T165" s="171">
        <f t="shared" si="2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2" t="s">
        <v>203</v>
      </c>
      <c r="AT165" s="172" t="s">
        <v>141</v>
      </c>
      <c r="AU165" s="172" t="s">
        <v>89</v>
      </c>
      <c r="AY165" s="14" t="s">
        <v>137</v>
      </c>
      <c r="BE165" s="93">
        <f t="shared" si="29"/>
        <v>0</v>
      </c>
      <c r="BF165" s="93">
        <f t="shared" si="30"/>
        <v>0</v>
      </c>
      <c r="BG165" s="93">
        <f t="shared" si="31"/>
        <v>0</v>
      </c>
      <c r="BH165" s="93">
        <f t="shared" si="32"/>
        <v>0</v>
      </c>
      <c r="BI165" s="93">
        <f t="shared" si="33"/>
        <v>0</v>
      </c>
      <c r="BJ165" s="14" t="s">
        <v>87</v>
      </c>
      <c r="BK165" s="93">
        <f t="shared" si="34"/>
        <v>0</v>
      </c>
      <c r="BL165" s="14" t="s">
        <v>203</v>
      </c>
      <c r="BM165" s="172" t="s">
        <v>261</v>
      </c>
    </row>
    <row r="166" spans="1:65" s="2" customFormat="1" ht="24.2" customHeight="1">
      <c r="A166" s="31"/>
      <c r="B166" s="128"/>
      <c r="C166" s="160" t="s">
        <v>262</v>
      </c>
      <c r="D166" s="160" t="s">
        <v>141</v>
      </c>
      <c r="E166" s="161" t="s">
        <v>263</v>
      </c>
      <c r="F166" s="162" t="s">
        <v>264</v>
      </c>
      <c r="G166" s="163" t="s">
        <v>231</v>
      </c>
      <c r="H166" s="164">
        <v>48</v>
      </c>
      <c r="I166" s="165"/>
      <c r="J166" s="166">
        <f t="shared" si="25"/>
        <v>0</v>
      </c>
      <c r="K166" s="167"/>
      <c r="L166" s="32"/>
      <c r="M166" s="168" t="s">
        <v>1</v>
      </c>
      <c r="N166" s="169" t="s">
        <v>44</v>
      </c>
      <c r="O166" s="57"/>
      <c r="P166" s="170">
        <f t="shared" si="26"/>
        <v>0</v>
      </c>
      <c r="Q166" s="170">
        <v>0</v>
      </c>
      <c r="R166" s="170">
        <f t="shared" si="27"/>
        <v>0</v>
      </c>
      <c r="S166" s="170">
        <v>0</v>
      </c>
      <c r="T166" s="171">
        <f t="shared" si="2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2" t="s">
        <v>203</v>
      </c>
      <c r="AT166" s="172" t="s">
        <v>141</v>
      </c>
      <c r="AU166" s="172" t="s">
        <v>89</v>
      </c>
      <c r="AY166" s="14" t="s">
        <v>137</v>
      </c>
      <c r="BE166" s="93">
        <f t="shared" si="29"/>
        <v>0</v>
      </c>
      <c r="BF166" s="93">
        <f t="shared" si="30"/>
        <v>0</v>
      </c>
      <c r="BG166" s="93">
        <f t="shared" si="31"/>
        <v>0</v>
      </c>
      <c r="BH166" s="93">
        <f t="shared" si="32"/>
        <v>0</v>
      </c>
      <c r="BI166" s="93">
        <f t="shared" si="33"/>
        <v>0</v>
      </c>
      <c r="BJ166" s="14" t="s">
        <v>87</v>
      </c>
      <c r="BK166" s="93">
        <f t="shared" si="34"/>
        <v>0</v>
      </c>
      <c r="BL166" s="14" t="s">
        <v>203</v>
      </c>
      <c r="BM166" s="172" t="s">
        <v>265</v>
      </c>
    </row>
    <row r="167" spans="1:65" s="2" customFormat="1" ht="16.5" customHeight="1">
      <c r="A167" s="31"/>
      <c r="B167" s="128"/>
      <c r="C167" s="173" t="s">
        <v>266</v>
      </c>
      <c r="D167" s="173" t="s">
        <v>148</v>
      </c>
      <c r="E167" s="174" t="s">
        <v>267</v>
      </c>
      <c r="F167" s="175" t="s">
        <v>268</v>
      </c>
      <c r="G167" s="176" t="s">
        <v>231</v>
      </c>
      <c r="H167" s="177">
        <v>96</v>
      </c>
      <c r="I167" s="178"/>
      <c r="J167" s="179">
        <f t="shared" si="25"/>
        <v>0</v>
      </c>
      <c r="K167" s="180"/>
      <c r="L167" s="181"/>
      <c r="M167" s="182" t="s">
        <v>1</v>
      </c>
      <c r="N167" s="183" t="s">
        <v>44</v>
      </c>
      <c r="O167" s="57"/>
      <c r="P167" s="170">
        <f t="shared" si="26"/>
        <v>0</v>
      </c>
      <c r="Q167" s="170">
        <v>9.7999999999999997E-4</v>
      </c>
      <c r="R167" s="170">
        <f t="shared" si="27"/>
        <v>9.4079999999999997E-2</v>
      </c>
      <c r="S167" s="170">
        <v>0</v>
      </c>
      <c r="T167" s="171">
        <f t="shared" si="2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2" t="s">
        <v>210</v>
      </c>
      <c r="AT167" s="172" t="s">
        <v>148</v>
      </c>
      <c r="AU167" s="172" t="s">
        <v>89</v>
      </c>
      <c r="AY167" s="14" t="s">
        <v>137</v>
      </c>
      <c r="BE167" s="93">
        <f t="shared" si="29"/>
        <v>0</v>
      </c>
      <c r="BF167" s="93">
        <f t="shared" si="30"/>
        <v>0</v>
      </c>
      <c r="BG167" s="93">
        <f t="shared" si="31"/>
        <v>0</v>
      </c>
      <c r="BH167" s="93">
        <f t="shared" si="32"/>
        <v>0</v>
      </c>
      <c r="BI167" s="93">
        <f t="shared" si="33"/>
        <v>0</v>
      </c>
      <c r="BJ167" s="14" t="s">
        <v>87</v>
      </c>
      <c r="BK167" s="93">
        <f t="shared" si="34"/>
        <v>0</v>
      </c>
      <c r="BL167" s="14" t="s">
        <v>210</v>
      </c>
      <c r="BM167" s="172" t="s">
        <v>269</v>
      </c>
    </row>
    <row r="168" spans="1:65" s="2" customFormat="1" ht="33" customHeight="1">
      <c r="A168" s="31"/>
      <c r="B168" s="128"/>
      <c r="C168" s="160" t="s">
        <v>270</v>
      </c>
      <c r="D168" s="160" t="s">
        <v>141</v>
      </c>
      <c r="E168" s="161" t="s">
        <v>271</v>
      </c>
      <c r="F168" s="162" t="s">
        <v>272</v>
      </c>
      <c r="G168" s="163" t="s">
        <v>273</v>
      </c>
      <c r="H168" s="164">
        <v>23</v>
      </c>
      <c r="I168" s="165"/>
      <c r="J168" s="166">
        <f t="shared" si="25"/>
        <v>0</v>
      </c>
      <c r="K168" s="167"/>
      <c r="L168" s="32"/>
      <c r="M168" s="168" t="s">
        <v>1</v>
      </c>
      <c r="N168" s="169" t="s">
        <v>44</v>
      </c>
      <c r="O168" s="57"/>
      <c r="P168" s="170">
        <f t="shared" si="26"/>
        <v>0</v>
      </c>
      <c r="Q168" s="170">
        <v>0.16700000000000001</v>
      </c>
      <c r="R168" s="170">
        <f t="shared" si="27"/>
        <v>3.8410000000000002</v>
      </c>
      <c r="S168" s="170">
        <v>0</v>
      </c>
      <c r="T168" s="171">
        <f t="shared" si="2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2" t="s">
        <v>203</v>
      </c>
      <c r="AT168" s="172" t="s">
        <v>141</v>
      </c>
      <c r="AU168" s="172" t="s">
        <v>89</v>
      </c>
      <c r="AY168" s="14" t="s">
        <v>137</v>
      </c>
      <c r="BE168" s="93">
        <f t="shared" si="29"/>
        <v>0</v>
      </c>
      <c r="BF168" s="93">
        <f t="shared" si="30"/>
        <v>0</v>
      </c>
      <c r="BG168" s="93">
        <f t="shared" si="31"/>
        <v>0</v>
      </c>
      <c r="BH168" s="93">
        <f t="shared" si="32"/>
        <v>0</v>
      </c>
      <c r="BI168" s="93">
        <f t="shared" si="33"/>
        <v>0</v>
      </c>
      <c r="BJ168" s="14" t="s">
        <v>87</v>
      </c>
      <c r="BK168" s="93">
        <f t="shared" si="34"/>
        <v>0</v>
      </c>
      <c r="BL168" s="14" t="s">
        <v>203</v>
      </c>
      <c r="BM168" s="172" t="s">
        <v>274</v>
      </c>
    </row>
    <row r="169" spans="1:65" s="2" customFormat="1" ht="37.9" customHeight="1">
      <c r="A169" s="31"/>
      <c r="B169" s="128"/>
      <c r="C169" s="160" t="s">
        <v>275</v>
      </c>
      <c r="D169" s="160" t="s">
        <v>141</v>
      </c>
      <c r="E169" s="161" t="s">
        <v>276</v>
      </c>
      <c r="F169" s="162" t="s">
        <v>277</v>
      </c>
      <c r="G169" s="163" t="s">
        <v>273</v>
      </c>
      <c r="H169" s="164">
        <v>3</v>
      </c>
      <c r="I169" s="165"/>
      <c r="J169" s="166">
        <f t="shared" si="25"/>
        <v>0</v>
      </c>
      <c r="K169" s="167"/>
      <c r="L169" s="32"/>
      <c r="M169" s="168" t="s">
        <v>1</v>
      </c>
      <c r="N169" s="169" t="s">
        <v>44</v>
      </c>
      <c r="O169" s="57"/>
      <c r="P169" s="170">
        <f t="shared" si="26"/>
        <v>0</v>
      </c>
      <c r="Q169" s="170">
        <v>8.4250000000000005E-2</v>
      </c>
      <c r="R169" s="170">
        <f t="shared" si="27"/>
        <v>0.25275000000000003</v>
      </c>
      <c r="S169" s="170">
        <v>0</v>
      </c>
      <c r="T169" s="171">
        <f t="shared" si="2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2" t="s">
        <v>203</v>
      </c>
      <c r="AT169" s="172" t="s">
        <v>141</v>
      </c>
      <c r="AU169" s="172" t="s">
        <v>89</v>
      </c>
      <c r="AY169" s="14" t="s">
        <v>137</v>
      </c>
      <c r="BE169" s="93">
        <f t="shared" si="29"/>
        <v>0</v>
      </c>
      <c r="BF169" s="93">
        <f t="shared" si="30"/>
        <v>0</v>
      </c>
      <c r="BG169" s="93">
        <f t="shared" si="31"/>
        <v>0</v>
      </c>
      <c r="BH169" s="93">
        <f t="shared" si="32"/>
        <v>0</v>
      </c>
      <c r="BI169" s="93">
        <f t="shared" si="33"/>
        <v>0</v>
      </c>
      <c r="BJ169" s="14" t="s">
        <v>87</v>
      </c>
      <c r="BK169" s="93">
        <f t="shared" si="34"/>
        <v>0</v>
      </c>
      <c r="BL169" s="14" t="s">
        <v>203</v>
      </c>
      <c r="BM169" s="172" t="s">
        <v>278</v>
      </c>
    </row>
    <row r="170" spans="1:65" s="2" customFormat="1" ht="24.2" customHeight="1">
      <c r="A170" s="31"/>
      <c r="B170" s="128"/>
      <c r="C170" s="160" t="s">
        <v>279</v>
      </c>
      <c r="D170" s="160" t="s">
        <v>141</v>
      </c>
      <c r="E170" s="161" t="s">
        <v>280</v>
      </c>
      <c r="F170" s="162" t="s">
        <v>281</v>
      </c>
      <c r="G170" s="163" t="s">
        <v>273</v>
      </c>
      <c r="H170" s="164">
        <v>23</v>
      </c>
      <c r="I170" s="165"/>
      <c r="J170" s="166">
        <f t="shared" si="25"/>
        <v>0</v>
      </c>
      <c r="K170" s="167"/>
      <c r="L170" s="32"/>
      <c r="M170" s="168" t="s">
        <v>1</v>
      </c>
      <c r="N170" s="169" t="s">
        <v>44</v>
      </c>
      <c r="O170" s="57"/>
      <c r="P170" s="170">
        <f t="shared" si="26"/>
        <v>0</v>
      </c>
      <c r="Q170" s="170">
        <v>0</v>
      </c>
      <c r="R170" s="170">
        <f t="shared" si="27"/>
        <v>0</v>
      </c>
      <c r="S170" s="170">
        <v>0.29499999999999998</v>
      </c>
      <c r="T170" s="171">
        <f t="shared" si="28"/>
        <v>6.7849999999999993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2" t="s">
        <v>203</v>
      </c>
      <c r="AT170" s="172" t="s">
        <v>141</v>
      </c>
      <c r="AU170" s="172" t="s">
        <v>89</v>
      </c>
      <c r="AY170" s="14" t="s">
        <v>137</v>
      </c>
      <c r="BE170" s="93">
        <f t="shared" si="29"/>
        <v>0</v>
      </c>
      <c r="BF170" s="93">
        <f t="shared" si="30"/>
        <v>0</v>
      </c>
      <c r="BG170" s="93">
        <f t="shared" si="31"/>
        <v>0</v>
      </c>
      <c r="BH170" s="93">
        <f t="shared" si="32"/>
        <v>0</v>
      </c>
      <c r="BI170" s="93">
        <f t="shared" si="33"/>
        <v>0</v>
      </c>
      <c r="BJ170" s="14" t="s">
        <v>87</v>
      </c>
      <c r="BK170" s="93">
        <f t="shared" si="34"/>
        <v>0</v>
      </c>
      <c r="BL170" s="14" t="s">
        <v>203</v>
      </c>
      <c r="BM170" s="172" t="s">
        <v>282</v>
      </c>
    </row>
    <row r="171" spans="1:65" s="2" customFormat="1" ht="24.2" customHeight="1">
      <c r="A171" s="31"/>
      <c r="B171" s="128"/>
      <c r="C171" s="160" t="s">
        <v>283</v>
      </c>
      <c r="D171" s="160" t="s">
        <v>141</v>
      </c>
      <c r="E171" s="161" t="s">
        <v>284</v>
      </c>
      <c r="F171" s="162" t="s">
        <v>285</v>
      </c>
      <c r="G171" s="163" t="s">
        <v>273</v>
      </c>
      <c r="H171" s="164">
        <v>3</v>
      </c>
      <c r="I171" s="165"/>
      <c r="J171" s="166">
        <f t="shared" si="25"/>
        <v>0</v>
      </c>
      <c r="K171" s="167"/>
      <c r="L171" s="32"/>
      <c r="M171" s="184" t="s">
        <v>1</v>
      </c>
      <c r="N171" s="185" t="s">
        <v>44</v>
      </c>
      <c r="O171" s="186"/>
      <c r="P171" s="187">
        <f t="shared" si="26"/>
        <v>0</v>
      </c>
      <c r="Q171" s="187">
        <v>0</v>
      </c>
      <c r="R171" s="187">
        <f t="shared" si="27"/>
        <v>0</v>
      </c>
      <c r="S171" s="187">
        <v>0.29499999999999998</v>
      </c>
      <c r="T171" s="188">
        <f t="shared" si="28"/>
        <v>0.88500000000000001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2" t="s">
        <v>203</v>
      </c>
      <c r="AT171" s="172" t="s">
        <v>141</v>
      </c>
      <c r="AU171" s="172" t="s">
        <v>89</v>
      </c>
      <c r="AY171" s="14" t="s">
        <v>137</v>
      </c>
      <c r="BE171" s="93">
        <f t="shared" si="29"/>
        <v>0</v>
      </c>
      <c r="BF171" s="93">
        <f t="shared" si="30"/>
        <v>0</v>
      </c>
      <c r="BG171" s="93">
        <f t="shared" si="31"/>
        <v>0</v>
      </c>
      <c r="BH171" s="93">
        <f t="shared" si="32"/>
        <v>0</v>
      </c>
      <c r="BI171" s="93">
        <f t="shared" si="33"/>
        <v>0</v>
      </c>
      <c r="BJ171" s="14" t="s">
        <v>87</v>
      </c>
      <c r="BK171" s="93">
        <f t="shared" si="34"/>
        <v>0</v>
      </c>
      <c r="BL171" s="14" t="s">
        <v>203</v>
      </c>
      <c r="BM171" s="172" t="s">
        <v>286</v>
      </c>
    </row>
    <row r="172" spans="1:65" s="2" customFormat="1" ht="6.95" customHeight="1">
      <c r="A172" s="31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32"/>
      <c r="M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</row>
  </sheetData>
  <autoFilter ref="C130:K171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2023_13_01 - SO.02 - kabe...</vt:lpstr>
      <vt:lpstr>'2023_13_01 - SO.02 - kabe...'!Názvy_tisku</vt:lpstr>
      <vt:lpstr>'Rekapitulace stavby'!Názvy_tisku</vt:lpstr>
      <vt:lpstr>'2023_13_01 - SO.02 - kabe...'!Oblast_tisku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2024-03-09T16:03:47Z</cp:lastPrinted>
  <dcterms:created xsi:type="dcterms:W3CDTF">2023-07-26T08:03:26Z</dcterms:created>
  <dcterms:modified xsi:type="dcterms:W3CDTF">2025-06-04T13:22:21Z</dcterms:modified>
</cp:coreProperties>
</file>