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6" yWindow="552" windowWidth="23256" windowHeight="12108"/>
  </bookViews>
  <sheets>
    <sheet name="Rekapitulace stavby" sheetId="1" r:id="rId1"/>
    <sheet name="sou - balkony" sheetId="2" r:id="rId2"/>
    <sheet name=" Rekonstrukce 1x bal..." sheetId="3" r:id="rId3"/>
  </sheets>
  <definedNames>
    <definedName name="_xlnm._FilterDatabase" localSheetId="2" hidden="1">' Rekonstrukce 1x bal...'!$C$91:$K$214</definedName>
    <definedName name="_xlnm._FilterDatabase" localSheetId="1" hidden="1">'sou - balkony'!$C$79:$K$103</definedName>
    <definedName name="_xlnm.Print_Area" localSheetId="2">' Rekonstrukce 1x bal...'!$C$45:$J$73,' Rekonstrukce 1x bal...'!$C$79:$J$214</definedName>
    <definedName name="_xlnm.Print_Area" localSheetId="0">'Rekapitulace stavby'!$D$4:$AO$36,'Rekapitulace stavby'!$C$42:$AQ$56</definedName>
    <definedName name="_xlnm.Print_Area" localSheetId="1">'sou - balkony'!$C$43:$J$63,'sou - balkony'!$C$69:$J$103</definedName>
    <definedName name="_xlnm.Print_Titles" localSheetId="2">' Rekonstrukce 1x bal...'!$91:$91</definedName>
    <definedName name="_xlnm.Print_Titles" localSheetId="0">'Rekapitulace stavby'!$52:$52</definedName>
    <definedName name="_xlnm.Print_Titles" localSheetId="1">'sou - balkony'!$79:$79</definedName>
  </definedNames>
  <calcPr calcId="124519"/>
</workbook>
</file>

<file path=xl/calcChain.xml><?xml version="1.0" encoding="utf-8"?>
<calcChain xmlns="http://schemas.openxmlformats.org/spreadsheetml/2006/main">
  <c r="E84" i="3"/>
  <c r="I83" i="2"/>
  <c r="F88" i="3"/>
  <c r="J35"/>
  <c r="J36"/>
  <c r="J37"/>
  <c r="F52"/>
  <c r="J52"/>
  <c r="J54"/>
  <c r="F55"/>
  <c r="J55"/>
  <c r="F86"/>
  <c r="J86"/>
  <c r="J88"/>
  <c r="F89"/>
  <c r="J89"/>
  <c r="J95"/>
  <c r="BF95" s="1"/>
  <c r="P95"/>
  <c r="R95"/>
  <c r="T95"/>
  <c r="T94" s="1"/>
  <c r="BE95"/>
  <c r="BG95"/>
  <c r="BH95"/>
  <c r="BI95"/>
  <c r="BK95"/>
  <c r="J98"/>
  <c r="BF98" s="1"/>
  <c r="P98"/>
  <c r="R98"/>
  <c r="T98"/>
  <c r="BE98"/>
  <c r="BG98"/>
  <c r="BH98"/>
  <c r="BI98"/>
  <c r="BK98"/>
  <c r="J102"/>
  <c r="BF102" s="1"/>
  <c r="P102"/>
  <c r="R102"/>
  <c r="T102"/>
  <c r="BE102"/>
  <c r="BG102"/>
  <c r="BH102"/>
  <c r="BI102"/>
  <c r="BK102"/>
  <c r="J105"/>
  <c r="P105"/>
  <c r="R105"/>
  <c r="T105"/>
  <c r="BE105"/>
  <c r="BF105"/>
  <c r="BG105"/>
  <c r="BH105"/>
  <c r="BI105"/>
  <c r="BK105"/>
  <c r="J107"/>
  <c r="P107"/>
  <c r="R107"/>
  <c r="T107"/>
  <c r="BE107"/>
  <c r="BF107"/>
  <c r="BG107"/>
  <c r="BH107"/>
  <c r="BI107"/>
  <c r="BK107"/>
  <c r="J109"/>
  <c r="P109"/>
  <c r="R109"/>
  <c r="T109"/>
  <c r="BE109"/>
  <c r="BF109"/>
  <c r="BG109"/>
  <c r="BH109"/>
  <c r="BI109"/>
  <c r="BK109"/>
  <c r="J112"/>
  <c r="P112"/>
  <c r="R112"/>
  <c r="R101" s="1"/>
  <c r="T112"/>
  <c r="BE112"/>
  <c r="BF112"/>
  <c r="BG112"/>
  <c r="BH112"/>
  <c r="BI112"/>
  <c r="BK112"/>
  <c r="J115"/>
  <c r="P115"/>
  <c r="R115"/>
  <c r="T115"/>
  <c r="BE115"/>
  <c r="BF115"/>
  <c r="BG115"/>
  <c r="BH115"/>
  <c r="BI115"/>
  <c r="BK115"/>
  <c r="J124"/>
  <c r="BF124" s="1"/>
  <c r="P124"/>
  <c r="P123" s="1"/>
  <c r="R124"/>
  <c r="R123" s="1"/>
  <c r="T124"/>
  <c r="BE124"/>
  <c r="BG124"/>
  <c r="BH124"/>
  <c r="BI124"/>
  <c r="BK124"/>
  <c r="J126"/>
  <c r="BF126" s="1"/>
  <c r="P126"/>
  <c r="R126"/>
  <c r="T126"/>
  <c r="BE126"/>
  <c r="BG126"/>
  <c r="BH126"/>
  <c r="BI126"/>
  <c r="BK126"/>
  <c r="J128"/>
  <c r="BF128" s="1"/>
  <c r="P128"/>
  <c r="R128"/>
  <c r="T128"/>
  <c r="BE128"/>
  <c r="BG128"/>
  <c r="BH128"/>
  <c r="BI128"/>
  <c r="BK128"/>
  <c r="J130"/>
  <c r="BF130" s="1"/>
  <c r="P130"/>
  <c r="R130"/>
  <c r="T130"/>
  <c r="T123" s="1"/>
  <c r="BE130"/>
  <c r="BG130"/>
  <c r="BH130"/>
  <c r="BI130"/>
  <c r="BK130"/>
  <c r="J133"/>
  <c r="P133"/>
  <c r="P132" s="1"/>
  <c r="R133"/>
  <c r="R132" s="1"/>
  <c r="T133"/>
  <c r="T132" s="1"/>
  <c r="BE133"/>
  <c r="BF133"/>
  <c r="BG133"/>
  <c r="BH133"/>
  <c r="BI133"/>
  <c r="BK133"/>
  <c r="BK132" s="1"/>
  <c r="J132" s="1"/>
  <c r="J64" s="1"/>
  <c r="J137"/>
  <c r="P137"/>
  <c r="R137"/>
  <c r="R136" s="1"/>
  <c r="T137"/>
  <c r="BE137"/>
  <c r="BF137"/>
  <c r="BG137"/>
  <c r="BH137"/>
  <c r="BI137"/>
  <c r="BK137"/>
  <c r="J139"/>
  <c r="BF139" s="1"/>
  <c r="P139"/>
  <c r="R139"/>
  <c r="T139"/>
  <c r="BE139"/>
  <c r="BG139"/>
  <c r="BH139"/>
  <c r="BI139"/>
  <c r="BK139"/>
  <c r="J141"/>
  <c r="P141"/>
  <c r="R141"/>
  <c r="T141"/>
  <c r="BE141"/>
  <c r="BF141"/>
  <c r="BG141"/>
  <c r="BH141"/>
  <c r="BI141"/>
  <c r="BK141"/>
  <c r="J144"/>
  <c r="BF144" s="1"/>
  <c r="P144"/>
  <c r="R144"/>
  <c r="R143" s="1"/>
  <c r="T144"/>
  <c r="T143" s="1"/>
  <c r="BE144"/>
  <c r="BG144"/>
  <c r="BH144"/>
  <c r="BI144"/>
  <c r="BK144"/>
  <c r="J146"/>
  <c r="BF146" s="1"/>
  <c r="P146"/>
  <c r="P143" s="1"/>
  <c r="R146"/>
  <c r="T146"/>
  <c r="BE146"/>
  <c r="BG146"/>
  <c r="BH146"/>
  <c r="BI146"/>
  <c r="BK146"/>
  <c r="J148"/>
  <c r="BF148" s="1"/>
  <c r="P148"/>
  <c r="R148"/>
  <c r="T148"/>
  <c r="BE148"/>
  <c r="BG148"/>
  <c r="BH148"/>
  <c r="BI148"/>
  <c r="BK148"/>
  <c r="J151"/>
  <c r="P151"/>
  <c r="R151"/>
  <c r="R150" s="1"/>
  <c r="T151"/>
  <c r="BE151"/>
  <c r="BF151"/>
  <c r="BG151"/>
  <c r="BH151"/>
  <c r="BI151"/>
  <c r="BK151"/>
  <c r="J154"/>
  <c r="BF154" s="1"/>
  <c r="P154"/>
  <c r="R154"/>
  <c r="T154"/>
  <c r="BE154"/>
  <c r="BG154"/>
  <c r="BH154"/>
  <c r="BI154"/>
  <c r="BK154"/>
  <c r="J157"/>
  <c r="P157"/>
  <c r="R157"/>
  <c r="T157"/>
  <c r="BE157"/>
  <c r="BF157"/>
  <c r="BG157"/>
  <c r="BH157"/>
  <c r="BI157"/>
  <c r="BK157"/>
  <c r="J160"/>
  <c r="BF160" s="1"/>
  <c r="P160"/>
  <c r="R160"/>
  <c r="R159" s="1"/>
  <c r="T160"/>
  <c r="T159" s="1"/>
  <c r="BE160"/>
  <c r="BG160"/>
  <c r="BH160"/>
  <c r="BI160"/>
  <c r="BK160"/>
  <c r="J162"/>
  <c r="BF162" s="1"/>
  <c r="P162"/>
  <c r="P159" s="1"/>
  <c r="R162"/>
  <c r="T162"/>
  <c r="BE162"/>
  <c r="BG162"/>
  <c r="BH162"/>
  <c r="BI162"/>
  <c r="BK162"/>
  <c r="J167"/>
  <c r="BF167" s="1"/>
  <c r="P167"/>
  <c r="R167"/>
  <c r="T167"/>
  <c r="BE167"/>
  <c r="BG167"/>
  <c r="BH167"/>
  <c r="BI167"/>
  <c r="BK167"/>
  <c r="J172"/>
  <c r="BF172" s="1"/>
  <c r="P172"/>
  <c r="R172"/>
  <c r="T172"/>
  <c r="BE172"/>
  <c r="BG172"/>
  <c r="BH172"/>
  <c r="BI172"/>
  <c r="BK172"/>
  <c r="J175"/>
  <c r="P175"/>
  <c r="R175"/>
  <c r="R174" s="1"/>
  <c r="T175"/>
  <c r="BE175"/>
  <c r="BF175"/>
  <c r="BG175"/>
  <c r="BH175"/>
  <c r="BI175"/>
  <c r="BK175"/>
  <c r="J178"/>
  <c r="P178"/>
  <c r="R178"/>
  <c r="T178"/>
  <c r="BE178"/>
  <c r="BF178"/>
  <c r="BG178"/>
  <c r="BH178"/>
  <c r="BI178"/>
  <c r="BK178"/>
  <c r="J181"/>
  <c r="P181"/>
  <c r="R181"/>
  <c r="T181"/>
  <c r="BE181"/>
  <c r="BF181"/>
  <c r="BG181"/>
  <c r="BH181"/>
  <c r="BI181"/>
  <c r="BK181"/>
  <c r="J184"/>
  <c r="P184"/>
  <c r="R184"/>
  <c r="T184"/>
  <c r="BE184"/>
  <c r="BF184"/>
  <c r="BG184"/>
  <c r="BH184"/>
  <c r="BI184"/>
  <c r="BK184"/>
  <c r="J187"/>
  <c r="BF187" s="1"/>
  <c r="P187"/>
  <c r="R187"/>
  <c r="T187"/>
  <c r="T186" s="1"/>
  <c r="BE187"/>
  <c r="BG187"/>
  <c r="BH187"/>
  <c r="BI187"/>
  <c r="BK187"/>
  <c r="J189"/>
  <c r="BF189" s="1"/>
  <c r="P189"/>
  <c r="P186" s="1"/>
  <c r="R189"/>
  <c r="T189"/>
  <c r="BE189"/>
  <c r="BG189"/>
  <c r="BH189"/>
  <c r="BI189"/>
  <c r="BK189"/>
  <c r="J192"/>
  <c r="BF192" s="1"/>
  <c r="P192"/>
  <c r="R192"/>
  <c r="T192"/>
  <c r="BE192"/>
  <c r="BG192"/>
  <c r="BH192"/>
  <c r="BI192"/>
  <c r="BK192"/>
  <c r="J195"/>
  <c r="BF195" s="1"/>
  <c r="P195"/>
  <c r="R195"/>
  <c r="T195"/>
  <c r="BE195"/>
  <c r="BG195"/>
  <c r="BH195"/>
  <c r="BI195"/>
  <c r="BK195"/>
  <c r="J198"/>
  <c r="BF198" s="1"/>
  <c r="P198"/>
  <c r="R198"/>
  <c r="T198"/>
  <c r="BE198"/>
  <c r="BG198"/>
  <c r="BH198"/>
  <c r="BI198"/>
  <c r="BK198"/>
  <c r="J199"/>
  <c r="P199"/>
  <c r="R199"/>
  <c r="T199"/>
  <c r="BE199"/>
  <c r="BF199"/>
  <c r="BG199"/>
  <c r="BH199"/>
  <c r="BI199"/>
  <c r="BK199"/>
  <c r="J201"/>
  <c r="P201"/>
  <c r="R201"/>
  <c r="T201"/>
  <c r="BE201"/>
  <c r="BF201"/>
  <c r="BG201"/>
  <c r="BH201"/>
  <c r="BI201"/>
  <c r="BK201"/>
  <c r="J204"/>
  <c r="P204"/>
  <c r="R204"/>
  <c r="T204"/>
  <c r="BE204"/>
  <c r="BF204"/>
  <c r="BG204"/>
  <c r="BH204"/>
  <c r="BI204"/>
  <c r="BK204"/>
  <c r="J205"/>
  <c r="P205"/>
  <c r="R205"/>
  <c r="T205"/>
  <c r="BE205"/>
  <c r="BF205"/>
  <c r="BG205"/>
  <c r="BH205"/>
  <c r="BI205"/>
  <c r="BK205"/>
  <c r="J207"/>
  <c r="P207"/>
  <c r="R207"/>
  <c r="T207"/>
  <c r="BE207"/>
  <c r="BF207"/>
  <c r="BG207"/>
  <c r="BH207"/>
  <c r="BI207"/>
  <c r="BK207"/>
  <c r="J208"/>
  <c r="P208"/>
  <c r="R208"/>
  <c r="T208"/>
  <c r="BE208"/>
  <c r="BF208"/>
  <c r="BG208"/>
  <c r="BH208"/>
  <c r="BI208"/>
  <c r="BK208"/>
  <c r="J210"/>
  <c r="P210"/>
  <c r="R210"/>
  <c r="T210"/>
  <c r="BE210"/>
  <c r="BF210"/>
  <c r="BG210"/>
  <c r="BH210"/>
  <c r="BI210"/>
  <c r="BK210"/>
  <c r="J212"/>
  <c r="P212"/>
  <c r="R212"/>
  <c r="T212"/>
  <c r="BE212"/>
  <c r="BF212"/>
  <c r="BG212"/>
  <c r="BH212"/>
  <c r="BI212"/>
  <c r="BK212"/>
  <c r="J213"/>
  <c r="P213"/>
  <c r="R213"/>
  <c r="T213"/>
  <c r="BE213"/>
  <c r="BF213"/>
  <c r="BG213"/>
  <c r="BH213"/>
  <c r="BI213"/>
  <c r="BK213"/>
  <c r="R135" l="1"/>
  <c r="T197"/>
  <c r="T101"/>
  <c r="BK186"/>
  <c r="J186" s="1"/>
  <c r="J71" s="1"/>
  <c r="T150"/>
  <c r="T135" s="1"/>
  <c r="T136"/>
  <c r="P94"/>
  <c r="F36"/>
  <c r="R94"/>
  <c r="R93" s="1"/>
  <c r="R92" s="1"/>
  <c r="BK174"/>
  <c r="J174" s="1"/>
  <c r="J70" s="1"/>
  <c r="BK197"/>
  <c r="J197" s="1"/>
  <c r="J72" s="1"/>
  <c r="P197"/>
  <c r="T174"/>
  <c r="BK159"/>
  <c r="J159" s="1"/>
  <c r="J69" s="1"/>
  <c r="BK143"/>
  <c r="J143" s="1"/>
  <c r="J67" s="1"/>
  <c r="BK123"/>
  <c r="J123" s="1"/>
  <c r="J63" s="1"/>
  <c r="BK101"/>
  <c r="J101" s="1"/>
  <c r="J62" s="1"/>
  <c r="P101"/>
  <c r="F37"/>
  <c r="P174"/>
  <c r="F35"/>
  <c r="R197"/>
  <c r="R186"/>
  <c r="BK150"/>
  <c r="J150" s="1"/>
  <c r="J68" s="1"/>
  <c r="P150"/>
  <c r="P135" s="1"/>
  <c r="BK136"/>
  <c r="J136" s="1"/>
  <c r="J66" s="1"/>
  <c r="P136"/>
  <c r="BK94"/>
  <c r="J33"/>
  <c r="T93"/>
  <c r="BK135"/>
  <c r="J135" s="1"/>
  <c r="J65" s="1"/>
  <c r="J94"/>
  <c r="J61" s="1"/>
  <c r="F34"/>
  <c r="J34"/>
  <c r="F54"/>
  <c r="F33"/>
  <c r="J35" i="2"/>
  <c r="J34"/>
  <c r="AY55" i="1" s="1"/>
  <c r="J33" i="2"/>
  <c r="AX55" i="1"/>
  <c r="BI102" i="2"/>
  <c r="BH102"/>
  <c r="BG102"/>
  <c r="BF102"/>
  <c r="T102"/>
  <c r="T101"/>
  <c r="R102"/>
  <c r="R101"/>
  <c r="P102"/>
  <c r="P101"/>
  <c r="BI99"/>
  <c r="BH99"/>
  <c r="BG99"/>
  <c r="BF99"/>
  <c r="T99"/>
  <c r="T98"/>
  <c r="R99"/>
  <c r="R98"/>
  <c r="P99"/>
  <c r="P98"/>
  <c r="BI96"/>
  <c r="BH96"/>
  <c r="BG96"/>
  <c r="BF96"/>
  <c r="T96"/>
  <c r="R96"/>
  <c r="P96"/>
  <c r="BI94"/>
  <c r="BH94"/>
  <c r="BG94"/>
  <c r="BF94"/>
  <c r="T94"/>
  <c r="T93" s="1"/>
  <c r="R94"/>
  <c r="P94"/>
  <c r="BI90"/>
  <c r="BH90"/>
  <c r="BG90"/>
  <c r="BF90"/>
  <c r="T90"/>
  <c r="R90"/>
  <c r="P90"/>
  <c r="BI88"/>
  <c r="BH88"/>
  <c r="BG88"/>
  <c r="BF88"/>
  <c r="T88"/>
  <c r="R88"/>
  <c r="P88"/>
  <c r="BI85"/>
  <c r="BH85"/>
  <c r="BG85"/>
  <c r="BF85"/>
  <c r="T85"/>
  <c r="R85"/>
  <c r="P85"/>
  <c r="BI83"/>
  <c r="BH83"/>
  <c r="BG83"/>
  <c r="BF83"/>
  <c r="T83"/>
  <c r="T82" s="1"/>
  <c r="R83"/>
  <c r="R82" s="1"/>
  <c r="P83"/>
  <c r="P82" s="1"/>
  <c r="J77"/>
  <c r="J76"/>
  <c r="F74"/>
  <c r="J51"/>
  <c r="J50"/>
  <c r="F48"/>
  <c r="J16"/>
  <c r="E16"/>
  <c r="F77"/>
  <c r="J15"/>
  <c r="J13"/>
  <c r="E13"/>
  <c r="F50"/>
  <c r="J12"/>
  <c r="J10"/>
  <c r="J74" s="1"/>
  <c r="L50" i="1"/>
  <c r="AM50"/>
  <c r="AM49"/>
  <c r="L49"/>
  <c r="AM47"/>
  <c r="L47"/>
  <c r="L45"/>
  <c r="L44"/>
  <c r="BK99" i="2"/>
  <c r="J90"/>
  <c r="J96"/>
  <c r="J88"/>
  <c r="BK83"/>
  <c r="J99"/>
  <c r="J94"/>
  <c r="BK90"/>
  <c r="J83"/>
  <c r="J102"/>
  <c r="BK94"/>
  <c r="J85"/>
  <c r="AS54" i="1"/>
  <c r="BK102" i="2"/>
  <c r="BK96"/>
  <c r="BK88"/>
  <c r="BK85"/>
  <c r="F32" l="1"/>
  <c r="P93" i="3"/>
  <c r="P92" s="1"/>
  <c r="BK93"/>
  <c r="J93" s="1"/>
  <c r="J60" s="1"/>
  <c r="T92"/>
  <c r="BK92"/>
  <c r="J92" s="1"/>
  <c r="T92" i="2"/>
  <c r="P84"/>
  <c r="P81" s="1"/>
  <c r="P80" s="1"/>
  <c r="AU55" i="1" s="1"/>
  <c r="AU54" s="1"/>
  <c r="BK84" i="2"/>
  <c r="J84" s="1"/>
  <c r="J58" s="1"/>
  <c r="T84"/>
  <c r="T81" s="1"/>
  <c r="T80" s="1"/>
  <c r="BK93"/>
  <c r="J93"/>
  <c r="J60" s="1"/>
  <c r="R93"/>
  <c r="R92" s="1"/>
  <c r="R84"/>
  <c r="R81" s="1"/>
  <c r="P93"/>
  <c r="P92"/>
  <c r="BK101"/>
  <c r="J101" s="1"/>
  <c r="J62" s="1"/>
  <c r="BK82"/>
  <c r="BK81" s="1"/>
  <c r="BK98"/>
  <c r="J98" s="1"/>
  <c r="J61" s="1"/>
  <c r="J48"/>
  <c r="F51"/>
  <c r="F76"/>
  <c r="BE83"/>
  <c r="BE85"/>
  <c r="BE96"/>
  <c r="BA55" i="1"/>
  <c r="BA54" s="1"/>
  <c r="AW54" s="1"/>
  <c r="AK30" s="1"/>
  <c r="BE88" i="2"/>
  <c r="BE90"/>
  <c r="BE94"/>
  <c r="BE99"/>
  <c r="BE102"/>
  <c r="F34"/>
  <c r="BC55" i="1" s="1"/>
  <c r="BC54" s="1"/>
  <c r="W32" s="1"/>
  <c r="F35" i="2"/>
  <c r="BD55" i="1" s="1"/>
  <c r="BD54" s="1"/>
  <c r="W33" s="1"/>
  <c r="J32" i="2"/>
  <c r="AW55" i="1" s="1"/>
  <c r="F33" i="2"/>
  <c r="BB55" i="1" s="1"/>
  <c r="BB54" s="1"/>
  <c r="AX54" s="1"/>
  <c r="J30" i="3" l="1"/>
  <c r="J39" s="1"/>
  <c r="J59"/>
  <c r="R80" i="2"/>
  <c r="J81"/>
  <c r="J56" s="1"/>
  <c r="J82"/>
  <c r="J57" s="1"/>
  <c r="BK92"/>
  <c r="J92" s="1"/>
  <c r="J59" s="1"/>
  <c r="AY54" i="1"/>
  <c r="W30"/>
  <c r="J31" i="2"/>
  <c r="AV55" i="1" s="1"/>
  <c r="AT55" s="1"/>
  <c r="W31"/>
  <c r="F31" i="2"/>
  <c r="AZ55" i="1" s="1"/>
  <c r="AZ54" s="1"/>
  <c r="AV54" s="1"/>
  <c r="AK29" s="1"/>
  <c r="BK80" i="2" l="1"/>
  <c r="J80" s="1"/>
  <c r="J28" s="1"/>
  <c r="AG55" i="1" s="1"/>
  <c r="AG54" s="1"/>
  <c r="W29"/>
  <c r="AT54"/>
  <c r="AK26" l="1"/>
  <c r="AK35" s="1"/>
  <c r="AN54"/>
  <c r="J37" i="2"/>
  <c r="J55"/>
  <c r="AN55" i="1"/>
</calcChain>
</file>

<file path=xl/sharedStrings.xml><?xml version="1.0" encoding="utf-8"?>
<sst xmlns="http://schemas.openxmlformats.org/spreadsheetml/2006/main" count="1691" uniqueCount="426">
  <si>
    <t>Export Komplet</t>
  </si>
  <si>
    <t>VZ</t>
  </si>
  <si>
    <t>2.0</t>
  </si>
  <si>
    <t/>
  </si>
  <si>
    <t>False</t>
  </si>
  <si>
    <t>{37cb47bb-5284-4467-a667-f5a42a716c51}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</si>
  <si>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</si>
  <si>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</si>
  <si>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</si>
  <si>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</si>
  <si>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</si>
  <si>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</si>
  <si>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</si>
  <si>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</si>
  <si>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</si>
  <si>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sou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</si>
  <si>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</si>
  <si>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</si>
  <si>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balkony</t>
  </si>
  <si>
    <t>KSO:</t>
  </si>
  <si>
    <t>CC-CZ:</t>
  </si>
  <si>
    <t>Místo:</t>
  </si>
  <si>
    <t>V Kolonii 1804</t>
  </si>
  <si>
    <t>Datum:</t>
  </si>
  <si>
    <t>8. 4. 2025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</si>
  <si>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</si>
  <si>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</si>
  <si>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</si>
  <si>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</si>
  <si>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</si>
  <si>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</si>
  <si>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</si>
  <si>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ing.Hana Pospíšilová</t>
  </si>
  <si>
    <t>True</t>
  </si>
  <si>
    <t>Zpracovatel:</t>
  </si>
  <si>
    <t>ing.I.Prágrová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</si>
  <si>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</si>
  <si>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</si>
  <si>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</si>
  <si>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</si>
  <si>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</si>
  <si>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</si>
  <si>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</si>
  <si>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</si>
  <si>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</si>
  <si>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</si>
  <si>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</si>
  <si>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</si>
  <si>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</si>
  <si>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</si>
  <si>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</si>
  <si>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</si>
  <si>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</si>
  <si>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</si>
  <si>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</si>
  <si>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</si>
  <si>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</si>
  <si>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</si>
  <si>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</si>
  <si>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</si>
  <si>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</si>
  <si>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</si>
  <si>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</si>
  <si>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</si>
  <si>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</si>
  <si>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</si>
  <si>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</si>
  <si>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</si>
  <si>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</si>
  <si>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</si>
  <si>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</si>
  <si>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</si>
  <si>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</si>
  <si>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</si>
  <si>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</si>
  <si>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</si>
  <si>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</si>
  <si>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</si>
  <si>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</si>
  <si>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</si>
  <si>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</si>
  <si>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</si>
  <si>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</si>
  <si>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</si>
  <si>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</si>
  <si>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</si>
  <si>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</si>
  <si>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</si>
  <si>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</si>
  <si>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</si>
  <si>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</si>
  <si>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</si>
  <si>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</si>
  <si>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</si>
  <si>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</si>
  <si>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</si>
  <si>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</si>
  <si>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</si>
  <si>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</si>
  <si>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</si>
  <si>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</si>
  <si>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</si>
  <si>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</si>
  <si>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</si>
  <si>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</si>
  <si>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</si>
  <si>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</si>
  <si>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</si>
  <si>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</si>
  <si>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</si>
  <si>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</si>
  <si>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6001001</t>
  </si>
  <si>
    <t>rekonstrukce balkonů</t>
  </si>
  <si>
    <t>kus</t>
  </si>
  <si>
    <t>4</t>
  </si>
  <si>
    <t>1265678574</t>
  </si>
  <si>
    <t>9</t>
  </si>
  <si>
    <t>Ostatní konstrukce a práce, bourání</t>
  </si>
  <si>
    <t>944711112</t>
  </si>
  <si>
    <t>Stříška záchytná zřizovaná současně s lehkým nebo těžkým lešením šířky přes 1,5 do 2,0 m montáž</t>
  </si>
  <si>
    <t>m</t>
  </si>
  <si>
    <t>-624353688</t>
  </si>
  <si>
    <t>Online PSC</t>
  </si>
  <si>
    <t>https://podminky.urs.cz/item/CS_URS_2025_01/944711112</t>
  </si>
  <si>
    <t>VV</t>
  </si>
  <si>
    <t>29,1+0,5*2+2,0*2</t>
  </si>
  <si>
    <t>3</t>
  </si>
  <si>
    <t>944711212</t>
  </si>
  <si>
    <t>Stříška záchytná zřizovaná současně s lehkým nebo těžkým lešením šířky přes 1,5 do 2,0 m příplatek k ceně za každý den použitípočet dnů promítnout do ceny</t>
  </si>
  <si>
    <t>249458420</t>
  </si>
  <si>
    <t>https://podminky.urs.cz/item/CS_URS_2025_01/944711212</t>
  </si>
  <si>
    <t>944711812</t>
  </si>
  <si>
    <t>Stříška záchytná zřizovaná současně s lehkým nebo těžkým lešením šířky přes 1,5 do 2,0 m demontáž</t>
  </si>
  <si>
    <t>-806556861</t>
  </si>
  <si>
    <t>https://podminky.urs.cz/item/CS_URS_2025_01/944711812</t>
  </si>
  <si>
    <t>VRN</t>
  </si>
  <si>
    <t>Vedlejší rozpočtové náklady</t>
  </si>
  <si>
    <t>5</t>
  </si>
  <si>
    <t>VRN3</t>
  </si>
  <si>
    <t>Zařízení staveniště</t>
  </si>
  <si>
    <t>030001000</t>
  </si>
  <si>
    <t>Komplet</t>
  </si>
  <si>
    <t>1024</t>
  </si>
  <si>
    <t>652825532</t>
  </si>
  <si>
    <t>https://podminky.urs.cz/item/CS_URS_2025_01/030001000</t>
  </si>
  <si>
    <t>034002000</t>
  </si>
  <si>
    <t>komplet</t>
  </si>
  <si>
    <t>753304275</t>
  </si>
  <si>
    <t>https://podminky.urs.cz/item/CS_URS_2025_01/034002000</t>
  </si>
  <si>
    <t>VRN4</t>
  </si>
  <si>
    <t>Inženýrská činnost</t>
  </si>
  <si>
    <t>7</t>
  </si>
  <si>
    <t>040001000</t>
  </si>
  <si>
    <t>1196453582</t>
  </si>
  <si>
    <t>https://podminky.urs.cz/item/CS_URS_2025_01/040001000</t>
  </si>
  <si>
    <t>VRN7</t>
  </si>
  <si>
    <t>Provozní vlivy</t>
  </si>
  <si>
    <t>8</t>
  </si>
  <si>
    <t>070001000</t>
  </si>
  <si>
    <t>689082739</t>
  </si>
  <si>
    <t>https://podminky.urs.cz/item/CS_URS_2025_01/070001000</t>
  </si>
  <si>
    <t>https://podminky.urs.cz/item/CS_URS_2025_01/998777204</t>
  </si>
  <si>
    <t>-603411012</t>
  </si>
  <si>
    <t>16</t>
  </si>
  <si>
    <t>%</t>
  </si>
  <si>
    <t>Přesun hmot pro podlahy lité stanovený procentní sazbou (%) z ceny vodorovná dopravní vzdálenost do 50 m základní v objektech výšky přes 24 do 36 m</t>
  </si>
  <si>
    <t>998777204</t>
  </si>
  <si>
    <t>44</t>
  </si>
  <si>
    <t>1364428961</t>
  </si>
  <si>
    <t>M</t>
  </si>
  <si>
    <t>32</t>
  </si>
  <si>
    <t>m2</t>
  </si>
  <si>
    <t>Výztužná tkanina,ref.Kemperol fleece š.262,5mm</t>
  </si>
  <si>
    <t>6311001</t>
  </si>
  <si>
    <t>43</t>
  </si>
  <si>
    <t>80,0*0,2625</t>
  </si>
  <si>
    <t>-1001315970</t>
  </si>
  <si>
    <t>Provedené opravy podlah ostatní vyztužení vložkou ze skelné tkaniny</t>
  </si>
  <si>
    <t>777991921p</t>
  </si>
  <si>
    <t>42</t>
  </si>
  <si>
    <t>50,000*0,05*1,2</t>
  </si>
  <si>
    <t>708901170</t>
  </si>
  <si>
    <t>kg</t>
  </si>
  <si>
    <t>Posyp dekorační a protiskluzný,ref.Kemperdur Chips,spotřeba 50g/m2</t>
  </si>
  <si>
    <t>11119015</t>
  </si>
  <si>
    <t>41</t>
  </si>
  <si>
    <t>909261865</t>
  </si>
  <si>
    <t>Provedení krycího nátěru podlahy dekorativní posyp barevnými vločkami, velikosti do 1 mm</t>
  </si>
  <si>
    <t>777611111p</t>
  </si>
  <si>
    <t>40</t>
  </si>
  <si>
    <t>50*0,75*1,12</t>
  </si>
  <si>
    <t>-1765922991</t>
  </si>
  <si>
    <t>Tekutý rychletuhnoucí na bázi,ref.KEMPERDUR AC Finish,spotřeba 750g/m2</t>
  </si>
  <si>
    <t>11190014</t>
  </si>
  <si>
    <t>39</t>
  </si>
  <si>
    <t>1776936187</t>
  </si>
  <si>
    <t xml:space="preserve">Provedení uzavíracího nátěru podlahy </t>
  </si>
  <si>
    <t>777622101p</t>
  </si>
  <si>
    <t>38</t>
  </si>
  <si>
    <t>80*0,2</t>
  </si>
  <si>
    <t>https://podminky.urs.cz/item/CS_URS_2025_01/777511181</t>
  </si>
  <si>
    <t>349019148</t>
  </si>
  <si>
    <t>Krycí stěrka Příplatek k cenám za zvýšenou pracnost provádění soklíků na svislé ploše podlahových</t>
  </si>
  <si>
    <t>777511181</t>
  </si>
  <si>
    <t>37</t>
  </si>
  <si>
    <t>36,800*4*1,12</t>
  </si>
  <si>
    <t>-1146602861</t>
  </si>
  <si>
    <t>Tuhá pochozí vrstva rychle tuhnoucí ,ref. Kemperdur AC Coatimg,spotřeba 4000g/m2</t>
  </si>
  <si>
    <t>11190013</t>
  </si>
  <si>
    <t>36</t>
  </si>
  <si>
    <t>-1383213171</t>
  </si>
  <si>
    <t>Provedení krycí polyuretanové stěrky tloušťky do 3 mm dekorativní lité podlahy</t>
  </si>
  <si>
    <t>777521105p</t>
  </si>
  <si>
    <t>35</t>
  </si>
  <si>
    <t>Podlahy lité</t>
  </si>
  <si>
    <t>777</t>
  </si>
  <si>
    <t>https://podminky.urs.cz/item/CS_URS_2025_01/998772203</t>
  </si>
  <si>
    <t>-414010365</t>
  </si>
  <si>
    <t>Přesun hmot pro kamenné dlažby, obklady schodišťových stupňů a soklů stanovený procentní sazbou (%) z ceny vodorovná dopravní vzdálenost do 50 m základní v objektech výšky přes 12 do 60 m</t>
  </si>
  <si>
    <t>998772203</t>
  </si>
  <si>
    <t>34</t>
  </si>
  <si>
    <t>Mezisoučet</t>
  </si>
  <si>
    <t>0,25*balkon *1,1</t>
  </si>
  <si>
    <t>1256036591</t>
  </si>
  <si>
    <t>dlaždice betonová broušená 400x400x20mm dle stáv.</t>
  </si>
  <si>
    <t>59247500p</t>
  </si>
  <si>
    <t>33</t>
  </si>
  <si>
    <t xml:space="preserve">0,25*balkon/0,4/0,4 </t>
  </si>
  <si>
    <t>https://podminky.urs.cz/item/CS_URS_2025_01/771551912</t>
  </si>
  <si>
    <t>775734545</t>
  </si>
  <si>
    <t>Výměna betonové dlaždice kladené do epox malty, velikosti přes 6 do 9 ks/ m2</t>
  </si>
  <si>
    <t>771551912</t>
  </si>
  <si>
    <t>balkon</t>
  </si>
  <si>
    <t>-752573838</t>
  </si>
  <si>
    <t>Oprava spárování betonové dlažby včetně vyškrábání a vymytí spar hloubky do 50 mm aktivovanou maltou do 9 ks/m2</t>
  </si>
  <si>
    <t>772524921p</t>
  </si>
  <si>
    <t>31</t>
  </si>
  <si>
    <t>Podlahy z kamene</t>
  </si>
  <si>
    <t>772</t>
  </si>
  <si>
    <t>https://podminky.urs.cz/item/CS_URS_2025_01/998771204</t>
  </si>
  <si>
    <t>-1980078633</t>
  </si>
  <si>
    <t>Přesun hmot pro podlahy z dlaždic stanovený procentní sazbou (%) z ceny vodorovná dopravní vzdálenost do 50 m základní v objektech výšky přes 24 do 36 m</t>
  </si>
  <si>
    <t>998771204</t>
  </si>
  <si>
    <t>30</t>
  </si>
  <si>
    <t>"okrajový pás"29,1*0,4*1,1</t>
  </si>
  <si>
    <t>-2138347273</t>
  </si>
  <si>
    <t>29</t>
  </si>
  <si>
    <t>"okrajový pás"29,1*0,4</t>
  </si>
  <si>
    <t>https://podminky.urs.cz/item/CS_URS_2025_01/771551112</t>
  </si>
  <si>
    <t>-630614137</t>
  </si>
  <si>
    <t>Montáž podlah z dlaždic betonových kladených do epox malty přes 6 do 9 ks/ m2</t>
  </si>
  <si>
    <t>771551112</t>
  </si>
  <si>
    <t>28</t>
  </si>
  <si>
    <t>https://podminky.urs.cz/item/CS_URS_2025_01/771121027</t>
  </si>
  <si>
    <t>1252917483</t>
  </si>
  <si>
    <t>Příprava podkladu broušení podlah stávajícího podkladu pro odstranění nerovností (diamantovým kotoučem)</t>
  </si>
  <si>
    <t>771121027</t>
  </si>
  <si>
    <t>27</t>
  </si>
  <si>
    <t>Podlahy z dlaždic</t>
  </si>
  <si>
    <t>771</t>
  </si>
  <si>
    <t>https://podminky.urs.cz/item/CS_URS_2025_01/998767204</t>
  </si>
  <si>
    <t>-1553052108</t>
  </si>
  <si>
    <t>Přesun hmot pro zámečnické konstrukce stanovený procentní sazbou (%) z ceny vodorovná dopravní vzdálenost do 50 m základní v objektech výšky přes 24 do 36 m</t>
  </si>
  <si>
    <t>998767204</t>
  </si>
  <si>
    <t>26</t>
  </si>
  <si>
    <t>" zpětné usazení"29,1+0,5*2</t>
  </si>
  <si>
    <t>" vyzdvižení"29,1+0,5*2</t>
  </si>
  <si>
    <t>https://podminky.urs.cz/item/CS_URS_2025_01/767163223</t>
  </si>
  <si>
    <t>-1072047951</t>
  </si>
  <si>
    <t>Montáž zábradlí přímého v exteriéru na lodžii nebo francouzském okně kotveného do betonu</t>
  </si>
  <si>
    <t>767163223</t>
  </si>
  <si>
    <t>25</t>
  </si>
  <si>
    <t>"pro zpětné usazení"29,1+0,5*2</t>
  </si>
  <si>
    <t>"pro vyzdvižení"29,1+0,5*2</t>
  </si>
  <si>
    <t>https://podminky.urs.cz/item/CS_URS_2025_01/767161832</t>
  </si>
  <si>
    <t>-814850840</t>
  </si>
  <si>
    <t>Demontáž zábradlí k dalšímu použití rovného rozebíratelný spoj hmotnosti 1 m zábradlí přes 20 kg</t>
  </si>
  <si>
    <t>767161832</t>
  </si>
  <si>
    <t>24</t>
  </si>
  <si>
    <t>"počet objímek"9*2</t>
  </si>
  <si>
    <t>-2129842210</t>
  </si>
  <si>
    <t>Úprava zábradlí pro vyzdvižení a uchycení v nových objímkách a zpět</t>
  </si>
  <si>
    <t>55360444</t>
  </si>
  <si>
    <t>23</t>
  </si>
  <si>
    <t>Konstrukce zámečnické</t>
  </si>
  <si>
    <t>767</t>
  </si>
  <si>
    <t>https://podminky.urs.cz/item/CS_URS_2025_01/998764204</t>
  </si>
  <si>
    <t>1360947236</t>
  </si>
  <si>
    <t>Přesun hmot pro konstrukce klempířské stanovený procentní sazbou (%) z ceny vodorovná dopravní vzdálenost do 50 m s užitím mechanizace v objektech výšky přes 24 do 36 m</t>
  </si>
  <si>
    <t>998764204</t>
  </si>
  <si>
    <t>22</t>
  </si>
  <si>
    <t>29,1+0,5*2</t>
  </si>
  <si>
    <t>https://podminky.urs.cz/item/CS_URS_2025_01/764242437</t>
  </si>
  <si>
    <t>1648911429</t>
  </si>
  <si>
    <t>Oplechování střešních prvků z titanzinkového předzvětralého plechu okapu okapovým plechem střechy rovné rš 670 mm</t>
  </si>
  <si>
    <t>764242437</t>
  </si>
  <si>
    <t>https://podminky.urs.cz/item/CS_URS_2025_01/764002812</t>
  </si>
  <si>
    <t>-758695455</t>
  </si>
  <si>
    <t>Demontáž klempířských konstrukcí okapového plechu balkonu do suti, v krytině skládané</t>
  </si>
  <si>
    <t>764002812</t>
  </si>
  <si>
    <t>20</t>
  </si>
  <si>
    <t>Konstrukce klempířské</t>
  </si>
  <si>
    <t>764</t>
  </si>
  <si>
    <t>https://podminky.urs.cz/item/CS_URS_2025_01/998712204</t>
  </si>
  <si>
    <t>-729937919</t>
  </si>
  <si>
    <t>Přesun hmot pro povlakové krytiny stanovený procentní sazbou (%) z ceny vodorovná dopravní vzdálenost do 50 m základní v objektech výšky přes 24 do 36 m</t>
  </si>
  <si>
    <t>998712204</t>
  </si>
  <si>
    <t>19</t>
  </si>
  <si>
    <t>50,000*0,5</t>
  </si>
  <si>
    <t>-778304599</t>
  </si>
  <si>
    <t>Metylmetakrylátová stěrka určená pro penetrace minerálních a dalších savých podkladů před nanášením hydroizolační stěrky,,ref.KEMPERTEC AC Primer,spotřeba 500g/m2</t>
  </si>
  <si>
    <t>1119011</t>
  </si>
  <si>
    <t>18</t>
  </si>
  <si>
    <t>https://podminky.urs.cz/item/CS_URS_2025_01/712311119</t>
  </si>
  <si>
    <t>-703540335</t>
  </si>
  <si>
    <t>Provedení povlakové krytiny střech plochých do 10° natěradly a tmely za studena nástřikem stěrkou</t>
  </si>
  <si>
    <t>712311119</t>
  </si>
  <si>
    <t>17</t>
  </si>
  <si>
    <t>Povlakové krytiny</t>
  </si>
  <si>
    <t>712</t>
  </si>
  <si>
    <t>https://podminky.urs.cz/item/CS_URS_2025_01/998711203</t>
  </si>
  <si>
    <t>1841642694</t>
  </si>
  <si>
    <t>Přesun hmot pro izolace proti vodě, vlhkosti a plynům stanovený procentní sazbou (%) z ceny vodorovná dopravní vzdálenost do 50 m základní v objektech výšky přes 12 do 60 m</t>
  </si>
  <si>
    <t>998711203</t>
  </si>
  <si>
    <t>21,000*3*1,12</t>
  </si>
  <si>
    <t>1282460509</t>
  </si>
  <si>
    <t>Rychle  tuhnoucí stěrková hydroizolace vyrobená na bázi PMMA pryskyřice,pochozí po 35 min.,ref.KEMPEROL AC Speed spotřeba 3000g/m2</t>
  </si>
  <si>
    <t>1119012</t>
  </si>
  <si>
    <t>15</t>
  </si>
  <si>
    <t>https://podminky.urs.cz/item/CS_URS_2025_01/711191101</t>
  </si>
  <si>
    <t>1874098500</t>
  </si>
  <si>
    <t>Provedení izolace proti zemní vlhkosti hydroizolační stěrkou na ploše vodorovné V jednovrstvá na betonu</t>
  </si>
  <si>
    <t>711191101</t>
  </si>
  <si>
    <t>14</t>
  </si>
  <si>
    <t>Izolace proti vodě, vlhkosti a plynům</t>
  </si>
  <si>
    <t>711</t>
  </si>
  <si>
    <t>Práce a dodávky PSV</t>
  </si>
  <si>
    <t>PSV</t>
  </si>
  <si>
    <t>https://podminky.urs.cz/item/CS_URS_2025_01/998011004</t>
  </si>
  <si>
    <t>546626376</t>
  </si>
  <si>
    <t>t</t>
  </si>
  <si>
    <t>Přesun hmot pro budovy občanské výstavby, bydlení, výrobu a služby s nosnou svislou konstrukcí zděnou z cihel, tvárnic nebo kamene vodorovná dopravní vzdálenost do 100 m základní pro budovy výšky přes 24 do 36 m</t>
  </si>
  <si>
    <t>998011004</t>
  </si>
  <si>
    <t>13</t>
  </si>
  <si>
    <t>Přesun hmot</t>
  </si>
  <si>
    <t>998</t>
  </si>
  <si>
    <t>https://podminky.urs.cz/item/CS_URS_2025_01/997013631</t>
  </si>
  <si>
    <t>2050706169</t>
  </si>
  <si>
    <t>Poplatek za uložení stavebního odpadu na skládce (skládkovné) směsného stavebního a demoličního zatříděného do Katalogu odpadů pod kódem 17 09 04</t>
  </si>
  <si>
    <t>997013631</t>
  </si>
  <si>
    <t>https://podminky.urs.cz/item/CS_URS_2025_01/997013509</t>
  </si>
  <si>
    <t>-1877272591</t>
  </si>
  <si>
    <t>Odvoz suti a vybouraných hmot na skládku nebo meziskládku se složením, na vzdálenost Příplatek k ceně za každý další započatý 1 km přes 1 km )počet km promítnout do ceny)</t>
  </si>
  <si>
    <t>997013509</t>
  </si>
  <si>
    <t>11</t>
  </si>
  <si>
    <t>https://podminky.urs.cz/item/CS_URS_2025_01/997013501</t>
  </si>
  <si>
    <t>-1807874764</t>
  </si>
  <si>
    <t>Odvoz suti a vybouraných hmot na skládku nebo meziskládku se složením, na vzdálenost do 1 km</t>
  </si>
  <si>
    <t>997013501</t>
  </si>
  <si>
    <t>10</t>
  </si>
  <si>
    <t>https://podminky.urs.cz/item/CS_URS_2025_01/997013120</t>
  </si>
  <si>
    <t>-817598649</t>
  </si>
  <si>
    <t>Vnitrostaveništní doprava suti a vybouraných hmot vodorovně do 50 m s naložením základní pro budovy a haly výšky přes 30 do 36 m</t>
  </si>
  <si>
    <t>997013120</t>
  </si>
  <si>
    <t>Doprava suti a vybouraných hmot</t>
  </si>
  <si>
    <t>997</t>
  </si>
  <si>
    <t>bbalkon</t>
  </si>
  <si>
    <t>"okrajová řada"29,1*0,4</t>
  </si>
  <si>
    <t>"25%"balkon*0,25</t>
  </si>
  <si>
    <t>Součet</t>
  </si>
  <si>
    <t xml:space="preserve"> 1,2*29,1</t>
  </si>
  <si>
    <t>https://podminky.urs.cz/item/CS_URS_2025_01/965081313</t>
  </si>
  <si>
    <t>723285505</t>
  </si>
  <si>
    <t>Bourání podlah z dlaždic bez podkladního lože nebo mazaniny, s jakoukoliv výplní spár betonových, teracových nebo čedičových tl. do 20 mm, plochy přes 1 m2</t>
  </si>
  <si>
    <t>965081313</t>
  </si>
  <si>
    <t>bbalkon*0,05</t>
  </si>
  <si>
    <t>https://podminky.urs.cz/item/CS_URS_2025_01/965042141</t>
  </si>
  <si>
    <t>1942329907</t>
  </si>
  <si>
    <t>m3</t>
  </si>
  <si>
    <t>Bourání mazanin betonových nebo z litého asfaltu tl. do 100 mm, plochy přes 4 m2</t>
  </si>
  <si>
    <t>965042141</t>
  </si>
  <si>
    <t>https://podminky.urs.cz/item/CS_URS_2025_01/952901111</t>
  </si>
  <si>
    <t>1051765872</t>
  </si>
  <si>
    <t>Vyčištění budov nebo objektů před předáním do užívání budov bytové nebo občanské výstavby, světlé výšky podlaží do 4 m</t>
  </si>
  <si>
    <t>952901111</t>
  </si>
  <si>
    <t>https://podminky.urs.cz/item/CS_URS_2025_01/944111811</t>
  </si>
  <si>
    <t>205884765</t>
  </si>
  <si>
    <t>Zábradlí ochranné trubkové na vnějších volných stranách objektů odkloněné od svislice do 15° demontáž</t>
  </si>
  <si>
    <t>944111811</t>
  </si>
  <si>
    <t>https://podminky.urs.cz/item/CS_URS_2025_01/944111211</t>
  </si>
  <si>
    <t>1432150573</t>
  </si>
  <si>
    <t>Zábradlí ochranné trubkové na vnějších volných stranách objektů odkloněné od svislice do 15° příplatek k ceně za každý den (počet dnů promítnout do ceny) použití</t>
  </si>
  <si>
    <t>944111211</t>
  </si>
  <si>
    <t>https://podminky.urs.cz/item/CS_URS_2025_01/944111111</t>
  </si>
  <si>
    <t>1514896297</t>
  </si>
  <si>
    <t>Zábradlí ochranné trubkové na vnějších volných stranách objektů odkloněné od svislice do 15° montáž</t>
  </si>
  <si>
    <t>944111111</t>
  </si>
  <si>
    <t>balkon*0,25</t>
  </si>
  <si>
    <t>https://podminky.urs.cz/item/CS_URS_2025_01/632450132</t>
  </si>
  <si>
    <t>-1731586926</t>
  </si>
  <si>
    <t>Potěr cementový vyrovnávací ze suchých směsí v ploše o průměrné (střední) tl. přes 20 do 30 mm</t>
  </si>
  <si>
    <t>632450132</t>
  </si>
  <si>
    <t>https://podminky.urs.cz/item/CS_URS_2025_01/632450123</t>
  </si>
  <si>
    <t>-1976985815</t>
  </si>
  <si>
    <t>Potěr cementový vyrovnávací ze suchých směsí v pásu o průměrné (střední) tl. přes 30 do 40 mm</t>
  </si>
  <si>
    <t>632450123</t>
  </si>
  <si>
    <t>Objekt:</t>
  </si>
  <si>
    <t xml:space="preserve">    777 - Podlahy lité</t>
  </si>
  <si>
    <t xml:space="preserve">    772 - Podlahy z kamene</t>
  </si>
  <si>
    <t xml:space="preserve">    771 - Podlahy z dlaždic</t>
  </si>
  <si>
    <t xml:space="preserve">    767 - Konstrukce zámečnické</t>
  </si>
  <si>
    <t xml:space="preserve">    764 - Konstrukce klempířské</t>
  </si>
  <si>
    <t xml:space="preserve">    712 - Povlakové krytiny</t>
  </si>
  <si>
    <t xml:space="preserve">    711 - Izolace proti vodě, vlhkosti a plynům</t>
  </si>
  <si>
    <t>PSV - Práce a dodávky PSV</t>
  </si>
  <si>
    <t xml:space="preserve">    998 - Přesun hmot</t>
  </si>
  <si>
    <t xml:space="preserve">    997 - Doprava suti a vybouraných hmot</t>
  </si>
  <si>
    <t>balkon - Rekonstrukce balkonu</t>
  </si>
  <si>
    <t>20,37</t>
  </si>
  <si>
    <t>34,92</t>
  </si>
  <si>
    <t>{371b9662-b3b0-4293-b598-0dfbcb36f0c4}</t>
  </si>
  <si>
    <t>SOU Nymburk-rekonstrukce balkonů</t>
  </si>
  <si>
    <t xml:space="preserve">Zabezpečení staveniště  </t>
  </si>
  <si>
    <t>Modernizace balkónů domova mládeže - SOŠ a SOU Nymburk</t>
  </si>
  <si>
    <t>Modernizace balkónů DM - SOŠ a SOU Nymburk</t>
  </si>
  <si>
    <t>rekonstrukce jednoho balkonu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</si>
</sst>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79797"/>
      <name val="Arial CE"/>
      <family val="2"/>
      <charset val="238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Border="1" applyAlignment="1">
      <alignment horizontal="center"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5" fillId="0" borderId="3" xfId="0" applyFont="1" applyBorder="1" applyAlignment="1">
      <alignment vertical="center"/>
    </xf>
    <xf numFmtId="0" fontId="35" fillId="0" borderId="22" xfId="0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15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167" fontId="36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1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0" xfId="0" applyFont="1" applyAlignment="1" applyProtection="1">
      <alignment vertical="center"/>
      <protection locked="0"/>
    </xf>
    <xf numFmtId="167" fontId="37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944711812" TargetMode="External"/><Relationship Id="rId7" Type="http://schemas.openxmlformats.org/officeDocument/2006/relationships/hyperlink" Target="https://podminky.urs.cz/item/CS_URS_2025_01/070001000" TargetMode="External"/><Relationship Id="rId2" Type="http://schemas.openxmlformats.org/officeDocument/2006/relationships/hyperlink" Target="https://podminky.urs.cz/item/CS_URS_2025_01/944711212" TargetMode="External"/><Relationship Id="rId1" Type="http://schemas.openxmlformats.org/officeDocument/2006/relationships/hyperlink" Target="https://podminky.urs.cz/item/CS_URS_2025_01/944711112" TargetMode="External"/><Relationship Id="rId6" Type="http://schemas.openxmlformats.org/officeDocument/2006/relationships/hyperlink" Target="https://podminky.urs.cz/item/CS_URS_2025_01/040001000" TargetMode="External"/><Relationship Id="rId5" Type="http://schemas.openxmlformats.org/officeDocument/2006/relationships/hyperlink" Target="https://podminky.urs.cz/item/CS_URS_2025_01/034002000" TargetMode="External"/><Relationship Id="rId4" Type="http://schemas.openxmlformats.org/officeDocument/2006/relationships/hyperlink" Target="https://podminky.urs.cz/item/CS_URS_2025_01/03000100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65081313" TargetMode="External"/><Relationship Id="rId13" Type="http://schemas.openxmlformats.org/officeDocument/2006/relationships/hyperlink" Target="https://podminky.urs.cz/item/CS_URS_2025_01/998011004" TargetMode="External"/><Relationship Id="rId18" Type="http://schemas.openxmlformats.org/officeDocument/2006/relationships/hyperlink" Target="https://podminky.urs.cz/item/CS_URS_2025_01/764002812" TargetMode="External"/><Relationship Id="rId26" Type="http://schemas.openxmlformats.org/officeDocument/2006/relationships/hyperlink" Target="https://podminky.urs.cz/item/CS_URS_2025_01/998771204" TargetMode="External"/><Relationship Id="rId3" Type="http://schemas.openxmlformats.org/officeDocument/2006/relationships/hyperlink" Target="https://podminky.urs.cz/item/CS_URS_2025_01/944111111" TargetMode="External"/><Relationship Id="rId21" Type="http://schemas.openxmlformats.org/officeDocument/2006/relationships/hyperlink" Target="https://podminky.urs.cz/item/CS_URS_2025_01/767161832" TargetMode="External"/><Relationship Id="rId7" Type="http://schemas.openxmlformats.org/officeDocument/2006/relationships/hyperlink" Target="https://podminky.urs.cz/item/CS_URS_2025_01/965042141" TargetMode="External"/><Relationship Id="rId12" Type="http://schemas.openxmlformats.org/officeDocument/2006/relationships/hyperlink" Target="https://podminky.urs.cz/item/CS_URS_2025_01/997013631" TargetMode="External"/><Relationship Id="rId17" Type="http://schemas.openxmlformats.org/officeDocument/2006/relationships/hyperlink" Target="https://podminky.urs.cz/item/CS_URS_2025_01/998712204" TargetMode="External"/><Relationship Id="rId25" Type="http://schemas.openxmlformats.org/officeDocument/2006/relationships/hyperlink" Target="https://podminky.urs.cz/item/CS_URS_2025_01/771551112" TargetMode="External"/><Relationship Id="rId2" Type="http://schemas.openxmlformats.org/officeDocument/2006/relationships/hyperlink" Target="https://podminky.urs.cz/item/CS_URS_2025_01/632450132" TargetMode="External"/><Relationship Id="rId16" Type="http://schemas.openxmlformats.org/officeDocument/2006/relationships/hyperlink" Target="https://podminky.urs.cz/item/CS_URS_2025_01/712311119" TargetMode="External"/><Relationship Id="rId20" Type="http://schemas.openxmlformats.org/officeDocument/2006/relationships/hyperlink" Target="https://podminky.urs.cz/item/CS_URS_2025_01/998764204" TargetMode="External"/><Relationship Id="rId29" Type="http://schemas.openxmlformats.org/officeDocument/2006/relationships/hyperlink" Target="https://podminky.urs.cz/item/CS_URS_2025_01/777511181" TargetMode="External"/><Relationship Id="rId1" Type="http://schemas.openxmlformats.org/officeDocument/2006/relationships/hyperlink" Target="https://podminky.urs.cz/item/CS_URS_2025_01/632450123" TargetMode="External"/><Relationship Id="rId6" Type="http://schemas.openxmlformats.org/officeDocument/2006/relationships/hyperlink" Target="https://podminky.urs.cz/item/CS_URS_2025_01/952901111" TargetMode="External"/><Relationship Id="rId11" Type="http://schemas.openxmlformats.org/officeDocument/2006/relationships/hyperlink" Target="https://podminky.urs.cz/item/CS_URS_2025_01/997013509" TargetMode="External"/><Relationship Id="rId24" Type="http://schemas.openxmlformats.org/officeDocument/2006/relationships/hyperlink" Target="https://podminky.urs.cz/item/CS_URS_2025_01/771121027" TargetMode="External"/><Relationship Id="rId5" Type="http://schemas.openxmlformats.org/officeDocument/2006/relationships/hyperlink" Target="https://podminky.urs.cz/item/CS_URS_2025_01/944111811" TargetMode="External"/><Relationship Id="rId15" Type="http://schemas.openxmlformats.org/officeDocument/2006/relationships/hyperlink" Target="https://podminky.urs.cz/item/CS_URS_2025_01/998711203" TargetMode="External"/><Relationship Id="rId23" Type="http://schemas.openxmlformats.org/officeDocument/2006/relationships/hyperlink" Target="https://podminky.urs.cz/item/CS_URS_2025_01/998767204" TargetMode="External"/><Relationship Id="rId28" Type="http://schemas.openxmlformats.org/officeDocument/2006/relationships/hyperlink" Target="https://podminky.urs.cz/item/CS_URS_2025_01/998772203" TargetMode="External"/><Relationship Id="rId10" Type="http://schemas.openxmlformats.org/officeDocument/2006/relationships/hyperlink" Target="https://podminky.urs.cz/item/CS_URS_2025_01/997013501" TargetMode="External"/><Relationship Id="rId19" Type="http://schemas.openxmlformats.org/officeDocument/2006/relationships/hyperlink" Target="https://podminky.urs.cz/item/CS_URS_2025_01/764242437" TargetMode="External"/><Relationship Id="rId31" Type="http://schemas.openxmlformats.org/officeDocument/2006/relationships/drawing" Target="../drawings/drawing3.xml"/><Relationship Id="rId4" Type="http://schemas.openxmlformats.org/officeDocument/2006/relationships/hyperlink" Target="https://podminky.urs.cz/item/CS_URS_2025_01/944111211" TargetMode="External"/><Relationship Id="rId9" Type="http://schemas.openxmlformats.org/officeDocument/2006/relationships/hyperlink" Target="https://podminky.urs.cz/item/CS_URS_2025_01/997013120" TargetMode="External"/><Relationship Id="rId14" Type="http://schemas.openxmlformats.org/officeDocument/2006/relationships/hyperlink" Target="https://podminky.urs.cz/item/CS_URS_2025_01/711191101" TargetMode="External"/><Relationship Id="rId22" Type="http://schemas.openxmlformats.org/officeDocument/2006/relationships/hyperlink" Target="https://podminky.urs.cz/item/CS_URS_2025_01/767163223" TargetMode="External"/><Relationship Id="rId27" Type="http://schemas.openxmlformats.org/officeDocument/2006/relationships/hyperlink" Target="https://podminky.urs.cz/item/CS_URS_2025_01/771551912" TargetMode="External"/><Relationship Id="rId30" Type="http://schemas.openxmlformats.org/officeDocument/2006/relationships/hyperlink" Target="https://podminky.urs.cz/item/CS_URS_2025_01/99877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7"/>
  <sheetViews>
    <sheetView showGridLines="0" tabSelected="1" workbookViewId="0">
      <selection activeCell="U56" sqref="U56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" customHeight="1">
      <c r="AR2" s="195" t="s">
        <v>6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5" t="s">
        <v>7</v>
      </c>
      <c r="BT2" s="15" t="s">
        <v>8</v>
      </c>
    </row>
    <row r="3" spans="1:74" s="1" customFormat="1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pans="1:74" s="1" customFormat="1" ht="24.9" customHeight="1">
      <c r="B4" s="18"/>
      <c r="D4" s="19" t="s">
        <v>10</v>
      </c>
      <c r="AR4" s="18"/>
      <c r="AS4" s="20" t="s">
        <v>11</v>
      </c>
      <c r="BE4" s="21" t="s">
        <v>12</v>
      </c>
      <c r="BS4" s="15" t="s">
        <v>13</v>
      </c>
    </row>
    <row r="5" spans="1:74" s="1" customFormat="1" ht="12" customHeight="1">
      <c r="B5" s="18"/>
      <c r="D5" s="22" t="s">
        <v>14</v>
      </c>
      <c r="K5" s="225" t="s">
        <v>15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18"/>
      <c r="BE5" s="222" t="s">
        <v>16</v>
      </c>
      <c r="BS5" s="15" t="s">
        <v>7</v>
      </c>
    </row>
    <row r="6" spans="1:74" s="1" customFormat="1" ht="36.9" customHeight="1">
      <c r="B6" s="18"/>
      <c r="D6" s="24" t="s">
        <v>17</v>
      </c>
      <c r="K6" s="226" t="s">
        <v>423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18"/>
      <c r="BE6" s="223"/>
      <c r="BS6" s="15" t="s">
        <v>7</v>
      </c>
    </row>
    <row r="7" spans="1:74" s="1" customFormat="1" ht="12" customHeight="1">
      <c r="B7" s="18"/>
      <c r="D7" s="25" t="s">
        <v>19</v>
      </c>
      <c r="K7" s="23" t="s">
        <v>3</v>
      </c>
      <c r="AK7" s="25" t="s">
        <v>20</v>
      </c>
      <c r="AN7" s="23" t="s">
        <v>3</v>
      </c>
      <c r="AR7" s="18"/>
      <c r="BE7" s="223"/>
      <c r="BS7" s="15" t="s">
        <v>7</v>
      </c>
    </row>
    <row r="8" spans="1:74" s="1" customFormat="1" ht="12" customHeight="1">
      <c r="B8" s="18"/>
      <c r="D8" s="25" t="s">
        <v>21</v>
      </c>
      <c r="K8" s="23" t="s">
        <v>22</v>
      </c>
      <c r="AK8" s="25" t="s">
        <v>23</v>
      </c>
      <c r="AN8" s="26" t="s">
        <v>24</v>
      </c>
      <c r="AR8" s="18"/>
      <c r="BE8" s="223"/>
      <c r="BS8" s="15" t="s">
        <v>7</v>
      </c>
    </row>
    <row r="9" spans="1:74" s="1" customFormat="1" ht="14.4" customHeight="1">
      <c r="B9" s="18"/>
      <c r="AR9" s="18"/>
      <c r="BE9" s="223"/>
      <c r="BS9" s="15" t="s">
        <v>7</v>
      </c>
    </row>
    <row r="10" spans="1:74" s="1" customFormat="1" ht="12" customHeight="1">
      <c r="B10" s="18"/>
      <c r="D10" s="25" t="s">
        <v>25</v>
      </c>
      <c r="AK10" s="25" t="s">
        <v>26</v>
      </c>
      <c r="AN10" s="23" t="s">
        <v>3</v>
      </c>
      <c r="AR10" s="18"/>
      <c r="BE10" s="223"/>
      <c r="BS10" s="15" t="s">
        <v>7</v>
      </c>
    </row>
    <row r="11" spans="1:74" s="1" customFormat="1" ht="18.45" customHeight="1">
      <c r="B11" s="18"/>
      <c r="E11" s="23" t="s">
        <v>27</v>
      </c>
      <c r="AK11" s="25" t="s">
        <v>28</v>
      </c>
      <c r="AN11" s="23" t="s">
        <v>3</v>
      </c>
      <c r="AR11" s="18"/>
      <c r="BE11" s="223"/>
      <c r="BS11" s="15" t="s">
        <v>7</v>
      </c>
    </row>
    <row r="12" spans="1:74" s="1" customFormat="1" ht="6.9" customHeight="1">
      <c r="B12" s="18"/>
      <c r="AR12" s="18"/>
      <c r="BE12" s="223"/>
      <c r="BS12" s="15" t="s">
        <v>7</v>
      </c>
    </row>
    <row r="13" spans="1:74" s="1" customFormat="1" ht="12" customHeight="1">
      <c r="B13" s="18"/>
      <c r="D13" s="25" t="s">
        <v>29</v>
      </c>
      <c r="AK13" s="25" t="s">
        <v>26</v>
      </c>
      <c r="AN13" s="27" t="s">
        <v>30</v>
      </c>
      <c r="AR13" s="18"/>
      <c r="BE13" s="223"/>
      <c r="BS13" s="15" t="s">
        <v>7</v>
      </c>
    </row>
    <row r="14" spans="1:74" ht="13.2">
      <c r="B14" s="18"/>
      <c r="E14" s="227" t="s">
        <v>30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5" t="s">
        <v>28</v>
      </c>
      <c r="AN14" s="27" t="s">
        <v>30</v>
      </c>
      <c r="AR14" s="18"/>
      <c r="BE14" s="223"/>
      <c r="BS14" s="15" t="s">
        <v>7</v>
      </c>
    </row>
    <row r="15" spans="1:74" s="1" customFormat="1" ht="6.9" customHeight="1">
      <c r="B15" s="18"/>
      <c r="AR15" s="18"/>
      <c r="BE15" s="223"/>
      <c r="BS15" s="15" t="s">
        <v>4</v>
      </c>
    </row>
    <row r="16" spans="1:74" s="1" customFormat="1" ht="12" customHeight="1">
      <c r="B16" s="18"/>
      <c r="D16" s="25" t="s">
        <v>31</v>
      </c>
      <c r="AK16" s="25" t="s">
        <v>26</v>
      </c>
      <c r="AN16" s="23" t="s">
        <v>3</v>
      </c>
      <c r="AR16" s="18"/>
      <c r="BE16" s="223"/>
      <c r="BS16" s="15" t="s">
        <v>4</v>
      </c>
    </row>
    <row r="17" spans="1:71" s="1" customFormat="1" ht="18.45" customHeight="1">
      <c r="B17" s="18"/>
      <c r="E17" s="23" t="s">
        <v>32</v>
      </c>
      <c r="AK17" s="25" t="s">
        <v>28</v>
      </c>
      <c r="AN17" s="23" t="s">
        <v>3</v>
      </c>
      <c r="AR17" s="18"/>
      <c r="BE17" s="223"/>
      <c r="BS17" s="15" t="s">
        <v>33</v>
      </c>
    </row>
    <row r="18" spans="1:71" s="1" customFormat="1" ht="6.9" customHeight="1">
      <c r="B18" s="18"/>
      <c r="AR18" s="18"/>
      <c r="BE18" s="223"/>
      <c r="BS18" s="15" t="s">
        <v>7</v>
      </c>
    </row>
    <row r="19" spans="1:71" s="1" customFormat="1" ht="12" customHeight="1">
      <c r="B19" s="18"/>
      <c r="D19" s="25" t="s">
        <v>34</v>
      </c>
      <c r="AK19" s="25" t="s">
        <v>26</v>
      </c>
      <c r="AN19" s="23" t="s">
        <v>3</v>
      </c>
      <c r="AR19" s="18"/>
      <c r="BE19" s="223"/>
      <c r="BS19" s="15" t="s">
        <v>7</v>
      </c>
    </row>
    <row r="20" spans="1:71" s="1" customFormat="1" ht="18.45" customHeight="1">
      <c r="B20" s="18"/>
      <c r="E20" s="23" t="s">
        <v>35</v>
      </c>
      <c r="AK20" s="25" t="s">
        <v>28</v>
      </c>
      <c r="AN20" s="23" t="s">
        <v>3</v>
      </c>
      <c r="AR20" s="18"/>
      <c r="BE20" s="223"/>
      <c r="BS20" s="15" t="s">
        <v>4</v>
      </c>
    </row>
    <row r="21" spans="1:71" s="1" customFormat="1" ht="6.9" customHeight="1">
      <c r="B21" s="18"/>
      <c r="AR21" s="18"/>
      <c r="BE21" s="223"/>
    </row>
    <row r="22" spans="1:71" s="1" customFormat="1" ht="12" customHeight="1">
      <c r="B22" s="18"/>
      <c r="D22" s="25" t="s">
        <v>36</v>
      </c>
      <c r="AR22" s="18"/>
      <c r="BE22" s="223"/>
    </row>
    <row r="23" spans="1:71" s="1" customFormat="1" ht="47.25" customHeight="1">
      <c r="B23" s="18"/>
      <c r="E23" s="229" t="s">
        <v>37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18"/>
      <c r="BE23" s="223"/>
    </row>
    <row r="24" spans="1:71" s="1" customFormat="1" ht="6.9" customHeight="1">
      <c r="B24" s="18"/>
      <c r="AR24" s="18"/>
      <c r="BE24" s="223"/>
    </row>
    <row r="25" spans="1:71" s="1" customFormat="1" ht="6.9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23"/>
    </row>
    <row r="26" spans="1:71" s="2" customFormat="1" ht="25.95" customHeight="1">
      <c r="A26" s="30"/>
      <c r="B26" s="31"/>
      <c r="C26" s="30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30">
        <f>ROUND(AG54,2)</f>
        <v>0</v>
      </c>
      <c r="AL26" s="231"/>
      <c r="AM26" s="231"/>
      <c r="AN26" s="231"/>
      <c r="AO26" s="231"/>
      <c r="AP26" s="30"/>
      <c r="AQ26" s="30"/>
      <c r="AR26" s="31"/>
      <c r="BE26" s="223"/>
    </row>
    <row r="27" spans="1:71" s="2" customFormat="1" ht="6.9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223"/>
    </row>
    <row r="28" spans="1:71" s="2" customFormat="1" ht="13.2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32" t="s">
        <v>39</v>
      </c>
      <c r="M28" s="232"/>
      <c r="N28" s="232"/>
      <c r="O28" s="232"/>
      <c r="P28" s="232"/>
      <c r="Q28" s="30"/>
      <c r="R28" s="30"/>
      <c r="S28" s="30"/>
      <c r="T28" s="30"/>
      <c r="U28" s="30"/>
      <c r="V28" s="30"/>
      <c r="W28" s="232" t="s">
        <v>40</v>
      </c>
      <c r="X28" s="232"/>
      <c r="Y28" s="232"/>
      <c r="Z28" s="232"/>
      <c r="AA28" s="232"/>
      <c r="AB28" s="232"/>
      <c r="AC28" s="232"/>
      <c r="AD28" s="232"/>
      <c r="AE28" s="232"/>
      <c r="AF28" s="30"/>
      <c r="AG28" s="30"/>
      <c r="AH28" s="30"/>
      <c r="AI28" s="30"/>
      <c r="AJ28" s="30"/>
      <c r="AK28" s="232" t="s">
        <v>41</v>
      </c>
      <c r="AL28" s="232"/>
      <c r="AM28" s="232"/>
      <c r="AN28" s="232"/>
      <c r="AO28" s="232"/>
      <c r="AP28" s="30"/>
      <c r="AQ28" s="30"/>
      <c r="AR28" s="31"/>
      <c r="BE28" s="223"/>
    </row>
    <row r="29" spans="1:71" s="3" customFormat="1" ht="14.4" customHeight="1">
      <c r="B29" s="35"/>
      <c r="D29" s="25" t="s">
        <v>42</v>
      </c>
      <c r="F29" s="25" t="s">
        <v>43</v>
      </c>
      <c r="L29" s="212">
        <v>0.21</v>
      </c>
      <c r="M29" s="211"/>
      <c r="N29" s="211"/>
      <c r="O29" s="211"/>
      <c r="P29" s="211"/>
      <c r="W29" s="210">
        <f>ROUND(AZ54, 2)</f>
        <v>0</v>
      </c>
      <c r="X29" s="211"/>
      <c r="Y29" s="211"/>
      <c r="Z29" s="211"/>
      <c r="AA29" s="211"/>
      <c r="AB29" s="211"/>
      <c r="AC29" s="211"/>
      <c r="AD29" s="211"/>
      <c r="AE29" s="211"/>
      <c r="AK29" s="210">
        <f>ROUND(AV54, 2)</f>
        <v>0</v>
      </c>
      <c r="AL29" s="211"/>
      <c r="AM29" s="211"/>
      <c r="AN29" s="211"/>
      <c r="AO29" s="211"/>
      <c r="AR29" s="35"/>
      <c r="BE29" s="224"/>
    </row>
    <row r="30" spans="1:71" s="3" customFormat="1" ht="14.4" customHeight="1">
      <c r="B30" s="35"/>
      <c r="F30" s="25" t="s">
        <v>44</v>
      </c>
      <c r="L30" s="212">
        <v>0.12</v>
      </c>
      <c r="M30" s="211"/>
      <c r="N30" s="211"/>
      <c r="O30" s="211"/>
      <c r="P30" s="211"/>
      <c r="W30" s="210">
        <f>ROUND(BA54, 2)</f>
        <v>0</v>
      </c>
      <c r="X30" s="211"/>
      <c r="Y30" s="211"/>
      <c r="Z30" s="211"/>
      <c r="AA30" s="211"/>
      <c r="AB30" s="211"/>
      <c r="AC30" s="211"/>
      <c r="AD30" s="211"/>
      <c r="AE30" s="211"/>
      <c r="AK30" s="210">
        <f>ROUND(AW54, 2)</f>
        <v>0</v>
      </c>
      <c r="AL30" s="211"/>
      <c r="AM30" s="211"/>
      <c r="AN30" s="211"/>
      <c r="AO30" s="211"/>
      <c r="AR30" s="35"/>
      <c r="BE30" s="224"/>
    </row>
    <row r="31" spans="1:71" s="3" customFormat="1" ht="14.4" hidden="1" customHeight="1">
      <c r="B31" s="35"/>
      <c r="F31" s="25" t="s">
        <v>45</v>
      </c>
      <c r="L31" s="212">
        <v>0.21</v>
      </c>
      <c r="M31" s="211"/>
      <c r="N31" s="211"/>
      <c r="O31" s="211"/>
      <c r="P31" s="211"/>
      <c r="W31" s="210">
        <f>ROUND(BB54,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0">
        <v>0</v>
      </c>
      <c r="AL31" s="211"/>
      <c r="AM31" s="211"/>
      <c r="AN31" s="211"/>
      <c r="AO31" s="211"/>
      <c r="AR31" s="35"/>
      <c r="BE31" s="224"/>
    </row>
    <row r="32" spans="1:71" s="3" customFormat="1" ht="14.4" hidden="1" customHeight="1">
      <c r="B32" s="35"/>
      <c r="F32" s="25" t="s">
        <v>46</v>
      </c>
      <c r="L32" s="212">
        <v>0.12</v>
      </c>
      <c r="M32" s="211"/>
      <c r="N32" s="211"/>
      <c r="O32" s="211"/>
      <c r="P32" s="211"/>
      <c r="W32" s="210">
        <f>ROUND(BC54,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0">
        <v>0</v>
      </c>
      <c r="AL32" s="211"/>
      <c r="AM32" s="211"/>
      <c r="AN32" s="211"/>
      <c r="AO32" s="211"/>
      <c r="AR32" s="35"/>
      <c r="BE32" s="224"/>
    </row>
    <row r="33" spans="1:57" s="3" customFormat="1" ht="14.4" hidden="1" customHeight="1">
      <c r="B33" s="35"/>
      <c r="F33" s="25" t="s">
        <v>47</v>
      </c>
      <c r="L33" s="212">
        <v>0</v>
      </c>
      <c r="M33" s="211"/>
      <c r="N33" s="211"/>
      <c r="O33" s="211"/>
      <c r="P33" s="211"/>
      <c r="W33" s="210">
        <f>ROUND(BD54, 2)</f>
        <v>0</v>
      </c>
      <c r="X33" s="211"/>
      <c r="Y33" s="211"/>
      <c r="Z33" s="211"/>
      <c r="AA33" s="211"/>
      <c r="AB33" s="211"/>
      <c r="AC33" s="211"/>
      <c r="AD33" s="211"/>
      <c r="AE33" s="211"/>
      <c r="AK33" s="210">
        <v>0</v>
      </c>
      <c r="AL33" s="211"/>
      <c r="AM33" s="211"/>
      <c r="AN33" s="211"/>
      <c r="AO33" s="211"/>
      <c r="AR33" s="35"/>
    </row>
    <row r="34" spans="1:57" s="2" customFormat="1" ht="6.9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30"/>
    </row>
    <row r="35" spans="1:57" s="2" customFormat="1" ht="25.95" customHeight="1">
      <c r="A35" s="30"/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13" t="s">
        <v>50</v>
      </c>
      <c r="Y35" s="214"/>
      <c r="Z35" s="214"/>
      <c r="AA35" s="214"/>
      <c r="AB35" s="214"/>
      <c r="AC35" s="38"/>
      <c r="AD35" s="38"/>
      <c r="AE35" s="38"/>
      <c r="AF35" s="38"/>
      <c r="AG35" s="38"/>
      <c r="AH35" s="38"/>
      <c r="AI35" s="38"/>
      <c r="AJ35" s="38"/>
      <c r="AK35" s="215">
        <f>SUM(AK26:AK33)</f>
        <v>0</v>
      </c>
      <c r="AL35" s="214"/>
      <c r="AM35" s="214"/>
      <c r="AN35" s="214"/>
      <c r="AO35" s="216"/>
      <c r="AP35" s="36"/>
      <c r="AQ35" s="36"/>
      <c r="AR35" s="31"/>
      <c r="BE35" s="30"/>
    </row>
    <row r="36" spans="1:57" s="2" customFormat="1" ht="6.9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6.9" customHeight="1">
      <c r="A37" s="30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  <c r="BE37" s="30"/>
    </row>
    <row r="41" spans="1:57" s="2" customFormat="1" ht="6.9" customHeight="1">
      <c r="A41" s="30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  <c r="BE41" s="30"/>
    </row>
    <row r="42" spans="1:57" s="2" customFormat="1" ht="24.9" customHeight="1">
      <c r="A42" s="30"/>
      <c r="B42" s="31"/>
      <c r="C42" s="19" t="s">
        <v>51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1"/>
      <c r="BE42" s="30"/>
    </row>
    <row r="43" spans="1:57" s="2" customFormat="1" ht="6.9" customHeight="1">
      <c r="A43" s="30"/>
      <c r="B43" s="31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1"/>
      <c r="BE43" s="30"/>
    </row>
    <row r="44" spans="1:57" s="4" customFormat="1" ht="12" customHeight="1">
      <c r="B44" s="44"/>
      <c r="C44" s="25" t="s">
        <v>14</v>
      </c>
      <c r="L44" s="4" t="str">
        <f>K5</f>
        <v>sou</v>
      </c>
      <c r="AR44" s="44"/>
    </row>
    <row r="45" spans="1:57" s="5" customFormat="1" ht="36.9" customHeight="1">
      <c r="B45" s="45"/>
      <c r="C45" s="46" t="s">
        <v>17</v>
      </c>
      <c r="L45" s="201" t="str">
        <f>K6</f>
        <v>Modernizace balkónů domova mládeže - SOŠ a SOU Nymburk</v>
      </c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R45" s="45"/>
    </row>
    <row r="46" spans="1:57" s="2" customFormat="1" ht="6.9" customHeight="1">
      <c r="A46" s="30"/>
      <c r="B46" s="31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1"/>
      <c r="BE46" s="30"/>
    </row>
    <row r="47" spans="1:57" s="2" customFormat="1" ht="12" customHeight="1">
      <c r="A47" s="30"/>
      <c r="B47" s="31"/>
      <c r="C47" s="25" t="s">
        <v>21</v>
      </c>
      <c r="D47" s="30"/>
      <c r="E47" s="30"/>
      <c r="F47" s="30"/>
      <c r="G47" s="30"/>
      <c r="H47" s="30"/>
      <c r="I47" s="30"/>
      <c r="J47" s="30"/>
      <c r="K47" s="30"/>
      <c r="L47" s="47" t="str">
        <f>IF(K8="","",K8)</f>
        <v>V Kolonii 1804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25" t="s">
        <v>23</v>
      </c>
      <c r="AJ47" s="30"/>
      <c r="AK47" s="30"/>
      <c r="AL47" s="30"/>
      <c r="AM47" s="203" t="str">
        <f>IF(AN8= "","",AN8)</f>
        <v>8. 4. 2025</v>
      </c>
      <c r="AN47" s="203"/>
      <c r="AO47" s="30"/>
      <c r="AP47" s="30"/>
      <c r="AQ47" s="30"/>
      <c r="AR47" s="31"/>
      <c r="BE47" s="30"/>
    </row>
    <row r="48" spans="1:57" s="2" customFormat="1" ht="6.9" customHeight="1">
      <c r="A48" s="30"/>
      <c r="B48" s="31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1"/>
      <c r="BE48" s="30"/>
    </row>
    <row r="49" spans="1:90" s="2" customFormat="1" ht="15.15" customHeight="1">
      <c r="A49" s="30"/>
      <c r="B49" s="31"/>
      <c r="C49" s="25" t="s">
        <v>25</v>
      </c>
      <c r="D49" s="30"/>
      <c r="E49" s="30"/>
      <c r="F49" s="30"/>
      <c r="G49" s="30"/>
      <c r="H49" s="30"/>
      <c r="I49" s="30"/>
      <c r="J49" s="30"/>
      <c r="K49" s="30"/>
      <c r="L49" s="4" t="str">
        <f>IF(E11= "","",E11)</f>
        <v xml:space="preserve"> 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25" t="s">
        <v>31</v>
      </c>
      <c r="AJ49" s="30"/>
      <c r="AK49" s="30"/>
      <c r="AL49" s="30"/>
      <c r="AM49" s="204" t="str">
        <f>IF(E17="","",E17)</f>
        <v>ing.Hana Pospíšilová</v>
      </c>
      <c r="AN49" s="205"/>
      <c r="AO49" s="205"/>
      <c r="AP49" s="205"/>
      <c r="AQ49" s="30"/>
      <c r="AR49" s="31"/>
      <c r="AS49" s="206" t="s">
        <v>52</v>
      </c>
      <c r="AT49" s="207"/>
      <c r="AU49" s="49"/>
      <c r="AV49" s="49"/>
      <c r="AW49" s="49"/>
      <c r="AX49" s="49"/>
      <c r="AY49" s="49"/>
      <c r="AZ49" s="49"/>
      <c r="BA49" s="49"/>
      <c r="BB49" s="49"/>
      <c r="BC49" s="49"/>
      <c r="BD49" s="50"/>
      <c r="BE49" s="30"/>
    </row>
    <row r="50" spans="1:90" s="2" customFormat="1" ht="15.15" customHeight="1">
      <c r="A50" s="30"/>
      <c r="B50" s="31"/>
      <c r="C50" s="25" t="s">
        <v>29</v>
      </c>
      <c r="D50" s="30"/>
      <c r="E50" s="30"/>
      <c r="F50" s="30"/>
      <c r="G50" s="30"/>
      <c r="H50" s="30"/>
      <c r="I50" s="30"/>
      <c r="J50" s="30"/>
      <c r="K50" s="30"/>
      <c r="L50" s="4" t="str">
        <f>IF(E14= "Vyplň údaj","",E14)</f>
        <v/>
      </c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25" t="s">
        <v>34</v>
      </c>
      <c r="AJ50" s="30"/>
      <c r="AK50" s="30"/>
      <c r="AL50" s="30"/>
      <c r="AM50" s="204" t="str">
        <f>IF(E20="","",E20)</f>
        <v>ing.I.Prágrová</v>
      </c>
      <c r="AN50" s="205"/>
      <c r="AO50" s="205"/>
      <c r="AP50" s="205"/>
      <c r="AQ50" s="30"/>
      <c r="AR50" s="31"/>
      <c r="AS50" s="208"/>
      <c r="AT50" s="209"/>
      <c r="AU50" s="51"/>
      <c r="AV50" s="51"/>
      <c r="AW50" s="51"/>
      <c r="AX50" s="51"/>
      <c r="AY50" s="51"/>
      <c r="AZ50" s="51"/>
      <c r="BA50" s="51"/>
      <c r="BB50" s="51"/>
      <c r="BC50" s="51"/>
      <c r="BD50" s="52"/>
      <c r="BE50" s="30"/>
    </row>
    <row r="51" spans="1:90" s="2" customFormat="1" ht="10.95" customHeight="1">
      <c r="A51" s="30"/>
      <c r="B51" s="3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1"/>
      <c r="AS51" s="208"/>
      <c r="AT51" s="209"/>
      <c r="AU51" s="51"/>
      <c r="AV51" s="51"/>
      <c r="AW51" s="51"/>
      <c r="AX51" s="51"/>
      <c r="AY51" s="51"/>
      <c r="AZ51" s="51"/>
      <c r="BA51" s="51"/>
      <c r="BB51" s="51"/>
      <c r="BC51" s="51"/>
      <c r="BD51" s="52"/>
      <c r="BE51" s="30"/>
    </row>
    <row r="52" spans="1:90" s="2" customFormat="1" ht="29.25" customHeight="1">
      <c r="A52" s="30"/>
      <c r="B52" s="31"/>
      <c r="C52" s="197" t="s">
        <v>53</v>
      </c>
      <c r="D52" s="198"/>
      <c r="E52" s="198"/>
      <c r="F52" s="198"/>
      <c r="G52" s="198"/>
      <c r="H52" s="53"/>
      <c r="I52" s="199" t="s">
        <v>54</v>
      </c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200" t="s">
        <v>55</v>
      </c>
      <c r="AH52" s="198"/>
      <c r="AI52" s="198"/>
      <c r="AJ52" s="198"/>
      <c r="AK52" s="198"/>
      <c r="AL52" s="198"/>
      <c r="AM52" s="198"/>
      <c r="AN52" s="199" t="s">
        <v>56</v>
      </c>
      <c r="AO52" s="198"/>
      <c r="AP52" s="198"/>
      <c r="AQ52" s="54" t="s">
        <v>57</v>
      </c>
      <c r="AR52" s="31"/>
      <c r="AS52" s="55" t="s">
        <v>58</v>
      </c>
      <c r="AT52" s="56" t="s">
        <v>59</v>
      </c>
      <c r="AU52" s="56" t="s">
        <v>60</v>
      </c>
      <c r="AV52" s="56" t="s">
        <v>61</v>
      </c>
      <c r="AW52" s="56" t="s">
        <v>62</v>
      </c>
      <c r="AX52" s="56" t="s">
        <v>63</v>
      </c>
      <c r="AY52" s="56" t="s">
        <v>64</v>
      </c>
      <c r="AZ52" s="56" t="s">
        <v>65</v>
      </c>
      <c r="BA52" s="56" t="s">
        <v>66</v>
      </c>
      <c r="BB52" s="56" t="s">
        <v>67</v>
      </c>
      <c r="BC52" s="56" t="s">
        <v>68</v>
      </c>
      <c r="BD52" s="57" t="s">
        <v>69</v>
      </c>
      <c r="BE52" s="30"/>
    </row>
    <row r="53" spans="1:90" s="2" customFormat="1" ht="10.95" customHeight="1">
      <c r="A53" s="30"/>
      <c r="B53" s="31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1"/>
      <c r="AS53" s="58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60"/>
      <c r="BE53" s="30"/>
    </row>
    <row r="54" spans="1:90" s="6" customFormat="1" ht="32.4" customHeight="1">
      <c r="B54" s="61"/>
      <c r="C54" s="62" t="s">
        <v>70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20">
        <f>ROUND(AG55,2)</f>
        <v>0</v>
      </c>
      <c r="AH54" s="220"/>
      <c r="AI54" s="220"/>
      <c r="AJ54" s="220"/>
      <c r="AK54" s="220"/>
      <c r="AL54" s="220"/>
      <c r="AM54" s="220"/>
      <c r="AN54" s="221">
        <f>SUM(AG54,AT54)</f>
        <v>0</v>
      </c>
      <c r="AO54" s="221"/>
      <c r="AP54" s="221"/>
      <c r="AQ54" s="65" t="s">
        <v>3</v>
      </c>
      <c r="AR54" s="61"/>
      <c r="AS54" s="66">
        <f>ROUND(AS55,2)</f>
        <v>0</v>
      </c>
      <c r="AT54" s="67">
        <f>ROUND(SUM(AV54:AW54),2)</f>
        <v>0</v>
      </c>
      <c r="AU54" s="68">
        <f>ROUND(AU55,5)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ROUND(AZ55,2)</f>
        <v>0</v>
      </c>
      <c r="BA54" s="67">
        <f>ROUND(BA55,2)</f>
        <v>0</v>
      </c>
      <c r="BB54" s="67">
        <f>ROUND(BB55,2)</f>
        <v>0</v>
      </c>
      <c r="BC54" s="67">
        <f>ROUND(BC55,2)</f>
        <v>0</v>
      </c>
      <c r="BD54" s="69">
        <f>ROUND(BD55,2)</f>
        <v>0</v>
      </c>
      <c r="BS54" s="70" t="s">
        <v>71</v>
      </c>
      <c r="BT54" s="70" t="s">
        <v>72</v>
      </c>
      <c r="BV54" s="70" t="s">
        <v>73</v>
      </c>
      <c r="BW54" s="70" t="s">
        <v>5</v>
      </c>
      <c r="BX54" s="70" t="s">
        <v>74</v>
      </c>
      <c r="CL54" s="70" t="s">
        <v>3</v>
      </c>
    </row>
    <row r="55" spans="1:90" s="7" customFormat="1" ht="16.5" customHeight="1">
      <c r="A55" s="71" t="s">
        <v>75</v>
      </c>
      <c r="B55" s="72"/>
      <c r="C55" s="73"/>
      <c r="D55" s="219" t="s">
        <v>15</v>
      </c>
      <c r="E55" s="219"/>
      <c r="F55" s="219"/>
      <c r="G55" s="219"/>
      <c r="H55" s="219"/>
      <c r="I55" s="74"/>
      <c r="J55" s="219" t="s">
        <v>424</v>
      </c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7">
        <f>'sou - balkony'!J28</f>
        <v>0</v>
      </c>
      <c r="AH55" s="218"/>
      <c r="AI55" s="218"/>
      <c r="AJ55" s="218"/>
      <c r="AK55" s="218"/>
      <c r="AL55" s="218"/>
      <c r="AM55" s="218"/>
      <c r="AN55" s="217">
        <f>SUM(AG55,AT55)</f>
        <v>0</v>
      </c>
      <c r="AO55" s="218"/>
      <c r="AP55" s="218"/>
      <c r="AQ55" s="75" t="s">
        <v>76</v>
      </c>
      <c r="AR55" s="72"/>
      <c r="AS55" s="76">
        <v>0</v>
      </c>
      <c r="AT55" s="77">
        <f>ROUND(SUM(AV55:AW55),2)</f>
        <v>0</v>
      </c>
      <c r="AU55" s="78">
        <f>'sou - balkony'!P80</f>
        <v>0</v>
      </c>
      <c r="AV55" s="77">
        <f>'sou - balkony'!J31</f>
        <v>0</v>
      </c>
      <c r="AW55" s="77">
        <f>'sou - balkony'!J32</f>
        <v>0</v>
      </c>
      <c r="AX55" s="77">
        <f>'sou - balkony'!J33</f>
        <v>0</v>
      </c>
      <c r="AY55" s="77">
        <f>'sou - balkony'!J34</f>
        <v>0</v>
      </c>
      <c r="AZ55" s="77">
        <f>'sou - balkony'!F31</f>
        <v>0</v>
      </c>
      <c r="BA55" s="77">
        <f>'sou - balkony'!F32</f>
        <v>0</v>
      </c>
      <c r="BB55" s="77">
        <f>'sou - balkony'!F33</f>
        <v>0</v>
      </c>
      <c r="BC55" s="77">
        <f>'sou - balkony'!F34</f>
        <v>0</v>
      </c>
      <c r="BD55" s="79">
        <f>'sou - balkony'!F35</f>
        <v>0</v>
      </c>
      <c r="BT55" s="80" t="s">
        <v>77</v>
      </c>
      <c r="BU55" s="80" t="s">
        <v>78</v>
      </c>
      <c r="BV55" s="80" t="s">
        <v>73</v>
      </c>
      <c r="BW55" s="80" t="s">
        <v>5</v>
      </c>
      <c r="BX55" s="80" t="s">
        <v>74</v>
      </c>
      <c r="CL55" s="80" t="s">
        <v>3</v>
      </c>
    </row>
    <row r="56" spans="1:90" s="2" customFormat="1" ht="30" customHeight="1">
      <c r="A56" s="30"/>
      <c r="B56" s="31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1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90" s="2" customFormat="1" ht="6.9" customHeight="1">
      <c r="A57" s="30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</sheetData>
  <mergeCells count="42">
    <mergeCell ref="AK30:AO30"/>
    <mergeCell ref="L30:P30"/>
    <mergeCell ref="W31:AE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N55:AP55"/>
    <mergeCell ref="AG55:AM55"/>
    <mergeCell ref="D55:H55"/>
    <mergeCell ref="J55:AF55"/>
    <mergeCell ref="AG54:AM54"/>
    <mergeCell ref="AN54:AP54"/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</mergeCells>
  <hyperlinks>
    <hyperlink ref="A55" location="'sou - balkon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04"/>
  <sheetViews>
    <sheetView showGridLines="0" workbookViewId="0">
      <selection activeCell="I83" sqref="I83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95" t="s">
        <v>6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5" t="s">
        <v>5</v>
      </c>
    </row>
    <row r="3" spans="1:46" s="1" customFormat="1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79</v>
      </c>
    </row>
    <row r="4" spans="1:46" s="1" customFormat="1" ht="24.9" hidden="1" customHeight="1">
      <c r="B4" s="18"/>
      <c r="D4" s="19" t="s">
        <v>80</v>
      </c>
      <c r="L4" s="18"/>
      <c r="M4" s="81" t="s">
        <v>11</v>
      </c>
      <c r="AT4" s="15" t="s">
        <v>4</v>
      </c>
    </row>
    <row r="5" spans="1:46" s="1" customFormat="1" ht="6.9" hidden="1" customHeight="1">
      <c r="B5" s="18"/>
      <c r="L5" s="18"/>
    </row>
    <row r="6" spans="1:46" s="2" customFormat="1" ht="12" hidden="1" customHeight="1">
      <c r="A6" s="30"/>
      <c r="B6" s="31"/>
      <c r="C6" s="30"/>
      <c r="D6" s="25" t="s">
        <v>17</v>
      </c>
      <c r="E6" s="30"/>
      <c r="F6" s="30"/>
      <c r="G6" s="30"/>
      <c r="H6" s="30"/>
      <c r="I6" s="30"/>
      <c r="J6" s="30"/>
      <c r="K6" s="30"/>
      <c r="L6" s="82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</row>
    <row r="7" spans="1:46" s="2" customFormat="1" ht="16.5" hidden="1" customHeight="1">
      <c r="A7" s="30"/>
      <c r="B7" s="31"/>
      <c r="C7" s="30"/>
      <c r="D7" s="30"/>
      <c r="E7" s="201" t="s">
        <v>18</v>
      </c>
      <c r="F7" s="233"/>
      <c r="G7" s="233"/>
      <c r="H7" s="233"/>
      <c r="I7" s="30"/>
      <c r="J7" s="30"/>
      <c r="K7" s="30"/>
      <c r="L7" s="82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</row>
    <row r="8" spans="1:46" s="2" customFormat="1" hidden="1">
      <c r="A8" s="30"/>
      <c r="B8" s="31"/>
      <c r="C8" s="30"/>
      <c r="D8" s="30"/>
      <c r="E8" s="30"/>
      <c r="F8" s="30"/>
      <c r="G8" s="30"/>
      <c r="H8" s="30"/>
      <c r="I8" s="30"/>
      <c r="J8" s="30"/>
      <c r="K8" s="30"/>
      <c r="L8" s="82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2" hidden="1" customHeight="1">
      <c r="A9" s="30"/>
      <c r="B9" s="31"/>
      <c r="C9" s="30"/>
      <c r="D9" s="25" t="s">
        <v>19</v>
      </c>
      <c r="E9" s="30"/>
      <c r="F9" s="23" t="s">
        <v>3</v>
      </c>
      <c r="G9" s="30"/>
      <c r="H9" s="30"/>
      <c r="I9" s="25" t="s">
        <v>20</v>
      </c>
      <c r="J9" s="23" t="s">
        <v>3</v>
      </c>
      <c r="K9" s="30"/>
      <c r="L9" s="82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 ht="12" hidden="1" customHeight="1">
      <c r="A10" s="30"/>
      <c r="B10" s="31"/>
      <c r="C10" s="30"/>
      <c r="D10" s="25" t="s">
        <v>21</v>
      </c>
      <c r="E10" s="30"/>
      <c r="F10" s="23" t="s">
        <v>22</v>
      </c>
      <c r="G10" s="30"/>
      <c r="H10" s="30"/>
      <c r="I10" s="25" t="s">
        <v>23</v>
      </c>
      <c r="J10" s="48" t="str">
        <f>'Rekapitulace stavby'!AN8</f>
        <v>8. 4. 2025</v>
      </c>
      <c r="K10" s="30"/>
      <c r="L10" s="82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0.95" hidden="1" customHeight="1">
      <c r="A11" s="30"/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82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hidden="1" customHeight="1">
      <c r="A12" s="30"/>
      <c r="B12" s="31"/>
      <c r="C12" s="30"/>
      <c r="D12" s="25" t="s">
        <v>25</v>
      </c>
      <c r="E12" s="30"/>
      <c r="F12" s="30"/>
      <c r="G12" s="30"/>
      <c r="H12" s="30"/>
      <c r="I12" s="25" t="s">
        <v>26</v>
      </c>
      <c r="J12" s="23" t="str">
        <f>IF('Rekapitulace stavby'!AN10="","",'Rekapitulace stavby'!AN10)</f>
        <v/>
      </c>
      <c r="K12" s="30"/>
      <c r="L12" s="82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8" hidden="1" customHeight="1">
      <c r="A13" s="30"/>
      <c r="B13" s="31"/>
      <c r="C13" s="30"/>
      <c r="D13" s="30"/>
      <c r="E13" s="23" t="str">
        <f>IF('Rekapitulace stavby'!E11="","",'Rekapitulace stavby'!E11)</f>
        <v xml:space="preserve"> </v>
      </c>
      <c r="F13" s="30"/>
      <c r="G13" s="30"/>
      <c r="H13" s="30"/>
      <c r="I13" s="25" t="s">
        <v>28</v>
      </c>
      <c r="J13" s="23" t="str">
        <f>IF('Rekapitulace stavby'!AN11="","",'Rekapitulace stavby'!AN11)</f>
        <v/>
      </c>
      <c r="K13" s="30"/>
      <c r="L13" s="82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6.9" hidden="1" customHeight="1">
      <c r="A14" s="30"/>
      <c r="B14" s="31"/>
      <c r="C14" s="30"/>
      <c r="D14" s="30"/>
      <c r="E14" s="30"/>
      <c r="F14" s="30"/>
      <c r="G14" s="30"/>
      <c r="H14" s="30"/>
      <c r="I14" s="30"/>
      <c r="J14" s="30"/>
      <c r="K14" s="30"/>
      <c r="L14" s="82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2" hidden="1" customHeight="1">
      <c r="A15" s="30"/>
      <c r="B15" s="31"/>
      <c r="C15" s="30"/>
      <c r="D15" s="25" t="s">
        <v>29</v>
      </c>
      <c r="E15" s="30"/>
      <c r="F15" s="30"/>
      <c r="G15" s="30"/>
      <c r="H15" s="30"/>
      <c r="I15" s="25" t="s">
        <v>26</v>
      </c>
      <c r="J15" s="26" t="str">
        <f>'Rekapitulace stavby'!AN13</f>
        <v>Vyplň údaj</v>
      </c>
      <c r="K15" s="30"/>
      <c r="L15" s="82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18" hidden="1" customHeight="1">
      <c r="A16" s="30"/>
      <c r="B16" s="31"/>
      <c r="C16" s="30"/>
      <c r="D16" s="30"/>
      <c r="E16" s="234" t="str">
        <f>'Rekapitulace stavby'!E14</f>
        <v>Vyplň údaj</v>
      </c>
      <c r="F16" s="225"/>
      <c r="G16" s="225"/>
      <c r="H16" s="225"/>
      <c r="I16" s="25" t="s">
        <v>28</v>
      </c>
      <c r="J16" s="26" t="str">
        <f>'Rekapitulace stavby'!AN14</f>
        <v>Vyplň údaj</v>
      </c>
      <c r="K16" s="30"/>
      <c r="L16" s="82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6.9" hidden="1" customHeight="1">
      <c r="A17" s="30"/>
      <c r="B17" s="31"/>
      <c r="C17" s="30"/>
      <c r="D17" s="30"/>
      <c r="E17" s="30"/>
      <c r="F17" s="30"/>
      <c r="G17" s="30"/>
      <c r="H17" s="30"/>
      <c r="I17" s="30"/>
      <c r="J17" s="30"/>
      <c r="K17" s="30"/>
      <c r="L17" s="82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2" hidden="1" customHeight="1">
      <c r="A18" s="30"/>
      <c r="B18" s="31"/>
      <c r="C18" s="30"/>
      <c r="D18" s="25" t="s">
        <v>31</v>
      </c>
      <c r="E18" s="30"/>
      <c r="F18" s="30"/>
      <c r="G18" s="30"/>
      <c r="H18" s="30"/>
      <c r="I18" s="25" t="s">
        <v>26</v>
      </c>
      <c r="J18" s="23" t="s">
        <v>3</v>
      </c>
      <c r="K18" s="30"/>
      <c r="L18" s="82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18" hidden="1" customHeight="1">
      <c r="A19" s="30"/>
      <c r="B19" s="31"/>
      <c r="C19" s="30"/>
      <c r="D19" s="30"/>
      <c r="E19" s="23" t="s">
        <v>32</v>
      </c>
      <c r="F19" s="30"/>
      <c r="G19" s="30"/>
      <c r="H19" s="30"/>
      <c r="I19" s="25" t="s">
        <v>28</v>
      </c>
      <c r="J19" s="23" t="s">
        <v>3</v>
      </c>
      <c r="K19" s="30"/>
      <c r="L19" s="82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6.9" hidden="1" customHeight="1">
      <c r="A20" s="30"/>
      <c r="B20" s="31"/>
      <c r="C20" s="30"/>
      <c r="D20" s="30"/>
      <c r="E20" s="30"/>
      <c r="F20" s="30"/>
      <c r="G20" s="30"/>
      <c r="H20" s="30"/>
      <c r="I20" s="30"/>
      <c r="J20" s="30"/>
      <c r="K20" s="30"/>
      <c r="L20" s="82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2" hidden="1" customHeight="1">
      <c r="A21" s="30"/>
      <c r="B21" s="31"/>
      <c r="C21" s="30"/>
      <c r="D21" s="25" t="s">
        <v>34</v>
      </c>
      <c r="E21" s="30"/>
      <c r="F21" s="30"/>
      <c r="G21" s="30"/>
      <c r="H21" s="30"/>
      <c r="I21" s="25" t="s">
        <v>26</v>
      </c>
      <c r="J21" s="23" t="s">
        <v>3</v>
      </c>
      <c r="K21" s="30"/>
      <c r="L21" s="82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18" hidden="1" customHeight="1">
      <c r="A22" s="30"/>
      <c r="B22" s="31"/>
      <c r="C22" s="30"/>
      <c r="D22" s="30"/>
      <c r="E22" s="23" t="s">
        <v>35</v>
      </c>
      <c r="F22" s="30"/>
      <c r="G22" s="30"/>
      <c r="H22" s="30"/>
      <c r="I22" s="25" t="s">
        <v>28</v>
      </c>
      <c r="J22" s="23" t="s">
        <v>3</v>
      </c>
      <c r="K22" s="30"/>
      <c r="L22" s="82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6.9" hidden="1" customHeight="1">
      <c r="A23" s="30"/>
      <c r="B23" s="31"/>
      <c r="C23" s="30"/>
      <c r="D23" s="30"/>
      <c r="E23" s="30"/>
      <c r="F23" s="30"/>
      <c r="G23" s="30"/>
      <c r="H23" s="30"/>
      <c r="I23" s="30"/>
      <c r="J23" s="30"/>
      <c r="K23" s="30"/>
      <c r="L23" s="82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2" hidden="1" customHeight="1">
      <c r="A24" s="30"/>
      <c r="B24" s="31"/>
      <c r="C24" s="30"/>
      <c r="D24" s="25" t="s">
        <v>36</v>
      </c>
      <c r="E24" s="30"/>
      <c r="F24" s="30"/>
      <c r="G24" s="30"/>
      <c r="H24" s="30"/>
      <c r="I24" s="30"/>
      <c r="J24" s="30"/>
      <c r="K24" s="30"/>
      <c r="L24" s="82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8" customFormat="1" ht="71.25" hidden="1" customHeight="1">
      <c r="A25" s="83"/>
      <c r="B25" s="84"/>
      <c r="C25" s="83"/>
      <c r="D25" s="83"/>
      <c r="E25" s="229" t="s">
        <v>37</v>
      </c>
      <c r="F25" s="229"/>
      <c r="G25" s="229"/>
      <c r="H25" s="229"/>
      <c r="I25" s="83"/>
      <c r="J25" s="83"/>
      <c r="K25" s="83"/>
      <c r="L25" s="85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</row>
    <row r="26" spans="1:31" s="2" customFormat="1" ht="6.9" hidden="1" customHeight="1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82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2" customFormat="1" ht="6.9" hidden="1" customHeight="1">
      <c r="A27" s="30"/>
      <c r="B27" s="31"/>
      <c r="C27" s="30"/>
      <c r="D27" s="59"/>
      <c r="E27" s="59"/>
      <c r="F27" s="59"/>
      <c r="G27" s="59"/>
      <c r="H27" s="59"/>
      <c r="I27" s="59"/>
      <c r="J27" s="59"/>
      <c r="K27" s="59"/>
      <c r="L27" s="82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</row>
    <row r="28" spans="1:31" s="2" customFormat="1" ht="25.35" hidden="1" customHeight="1">
      <c r="A28" s="30"/>
      <c r="B28" s="31"/>
      <c r="C28" s="30"/>
      <c r="D28" s="86" t="s">
        <v>38</v>
      </c>
      <c r="E28" s="30"/>
      <c r="F28" s="30"/>
      <c r="G28" s="30"/>
      <c r="H28" s="30"/>
      <c r="I28" s="30"/>
      <c r="J28" s="64">
        <f>ROUND(J80, 2)</f>
        <v>0</v>
      </c>
      <c r="K28" s="30"/>
      <c r="L28" s="82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hidden="1" customHeight="1">
      <c r="A29" s="30"/>
      <c r="B29" s="31"/>
      <c r="C29" s="30"/>
      <c r="D29" s="59"/>
      <c r="E29" s="59"/>
      <c r="F29" s="59"/>
      <c r="G29" s="59"/>
      <c r="H29" s="59"/>
      <c r="I29" s="59"/>
      <c r="J29" s="59"/>
      <c r="K29" s="59"/>
      <c r="L29" s="82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14.4" hidden="1" customHeight="1">
      <c r="A30" s="30"/>
      <c r="B30" s="31"/>
      <c r="C30" s="30"/>
      <c r="D30" s="30"/>
      <c r="E30" s="30"/>
      <c r="F30" s="34" t="s">
        <v>40</v>
      </c>
      <c r="G30" s="30"/>
      <c r="H30" s="30"/>
      <c r="I30" s="34" t="s">
        <v>39</v>
      </c>
      <c r="J30" s="34" t="s">
        <v>41</v>
      </c>
      <c r="K30" s="30"/>
      <c r="L30" s="82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14.4" hidden="1" customHeight="1">
      <c r="A31" s="30"/>
      <c r="B31" s="31"/>
      <c r="C31" s="30"/>
      <c r="D31" s="87" t="s">
        <v>42</v>
      </c>
      <c r="E31" s="25" t="s">
        <v>43</v>
      </c>
      <c r="F31" s="88">
        <f>ROUND((SUM(BE80:BE103)),  2)</f>
        <v>0</v>
      </c>
      <c r="G31" s="30"/>
      <c r="H31" s="30"/>
      <c r="I31" s="89">
        <v>0.21</v>
      </c>
      <c r="J31" s="88">
        <f>ROUND(((SUM(BE80:BE103))*I31),  2)</f>
        <v>0</v>
      </c>
      <c r="K31" s="30"/>
      <c r="L31" s="82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hidden="1" customHeight="1">
      <c r="A32" s="30"/>
      <c r="B32" s="31"/>
      <c r="C32" s="30"/>
      <c r="D32" s="30"/>
      <c r="E32" s="25" t="s">
        <v>44</v>
      </c>
      <c r="F32" s="88">
        <f>ROUND((SUM(BF80:BF103)),  2)</f>
        <v>0</v>
      </c>
      <c r="G32" s="30"/>
      <c r="H32" s="30"/>
      <c r="I32" s="89">
        <v>0.12</v>
      </c>
      <c r="J32" s="88">
        <f>ROUND(((SUM(BF80:BF103))*I32),  2)</f>
        <v>0</v>
      </c>
      <c r="K32" s="30"/>
      <c r="L32" s="82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hidden="1" customHeight="1">
      <c r="A33" s="30"/>
      <c r="B33" s="31"/>
      <c r="C33" s="30"/>
      <c r="D33" s="30"/>
      <c r="E33" s="25" t="s">
        <v>45</v>
      </c>
      <c r="F33" s="88">
        <f>ROUND((SUM(BG80:BG103)),  2)</f>
        <v>0</v>
      </c>
      <c r="G33" s="30"/>
      <c r="H33" s="30"/>
      <c r="I33" s="89">
        <v>0.21</v>
      </c>
      <c r="J33" s="88">
        <f>0</f>
        <v>0</v>
      </c>
      <c r="K33" s="30"/>
      <c r="L33" s="82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hidden="1" customHeight="1">
      <c r="A34" s="30"/>
      <c r="B34" s="31"/>
      <c r="C34" s="30"/>
      <c r="D34" s="30"/>
      <c r="E34" s="25" t="s">
        <v>46</v>
      </c>
      <c r="F34" s="88">
        <f>ROUND((SUM(BH80:BH103)),  2)</f>
        <v>0</v>
      </c>
      <c r="G34" s="30"/>
      <c r="H34" s="30"/>
      <c r="I34" s="89">
        <v>0.12</v>
      </c>
      <c r="J34" s="88">
        <f>0</f>
        <v>0</v>
      </c>
      <c r="K34" s="30"/>
      <c r="L34" s="82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5" t="s">
        <v>47</v>
      </c>
      <c r="F35" s="88">
        <f>ROUND((SUM(BI80:BI103)),  2)</f>
        <v>0</v>
      </c>
      <c r="G35" s="30"/>
      <c r="H35" s="30"/>
      <c r="I35" s="89">
        <v>0</v>
      </c>
      <c r="J35" s="88">
        <f>0</f>
        <v>0</v>
      </c>
      <c r="K35" s="30"/>
      <c r="L35" s="82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6.9" hidden="1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82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25.35" hidden="1" customHeight="1">
      <c r="A37" s="30"/>
      <c r="B37" s="31"/>
      <c r="C37" s="90"/>
      <c r="D37" s="91" t="s">
        <v>48</v>
      </c>
      <c r="E37" s="53"/>
      <c r="F37" s="53"/>
      <c r="G37" s="92" t="s">
        <v>49</v>
      </c>
      <c r="H37" s="93" t="s">
        <v>50</v>
      </c>
      <c r="I37" s="53"/>
      <c r="J37" s="94">
        <f>SUM(J28:J35)</f>
        <v>0</v>
      </c>
      <c r="K37" s="95"/>
      <c r="L37" s="82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14.4" hidden="1" customHeight="1">
      <c r="A38" s="30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82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hidden="1"/>
    <row r="40" spans="1:31" hidden="1"/>
    <row r="41" spans="1:31" hidden="1"/>
    <row r="42" spans="1:31" s="2" customFormat="1" ht="6.9" customHeight="1">
      <c r="A42" s="30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82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31" s="2" customFormat="1" ht="24.9" customHeight="1">
      <c r="A43" s="30"/>
      <c r="B43" s="31"/>
      <c r="C43" s="19" t="s">
        <v>81</v>
      </c>
      <c r="D43" s="30"/>
      <c r="E43" s="30"/>
      <c r="F43" s="30"/>
      <c r="G43" s="30"/>
      <c r="H43" s="30"/>
      <c r="I43" s="30"/>
      <c r="J43" s="30"/>
      <c r="K43" s="30"/>
      <c r="L43" s="82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</row>
    <row r="44" spans="1:31" s="2" customFormat="1" ht="6.9" customHeight="1">
      <c r="A44" s="30"/>
      <c r="B44" s="31"/>
      <c r="C44" s="30"/>
      <c r="D44" s="30"/>
      <c r="E44" s="30"/>
      <c r="F44" s="30"/>
      <c r="G44" s="30"/>
      <c r="H44" s="30"/>
      <c r="I44" s="30"/>
      <c r="J44" s="30"/>
      <c r="K44" s="30"/>
      <c r="L44" s="82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2" customFormat="1" ht="12" customHeight="1">
      <c r="A45" s="30"/>
      <c r="B45" s="31"/>
      <c r="C45" s="25" t="s">
        <v>17</v>
      </c>
      <c r="D45" s="30"/>
      <c r="E45" s="30"/>
      <c r="F45" s="30"/>
      <c r="G45" s="30"/>
      <c r="H45" s="30"/>
      <c r="I45" s="30"/>
      <c r="J45" s="30"/>
      <c r="K45" s="30"/>
      <c r="L45" s="82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31" s="2" customFormat="1" ht="16.5" customHeight="1">
      <c r="A46" s="30"/>
      <c r="B46" s="31"/>
      <c r="C46" s="30"/>
      <c r="D46" s="30"/>
      <c r="E46" s="201" t="s">
        <v>423</v>
      </c>
      <c r="F46" s="233"/>
      <c r="G46" s="233"/>
      <c r="H46" s="233"/>
      <c r="I46" s="30"/>
      <c r="J46" s="30"/>
      <c r="K46" s="30"/>
      <c r="L46" s="82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6.9" customHeight="1">
      <c r="A47" s="30"/>
      <c r="B47" s="31"/>
      <c r="C47" s="30"/>
      <c r="D47" s="30"/>
      <c r="E47" s="30"/>
      <c r="F47" s="30"/>
      <c r="G47" s="30"/>
      <c r="H47" s="30"/>
      <c r="I47" s="30"/>
      <c r="J47" s="30"/>
      <c r="K47" s="30"/>
      <c r="L47" s="82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12" customHeight="1">
      <c r="A48" s="30"/>
      <c r="B48" s="31"/>
      <c r="C48" s="25" t="s">
        <v>21</v>
      </c>
      <c r="D48" s="30"/>
      <c r="E48" s="30"/>
      <c r="F48" s="23" t="str">
        <f>F10</f>
        <v>V Kolonii 1804</v>
      </c>
      <c r="G48" s="30"/>
      <c r="H48" s="30"/>
      <c r="I48" s="25" t="s">
        <v>23</v>
      </c>
      <c r="J48" s="48" t="str">
        <f>IF(J10="","",J10)</f>
        <v>8. 4. 2025</v>
      </c>
      <c r="K48" s="30"/>
      <c r="L48" s="82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6.9" customHeight="1">
      <c r="A49" s="30"/>
      <c r="B49" s="31"/>
      <c r="C49" s="30"/>
      <c r="D49" s="30"/>
      <c r="E49" s="30"/>
      <c r="F49" s="30"/>
      <c r="G49" s="30"/>
      <c r="H49" s="30"/>
      <c r="I49" s="30"/>
      <c r="J49" s="30"/>
      <c r="K49" s="30"/>
      <c r="L49" s="82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5.15" customHeight="1">
      <c r="A50" s="30"/>
      <c r="B50" s="31"/>
      <c r="C50" s="25" t="s">
        <v>25</v>
      </c>
      <c r="D50" s="30"/>
      <c r="E50" s="30"/>
      <c r="F50" s="23" t="str">
        <f>E13</f>
        <v xml:space="preserve"> </v>
      </c>
      <c r="G50" s="30"/>
      <c r="H50" s="30"/>
      <c r="I50" s="25" t="s">
        <v>31</v>
      </c>
      <c r="J50" s="28" t="str">
        <f>E19</f>
        <v>ing.Hana Pospíšilová</v>
      </c>
      <c r="K50" s="30"/>
      <c r="L50" s="82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2" customFormat="1" ht="15.15" customHeight="1">
      <c r="A51" s="30"/>
      <c r="B51" s="31"/>
      <c r="C51" s="25" t="s">
        <v>29</v>
      </c>
      <c r="D51" s="30"/>
      <c r="E51" s="30"/>
      <c r="F51" s="23" t="str">
        <f>IF(E16="","",E16)</f>
        <v>Vyplň údaj</v>
      </c>
      <c r="G51" s="30"/>
      <c r="H51" s="30"/>
      <c r="I51" s="25" t="s">
        <v>34</v>
      </c>
      <c r="J51" s="28" t="str">
        <f>E22</f>
        <v>ing.I.Prágrová</v>
      </c>
      <c r="K51" s="30"/>
      <c r="L51" s="82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47" s="2" customFormat="1" ht="10.35" customHeight="1">
      <c r="A52" s="30"/>
      <c r="B52" s="31"/>
      <c r="C52" s="30"/>
      <c r="D52" s="30"/>
      <c r="E52" s="30"/>
      <c r="F52" s="30"/>
      <c r="G52" s="30"/>
      <c r="H52" s="30"/>
      <c r="I52" s="30"/>
      <c r="J52" s="30"/>
      <c r="K52" s="30"/>
      <c r="L52" s="82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29.25" customHeight="1">
      <c r="A53" s="30"/>
      <c r="B53" s="31"/>
      <c r="C53" s="96" t="s">
        <v>82</v>
      </c>
      <c r="D53" s="90"/>
      <c r="E53" s="90"/>
      <c r="F53" s="90"/>
      <c r="G53" s="90"/>
      <c r="H53" s="90"/>
      <c r="I53" s="90"/>
      <c r="J53" s="97" t="s">
        <v>83</v>
      </c>
      <c r="K53" s="90"/>
      <c r="L53" s="82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0.35" customHeight="1">
      <c r="A54" s="30"/>
      <c r="B54" s="31"/>
      <c r="C54" s="30"/>
      <c r="D54" s="30"/>
      <c r="E54" s="30"/>
      <c r="F54" s="30"/>
      <c r="G54" s="30"/>
      <c r="H54" s="30"/>
      <c r="I54" s="30"/>
      <c r="J54" s="30"/>
      <c r="K54" s="30"/>
      <c r="L54" s="82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22.95" customHeight="1">
      <c r="A55" s="30"/>
      <c r="B55" s="31"/>
      <c r="C55" s="98" t="s">
        <v>70</v>
      </c>
      <c r="D55" s="30"/>
      <c r="E55" s="30"/>
      <c r="F55" s="30"/>
      <c r="G55" s="30"/>
      <c r="H55" s="30"/>
      <c r="I55" s="30"/>
      <c r="J55" s="64">
        <f>J80</f>
        <v>0</v>
      </c>
      <c r="K55" s="30"/>
      <c r="L55" s="82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U55" s="15" t="s">
        <v>84</v>
      </c>
    </row>
    <row r="56" spans="1:47" s="9" customFormat="1" ht="24.9" customHeight="1">
      <c r="B56" s="99"/>
      <c r="D56" s="100" t="s">
        <v>85</v>
      </c>
      <c r="E56" s="101"/>
      <c r="F56" s="101"/>
      <c r="G56" s="101"/>
      <c r="H56" s="101"/>
      <c r="I56" s="101"/>
      <c r="J56" s="102">
        <f>J81</f>
        <v>0</v>
      </c>
      <c r="L56" s="99"/>
    </row>
    <row r="57" spans="1:47" s="10" customFormat="1" ht="19.95" customHeight="1">
      <c r="B57" s="103"/>
      <c r="D57" s="104" t="s">
        <v>86</v>
      </c>
      <c r="E57" s="105"/>
      <c r="F57" s="105"/>
      <c r="G57" s="105"/>
      <c r="H57" s="105"/>
      <c r="I57" s="105"/>
      <c r="J57" s="106">
        <f>J82</f>
        <v>0</v>
      </c>
      <c r="L57" s="103"/>
    </row>
    <row r="58" spans="1:47" s="10" customFormat="1" ht="19.95" customHeight="1">
      <c r="B58" s="103"/>
      <c r="D58" s="104" t="s">
        <v>87</v>
      </c>
      <c r="E58" s="105"/>
      <c r="F58" s="105"/>
      <c r="G58" s="105"/>
      <c r="H58" s="105"/>
      <c r="I58" s="105"/>
      <c r="J58" s="106">
        <f>J84</f>
        <v>0</v>
      </c>
      <c r="L58" s="103"/>
    </row>
    <row r="59" spans="1:47" s="9" customFormat="1" ht="24.9" customHeight="1">
      <c r="B59" s="99"/>
      <c r="D59" s="100" t="s">
        <v>88</v>
      </c>
      <c r="E59" s="101"/>
      <c r="F59" s="101"/>
      <c r="G59" s="101"/>
      <c r="H59" s="101"/>
      <c r="I59" s="101"/>
      <c r="J59" s="102">
        <f>J92</f>
        <v>0</v>
      </c>
      <c r="L59" s="99"/>
    </row>
    <row r="60" spans="1:47" s="10" customFormat="1" ht="19.95" customHeight="1">
      <c r="B60" s="103"/>
      <c r="D60" s="104" t="s">
        <v>89</v>
      </c>
      <c r="E60" s="105"/>
      <c r="F60" s="105"/>
      <c r="G60" s="105"/>
      <c r="H60" s="105"/>
      <c r="I60" s="105"/>
      <c r="J60" s="106">
        <f>J93</f>
        <v>0</v>
      </c>
      <c r="L60" s="103"/>
    </row>
    <row r="61" spans="1:47" s="10" customFormat="1" ht="19.95" customHeight="1">
      <c r="B61" s="103"/>
      <c r="D61" s="104" t="s">
        <v>90</v>
      </c>
      <c r="E61" s="105"/>
      <c r="F61" s="105"/>
      <c r="G61" s="105"/>
      <c r="H61" s="105"/>
      <c r="I61" s="105"/>
      <c r="J61" s="106">
        <f>J98</f>
        <v>0</v>
      </c>
      <c r="L61" s="103"/>
    </row>
    <row r="62" spans="1:47" s="10" customFormat="1" ht="19.95" customHeight="1">
      <c r="B62" s="103"/>
      <c r="D62" s="104" t="s">
        <v>91</v>
      </c>
      <c r="E62" s="105"/>
      <c r="F62" s="105"/>
      <c r="G62" s="105"/>
      <c r="H62" s="105"/>
      <c r="I62" s="105"/>
      <c r="J62" s="106">
        <f>J101</f>
        <v>0</v>
      </c>
      <c r="L62" s="103"/>
    </row>
    <row r="63" spans="1:47" s="2" customFormat="1" ht="21.75" customHeight="1">
      <c r="A63" s="30"/>
      <c r="B63" s="31"/>
      <c r="C63" s="30"/>
      <c r="D63" s="30"/>
      <c r="E63" s="30"/>
      <c r="F63" s="30"/>
      <c r="G63" s="30"/>
      <c r="H63" s="30"/>
      <c r="I63" s="30"/>
      <c r="J63" s="30"/>
      <c r="K63" s="30"/>
      <c r="L63" s="82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pans="1:47" s="2" customFormat="1" ht="6.9" customHeight="1">
      <c r="A64" s="30"/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82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8" spans="1:63" s="2" customFormat="1" ht="6.9" customHeight="1">
      <c r="A68" s="30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82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pans="1:63" s="2" customFormat="1" ht="24.9" customHeight="1">
      <c r="A69" s="30"/>
      <c r="B69" s="31"/>
      <c r="C69" s="19" t="s">
        <v>92</v>
      </c>
      <c r="D69" s="30"/>
      <c r="E69" s="30"/>
      <c r="F69" s="30"/>
      <c r="G69" s="30"/>
      <c r="H69" s="30"/>
      <c r="I69" s="30"/>
      <c r="J69" s="30"/>
      <c r="K69" s="30"/>
      <c r="L69" s="82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pans="1:63" s="2" customFormat="1" ht="6.9" customHeight="1">
      <c r="A70" s="30"/>
      <c r="B70" s="31"/>
      <c r="C70" s="30"/>
      <c r="D70" s="30"/>
      <c r="E70" s="30"/>
      <c r="F70" s="30"/>
      <c r="G70" s="30"/>
      <c r="H70" s="30"/>
      <c r="I70" s="30"/>
      <c r="J70" s="30"/>
      <c r="K70" s="30"/>
      <c r="L70" s="82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pans="1:63" s="2" customFormat="1" ht="12" customHeight="1">
      <c r="A71" s="30"/>
      <c r="B71" s="31"/>
      <c r="C71" s="25" t="s">
        <v>17</v>
      </c>
      <c r="D71" s="30"/>
      <c r="E71" s="30"/>
      <c r="F71" s="30"/>
      <c r="G71" s="30"/>
      <c r="H71" s="30"/>
      <c r="I71" s="30"/>
      <c r="J71" s="30"/>
      <c r="K71" s="30"/>
      <c r="L71" s="82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</row>
    <row r="72" spans="1:63" s="2" customFormat="1" ht="16.5" customHeight="1">
      <c r="A72" s="30"/>
      <c r="B72" s="31"/>
      <c r="C72" s="30"/>
      <c r="D72" s="30"/>
      <c r="E72" s="201" t="s">
        <v>423</v>
      </c>
      <c r="F72" s="233"/>
      <c r="G72" s="233"/>
      <c r="H72" s="233"/>
      <c r="I72" s="30"/>
      <c r="J72" s="30"/>
      <c r="K72" s="30"/>
      <c r="L72" s="82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63" s="2" customFormat="1" ht="6.9" customHeight="1">
      <c r="A73" s="30"/>
      <c r="B73" s="31"/>
      <c r="C73" s="30"/>
      <c r="D73" s="30"/>
      <c r="E73" s="30"/>
      <c r="F73" s="30"/>
      <c r="G73" s="30"/>
      <c r="H73" s="30"/>
      <c r="I73" s="30"/>
      <c r="J73" s="30"/>
      <c r="K73" s="30"/>
      <c r="L73" s="82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63" s="2" customFormat="1" ht="12" customHeight="1">
      <c r="A74" s="30"/>
      <c r="B74" s="31"/>
      <c r="C74" s="25" t="s">
        <v>21</v>
      </c>
      <c r="D74" s="30"/>
      <c r="E74" s="30"/>
      <c r="F74" s="23" t="str">
        <f>F10</f>
        <v>V Kolonii 1804</v>
      </c>
      <c r="G74" s="30"/>
      <c r="H74" s="30"/>
      <c r="I74" s="25" t="s">
        <v>23</v>
      </c>
      <c r="J74" s="48" t="str">
        <f>IF(J10="","",J10)</f>
        <v>8. 4. 2025</v>
      </c>
      <c r="K74" s="30"/>
      <c r="L74" s="82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63" s="2" customFormat="1" ht="6.9" customHeight="1">
      <c r="A75" s="30"/>
      <c r="B75" s="31"/>
      <c r="C75" s="30"/>
      <c r="D75" s="30"/>
      <c r="E75" s="30"/>
      <c r="F75" s="30"/>
      <c r="G75" s="30"/>
      <c r="H75" s="30"/>
      <c r="I75" s="30"/>
      <c r="J75" s="30"/>
      <c r="K75" s="30"/>
      <c r="L75" s="82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63" s="2" customFormat="1" ht="15.15" customHeight="1">
      <c r="A76" s="30"/>
      <c r="B76" s="31"/>
      <c r="C76" s="25" t="s">
        <v>25</v>
      </c>
      <c r="D76" s="30"/>
      <c r="E76" s="30"/>
      <c r="F76" s="23" t="str">
        <f>E13</f>
        <v xml:space="preserve"> </v>
      </c>
      <c r="G76" s="30"/>
      <c r="H76" s="30"/>
      <c r="I76" s="25" t="s">
        <v>31</v>
      </c>
      <c r="J76" s="28" t="str">
        <f>E19</f>
        <v>ing.Hana Pospíšilová</v>
      </c>
      <c r="K76" s="30"/>
      <c r="L76" s="82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63" s="2" customFormat="1" ht="15.15" customHeight="1">
      <c r="A77" s="30"/>
      <c r="B77" s="31"/>
      <c r="C77" s="25" t="s">
        <v>29</v>
      </c>
      <c r="D77" s="30"/>
      <c r="E77" s="30"/>
      <c r="F77" s="23" t="str">
        <f>IF(E16="","",E16)</f>
        <v>Vyplň údaj</v>
      </c>
      <c r="G77" s="30"/>
      <c r="H77" s="30"/>
      <c r="I77" s="25" t="s">
        <v>34</v>
      </c>
      <c r="J77" s="28" t="str">
        <f>E22</f>
        <v>ing.I.Prágrová</v>
      </c>
      <c r="K77" s="30"/>
      <c r="L77" s="82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78" spans="1:63" s="2" customFormat="1" ht="10.35" customHeight="1">
      <c r="A78" s="30"/>
      <c r="B78" s="31"/>
      <c r="C78" s="30"/>
      <c r="D78" s="30"/>
      <c r="E78" s="30"/>
      <c r="F78" s="30"/>
      <c r="G78" s="30"/>
      <c r="H78" s="30"/>
      <c r="I78" s="30"/>
      <c r="J78" s="30"/>
      <c r="K78" s="30"/>
      <c r="L78" s="82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63" s="11" customFormat="1" ht="29.25" customHeight="1">
      <c r="A79" s="107"/>
      <c r="B79" s="108"/>
      <c r="C79" s="109" t="s">
        <v>93</v>
      </c>
      <c r="D79" s="110" t="s">
        <v>57</v>
      </c>
      <c r="E79" s="110" t="s">
        <v>53</v>
      </c>
      <c r="F79" s="110" t="s">
        <v>54</v>
      </c>
      <c r="G79" s="110" t="s">
        <v>94</v>
      </c>
      <c r="H79" s="110" t="s">
        <v>95</v>
      </c>
      <c r="I79" s="110" t="s">
        <v>96</v>
      </c>
      <c r="J79" s="111" t="s">
        <v>83</v>
      </c>
      <c r="K79" s="112" t="s">
        <v>97</v>
      </c>
      <c r="L79" s="113"/>
      <c r="M79" s="55" t="s">
        <v>3</v>
      </c>
      <c r="N79" s="56" t="s">
        <v>42</v>
      </c>
      <c r="O79" s="56" t="s">
        <v>98</v>
      </c>
      <c r="P79" s="56" t="s">
        <v>99</v>
      </c>
      <c r="Q79" s="56" t="s">
        <v>100</v>
      </c>
      <c r="R79" s="56" t="s">
        <v>101</v>
      </c>
      <c r="S79" s="56" t="s">
        <v>102</v>
      </c>
      <c r="T79" s="57" t="s">
        <v>103</v>
      </c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</row>
    <row r="80" spans="1:63" s="2" customFormat="1" ht="22.95" customHeight="1">
      <c r="A80" s="30"/>
      <c r="B80" s="31"/>
      <c r="C80" s="62" t="s">
        <v>104</v>
      </c>
      <c r="D80" s="30"/>
      <c r="E80" s="30"/>
      <c r="F80" s="30"/>
      <c r="G80" s="30"/>
      <c r="H80" s="30"/>
      <c r="I80" s="30"/>
      <c r="J80" s="114">
        <f>BK80</f>
        <v>0</v>
      </c>
      <c r="K80" s="30"/>
      <c r="L80" s="31"/>
      <c r="M80" s="58"/>
      <c r="N80" s="49"/>
      <c r="O80" s="59"/>
      <c r="P80" s="115">
        <f>P81+P92</f>
        <v>0</v>
      </c>
      <c r="Q80" s="59"/>
      <c r="R80" s="115">
        <f>R81+R92</f>
        <v>0</v>
      </c>
      <c r="S80" s="59"/>
      <c r="T80" s="116">
        <f>T81+T92</f>
        <v>0</v>
      </c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T80" s="15" t="s">
        <v>71</v>
      </c>
      <c r="AU80" s="15" t="s">
        <v>84</v>
      </c>
      <c r="BK80" s="117">
        <f>BK81+BK92</f>
        <v>0</v>
      </c>
    </row>
    <row r="81" spans="1:65" s="12" customFormat="1" ht="25.95" customHeight="1">
      <c r="B81" s="118"/>
      <c r="D81" s="119" t="s">
        <v>71</v>
      </c>
      <c r="E81" s="120" t="s">
        <v>105</v>
      </c>
      <c r="F81" s="120" t="s">
        <v>106</v>
      </c>
      <c r="I81" s="121"/>
      <c r="J81" s="122">
        <f>BK81</f>
        <v>0</v>
      </c>
      <c r="L81" s="118"/>
      <c r="M81" s="123"/>
      <c r="N81" s="124"/>
      <c r="O81" s="124"/>
      <c r="P81" s="125">
        <f>P82+P84</f>
        <v>0</v>
      </c>
      <c r="Q81" s="124"/>
      <c r="R81" s="125">
        <f>R82+R84</f>
        <v>0</v>
      </c>
      <c r="S81" s="124"/>
      <c r="T81" s="126">
        <f>T82+T84</f>
        <v>0</v>
      </c>
      <c r="AR81" s="119" t="s">
        <v>77</v>
      </c>
      <c r="AT81" s="127" t="s">
        <v>71</v>
      </c>
      <c r="AU81" s="127" t="s">
        <v>72</v>
      </c>
      <c r="AY81" s="119" t="s">
        <v>107</v>
      </c>
      <c r="BK81" s="128">
        <f>BK82+BK84</f>
        <v>0</v>
      </c>
    </row>
    <row r="82" spans="1:65" s="12" customFormat="1" ht="22.95" customHeight="1">
      <c r="B82" s="118"/>
      <c r="D82" s="119" t="s">
        <v>71</v>
      </c>
      <c r="E82" s="129" t="s">
        <v>108</v>
      </c>
      <c r="F82" s="129" t="s">
        <v>109</v>
      </c>
      <c r="I82" s="121"/>
      <c r="J82" s="130">
        <f>BK82</f>
        <v>0</v>
      </c>
      <c r="L82" s="118"/>
      <c r="M82" s="123"/>
      <c r="N82" s="124"/>
      <c r="O82" s="124"/>
      <c r="P82" s="125">
        <f>P83</f>
        <v>0</v>
      </c>
      <c r="Q82" s="124"/>
      <c r="R82" s="125">
        <f>R83</f>
        <v>0</v>
      </c>
      <c r="S82" s="124"/>
      <c r="T82" s="126">
        <f>T83</f>
        <v>0</v>
      </c>
      <c r="AR82" s="119" t="s">
        <v>77</v>
      </c>
      <c r="AT82" s="127" t="s">
        <v>71</v>
      </c>
      <c r="AU82" s="127" t="s">
        <v>77</v>
      </c>
      <c r="AY82" s="119" t="s">
        <v>107</v>
      </c>
      <c r="BK82" s="128">
        <f>BK83</f>
        <v>0</v>
      </c>
    </row>
    <row r="83" spans="1:65" s="2" customFormat="1" ht="16.5" customHeight="1">
      <c r="A83" s="30"/>
      <c r="B83" s="131"/>
      <c r="C83" s="132" t="s">
        <v>77</v>
      </c>
      <c r="D83" s="132" t="s">
        <v>110</v>
      </c>
      <c r="E83" s="133" t="s">
        <v>111</v>
      </c>
      <c r="F83" s="134" t="s">
        <v>112</v>
      </c>
      <c r="G83" s="135" t="s">
        <v>113</v>
      </c>
      <c r="H83" s="136">
        <v>8</v>
      </c>
      <c r="I83" s="137">
        <f>' Rekonstrukce 1x bal...'!J59</f>
        <v>0</v>
      </c>
      <c r="J83" s="138">
        <f>ROUND(I83*H83,2)</f>
        <v>0</v>
      </c>
      <c r="K83" s="139"/>
      <c r="L83" s="31"/>
      <c r="M83" s="140" t="s">
        <v>3</v>
      </c>
      <c r="N83" s="141" t="s">
        <v>43</v>
      </c>
      <c r="O83" s="51"/>
      <c r="P83" s="142">
        <f>O83*H83</f>
        <v>0</v>
      </c>
      <c r="Q83" s="142">
        <v>0</v>
      </c>
      <c r="R83" s="142">
        <f>Q83*H83</f>
        <v>0</v>
      </c>
      <c r="S83" s="142">
        <v>0</v>
      </c>
      <c r="T83" s="143">
        <f>S83*H83</f>
        <v>0</v>
      </c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R83" s="144" t="s">
        <v>114</v>
      </c>
      <c r="AT83" s="144" t="s">
        <v>110</v>
      </c>
      <c r="AU83" s="144" t="s">
        <v>79</v>
      </c>
      <c r="AY83" s="15" t="s">
        <v>107</v>
      </c>
      <c r="BE83" s="145">
        <f>IF(N83="základní",J83,0)</f>
        <v>0</v>
      </c>
      <c r="BF83" s="145">
        <f>IF(N83="snížená",J83,0)</f>
        <v>0</v>
      </c>
      <c r="BG83" s="145">
        <f>IF(N83="zákl. přenesená",J83,0)</f>
        <v>0</v>
      </c>
      <c r="BH83" s="145">
        <f>IF(N83="sníž. přenesená",J83,0)</f>
        <v>0</v>
      </c>
      <c r="BI83" s="145">
        <f>IF(N83="nulová",J83,0)</f>
        <v>0</v>
      </c>
      <c r="BJ83" s="15" t="s">
        <v>77</v>
      </c>
      <c r="BK83" s="145">
        <f>ROUND(I83*H83,2)</f>
        <v>0</v>
      </c>
      <c r="BL83" s="15" t="s">
        <v>114</v>
      </c>
      <c r="BM83" s="144" t="s">
        <v>115</v>
      </c>
    </row>
    <row r="84" spans="1:65" s="12" customFormat="1" ht="22.95" customHeight="1">
      <c r="B84" s="118"/>
      <c r="D84" s="119" t="s">
        <v>71</v>
      </c>
      <c r="E84" s="129" t="s">
        <v>116</v>
      </c>
      <c r="F84" s="129" t="s">
        <v>117</v>
      </c>
      <c r="I84" s="121"/>
      <c r="J84" s="130">
        <f>BK84</f>
        <v>0</v>
      </c>
      <c r="L84" s="118"/>
      <c r="M84" s="123"/>
      <c r="N84" s="124"/>
      <c r="O84" s="124"/>
      <c r="P84" s="125">
        <f>SUM(P85:P91)</f>
        <v>0</v>
      </c>
      <c r="Q84" s="124"/>
      <c r="R84" s="125">
        <f>SUM(R85:R91)</f>
        <v>0</v>
      </c>
      <c r="S84" s="124"/>
      <c r="T84" s="126">
        <f>SUM(T85:T91)</f>
        <v>0</v>
      </c>
      <c r="AR84" s="119" t="s">
        <v>77</v>
      </c>
      <c r="AT84" s="127" t="s">
        <v>71</v>
      </c>
      <c r="AU84" s="127" t="s">
        <v>77</v>
      </c>
      <c r="AY84" s="119" t="s">
        <v>107</v>
      </c>
      <c r="BK84" s="128">
        <f>SUM(BK85:BK91)</f>
        <v>0</v>
      </c>
    </row>
    <row r="85" spans="1:65" s="2" customFormat="1" ht="33" customHeight="1">
      <c r="A85" s="30"/>
      <c r="B85" s="131"/>
      <c r="C85" s="132" t="s">
        <v>79</v>
      </c>
      <c r="D85" s="132" t="s">
        <v>110</v>
      </c>
      <c r="E85" s="133" t="s">
        <v>118</v>
      </c>
      <c r="F85" s="134" t="s">
        <v>119</v>
      </c>
      <c r="G85" s="135" t="s">
        <v>120</v>
      </c>
      <c r="H85" s="136">
        <v>34.1</v>
      </c>
      <c r="I85" s="137"/>
      <c r="J85" s="138">
        <f>ROUND(I85*H85,2)</f>
        <v>0</v>
      </c>
      <c r="K85" s="139"/>
      <c r="L85" s="31"/>
      <c r="M85" s="140" t="s">
        <v>3</v>
      </c>
      <c r="N85" s="141" t="s">
        <v>43</v>
      </c>
      <c r="O85" s="51"/>
      <c r="P85" s="142">
        <f>O85*H85</f>
        <v>0</v>
      </c>
      <c r="Q85" s="142">
        <v>0</v>
      </c>
      <c r="R85" s="142">
        <f>Q85*H85</f>
        <v>0</v>
      </c>
      <c r="S85" s="142">
        <v>0</v>
      </c>
      <c r="T85" s="143">
        <f>S85*H85</f>
        <v>0</v>
      </c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R85" s="144" t="s">
        <v>114</v>
      </c>
      <c r="AT85" s="144" t="s">
        <v>110</v>
      </c>
      <c r="AU85" s="144" t="s">
        <v>79</v>
      </c>
      <c r="AY85" s="15" t="s">
        <v>107</v>
      </c>
      <c r="BE85" s="145">
        <f>IF(N85="základní",J85,0)</f>
        <v>0</v>
      </c>
      <c r="BF85" s="145">
        <f>IF(N85="snížená",J85,0)</f>
        <v>0</v>
      </c>
      <c r="BG85" s="145">
        <f>IF(N85="zákl. přenesená",J85,0)</f>
        <v>0</v>
      </c>
      <c r="BH85" s="145">
        <f>IF(N85="sníž. přenesená",J85,0)</f>
        <v>0</v>
      </c>
      <c r="BI85" s="145">
        <f>IF(N85="nulová",J85,0)</f>
        <v>0</v>
      </c>
      <c r="BJ85" s="15" t="s">
        <v>77</v>
      </c>
      <c r="BK85" s="145">
        <f>ROUND(I85*H85,2)</f>
        <v>0</v>
      </c>
      <c r="BL85" s="15" t="s">
        <v>114</v>
      </c>
      <c r="BM85" s="144" t="s">
        <v>121</v>
      </c>
    </row>
    <row r="86" spans="1:65" s="2" customFormat="1">
      <c r="A86" s="30"/>
      <c r="B86" s="31"/>
      <c r="C86" s="30"/>
      <c r="D86" s="146" t="s">
        <v>122</v>
      </c>
      <c r="E86" s="30"/>
      <c r="F86" s="147" t="s">
        <v>123</v>
      </c>
      <c r="G86" s="30"/>
      <c r="H86" s="30"/>
      <c r="I86" s="148"/>
      <c r="J86" s="30"/>
      <c r="K86" s="30"/>
      <c r="L86" s="31"/>
      <c r="M86" s="149"/>
      <c r="N86" s="150"/>
      <c r="O86" s="51"/>
      <c r="P86" s="51"/>
      <c r="Q86" s="51"/>
      <c r="R86" s="51"/>
      <c r="S86" s="51"/>
      <c r="T86" s="52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T86" s="15" t="s">
        <v>122</v>
      </c>
      <c r="AU86" s="15" t="s">
        <v>79</v>
      </c>
    </row>
    <row r="87" spans="1:65" s="13" customFormat="1">
      <c r="B87" s="151"/>
      <c r="D87" s="152" t="s">
        <v>124</v>
      </c>
      <c r="E87" s="153" t="s">
        <v>3</v>
      </c>
      <c r="F87" s="154" t="s">
        <v>125</v>
      </c>
      <c r="H87" s="155">
        <v>34.1</v>
      </c>
      <c r="I87" s="156"/>
      <c r="L87" s="151"/>
      <c r="M87" s="157"/>
      <c r="N87" s="158"/>
      <c r="O87" s="158"/>
      <c r="P87" s="158"/>
      <c r="Q87" s="158"/>
      <c r="R87" s="158"/>
      <c r="S87" s="158"/>
      <c r="T87" s="159"/>
      <c r="AT87" s="153" t="s">
        <v>124</v>
      </c>
      <c r="AU87" s="153" t="s">
        <v>79</v>
      </c>
      <c r="AV87" s="13" t="s">
        <v>79</v>
      </c>
      <c r="AW87" s="13" t="s">
        <v>33</v>
      </c>
      <c r="AX87" s="13" t="s">
        <v>77</v>
      </c>
      <c r="AY87" s="153" t="s">
        <v>107</v>
      </c>
    </row>
    <row r="88" spans="1:65" s="2" customFormat="1" ht="44.25" customHeight="1">
      <c r="A88" s="30"/>
      <c r="B88" s="131"/>
      <c r="C88" s="132" t="s">
        <v>126</v>
      </c>
      <c r="D88" s="132" t="s">
        <v>110</v>
      </c>
      <c r="E88" s="133" t="s">
        <v>127</v>
      </c>
      <c r="F88" s="134" t="s">
        <v>128</v>
      </c>
      <c r="G88" s="135" t="s">
        <v>120</v>
      </c>
      <c r="H88" s="136">
        <v>34.1</v>
      </c>
      <c r="I88" s="137"/>
      <c r="J88" s="138">
        <f>ROUND(I88*H88,2)</f>
        <v>0</v>
      </c>
      <c r="K88" s="139"/>
      <c r="L88" s="31"/>
      <c r="M88" s="140" t="s">
        <v>3</v>
      </c>
      <c r="N88" s="141" t="s">
        <v>43</v>
      </c>
      <c r="O88" s="51"/>
      <c r="P88" s="142">
        <f>O88*H88</f>
        <v>0</v>
      </c>
      <c r="Q88" s="142">
        <v>0</v>
      </c>
      <c r="R88" s="142">
        <f>Q88*H88</f>
        <v>0</v>
      </c>
      <c r="S88" s="142">
        <v>0</v>
      </c>
      <c r="T88" s="143">
        <f>S88*H88</f>
        <v>0</v>
      </c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R88" s="144" t="s">
        <v>114</v>
      </c>
      <c r="AT88" s="144" t="s">
        <v>110</v>
      </c>
      <c r="AU88" s="144" t="s">
        <v>79</v>
      </c>
      <c r="AY88" s="15" t="s">
        <v>107</v>
      </c>
      <c r="BE88" s="145">
        <f>IF(N88="základní",J88,0)</f>
        <v>0</v>
      </c>
      <c r="BF88" s="145">
        <f>IF(N88="snížená",J88,0)</f>
        <v>0</v>
      </c>
      <c r="BG88" s="145">
        <f>IF(N88="zákl. přenesená",J88,0)</f>
        <v>0</v>
      </c>
      <c r="BH88" s="145">
        <f>IF(N88="sníž. přenesená",J88,0)</f>
        <v>0</v>
      </c>
      <c r="BI88" s="145">
        <f>IF(N88="nulová",J88,0)</f>
        <v>0</v>
      </c>
      <c r="BJ88" s="15" t="s">
        <v>77</v>
      </c>
      <c r="BK88" s="145">
        <f>ROUND(I88*H88,2)</f>
        <v>0</v>
      </c>
      <c r="BL88" s="15" t="s">
        <v>114</v>
      </c>
      <c r="BM88" s="144" t="s">
        <v>129</v>
      </c>
    </row>
    <row r="89" spans="1:65" s="2" customFormat="1">
      <c r="A89" s="30"/>
      <c r="B89" s="31"/>
      <c r="C89" s="30"/>
      <c r="D89" s="146" t="s">
        <v>122</v>
      </c>
      <c r="E89" s="30"/>
      <c r="F89" s="147" t="s">
        <v>130</v>
      </c>
      <c r="G89" s="30"/>
      <c r="H89" s="30"/>
      <c r="I89" s="148"/>
      <c r="J89" s="30"/>
      <c r="K89" s="30"/>
      <c r="L89" s="31"/>
      <c r="M89" s="149"/>
      <c r="N89" s="150"/>
      <c r="O89" s="51"/>
      <c r="P89" s="51"/>
      <c r="Q89" s="51"/>
      <c r="R89" s="51"/>
      <c r="S89" s="51"/>
      <c r="T89" s="52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T89" s="15" t="s">
        <v>122</v>
      </c>
      <c r="AU89" s="15" t="s">
        <v>79</v>
      </c>
    </row>
    <row r="90" spans="1:65" s="2" customFormat="1" ht="33" customHeight="1">
      <c r="A90" s="30"/>
      <c r="B90" s="131"/>
      <c r="C90" s="132" t="s">
        <v>114</v>
      </c>
      <c r="D90" s="132" t="s">
        <v>110</v>
      </c>
      <c r="E90" s="133" t="s">
        <v>131</v>
      </c>
      <c r="F90" s="134" t="s">
        <v>132</v>
      </c>
      <c r="G90" s="135" t="s">
        <v>120</v>
      </c>
      <c r="H90" s="136">
        <v>34.1</v>
      </c>
      <c r="I90" s="137"/>
      <c r="J90" s="138">
        <f>ROUND(I90*H90,2)</f>
        <v>0</v>
      </c>
      <c r="K90" s="139"/>
      <c r="L90" s="31"/>
      <c r="M90" s="140" t="s">
        <v>3</v>
      </c>
      <c r="N90" s="141" t="s">
        <v>43</v>
      </c>
      <c r="O90" s="51"/>
      <c r="P90" s="142">
        <f>O90*H90</f>
        <v>0</v>
      </c>
      <c r="Q90" s="142">
        <v>0</v>
      </c>
      <c r="R90" s="142">
        <f>Q90*H90</f>
        <v>0</v>
      </c>
      <c r="S90" s="142">
        <v>0</v>
      </c>
      <c r="T90" s="143">
        <f>S90*H90</f>
        <v>0</v>
      </c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R90" s="144" t="s">
        <v>114</v>
      </c>
      <c r="AT90" s="144" t="s">
        <v>110</v>
      </c>
      <c r="AU90" s="144" t="s">
        <v>79</v>
      </c>
      <c r="AY90" s="15" t="s">
        <v>107</v>
      </c>
      <c r="BE90" s="145">
        <f>IF(N90="základní",J90,0)</f>
        <v>0</v>
      </c>
      <c r="BF90" s="145">
        <f>IF(N90="snížená",J90,0)</f>
        <v>0</v>
      </c>
      <c r="BG90" s="145">
        <f>IF(N90="zákl. přenesená",J90,0)</f>
        <v>0</v>
      </c>
      <c r="BH90" s="145">
        <f>IF(N90="sníž. přenesená",J90,0)</f>
        <v>0</v>
      </c>
      <c r="BI90" s="145">
        <f>IF(N90="nulová",J90,0)</f>
        <v>0</v>
      </c>
      <c r="BJ90" s="15" t="s">
        <v>77</v>
      </c>
      <c r="BK90" s="145">
        <f>ROUND(I90*H90,2)</f>
        <v>0</v>
      </c>
      <c r="BL90" s="15" t="s">
        <v>114</v>
      </c>
      <c r="BM90" s="144" t="s">
        <v>133</v>
      </c>
    </row>
    <row r="91" spans="1:65" s="2" customFormat="1">
      <c r="A91" s="30"/>
      <c r="B91" s="31"/>
      <c r="C91" s="30"/>
      <c r="D91" s="146" t="s">
        <v>122</v>
      </c>
      <c r="E91" s="30"/>
      <c r="F91" s="147" t="s">
        <v>134</v>
      </c>
      <c r="G91" s="30"/>
      <c r="H91" s="30"/>
      <c r="I91" s="148"/>
      <c r="J91" s="30"/>
      <c r="K91" s="30"/>
      <c r="L91" s="31"/>
      <c r="M91" s="149"/>
      <c r="N91" s="150"/>
      <c r="O91" s="51"/>
      <c r="P91" s="51"/>
      <c r="Q91" s="51"/>
      <c r="R91" s="51"/>
      <c r="S91" s="51"/>
      <c r="T91" s="52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T91" s="15" t="s">
        <v>122</v>
      </c>
      <c r="AU91" s="15" t="s">
        <v>79</v>
      </c>
    </row>
    <row r="92" spans="1:65" s="12" customFormat="1" ht="25.95" customHeight="1">
      <c r="B92" s="118"/>
      <c r="D92" s="119" t="s">
        <v>71</v>
      </c>
      <c r="E92" s="120" t="s">
        <v>135</v>
      </c>
      <c r="F92" s="120" t="s">
        <v>136</v>
      </c>
      <c r="I92" s="121"/>
      <c r="J92" s="122">
        <f>BK92</f>
        <v>0</v>
      </c>
      <c r="L92" s="118"/>
      <c r="M92" s="123"/>
      <c r="N92" s="124"/>
      <c r="O92" s="124"/>
      <c r="P92" s="125">
        <f>P93+P98+P101</f>
        <v>0</v>
      </c>
      <c r="Q92" s="124"/>
      <c r="R92" s="125">
        <f>R93+R98+R101</f>
        <v>0</v>
      </c>
      <c r="S92" s="124"/>
      <c r="T92" s="126">
        <f>T93+T98+T101</f>
        <v>0</v>
      </c>
      <c r="AR92" s="119" t="s">
        <v>137</v>
      </c>
      <c r="AT92" s="127" t="s">
        <v>71</v>
      </c>
      <c r="AU92" s="127" t="s">
        <v>72</v>
      </c>
      <c r="AY92" s="119" t="s">
        <v>107</v>
      </c>
      <c r="BK92" s="128">
        <f>BK93+BK98+BK101</f>
        <v>0</v>
      </c>
    </row>
    <row r="93" spans="1:65" s="12" customFormat="1" ht="22.95" customHeight="1">
      <c r="B93" s="118"/>
      <c r="D93" s="119" t="s">
        <v>71</v>
      </c>
      <c r="E93" s="129" t="s">
        <v>138</v>
      </c>
      <c r="F93" s="129" t="s">
        <v>139</v>
      </c>
      <c r="I93" s="121"/>
      <c r="J93" s="130">
        <f>BK93</f>
        <v>0</v>
      </c>
      <c r="L93" s="118"/>
      <c r="M93" s="123"/>
      <c r="N93" s="124"/>
      <c r="O93" s="124"/>
      <c r="P93" s="125">
        <f>SUM(P94:P97)</f>
        <v>0</v>
      </c>
      <c r="Q93" s="124"/>
      <c r="R93" s="125">
        <f>SUM(R94:R97)</f>
        <v>0</v>
      </c>
      <c r="S93" s="124"/>
      <c r="T93" s="126">
        <f>SUM(T94:T97)</f>
        <v>0</v>
      </c>
      <c r="AR93" s="119" t="s">
        <v>137</v>
      </c>
      <c r="AT93" s="127" t="s">
        <v>71</v>
      </c>
      <c r="AU93" s="127" t="s">
        <v>77</v>
      </c>
      <c r="AY93" s="119" t="s">
        <v>107</v>
      </c>
      <c r="BK93" s="128">
        <f>SUM(BK94:BK97)</f>
        <v>0</v>
      </c>
    </row>
    <row r="94" spans="1:65" s="2" customFormat="1" ht="16.5" customHeight="1">
      <c r="A94" s="30"/>
      <c r="B94" s="131"/>
      <c r="C94" s="132" t="s">
        <v>137</v>
      </c>
      <c r="D94" s="132" t="s">
        <v>110</v>
      </c>
      <c r="E94" s="133" t="s">
        <v>140</v>
      </c>
      <c r="F94" s="134" t="s">
        <v>139</v>
      </c>
      <c r="G94" s="135" t="s">
        <v>141</v>
      </c>
      <c r="H94" s="136">
        <v>1</v>
      </c>
      <c r="I94" s="137"/>
      <c r="J94" s="138">
        <f>ROUND(I94*H94,2)</f>
        <v>0</v>
      </c>
      <c r="K94" s="139"/>
      <c r="L94" s="31"/>
      <c r="M94" s="140" t="s">
        <v>3</v>
      </c>
      <c r="N94" s="141" t="s">
        <v>43</v>
      </c>
      <c r="O94" s="51"/>
      <c r="P94" s="142">
        <f>O94*H94</f>
        <v>0</v>
      </c>
      <c r="Q94" s="142">
        <v>0</v>
      </c>
      <c r="R94" s="142">
        <f>Q94*H94</f>
        <v>0</v>
      </c>
      <c r="S94" s="142">
        <v>0</v>
      </c>
      <c r="T94" s="143">
        <f>S94*H94</f>
        <v>0</v>
      </c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R94" s="144" t="s">
        <v>142</v>
      </c>
      <c r="AT94" s="144" t="s">
        <v>110</v>
      </c>
      <c r="AU94" s="144" t="s">
        <v>79</v>
      </c>
      <c r="AY94" s="15" t="s">
        <v>107</v>
      </c>
      <c r="BE94" s="145">
        <f>IF(N94="základní",J94,0)</f>
        <v>0</v>
      </c>
      <c r="BF94" s="145">
        <f>IF(N94="snížená",J94,0)</f>
        <v>0</v>
      </c>
      <c r="BG94" s="145">
        <f>IF(N94="zákl. přenesená",J94,0)</f>
        <v>0</v>
      </c>
      <c r="BH94" s="145">
        <f>IF(N94="sníž. přenesená",J94,0)</f>
        <v>0</v>
      </c>
      <c r="BI94" s="145">
        <f>IF(N94="nulová",J94,0)</f>
        <v>0</v>
      </c>
      <c r="BJ94" s="15" t="s">
        <v>77</v>
      </c>
      <c r="BK94" s="145">
        <f>ROUND(I94*H94,2)</f>
        <v>0</v>
      </c>
      <c r="BL94" s="15" t="s">
        <v>142</v>
      </c>
      <c r="BM94" s="144" t="s">
        <v>143</v>
      </c>
    </row>
    <row r="95" spans="1:65" s="2" customFormat="1">
      <c r="A95" s="30"/>
      <c r="B95" s="31"/>
      <c r="C95" s="30"/>
      <c r="D95" s="146" t="s">
        <v>122</v>
      </c>
      <c r="E95" s="30"/>
      <c r="F95" s="147" t="s">
        <v>144</v>
      </c>
      <c r="G95" s="30"/>
      <c r="H95" s="30"/>
      <c r="I95" s="148"/>
      <c r="J95" s="30"/>
      <c r="K95" s="30"/>
      <c r="L95" s="31"/>
      <c r="M95" s="149"/>
      <c r="N95" s="150"/>
      <c r="O95" s="51"/>
      <c r="P95" s="51"/>
      <c r="Q95" s="51"/>
      <c r="R95" s="51"/>
      <c r="S95" s="51"/>
      <c r="T95" s="52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T95" s="15" t="s">
        <v>122</v>
      </c>
      <c r="AU95" s="15" t="s">
        <v>79</v>
      </c>
    </row>
    <row r="96" spans="1:65" s="2" customFormat="1" ht="16.5" customHeight="1">
      <c r="A96" s="30"/>
      <c r="B96" s="131"/>
      <c r="C96" s="132" t="s">
        <v>108</v>
      </c>
      <c r="D96" s="132" t="s">
        <v>110</v>
      </c>
      <c r="E96" s="133" t="s">
        <v>145</v>
      </c>
      <c r="F96" s="134" t="s">
        <v>422</v>
      </c>
      <c r="G96" s="135" t="s">
        <v>146</v>
      </c>
      <c r="H96" s="136">
        <v>1</v>
      </c>
      <c r="I96" s="137"/>
      <c r="J96" s="138">
        <f>ROUND(I96*H96,2)</f>
        <v>0</v>
      </c>
      <c r="K96" s="139"/>
      <c r="L96" s="31"/>
      <c r="M96" s="140" t="s">
        <v>3</v>
      </c>
      <c r="N96" s="141" t="s">
        <v>43</v>
      </c>
      <c r="O96" s="51"/>
      <c r="P96" s="142">
        <f>O96*H96</f>
        <v>0</v>
      </c>
      <c r="Q96" s="142">
        <v>0</v>
      </c>
      <c r="R96" s="142">
        <f>Q96*H96</f>
        <v>0</v>
      </c>
      <c r="S96" s="142">
        <v>0</v>
      </c>
      <c r="T96" s="143">
        <f>S96*H96</f>
        <v>0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R96" s="144" t="s">
        <v>142</v>
      </c>
      <c r="AT96" s="144" t="s">
        <v>110</v>
      </c>
      <c r="AU96" s="144" t="s">
        <v>79</v>
      </c>
      <c r="AY96" s="15" t="s">
        <v>107</v>
      </c>
      <c r="BE96" s="145">
        <f>IF(N96="základní",J96,0)</f>
        <v>0</v>
      </c>
      <c r="BF96" s="145">
        <f>IF(N96="snížená",J96,0)</f>
        <v>0</v>
      </c>
      <c r="BG96" s="145">
        <f>IF(N96="zákl. přenesená",J96,0)</f>
        <v>0</v>
      </c>
      <c r="BH96" s="145">
        <f>IF(N96="sníž. přenesená",J96,0)</f>
        <v>0</v>
      </c>
      <c r="BI96" s="145">
        <f>IF(N96="nulová",J96,0)</f>
        <v>0</v>
      </c>
      <c r="BJ96" s="15" t="s">
        <v>77</v>
      </c>
      <c r="BK96" s="145">
        <f>ROUND(I96*H96,2)</f>
        <v>0</v>
      </c>
      <c r="BL96" s="15" t="s">
        <v>142</v>
      </c>
      <c r="BM96" s="144" t="s">
        <v>147</v>
      </c>
    </row>
    <row r="97" spans="1:65" s="2" customFormat="1">
      <c r="A97" s="30"/>
      <c r="B97" s="31"/>
      <c r="C97" s="30"/>
      <c r="D97" s="146" t="s">
        <v>122</v>
      </c>
      <c r="E97" s="30"/>
      <c r="F97" s="147" t="s">
        <v>148</v>
      </c>
      <c r="G97" s="30"/>
      <c r="H97" s="30"/>
      <c r="I97" s="148"/>
      <c r="J97" s="30"/>
      <c r="K97" s="30"/>
      <c r="L97" s="31"/>
      <c r="M97" s="149"/>
      <c r="N97" s="150"/>
      <c r="O97" s="51"/>
      <c r="P97" s="51"/>
      <c r="Q97" s="51"/>
      <c r="R97" s="51"/>
      <c r="S97" s="51"/>
      <c r="T97" s="52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T97" s="15" t="s">
        <v>122</v>
      </c>
      <c r="AU97" s="15" t="s">
        <v>79</v>
      </c>
    </row>
    <row r="98" spans="1:65" s="12" customFormat="1" ht="22.95" customHeight="1">
      <c r="B98" s="118"/>
      <c r="D98" s="119" t="s">
        <v>71</v>
      </c>
      <c r="E98" s="129" t="s">
        <v>149</v>
      </c>
      <c r="F98" s="129" t="s">
        <v>150</v>
      </c>
      <c r="I98" s="121"/>
      <c r="J98" s="130">
        <f>BK98</f>
        <v>0</v>
      </c>
      <c r="L98" s="118"/>
      <c r="M98" s="123"/>
      <c r="N98" s="124"/>
      <c r="O98" s="124"/>
      <c r="P98" s="125">
        <f>SUM(P99:P100)</f>
        <v>0</v>
      </c>
      <c r="Q98" s="124"/>
      <c r="R98" s="125">
        <f>SUM(R99:R100)</f>
        <v>0</v>
      </c>
      <c r="S98" s="124"/>
      <c r="T98" s="126">
        <f>SUM(T99:T100)</f>
        <v>0</v>
      </c>
      <c r="AR98" s="119" t="s">
        <v>137</v>
      </c>
      <c r="AT98" s="127" t="s">
        <v>71</v>
      </c>
      <c r="AU98" s="127" t="s">
        <v>77</v>
      </c>
      <c r="AY98" s="119" t="s">
        <v>107</v>
      </c>
      <c r="BK98" s="128">
        <f>SUM(BK99:BK100)</f>
        <v>0</v>
      </c>
    </row>
    <row r="99" spans="1:65" s="2" customFormat="1" ht="16.5" customHeight="1">
      <c r="A99" s="30"/>
      <c r="B99" s="131"/>
      <c r="C99" s="132" t="s">
        <v>151</v>
      </c>
      <c r="D99" s="132" t="s">
        <v>110</v>
      </c>
      <c r="E99" s="133" t="s">
        <v>152</v>
      </c>
      <c r="F99" s="134" t="s">
        <v>150</v>
      </c>
      <c r="G99" s="135" t="s">
        <v>141</v>
      </c>
      <c r="H99" s="136">
        <v>1</v>
      </c>
      <c r="I99" s="137"/>
      <c r="J99" s="138">
        <f>ROUND(I99*H99,2)</f>
        <v>0</v>
      </c>
      <c r="K99" s="139"/>
      <c r="L99" s="31"/>
      <c r="M99" s="140" t="s">
        <v>3</v>
      </c>
      <c r="N99" s="141" t="s">
        <v>43</v>
      </c>
      <c r="O99" s="51"/>
      <c r="P99" s="142">
        <f>O99*H99</f>
        <v>0</v>
      </c>
      <c r="Q99" s="142">
        <v>0</v>
      </c>
      <c r="R99" s="142">
        <f>Q99*H99</f>
        <v>0</v>
      </c>
      <c r="S99" s="142">
        <v>0</v>
      </c>
      <c r="T99" s="143">
        <f>S99*H99</f>
        <v>0</v>
      </c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R99" s="144" t="s">
        <v>142</v>
      </c>
      <c r="AT99" s="144" t="s">
        <v>110</v>
      </c>
      <c r="AU99" s="144" t="s">
        <v>79</v>
      </c>
      <c r="AY99" s="15" t="s">
        <v>107</v>
      </c>
      <c r="BE99" s="145">
        <f>IF(N99="základní",J99,0)</f>
        <v>0</v>
      </c>
      <c r="BF99" s="145">
        <f>IF(N99="snížená",J99,0)</f>
        <v>0</v>
      </c>
      <c r="BG99" s="145">
        <f>IF(N99="zákl. přenesená",J99,0)</f>
        <v>0</v>
      </c>
      <c r="BH99" s="145">
        <f>IF(N99="sníž. přenesená",J99,0)</f>
        <v>0</v>
      </c>
      <c r="BI99" s="145">
        <f>IF(N99="nulová",J99,0)</f>
        <v>0</v>
      </c>
      <c r="BJ99" s="15" t="s">
        <v>77</v>
      </c>
      <c r="BK99" s="145">
        <f>ROUND(I99*H99,2)</f>
        <v>0</v>
      </c>
      <c r="BL99" s="15" t="s">
        <v>142</v>
      </c>
      <c r="BM99" s="144" t="s">
        <v>153</v>
      </c>
    </row>
    <row r="100" spans="1:65" s="2" customFormat="1">
      <c r="A100" s="30"/>
      <c r="B100" s="31"/>
      <c r="C100" s="30"/>
      <c r="D100" s="146" t="s">
        <v>122</v>
      </c>
      <c r="E100" s="30"/>
      <c r="F100" s="147" t="s">
        <v>154</v>
      </c>
      <c r="G100" s="30"/>
      <c r="H100" s="30"/>
      <c r="I100" s="148"/>
      <c r="J100" s="30"/>
      <c r="K100" s="30"/>
      <c r="L100" s="31"/>
      <c r="M100" s="149"/>
      <c r="N100" s="150"/>
      <c r="O100" s="51"/>
      <c r="P100" s="51"/>
      <c r="Q100" s="51"/>
      <c r="R100" s="51"/>
      <c r="S100" s="51"/>
      <c r="T100" s="52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T100" s="15" t="s">
        <v>122</v>
      </c>
      <c r="AU100" s="15" t="s">
        <v>79</v>
      </c>
    </row>
    <row r="101" spans="1:65" s="12" customFormat="1" ht="22.95" customHeight="1">
      <c r="B101" s="118"/>
      <c r="D101" s="119" t="s">
        <v>71</v>
      </c>
      <c r="E101" s="129" t="s">
        <v>155</v>
      </c>
      <c r="F101" s="129" t="s">
        <v>156</v>
      </c>
      <c r="I101" s="121"/>
      <c r="J101" s="130">
        <f>BK101</f>
        <v>0</v>
      </c>
      <c r="L101" s="118"/>
      <c r="M101" s="123"/>
      <c r="N101" s="124"/>
      <c r="O101" s="124"/>
      <c r="P101" s="125">
        <f>SUM(P102:P103)</f>
        <v>0</v>
      </c>
      <c r="Q101" s="124"/>
      <c r="R101" s="125">
        <f>SUM(R102:R103)</f>
        <v>0</v>
      </c>
      <c r="S101" s="124"/>
      <c r="T101" s="126">
        <f>SUM(T102:T103)</f>
        <v>0</v>
      </c>
      <c r="AR101" s="119" t="s">
        <v>137</v>
      </c>
      <c r="AT101" s="127" t="s">
        <v>71</v>
      </c>
      <c r="AU101" s="127" t="s">
        <v>77</v>
      </c>
      <c r="AY101" s="119" t="s">
        <v>107</v>
      </c>
      <c r="BK101" s="128">
        <f>SUM(BK102:BK103)</f>
        <v>0</v>
      </c>
    </row>
    <row r="102" spans="1:65" s="2" customFormat="1" ht="16.5" customHeight="1">
      <c r="A102" s="30"/>
      <c r="B102" s="131"/>
      <c r="C102" s="132" t="s">
        <v>157</v>
      </c>
      <c r="D102" s="132" t="s">
        <v>110</v>
      </c>
      <c r="E102" s="133" t="s">
        <v>158</v>
      </c>
      <c r="F102" s="134" t="s">
        <v>156</v>
      </c>
      <c r="G102" s="135" t="s">
        <v>141</v>
      </c>
      <c r="H102" s="136">
        <v>1</v>
      </c>
      <c r="I102" s="137"/>
      <c r="J102" s="138">
        <f>ROUND(I102*H102,2)</f>
        <v>0</v>
      </c>
      <c r="K102" s="139"/>
      <c r="L102" s="31"/>
      <c r="M102" s="140" t="s">
        <v>3</v>
      </c>
      <c r="N102" s="141" t="s">
        <v>43</v>
      </c>
      <c r="O102" s="51"/>
      <c r="P102" s="142">
        <f>O102*H102</f>
        <v>0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R102" s="144" t="s">
        <v>142</v>
      </c>
      <c r="AT102" s="144" t="s">
        <v>110</v>
      </c>
      <c r="AU102" s="144" t="s">
        <v>79</v>
      </c>
      <c r="AY102" s="15" t="s">
        <v>107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5" t="s">
        <v>77</v>
      </c>
      <c r="BK102" s="145">
        <f>ROUND(I102*H102,2)</f>
        <v>0</v>
      </c>
      <c r="BL102" s="15" t="s">
        <v>142</v>
      </c>
      <c r="BM102" s="144" t="s">
        <v>159</v>
      </c>
    </row>
    <row r="103" spans="1:65" s="2" customFormat="1">
      <c r="A103" s="30"/>
      <c r="B103" s="31"/>
      <c r="C103" s="30"/>
      <c r="D103" s="146" t="s">
        <v>122</v>
      </c>
      <c r="E103" s="30"/>
      <c r="F103" s="147" t="s">
        <v>160</v>
      </c>
      <c r="G103" s="30"/>
      <c r="H103" s="30"/>
      <c r="I103" s="148"/>
      <c r="J103" s="30"/>
      <c r="K103" s="30"/>
      <c r="L103" s="31"/>
      <c r="M103" s="160"/>
      <c r="N103" s="161"/>
      <c r="O103" s="162"/>
      <c r="P103" s="162"/>
      <c r="Q103" s="162"/>
      <c r="R103" s="162"/>
      <c r="S103" s="162"/>
      <c r="T103" s="163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T103" s="15" t="s">
        <v>122</v>
      </c>
      <c r="AU103" s="15" t="s">
        <v>79</v>
      </c>
    </row>
    <row r="104" spans="1:65" s="2" customFormat="1" ht="6.9" customHeight="1">
      <c r="A104" s="30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31"/>
      <c r="M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</row>
  </sheetData>
  <autoFilter ref="C79:K103"/>
  <mergeCells count="6">
    <mergeCell ref="E72:H72"/>
    <mergeCell ref="L2:V2"/>
    <mergeCell ref="E7:H7"/>
    <mergeCell ref="E16:H16"/>
    <mergeCell ref="E25:H25"/>
    <mergeCell ref="E46:H46"/>
  </mergeCells>
  <hyperlinks>
    <hyperlink ref="F86" r:id="rId1"/>
    <hyperlink ref="F89" r:id="rId2"/>
    <hyperlink ref="F91" r:id="rId3"/>
    <hyperlink ref="F95" r:id="rId4"/>
    <hyperlink ref="F97" r:id="rId5"/>
    <hyperlink ref="F100" r:id="rId6"/>
    <hyperlink ref="F103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I83" unlockedFormula="1"/>
  </ignoredErrors>
  <drawing r:id="rId8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5"/>
  <sheetViews>
    <sheetView showGridLines="0" workbookViewId="0">
      <selection activeCell="E85" sqref="E85"/>
    </sheetView>
  </sheetViews>
  <sheetFormatPr defaultColWidth="9.140625"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140625" style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32" max="16384" width="9.140625" style="1"/>
  </cols>
  <sheetData>
    <row r="2" spans="1:56" ht="36.9" customHeight="1">
      <c r="L2" s="195" t="s">
        <v>6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5" t="s">
        <v>420</v>
      </c>
      <c r="AZ2" s="194" t="s">
        <v>232</v>
      </c>
      <c r="BA2" s="194" t="s">
        <v>3</v>
      </c>
      <c r="BB2" s="194" t="s">
        <v>3</v>
      </c>
      <c r="BC2" s="194" t="s">
        <v>419</v>
      </c>
      <c r="BD2" s="194" t="s">
        <v>79</v>
      </c>
    </row>
    <row r="3" spans="1:56" ht="6.9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  <c r="AZ3" s="194" t="s">
        <v>366</v>
      </c>
      <c r="BA3" s="194" t="s">
        <v>3</v>
      </c>
      <c r="BB3" s="194" t="s">
        <v>3</v>
      </c>
      <c r="BC3" s="194" t="s">
        <v>418</v>
      </c>
      <c r="BD3" s="194" t="s">
        <v>79</v>
      </c>
    </row>
    <row r="4" spans="1:56" ht="24.9" hidden="1" customHeight="1">
      <c r="B4" s="18"/>
      <c r="D4" s="19" t="s">
        <v>80</v>
      </c>
      <c r="L4" s="18"/>
      <c r="M4" s="81" t="s">
        <v>11</v>
      </c>
      <c r="AT4" s="15" t="s">
        <v>4</v>
      </c>
    </row>
    <row r="5" spans="1:56" ht="6.9" hidden="1" customHeight="1">
      <c r="B5" s="18"/>
      <c r="L5" s="18"/>
    </row>
    <row r="6" spans="1:56" ht="12" hidden="1" customHeight="1">
      <c r="B6" s="18"/>
      <c r="D6" s="25" t="s">
        <v>17</v>
      </c>
      <c r="L6" s="18"/>
    </row>
    <row r="7" spans="1:56" ht="16.5" hidden="1" customHeight="1">
      <c r="B7" s="18"/>
      <c r="E7" s="235" t="s">
        <v>421</v>
      </c>
      <c r="F7" s="236"/>
      <c r="G7" s="236"/>
      <c r="H7" s="236"/>
      <c r="L7" s="18"/>
    </row>
    <row r="8" spans="1:56" s="2" customFormat="1" ht="12" hidden="1" customHeight="1">
      <c r="A8" s="30"/>
      <c r="B8" s="31"/>
      <c r="C8" s="30"/>
      <c r="D8" s="25" t="s">
        <v>406</v>
      </c>
      <c r="E8" s="30"/>
      <c r="F8" s="30"/>
      <c r="G8" s="30"/>
      <c r="H8" s="30"/>
      <c r="I8" s="30"/>
      <c r="J8" s="30"/>
      <c r="K8" s="30"/>
      <c r="L8" s="82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56" s="2" customFormat="1" ht="16.5" hidden="1" customHeight="1">
      <c r="A9" s="30"/>
      <c r="B9" s="31"/>
      <c r="C9" s="30"/>
      <c r="D9" s="30"/>
      <c r="E9" s="201" t="s">
        <v>417</v>
      </c>
      <c r="F9" s="233"/>
      <c r="G9" s="233"/>
      <c r="H9" s="233"/>
      <c r="I9" s="30"/>
      <c r="J9" s="30"/>
      <c r="K9" s="30"/>
      <c r="L9" s="82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56" s="2" customFormat="1" hidden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82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56" s="2" customFormat="1" ht="12" hidden="1" customHeight="1">
      <c r="A11" s="30"/>
      <c r="B11" s="31"/>
      <c r="C11" s="30"/>
      <c r="D11" s="25" t="s">
        <v>19</v>
      </c>
      <c r="E11" s="30"/>
      <c r="F11" s="23" t="s">
        <v>3</v>
      </c>
      <c r="G11" s="30"/>
      <c r="H11" s="30"/>
      <c r="I11" s="25" t="s">
        <v>20</v>
      </c>
      <c r="J11" s="23" t="s">
        <v>3</v>
      </c>
      <c r="K11" s="30"/>
      <c r="L11" s="82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56" s="2" customFormat="1" ht="12" hidden="1" customHeight="1">
      <c r="A12" s="30"/>
      <c r="B12" s="31"/>
      <c r="C12" s="30"/>
      <c r="D12" s="25" t="s">
        <v>21</v>
      </c>
      <c r="E12" s="30"/>
      <c r="F12" s="23" t="s">
        <v>22</v>
      </c>
      <c r="G12" s="30"/>
      <c r="H12" s="30"/>
      <c r="I12" s="25" t="s">
        <v>23</v>
      </c>
      <c r="J12" s="48" t="s">
        <v>24</v>
      </c>
      <c r="K12" s="30"/>
      <c r="L12" s="82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56" s="2" customFormat="1" ht="10.95" hidden="1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82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56" s="2" customFormat="1" ht="12" hidden="1" customHeight="1">
      <c r="A14" s="30"/>
      <c r="B14" s="31"/>
      <c r="C14" s="30"/>
      <c r="D14" s="25" t="s">
        <v>25</v>
      </c>
      <c r="E14" s="30"/>
      <c r="F14" s="30"/>
      <c r="G14" s="30"/>
      <c r="H14" s="30"/>
      <c r="I14" s="25" t="s">
        <v>26</v>
      </c>
      <c r="J14" s="23" t="s">
        <v>3</v>
      </c>
      <c r="K14" s="30"/>
      <c r="L14" s="82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56" s="2" customFormat="1" ht="18" hidden="1" customHeight="1">
      <c r="A15" s="30"/>
      <c r="B15" s="31"/>
      <c r="C15" s="30"/>
      <c r="D15" s="30"/>
      <c r="E15" s="23" t="s">
        <v>27</v>
      </c>
      <c r="F15" s="30"/>
      <c r="G15" s="30"/>
      <c r="H15" s="30"/>
      <c r="I15" s="25" t="s">
        <v>28</v>
      </c>
      <c r="J15" s="23" t="s">
        <v>3</v>
      </c>
      <c r="K15" s="30"/>
      <c r="L15" s="82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56" s="2" customFormat="1" ht="6.9" hidden="1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82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hidden="1" customHeight="1">
      <c r="A17" s="30"/>
      <c r="B17" s="31"/>
      <c r="C17" s="30"/>
      <c r="D17" s="25" t="s">
        <v>29</v>
      </c>
      <c r="E17" s="30"/>
      <c r="F17" s="30"/>
      <c r="G17" s="30"/>
      <c r="H17" s="30"/>
      <c r="I17" s="25" t="s">
        <v>26</v>
      </c>
      <c r="J17" s="26" t="s">
        <v>30</v>
      </c>
      <c r="K17" s="30"/>
      <c r="L17" s="82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hidden="1" customHeight="1">
      <c r="A18" s="30"/>
      <c r="B18" s="31"/>
      <c r="C18" s="30"/>
      <c r="D18" s="30"/>
      <c r="E18" s="234" t="s">
        <v>30</v>
      </c>
      <c r="F18" s="225"/>
      <c r="G18" s="225"/>
      <c r="H18" s="225"/>
      <c r="I18" s="25" t="s">
        <v>28</v>
      </c>
      <c r="J18" s="26" t="s">
        <v>30</v>
      </c>
      <c r="K18" s="30"/>
      <c r="L18" s="82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" hidden="1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82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hidden="1" customHeight="1">
      <c r="A20" s="30"/>
      <c r="B20" s="31"/>
      <c r="C20" s="30"/>
      <c r="D20" s="25" t="s">
        <v>31</v>
      </c>
      <c r="E20" s="30"/>
      <c r="F20" s="30"/>
      <c r="G20" s="30"/>
      <c r="H20" s="30"/>
      <c r="I20" s="25" t="s">
        <v>26</v>
      </c>
      <c r="J20" s="23" t="s">
        <v>3</v>
      </c>
      <c r="K20" s="30"/>
      <c r="L20" s="82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hidden="1" customHeight="1">
      <c r="A21" s="30"/>
      <c r="B21" s="31"/>
      <c r="C21" s="30"/>
      <c r="D21" s="30"/>
      <c r="E21" s="23" t="s">
        <v>32</v>
      </c>
      <c r="F21" s="30"/>
      <c r="G21" s="30"/>
      <c r="H21" s="30"/>
      <c r="I21" s="25" t="s">
        <v>28</v>
      </c>
      <c r="J21" s="23" t="s">
        <v>3</v>
      </c>
      <c r="K21" s="30"/>
      <c r="L21" s="82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" hidden="1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82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hidden="1" customHeight="1">
      <c r="A23" s="30"/>
      <c r="B23" s="31"/>
      <c r="C23" s="30"/>
      <c r="D23" s="25" t="s">
        <v>34</v>
      </c>
      <c r="E23" s="30"/>
      <c r="F23" s="30"/>
      <c r="G23" s="30"/>
      <c r="H23" s="30"/>
      <c r="I23" s="25" t="s">
        <v>26</v>
      </c>
      <c r="J23" s="23" t="s">
        <v>3</v>
      </c>
      <c r="K23" s="30"/>
      <c r="L23" s="82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hidden="1" customHeight="1">
      <c r="A24" s="30"/>
      <c r="B24" s="31"/>
      <c r="C24" s="30"/>
      <c r="D24" s="30"/>
      <c r="E24" s="23" t="s">
        <v>35</v>
      </c>
      <c r="F24" s="30"/>
      <c r="G24" s="30"/>
      <c r="H24" s="30"/>
      <c r="I24" s="25" t="s">
        <v>28</v>
      </c>
      <c r="J24" s="23" t="s">
        <v>3</v>
      </c>
      <c r="K24" s="30"/>
      <c r="L24" s="82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" hidden="1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82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hidden="1" customHeight="1">
      <c r="A26" s="30"/>
      <c r="B26" s="31"/>
      <c r="C26" s="30"/>
      <c r="D26" s="25" t="s">
        <v>36</v>
      </c>
      <c r="E26" s="30"/>
      <c r="F26" s="30"/>
      <c r="G26" s="30"/>
      <c r="H26" s="30"/>
      <c r="I26" s="30"/>
      <c r="J26" s="30"/>
      <c r="K26" s="30"/>
      <c r="L26" s="82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hidden="1" customHeight="1">
      <c r="A27" s="83"/>
      <c r="B27" s="84"/>
      <c r="C27" s="83"/>
      <c r="D27" s="83"/>
      <c r="E27" s="229" t="s">
        <v>3</v>
      </c>
      <c r="F27" s="229"/>
      <c r="G27" s="229"/>
      <c r="H27" s="229"/>
      <c r="I27" s="83"/>
      <c r="J27" s="83"/>
      <c r="K27" s="83"/>
      <c r="L27" s="85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</row>
    <row r="28" spans="1:31" s="2" customFormat="1" ht="6.9" hidden="1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82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" hidden="1" customHeight="1">
      <c r="A29" s="30"/>
      <c r="B29" s="31"/>
      <c r="C29" s="30"/>
      <c r="D29" s="59"/>
      <c r="E29" s="59"/>
      <c r="F29" s="59"/>
      <c r="G29" s="59"/>
      <c r="H29" s="59"/>
      <c r="I29" s="59"/>
      <c r="J29" s="59"/>
      <c r="K29" s="59"/>
      <c r="L29" s="82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hidden="1" customHeight="1">
      <c r="A30" s="30"/>
      <c r="B30" s="31"/>
      <c r="C30" s="30"/>
      <c r="D30" s="86" t="s">
        <v>38</v>
      </c>
      <c r="E30" s="30"/>
      <c r="F30" s="30"/>
      <c r="G30" s="30"/>
      <c r="H30" s="30"/>
      <c r="I30" s="30"/>
      <c r="J30" s="64">
        <f>ROUND(J92, 2)</f>
        <v>0</v>
      </c>
      <c r="K30" s="30"/>
      <c r="L30" s="82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" hidden="1" customHeight="1">
      <c r="A31" s="30"/>
      <c r="B31" s="31"/>
      <c r="C31" s="30"/>
      <c r="D31" s="59"/>
      <c r="E31" s="59"/>
      <c r="F31" s="59"/>
      <c r="G31" s="59"/>
      <c r="H31" s="59"/>
      <c r="I31" s="59"/>
      <c r="J31" s="59"/>
      <c r="K31" s="59"/>
      <c r="L31" s="82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" hidden="1" customHeight="1">
      <c r="A32" s="30"/>
      <c r="B32" s="31"/>
      <c r="C32" s="30"/>
      <c r="D32" s="30"/>
      <c r="E32" s="30"/>
      <c r="F32" s="34" t="s">
        <v>40</v>
      </c>
      <c r="G32" s="30"/>
      <c r="H32" s="30"/>
      <c r="I32" s="34" t="s">
        <v>39</v>
      </c>
      <c r="J32" s="34" t="s">
        <v>41</v>
      </c>
      <c r="K32" s="30"/>
      <c r="L32" s="82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" hidden="1" customHeight="1">
      <c r="A33" s="30"/>
      <c r="B33" s="31"/>
      <c r="C33" s="30"/>
      <c r="D33" s="87" t="s">
        <v>42</v>
      </c>
      <c r="E33" s="25" t="s">
        <v>43</v>
      </c>
      <c r="F33" s="88">
        <f>ROUND((SUM(BE92:BE214)),  2)</f>
        <v>0</v>
      </c>
      <c r="G33" s="30"/>
      <c r="H33" s="30"/>
      <c r="I33" s="89">
        <v>0.21</v>
      </c>
      <c r="J33" s="88">
        <f>ROUND(((SUM(BE92:BE214))*I33),  2)</f>
        <v>0</v>
      </c>
      <c r="K33" s="30"/>
      <c r="L33" s="82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" hidden="1" customHeight="1">
      <c r="A34" s="30"/>
      <c r="B34" s="31"/>
      <c r="C34" s="30"/>
      <c r="D34" s="30"/>
      <c r="E34" s="25" t="s">
        <v>44</v>
      </c>
      <c r="F34" s="88">
        <f>ROUND((SUM(BF92:BF214)),  2)</f>
        <v>0</v>
      </c>
      <c r="G34" s="30"/>
      <c r="H34" s="30"/>
      <c r="I34" s="89">
        <v>0.12</v>
      </c>
      <c r="J34" s="88">
        <f>ROUND(((SUM(BF92:BF214))*I34),  2)</f>
        <v>0</v>
      </c>
      <c r="K34" s="30"/>
      <c r="L34" s="82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" hidden="1" customHeight="1">
      <c r="A35" s="30"/>
      <c r="B35" s="31"/>
      <c r="C35" s="30"/>
      <c r="D35" s="30"/>
      <c r="E35" s="25" t="s">
        <v>45</v>
      </c>
      <c r="F35" s="88">
        <f>ROUND((SUM(BG92:BG214)),  2)</f>
        <v>0</v>
      </c>
      <c r="G35" s="30"/>
      <c r="H35" s="30"/>
      <c r="I35" s="89">
        <v>0.21</v>
      </c>
      <c r="J35" s="88">
        <f>0</f>
        <v>0</v>
      </c>
      <c r="K35" s="30"/>
      <c r="L35" s="82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" hidden="1" customHeight="1">
      <c r="A36" s="30"/>
      <c r="B36" s="31"/>
      <c r="C36" s="30"/>
      <c r="D36" s="30"/>
      <c r="E36" s="25" t="s">
        <v>46</v>
      </c>
      <c r="F36" s="88">
        <f>ROUND((SUM(BH92:BH214)),  2)</f>
        <v>0</v>
      </c>
      <c r="G36" s="30"/>
      <c r="H36" s="30"/>
      <c r="I36" s="89">
        <v>0.12</v>
      </c>
      <c r="J36" s="88">
        <f>0</f>
        <v>0</v>
      </c>
      <c r="K36" s="30"/>
      <c r="L36" s="82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" hidden="1" customHeight="1">
      <c r="A37" s="30"/>
      <c r="B37" s="31"/>
      <c r="C37" s="30"/>
      <c r="D37" s="30"/>
      <c r="E37" s="25" t="s">
        <v>47</v>
      </c>
      <c r="F37" s="88">
        <f>ROUND((SUM(BI92:BI214)),  2)</f>
        <v>0</v>
      </c>
      <c r="G37" s="30"/>
      <c r="H37" s="30"/>
      <c r="I37" s="89">
        <v>0</v>
      </c>
      <c r="J37" s="88">
        <f>0</f>
        <v>0</v>
      </c>
      <c r="K37" s="30"/>
      <c r="L37" s="82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" hidden="1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82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hidden="1" customHeight="1">
      <c r="A39" s="30"/>
      <c r="B39" s="31"/>
      <c r="C39" s="90"/>
      <c r="D39" s="91" t="s">
        <v>48</v>
      </c>
      <c r="E39" s="53"/>
      <c r="F39" s="53"/>
      <c r="G39" s="92" t="s">
        <v>49</v>
      </c>
      <c r="H39" s="93" t="s">
        <v>50</v>
      </c>
      <c r="I39" s="53"/>
      <c r="J39" s="94">
        <f>SUM(J30:J37)</f>
        <v>0</v>
      </c>
      <c r="K39" s="95"/>
      <c r="L39" s="82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" hidden="1" customHeight="1">
      <c r="A40" s="30"/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82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hidden="1"/>
    <row r="42" spans="1:31" hidden="1"/>
    <row r="43" spans="1:31" hidden="1"/>
    <row r="44" spans="1:31" s="2" customFormat="1" ht="6.9" customHeight="1">
      <c r="A44" s="30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82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31" s="2" customFormat="1" ht="24.9" customHeight="1">
      <c r="A45" s="30"/>
      <c r="B45" s="31"/>
      <c r="C45" s="19" t="s">
        <v>81</v>
      </c>
      <c r="D45" s="30"/>
      <c r="E45" s="30"/>
      <c r="F45" s="30"/>
      <c r="G45" s="30"/>
      <c r="H45" s="30"/>
      <c r="I45" s="30"/>
      <c r="J45" s="30"/>
      <c r="K45" s="30"/>
      <c r="L45" s="82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31" s="2" customFormat="1" ht="6.9" customHeight="1">
      <c r="A46" s="30"/>
      <c r="B46" s="31"/>
      <c r="C46" s="30"/>
      <c r="D46" s="30"/>
      <c r="E46" s="30"/>
      <c r="F46" s="30"/>
      <c r="G46" s="30"/>
      <c r="H46" s="30"/>
      <c r="I46" s="30"/>
      <c r="J46" s="30"/>
      <c r="K46" s="30"/>
      <c r="L46" s="82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31" s="2" customFormat="1" ht="12" customHeight="1">
      <c r="A47" s="30"/>
      <c r="B47" s="31"/>
      <c r="C47" s="25" t="s">
        <v>17</v>
      </c>
      <c r="D47" s="30"/>
      <c r="E47" s="30"/>
      <c r="F47" s="30"/>
      <c r="G47" s="30"/>
      <c r="H47" s="30"/>
      <c r="I47" s="30"/>
      <c r="J47" s="30"/>
      <c r="K47" s="30"/>
      <c r="L47" s="82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1:31" s="2" customFormat="1" ht="16.5" customHeight="1">
      <c r="A48" s="30"/>
      <c r="B48" s="31"/>
      <c r="C48" s="30"/>
      <c r="D48" s="30"/>
      <c r="E48" s="235" t="s">
        <v>423</v>
      </c>
      <c r="F48" s="236"/>
      <c r="G48" s="236"/>
      <c r="H48" s="236"/>
      <c r="I48" s="30"/>
      <c r="J48" s="30"/>
      <c r="K48" s="30"/>
      <c r="L48" s="82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1:47" s="2" customFormat="1" ht="12" customHeight="1">
      <c r="A49" s="30"/>
      <c r="B49" s="31"/>
      <c r="C49" s="25" t="s">
        <v>406</v>
      </c>
      <c r="D49" s="30"/>
      <c r="E49" s="30"/>
      <c r="F49" s="30"/>
      <c r="G49" s="30"/>
      <c r="H49" s="30"/>
      <c r="I49" s="30"/>
      <c r="J49" s="30"/>
      <c r="K49" s="30"/>
      <c r="L49" s="82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47" s="2" customFormat="1" ht="16.5" customHeight="1">
      <c r="A50" s="30"/>
      <c r="B50" s="31"/>
      <c r="C50" s="30"/>
      <c r="D50" s="30"/>
      <c r="E50" s="201" t="s">
        <v>425</v>
      </c>
      <c r="F50" s="233"/>
      <c r="G50" s="233"/>
      <c r="H50" s="233"/>
      <c r="I50" s="30"/>
      <c r="J50" s="30"/>
      <c r="K50" s="30"/>
      <c r="L50" s="82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47" s="2" customFormat="1" ht="6.9" customHeight="1">
      <c r="A51" s="30"/>
      <c r="B51" s="31"/>
      <c r="C51" s="30"/>
      <c r="D51" s="30"/>
      <c r="E51" s="30"/>
      <c r="F51" s="30"/>
      <c r="G51" s="30"/>
      <c r="H51" s="30"/>
      <c r="I51" s="30"/>
      <c r="J51" s="30"/>
      <c r="K51" s="30"/>
      <c r="L51" s="82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47" s="2" customFormat="1" ht="12" customHeight="1">
      <c r="A52" s="30"/>
      <c r="B52" s="31"/>
      <c r="C52" s="25" t="s">
        <v>21</v>
      </c>
      <c r="D52" s="30"/>
      <c r="E52" s="30"/>
      <c r="F52" s="23" t="str">
        <f>F12</f>
        <v>V Kolonii 1804</v>
      </c>
      <c r="G52" s="30"/>
      <c r="H52" s="30"/>
      <c r="I52" s="25" t="s">
        <v>23</v>
      </c>
      <c r="J52" s="48" t="str">
        <f>IF(J12="","",J12)</f>
        <v>8. 4. 2025</v>
      </c>
      <c r="K52" s="30"/>
      <c r="L52" s="82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47" s="2" customFormat="1" ht="6.9" customHeight="1">
      <c r="A53" s="30"/>
      <c r="B53" s="31"/>
      <c r="C53" s="30"/>
      <c r="D53" s="30"/>
      <c r="E53" s="30"/>
      <c r="F53" s="30"/>
      <c r="G53" s="30"/>
      <c r="H53" s="30"/>
      <c r="I53" s="30"/>
      <c r="J53" s="30"/>
      <c r="K53" s="30"/>
      <c r="L53" s="82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47" s="2" customFormat="1" ht="15.15" customHeight="1">
      <c r="A54" s="30"/>
      <c r="B54" s="31"/>
      <c r="C54" s="25" t="s">
        <v>25</v>
      </c>
      <c r="D54" s="30"/>
      <c r="E54" s="30"/>
      <c r="F54" s="23" t="str">
        <f>E15</f>
        <v xml:space="preserve"> </v>
      </c>
      <c r="G54" s="30"/>
      <c r="H54" s="30"/>
      <c r="I54" s="25" t="s">
        <v>31</v>
      </c>
      <c r="J54" s="28" t="str">
        <f>E21</f>
        <v>ing.Hana Pospíšilová</v>
      </c>
      <c r="K54" s="30"/>
      <c r="L54" s="82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47" s="2" customFormat="1" ht="15.15" customHeight="1">
      <c r="A55" s="30"/>
      <c r="B55" s="31"/>
      <c r="C55" s="25" t="s">
        <v>29</v>
      </c>
      <c r="D55" s="30"/>
      <c r="E55" s="30"/>
      <c r="F55" s="23" t="str">
        <f>IF(E18="","",E18)</f>
        <v>Vyplň údaj</v>
      </c>
      <c r="G55" s="30"/>
      <c r="H55" s="30"/>
      <c r="I55" s="25" t="s">
        <v>34</v>
      </c>
      <c r="J55" s="28" t="str">
        <f>E24</f>
        <v>ing.I.Prágrová</v>
      </c>
      <c r="K55" s="30"/>
      <c r="L55" s="82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47" s="2" customFormat="1" ht="10.35" customHeight="1">
      <c r="A56" s="30"/>
      <c r="B56" s="31"/>
      <c r="C56" s="30"/>
      <c r="D56" s="30"/>
      <c r="E56" s="30"/>
      <c r="F56" s="30"/>
      <c r="G56" s="30"/>
      <c r="H56" s="30"/>
      <c r="I56" s="30"/>
      <c r="J56" s="30"/>
      <c r="K56" s="30"/>
      <c r="L56" s="82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47" s="2" customFormat="1" ht="29.25" customHeight="1">
      <c r="A57" s="30"/>
      <c r="B57" s="31"/>
      <c r="C57" s="96" t="s">
        <v>82</v>
      </c>
      <c r="D57" s="90"/>
      <c r="E57" s="90"/>
      <c r="F57" s="90"/>
      <c r="G57" s="90"/>
      <c r="H57" s="90"/>
      <c r="I57" s="90"/>
      <c r="J57" s="97" t="s">
        <v>83</v>
      </c>
      <c r="K57" s="90"/>
      <c r="L57" s="82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47" s="2" customFormat="1" ht="10.35" customHeight="1">
      <c r="A58" s="30"/>
      <c r="B58" s="31"/>
      <c r="C58" s="30"/>
      <c r="D58" s="30"/>
      <c r="E58" s="30"/>
      <c r="F58" s="30"/>
      <c r="G58" s="30"/>
      <c r="H58" s="30"/>
      <c r="I58" s="30"/>
      <c r="J58" s="30"/>
      <c r="K58" s="30"/>
      <c r="L58" s="82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47" s="2" customFormat="1" ht="22.95" customHeight="1">
      <c r="A59" s="30"/>
      <c r="B59" s="31"/>
      <c r="C59" s="98" t="s">
        <v>70</v>
      </c>
      <c r="D59" s="30"/>
      <c r="E59" s="30"/>
      <c r="F59" s="30"/>
      <c r="G59" s="30"/>
      <c r="H59" s="30"/>
      <c r="I59" s="30"/>
      <c r="J59" s="64">
        <f>J92</f>
        <v>0</v>
      </c>
      <c r="K59" s="30"/>
      <c r="L59" s="82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U59" s="15" t="s">
        <v>84</v>
      </c>
    </row>
    <row r="60" spans="1:47" s="9" customFormat="1" ht="24.9" customHeight="1">
      <c r="B60" s="99"/>
      <c r="D60" s="100" t="s">
        <v>85</v>
      </c>
      <c r="E60" s="101"/>
      <c r="F60" s="101"/>
      <c r="G60" s="101"/>
      <c r="H60" s="101"/>
      <c r="I60" s="101"/>
      <c r="J60" s="102">
        <f>J93</f>
        <v>0</v>
      </c>
      <c r="L60" s="99"/>
    </row>
    <row r="61" spans="1:47" s="10" customFormat="1" ht="19.95" customHeight="1">
      <c r="B61" s="103"/>
      <c r="D61" s="104" t="s">
        <v>86</v>
      </c>
      <c r="E61" s="105"/>
      <c r="F61" s="105"/>
      <c r="G61" s="105"/>
      <c r="H61" s="105"/>
      <c r="I61" s="105"/>
      <c r="J61" s="106">
        <f>J94</f>
        <v>0</v>
      </c>
      <c r="L61" s="103"/>
    </row>
    <row r="62" spans="1:47" s="10" customFormat="1" ht="19.95" customHeight="1">
      <c r="B62" s="103"/>
      <c r="D62" s="104" t="s">
        <v>87</v>
      </c>
      <c r="E62" s="105"/>
      <c r="F62" s="105"/>
      <c r="G62" s="105"/>
      <c r="H62" s="105"/>
      <c r="I62" s="105"/>
      <c r="J62" s="106">
        <f>J101</f>
        <v>0</v>
      </c>
      <c r="L62" s="103"/>
    </row>
    <row r="63" spans="1:47" s="10" customFormat="1" ht="19.95" customHeight="1">
      <c r="B63" s="103"/>
      <c r="D63" s="104" t="s">
        <v>416</v>
      </c>
      <c r="E63" s="105"/>
      <c r="F63" s="105"/>
      <c r="G63" s="105"/>
      <c r="H63" s="105"/>
      <c r="I63" s="105"/>
      <c r="J63" s="106">
        <f>J123</f>
        <v>0</v>
      </c>
      <c r="L63" s="103"/>
    </row>
    <row r="64" spans="1:47" s="10" customFormat="1" ht="19.95" customHeight="1">
      <c r="B64" s="103"/>
      <c r="D64" s="104" t="s">
        <v>415</v>
      </c>
      <c r="E64" s="105"/>
      <c r="F64" s="105"/>
      <c r="G64" s="105"/>
      <c r="H64" s="105"/>
      <c r="I64" s="105"/>
      <c r="J64" s="106">
        <f>J132</f>
        <v>0</v>
      </c>
      <c r="L64" s="103"/>
    </row>
    <row r="65" spans="1:31" s="9" customFormat="1" ht="24.9" customHeight="1">
      <c r="B65" s="99"/>
      <c r="D65" s="100" t="s">
        <v>414</v>
      </c>
      <c r="E65" s="101"/>
      <c r="F65" s="101"/>
      <c r="G65" s="101"/>
      <c r="H65" s="101"/>
      <c r="I65" s="101"/>
      <c r="J65" s="102">
        <f>J135</f>
        <v>0</v>
      </c>
      <c r="L65" s="99"/>
    </row>
    <row r="66" spans="1:31" s="10" customFormat="1" ht="19.95" customHeight="1">
      <c r="B66" s="103"/>
      <c r="D66" s="104" t="s">
        <v>413</v>
      </c>
      <c r="E66" s="105"/>
      <c r="F66" s="105"/>
      <c r="G66" s="105"/>
      <c r="H66" s="105"/>
      <c r="I66" s="105"/>
      <c r="J66" s="106">
        <f>J136</f>
        <v>0</v>
      </c>
      <c r="L66" s="103"/>
    </row>
    <row r="67" spans="1:31" s="10" customFormat="1" ht="19.95" customHeight="1">
      <c r="B67" s="103"/>
      <c r="D67" s="104" t="s">
        <v>412</v>
      </c>
      <c r="E67" s="105"/>
      <c r="F67" s="105"/>
      <c r="G67" s="105"/>
      <c r="H67" s="105"/>
      <c r="I67" s="105"/>
      <c r="J67" s="106">
        <f>J143</f>
        <v>0</v>
      </c>
      <c r="L67" s="103"/>
    </row>
    <row r="68" spans="1:31" s="10" customFormat="1" ht="19.95" customHeight="1">
      <c r="B68" s="103"/>
      <c r="D68" s="104" t="s">
        <v>411</v>
      </c>
      <c r="E68" s="105"/>
      <c r="F68" s="105"/>
      <c r="G68" s="105"/>
      <c r="H68" s="105"/>
      <c r="I68" s="105"/>
      <c r="J68" s="106">
        <f>J150</f>
        <v>0</v>
      </c>
      <c r="L68" s="103"/>
    </row>
    <row r="69" spans="1:31" s="10" customFormat="1" ht="19.95" customHeight="1">
      <c r="B69" s="103"/>
      <c r="D69" s="104" t="s">
        <v>410</v>
      </c>
      <c r="E69" s="105"/>
      <c r="F69" s="105"/>
      <c r="G69" s="105"/>
      <c r="H69" s="105"/>
      <c r="I69" s="105"/>
      <c r="J69" s="106">
        <f>J159</f>
        <v>0</v>
      </c>
      <c r="L69" s="103"/>
    </row>
    <row r="70" spans="1:31" s="10" customFormat="1" ht="19.95" customHeight="1">
      <c r="B70" s="103"/>
      <c r="D70" s="104" t="s">
        <v>409</v>
      </c>
      <c r="E70" s="105"/>
      <c r="F70" s="105"/>
      <c r="G70" s="105"/>
      <c r="H70" s="105"/>
      <c r="I70" s="105"/>
      <c r="J70" s="106">
        <f>J174</f>
        <v>0</v>
      </c>
      <c r="L70" s="103"/>
    </row>
    <row r="71" spans="1:31" s="10" customFormat="1" ht="19.95" customHeight="1">
      <c r="B71" s="103"/>
      <c r="D71" s="104" t="s">
        <v>408</v>
      </c>
      <c r="E71" s="105"/>
      <c r="F71" s="105"/>
      <c r="G71" s="105"/>
      <c r="H71" s="105"/>
      <c r="I71" s="105"/>
      <c r="J71" s="106">
        <f>J186</f>
        <v>0</v>
      </c>
      <c r="L71" s="103"/>
    </row>
    <row r="72" spans="1:31" s="10" customFormat="1" ht="19.95" customHeight="1">
      <c r="B72" s="103"/>
      <c r="D72" s="104" t="s">
        <v>407</v>
      </c>
      <c r="E72" s="105"/>
      <c r="F72" s="105"/>
      <c r="G72" s="105"/>
      <c r="H72" s="105"/>
      <c r="I72" s="105"/>
      <c r="J72" s="106">
        <f>J197</f>
        <v>0</v>
      </c>
      <c r="L72" s="103"/>
    </row>
    <row r="73" spans="1:31" s="2" customFormat="1" ht="21.75" customHeight="1">
      <c r="A73" s="30"/>
      <c r="B73" s="31"/>
      <c r="C73" s="30"/>
      <c r="D73" s="30"/>
      <c r="E73" s="30"/>
      <c r="F73" s="30"/>
      <c r="G73" s="30"/>
      <c r="H73" s="30"/>
      <c r="I73" s="30"/>
      <c r="J73" s="30"/>
      <c r="K73" s="30"/>
      <c r="L73" s="82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" customFormat="1" ht="6.9" customHeight="1">
      <c r="A74" s="30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82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8" spans="1:31" s="2" customFormat="1" ht="6.9" customHeight="1">
      <c r="A78" s="30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82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" customFormat="1" ht="24.9" customHeight="1">
      <c r="A79" s="30"/>
      <c r="B79" s="31"/>
      <c r="C79" s="19" t="s">
        <v>92</v>
      </c>
      <c r="D79" s="30"/>
      <c r="E79" s="30"/>
      <c r="F79" s="30"/>
      <c r="G79" s="30"/>
      <c r="H79" s="30"/>
      <c r="I79" s="30"/>
      <c r="J79" s="30"/>
      <c r="K79" s="30"/>
      <c r="L79" s="82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" customFormat="1" ht="6.9" customHeight="1">
      <c r="A80" s="30"/>
      <c r="B80" s="31"/>
      <c r="C80" s="30"/>
      <c r="D80" s="30"/>
      <c r="E80" s="30"/>
      <c r="F80" s="30"/>
      <c r="G80" s="30"/>
      <c r="H80" s="30"/>
      <c r="I80" s="30"/>
      <c r="J80" s="30"/>
      <c r="K80" s="30"/>
      <c r="L80" s="82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65" s="2" customFormat="1" ht="12" customHeight="1">
      <c r="A81" s="30"/>
      <c r="B81" s="31"/>
      <c r="C81" s="25" t="s">
        <v>17</v>
      </c>
      <c r="D81" s="30"/>
      <c r="E81" s="30"/>
      <c r="F81" s="30"/>
      <c r="G81" s="30"/>
      <c r="H81" s="30"/>
      <c r="I81" s="30"/>
      <c r="J81" s="30"/>
      <c r="K81" s="30"/>
      <c r="L81" s="82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65" s="2" customFormat="1" ht="16.5" customHeight="1">
      <c r="A82" s="30"/>
      <c r="B82" s="31"/>
      <c r="C82" s="30"/>
      <c r="D82" s="30"/>
      <c r="E82" s="235" t="s">
        <v>423</v>
      </c>
      <c r="F82" s="236"/>
      <c r="G82" s="236"/>
      <c r="H82" s="236"/>
      <c r="I82" s="30"/>
      <c r="J82" s="30"/>
      <c r="K82" s="30"/>
      <c r="L82" s="82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65" s="2" customFormat="1" ht="12" customHeight="1">
      <c r="A83" s="30"/>
      <c r="B83" s="31"/>
      <c r="C83" s="25" t="s">
        <v>406</v>
      </c>
      <c r="D83" s="30"/>
      <c r="E83" s="30"/>
      <c r="F83" s="30"/>
      <c r="G83" s="30"/>
      <c r="H83" s="30"/>
      <c r="I83" s="30"/>
      <c r="J83" s="30"/>
      <c r="K83" s="30"/>
      <c r="L83" s="82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65" s="2" customFormat="1" ht="16.5" customHeight="1">
      <c r="A84" s="30"/>
      <c r="B84" s="31"/>
      <c r="C84" s="30"/>
      <c r="D84" s="30"/>
      <c r="E84" s="201" t="str">
        <f>E50</f>
        <v>rekonstrukce jednoho balkonu</v>
      </c>
      <c r="F84" s="233"/>
      <c r="G84" s="233"/>
      <c r="H84" s="233"/>
      <c r="I84" s="30"/>
      <c r="J84" s="30"/>
      <c r="K84" s="30"/>
      <c r="L84" s="82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65" s="2" customFormat="1" ht="6.9" customHeight="1">
      <c r="A85" s="30"/>
      <c r="B85" s="31"/>
      <c r="C85" s="30"/>
      <c r="D85" s="30"/>
      <c r="E85" s="30"/>
      <c r="F85" s="30"/>
      <c r="G85" s="30"/>
      <c r="H85" s="30"/>
      <c r="I85" s="30"/>
      <c r="J85" s="30"/>
      <c r="K85" s="30"/>
      <c r="L85" s="82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65" s="2" customFormat="1" ht="12" customHeight="1">
      <c r="A86" s="30"/>
      <c r="B86" s="31"/>
      <c r="C86" s="25" t="s">
        <v>21</v>
      </c>
      <c r="D86" s="30"/>
      <c r="E86" s="30"/>
      <c r="F86" s="23" t="str">
        <f>F12</f>
        <v>V Kolonii 1804</v>
      </c>
      <c r="G86" s="30"/>
      <c r="H86" s="30"/>
      <c r="I86" s="25" t="s">
        <v>23</v>
      </c>
      <c r="J86" s="48" t="str">
        <f>IF(J12="","",J12)</f>
        <v>8. 4. 2025</v>
      </c>
      <c r="K86" s="30"/>
      <c r="L86" s="82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65" s="2" customFormat="1" ht="6.9" customHeight="1">
      <c r="A87" s="30"/>
      <c r="B87" s="31"/>
      <c r="C87" s="30"/>
      <c r="D87" s="30"/>
      <c r="E87" s="30"/>
      <c r="F87" s="30"/>
      <c r="G87" s="30"/>
      <c r="H87" s="30"/>
      <c r="I87" s="30"/>
      <c r="J87" s="30"/>
      <c r="K87" s="30"/>
      <c r="L87" s="82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65" s="2" customFormat="1" ht="15.15" customHeight="1">
      <c r="A88" s="30"/>
      <c r="B88" s="31"/>
      <c r="C88" s="25" t="s">
        <v>25</v>
      </c>
      <c r="D88" s="30"/>
      <c r="E88" s="30"/>
      <c r="F88" s="23" t="str">
        <f>E15</f>
        <v xml:space="preserve"> </v>
      </c>
      <c r="G88" s="30"/>
      <c r="H88" s="30"/>
      <c r="I88" s="25" t="s">
        <v>31</v>
      </c>
      <c r="J88" s="28" t="str">
        <f>E21</f>
        <v>ing.Hana Pospíšilová</v>
      </c>
      <c r="K88" s="30"/>
      <c r="L88" s="82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65" s="2" customFormat="1" ht="15.15" customHeight="1">
      <c r="A89" s="30"/>
      <c r="B89" s="31"/>
      <c r="C89" s="25" t="s">
        <v>29</v>
      </c>
      <c r="D89" s="30"/>
      <c r="E89" s="30"/>
      <c r="F89" s="23" t="str">
        <f>IF(E18="","",E18)</f>
        <v>Vyplň údaj</v>
      </c>
      <c r="G89" s="30"/>
      <c r="H89" s="30"/>
      <c r="I89" s="25" t="s">
        <v>34</v>
      </c>
      <c r="J89" s="28" t="str">
        <f>E24</f>
        <v>ing.I.Prágrová</v>
      </c>
      <c r="K89" s="30"/>
      <c r="L89" s="82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65" s="2" customFormat="1" ht="10.3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82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65" s="11" customFormat="1" ht="29.25" customHeight="1">
      <c r="A91" s="107"/>
      <c r="B91" s="108"/>
      <c r="C91" s="109" t="s">
        <v>93</v>
      </c>
      <c r="D91" s="110" t="s">
        <v>57</v>
      </c>
      <c r="E91" s="110" t="s">
        <v>53</v>
      </c>
      <c r="F91" s="110" t="s">
        <v>54</v>
      </c>
      <c r="G91" s="110" t="s">
        <v>94</v>
      </c>
      <c r="H91" s="110" t="s">
        <v>95</v>
      </c>
      <c r="I91" s="110" t="s">
        <v>96</v>
      </c>
      <c r="J91" s="111" t="s">
        <v>83</v>
      </c>
      <c r="K91" s="112" t="s">
        <v>97</v>
      </c>
      <c r="L91" s="113"/>
      <c r="M91" s="55" t="s">
        <v>3</v>
      </c>
      <c r="N91" s="56" t="s">
        <v>42</v>
      </c>
      <c r="O91" s="56" t="s">
        <v>98</v>
      </c>
      <c r="P91" s="56" t="s">
        <v>99</v>
      </c>
      <c r="Q91" s="56" t="s">
        <v>100</v>
      </c>
      <c r="R91" s="56" t="s">
        <v>101</v>
      </c>
      <c r="S91" s="56" t="s">
        <v>102</v>
      </c>
      <c r="T91" s="57" t="s">
        <v>103</v>
      </c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</row>
    <row r="92" spans="1:65" s="2" customFormat="1" ht="22.95" customHeight="1">
      <c r="A92" s="30"/>
      <c r="B92" s="31"/>
      <c r="C92" s="62" t="s">
        <v>104</v>
      </c>
      <c r="D92" s="30"/>
      <c r="E92" s="30"/>
      <c r="F92" s="30"/>
      <c r="G92" s="30"/>
      <c r="H92" s="30"/>
      <c r="I92" s="30"/>
      <c r="J92" s="114">
        <f>BK92</f>
        <v>0</v>
      </c>
      <c r="K92" s="30"/>
      <c r="L92" s="31"/>
      <c r="M92" s="58"/>
      <c r="N92" s="49"/>
      <c r="O92" s="59"/>
      <c r="P92" s="115">
        <f>P93+P135</f>
        <v>0</v>
      </c>
      <c r="Q92" s="59"/>
      <c r="R92" s="115">
        <f>R93+R135</f>
        <v>4.3770209400000004</v>
      </c>
      <c r="S92" s="59"/>
      <c r="T92" s="116">
        <f>T93+T135</f>
        <v>6.09883928</v>
      </c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T92" s="15" t="s">
        <v>71</v>
      </c>
      <c r="AU92" s="15" t="s">
        <v>84</v>
      </c>
      <c r="BK92" s="117">
        <f>BK93+BK135</f>
        <v>0</v>
      </c>
    </row>
    <row r="93" spans="1:65" s="12" customFormat="1" ht="25.95" customHeight="1">
      <c r="B93" s="118"/>
      <c r="D93" s="119" t="s">
        <v>71</v>
      </c>
      <c r="E93" s="120" t="s">
        <v>105</v>
      </c>
      <c r="F93" s="120" t="s">
        <v>106</v>
      </c>
      <c r="I93" s="121"/>
      <c r="J93" s="122">
        <f>BK93</f>
        <v>0</v>
      </c>
      <c r="L93" s="118"/>
      <c r="M93" s="123"/>
      <c r="N93" s="124"/>
      <c r="O93" s="124"/>
      <c r="P93" s="125">
        <f>P94+P101+P123+P132</f>
        <v>0</v>
      </c>
      <c r="Q93" s="124"/>
      <c r="R93" s="125">
        <f>R94+R101+R123+R132</f>
        <v>1.5291468000000001</v>
      </c>
      <c r="S93" s="124"/>
      <c r="T93" s="126">
        <f>T94+T101+T123+T132</f>
        <v>3.4436299999999997</v>
      </c>
      <c r="AR93" s="119" t="s">
        <v>77</v>
      </c>
      <c r="AT93" s="127" t="s">
        <v>71</v>
      </c>
      <c r="AU93" s="127" t="s">
        <v>72</v>
      </c>
      <c r="AY93" s="119" t="s">
        <v>107</v>
      </c>
      <c r="BK93" s="128">
        <f>BK94+BK101+BK123+BK132</f>
        <v>0</v>
      </c>
    </row>
    <row r="94" spans="1:65" s="12" customFormat="1" ht="22.95" customHeight="1">
      <c r="B94" s="118"/>
      <c r="D94" s="119" t="s">
        <v>71</v>
      </c>
      <c r="E94" s="129" t="s">
        <v>108</v>
      </c>
      <c r="F94" s="129" t="s">
        <v>109</v>
      </c>
      <c r="I94" s="121"/>
      <c r="J94" s="130">
        <f>BK94</f>
        <v>0</v>
      </c>
      <c r="L94" s="118"/>
      <c r="M94" s="123"/>
      <c r="N94" s="124"/>
      <c r="O94" s="124"/>
      <c r="P94" s="125">
        <f>SUM(P95:P100)</f>
        <v>0</v>
      </c>
      <c r="Q94" s="124"/>
      <c r="R94" s="125">
        <f>SUM(R95:R100)</f>
        <v>1.5277500000000002</v>
      </c>
      <c r="S94" s="124"/>
      <c r="T94" s="126">
        <f>SUM(T95:T100)</f>
        <v>0</v>
      </c>
      <c r="AR94" s="119" t="s">
        <v>77</v>
      </c>
      <c r="AT94" s="127" t="s">
        <v>71</v>
      </c>
      <c r="AU94" s="127" t="s">
        <v>77</v>
      </c>
      <c r="AY94" s="119" t="s">
        <v>107</v>
      </c>
      <c r="BK94" s="128">
        <f>SUM(BK95:BK100)</f>
        <v>0</v>
      </c>
    </row>
    <row r="95" spans="1:65" s="2" customFormat="1" ht="33" customHeight="1">
      <c r="A95" s="30"/>
      <c r="B95" s="131"/>
      <c r="C95" s="132" t="s">
        <v>77</v>
      </c>
      <c r="D95" s="132" t="s">
        <v>110</v>
      </c>
      <c r="E95" s="133" t="s">
        <v>405</v>
      </c>
      <c r="F95" s="134" t="s">
        <v>404</v>
      </c>
      <c r="G95" s="135" t="s">
        <v>171</v>
      </c>
      <c r="H95" s="136">
        <v>11.64</v>
      </c>
      <c r="I95" s="137"/>
      <c r="J95" s="138">
        <f>ROUND(I95*H95,2)</f>
        <v>0</v>
      </c>
      <c r="K95" s="139"/>
      <c r="L95" s="31"/>
      <c r="M95" s="140" t="s">
        <v>3</v>
      </c>
      <c r="N95" s="141" t="s">
        <v>44</v>
      </c>
      <c r="O95" s="51"/>
      <c r="P95" s="142">
        <f>O95*H95</f>
        <v>0</v>
      </c>
      <c r="Q95" s="142">
        <v>8.4000000000000005E-2</v>
      </c>
      <c r="R95" s="142">
        <f>Q95*H95</f>
        <v>0.97776000000000007</v>
      </c>
      <c r="S95" s="142">
        <v>0</v>
      </c>
      <c r="T95" s="143">
        <f>S95*H95</f>
        <v>0</v>
      </c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R95" s="144" t="s">
        <v>114</v>
      </c>
      <c r="AT95" s="144" t="s">
        <v>110</v>
      </c>
      <c r="AU95" s="144" t="s">
        <v>79</v>
      </c>
      <c r="AY95" s="15" t="s">
        <v>107</v>
      </c>
      <c r="BE95" s="145">
        <f>IF(N95="základní",J95,0)</f>
        <v>0</v>
      </c>
      <c r="BF95" s="145">
        <f>IF(N95="snížená",J95,0)</f>
        <v>0</v>
      </c>
      <c r="BG95" s="145">
        <f>IF(N95="zákl. přenesená",J95,0)</f>
        <v>0</v>
      </c>
      <c r="BH95" s="145">
        <f>IF(N95="sníž. přenesená",J95,0)</f>
        <v>0</v>
      </c>
      <c r="BI95" s="145">
        <f>IF(N95="nulová",J95,0)</f>
        <v>0</v>
      </c>
      <c r="BJ95" s="15" t="s">
        <v>79</v>
      </c>
      <c r="BK95" s="145">
        <f>ROUND(I95*H95,2)</f>
        <v>0</v>
      </c>
      <c r="BL95" s="15" t="s">
        <v>114</v>
      </c>
      <c r="BM95" s="144" t="s">
        <v>403</v>
      </c>
    </row>
    <row r="96" spans="1:65" s="2" customFormat="1">
      <c r="A96" s="30"/>
      <c r="B96" s="31"/>
      <c r="C96" s="30"/>
      <c r="D96" s="146" t="s">
        <v>122</v>
      </c>
      <c r="E96" s="30"/>
      <c r="F96" s="147" t="s">
        <v>402</v>
      </c>
      <c r="G96" s="30"/>
      <c r="H96" s="30"/>
      <c r="I96" s="148"/>
      <c r="J96" s="30"/>
      <c r="K96" s="30"/>
      <c r="L96" s="31"/>
      <c r="M96" s="149"/>
      <c r="N96" s="150"/>
      <c r="O96" s="51"/>
      <c r="P96" s="51"/>
      <c r="Q96" s="51"/>
      <c r="R96" s="51"/>
      <c r="S96" s="51"/>
      <c r="T96" s="52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T96" s="15" t="s">
        <v>122</v>
      </c>
      <c r="AU96" s="15" t="s">
        <v>79</v>
      </c>
    </row>
    <row r="97" spans="1:65" s="13" customFormat="1">
      <c r="B97" s="151"/>
      <c r="D97" s="152" t="s">
        <v>124</v>
      </c>
      <c r="E97" s="153" t="s">
        <v>3</v>
      </c>
      <c r="F97" s="154" t="s">
        <v>247</v>
      </c>
      <c r="H97" s="155">
        <v>11.64</v>
      </c>
      <c r="I97" s="156"/>
      <c r="L97" s="151"/>
      <c r="M97" s="157"/>
      <c r="N97" s="158"/>
      <c r="O97" s="158"/>
      <c r="P97" s="158"/>
      <c r="Q97" s="158"/>
      <c r="R97" s="158"/>
      <c r="S97" s="158"/>
      <c r="T97" s="159"/>
      <c r="AT97" s="153" t="s">
        <v>124</v>
      </c>
      <c r="AU97" s="153" t="s">
        <v>79</v>
      </c>
      <c r="AV97" s="13" t="s">
        <v>79</v>
      </c>
      <c r="AW97" s="13" t="s">
        <v>33</v>
      </c>
      <c r="AX97" s="13" t="s">
        <v>77</v>
      </c>
      <c r="AY97" s="153" t="s">
        <v>107</v>
      </c>
    </row>
    <row r="98" spans="1:65" s="2" customFormat="1" ht="33" customHeight="1">
      <c r="A98" s="30"/>
      <c r="B98" s="131"/>
      <c r="C98" s="132" t="s">
        <v>79</v>
      </c>
      <c r="D98" s="132" t="s">
        <v>110</v>
      </c>
      <c r="E98" s="133" t="s">
        <v>401</v>
      </c>
      <c r="F98" s="134" t="s">
        <v>400</v>
      </c>
      <c r="G98" s="135" t="s">
        <v>171</v>
      </c>
      <c r="H98" s="136">
        <v>8.73</v>
      </c>
      <c r="I98" s="137"/>
      <c r="J98" s="138">
        <f>ROUND(I98*H98,2)</f>
        <v>0</v>
      </c>
      <c r="K98" s="139"/>
      <c r="L98" s="31"/>
      <c r="M98" s="140" t="s">
        <v>3</v>
      </c>
      <c r="N98" s="141" t="s">
        <v>44</v>
      </c>
      <c r="O98" s="51"/>
      <c r="P98" s="142">
        <f>O98*H98</f>
        <v>0</v>
      </c>
      <c r="Q98" s="142">
        <v>6.3E-2</v>
      </c>
      <c r="R98" s="142">
        <f>Q98*H98</f>
        <v>0.54998999999999998</v>
      </c>
      <c r="S98" s="142">
        <v>0</v>
      </c>
      <c r="T98" s="143">
        <f>S98*H98</f>
        <v>0</v>
      </c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R98" s="144" t="s">
        <v>114</v>
      </c>
      <c r="AT98" s="144" t="s">
        <v>110</v>
      </c>
      <c r="AU98" s="144" t="s">
        <v>79</v>
      </c>
      <c r="AY98" s="15" t="s">
        <v>107</v>
      </c>
      <c r="BE98" s="145">
        <f>IF(N98="základní",J98,0)</f>
        <v>0</v>
      </c>
      <c r="BF98" s="145">
        <f>IF(N98="snížená",J98,0)</f>
        <v>0</v>
      </c>
      <c r="BG98" s="145">
        <f>IF(N98="zákl. přenesená",J98,0)</f>
        <v>0</v>
      </c>
      <c r="BH98" s="145">
        <f>IF(N98="sníž. přenesená",J98,0)</f>
        <v>0</v>
      </c>
      <c r="BI98" s="145">
        <f>IF(N98="nulová",J98,0)</f>
        <v>0</v>
      </c>
      <c r="BJ98" s="15" t="s">
        <v>79</v>
      </c>
      <c r="BK98" s="145">
        <f>ROUND(I98*H98,2)</f>
        <v>0</v>
      </c>
      <c r="BL98" s="15" t="s">
        <v>114</v>
      </c>
      <c r="BM98" s="144" t="s">
        <v>399</v>
      </c>
    </row>
    <row r="99" spans="1:65" s="2" customFormat="1">
      <c r="A99" s="30"/>
      <c r="B99" s="31"/>
      <c r="C99" s="30"/>
      <c r="D99" s="146" t="s">
        <v>122</v>
      </c>
      <c r="E99" s="30"/>
      <c r="F99" s="147" t="s">
        <v>398</v>
      </c>
      <c r="G99" s="30"/>
      <c r="H99" s="30"/>
      <c r="I99" s="148"/>
      <c r="J99" s="30"/>
      <c r="K99" s="30"/>
      <c r="L99" s="31"/>
      <c r="M99" s="149"/>
      <c r="N99" s="150"/>
      <c r="O99" s="51"/>
      <c r="P99" s="51"/>
      <c r="Q99" s="51"/>
      <c r="R99" s="51"/>
      <c r="S99" s="51"/>
      <c r="T99" s="52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T99" s="15" t="s">
        <v>122</v>
      </c>
      <c r="AU99" s="15" t="s">
        <v>79</v>
      </c>
    </row>
    <row r="100" spans="1:65" s="13" customFormat="1">
      <c r="B100" s="151"/>
      <c r="D100" s="152" t="s">
        <v>124</v>
      </c>
      <c r="E100" s="153" t="s">
        <v>3</v>
      </c>
      <c r="F100" s="154" t="s">
        <v>397</v>
      </c>
      <c r="H100" s="155">
        <v>8.73</v>
      </c>
      <c r="I100" s="156"/>
      <c r="L100" s="151"/>
      <c r="M100" s="157"/>
      <c r="N100" s="158"/>
      <c r="O100" s="158"/>
      <c r="P100" s="158"/>
      <c r="Q100" s="158"/>
      <c r="R100" s="158"/>
      <c r="S100" s="158"/>
      <c r="T100" s="159"/>
      <c r="AT100" s="153" t="s">
        <v>124</v>
      </c>
      <c r="AU100" s="153" t="s">
        <v>79</v>
      </c>
      <c r="AV100" s="13" t="s">
        <v>79</v>
      </c>
      <c r="AW100" s="13" t="s">
        <v>33</v>
      </c>
      <c r="AX100" s="13" t="s">
        <v>77</v>
      </c>
      <c r="AY100" s="153" t="s">
        <v>107</v>
      </c>
    </row>
    <row r="101" spans="1:65" s="12" customFormat="1" ht="22.95" customHeight="1">
      <c r="B101" s="118"/>
      <c r="D101" s="119" t="s">
        <v>71</v>
      </c>
      <c r="E101" s="129" t="s">
        <v>116</v>
      </c>
      <c r="F101" s="129" t="s">
        <v>117</v>
      </c>
      <c r="I101" s="121"/>
      <c r="J101" s="130">
        <f>BK101</f>
        <v>0</v>
      </c>
      <c r="L101" s="118"/>
      <c r="M101" s="123"/>
      <c r="N101" s="124"/>
      <c r="O101" s="124"/>
      <c r="P101" s="125">
        <f>SUM(P102:P122)</f>
        <v>0</v>
      </c>
      <c r="Q101" s="124"/>
      <c r="R101" s="125">
        <f>SUM(R102:R122)</f>
        <v>1.3968000000000001E-3</v>
      </c>
      <c r="S101" s="124"/>
      <c r="T101" s="126">
        <f>SUM(T102:T122)</f>
        <v>3.4436299999999997</v>
      </c>
      <c r="AR101" s="119" t="s">
        <v>77</v>
      </c>
      <c r="AT101" s="127" t="s">
        <v>71</v>
      </c>
      <c r="AU101" s="127" t="s">
        <v>77</v>
      </c>
      <c r="AY101" s="119" t="s">
        <v>107</v>
      </c>
      <c r="BK101" s="128">
        <f>SUM(BK102:BK122)</f>
        <v>0</v>
      </c>
    </row>
    <row r="102" spans="1:65" s="2" customFormat="1" ht="33" customHeight="1">
      <c r="A102" s="30"/>
      <c r="B102" s="131"/>
      <c r="C102" s="132" t="s">
        <v>126</v>
      </c>
      <c r="D102" s="132" t="s">
        <v>110</v>
      </c>
      <c r="E102" s="133" t="s">
        <v>396</v>
      </c>
      <c r="F102" s="134" t="s">
        <v>395</v>
      </c>
      <c r="G102" s="135" t="s">
        <v>120</v>
      </c>
      <c r="H102" s="136">
        <v>30.1</v>
      </c>
      <c r="I102" s="137"/>
      <c r="J102" s="138">
        <f>ROUND(I102*H102,2)</f>
        <v>0</v>
      </c>
      <c r="K102" s="139"/>
      <c r="L102" s="31"/>
      <c r="M102" s="140" t="s">
        <v>3</v>
      </c>
      <c r="N102" s="141" t="s">
        <v>44</v>
      </c>
      <c r="O102" s="51"/>
      <c r="P102" s="142">
        <f>O102*H102</f>
        <v>0</v>
      </c>
      <c r="Q102" s="142">
        <v>0</v>
      </c>
      <c r="R102" s="142">
        <f>Q102*H102</f>
        <v>0</v>
      </c>
      <c r="S102" s="142">
        <v>0</v>
      </c>
      <c r="T102" s="143">
        <f>S102*H102</f>
        <v>0</v>
      </c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R102" s="144" t="s">
        <v>114</v>
      </c>
      <c r="AT102" s="144" t="s">
        <v>110</v>
      </c>
      <c r="AU102" s="144" t="s">
        <v>79</v>
      </c>
      <c r="AY102" s="15" t="s">
        <v>107</v>
      </c>
      <c r="BE102" s="145">
        <f>IF(N102="základní",J102,0)</f>
        <v>0</v>
      </c>
      <c r="BF102" s="145">
        <f>IF(N102="snížená",J102,0)</f>
        <v>0</v>
      </c>
      <c r="BG102" s="145">
        <f>IF(N102="zákl. přenesená",J102,0)</f>
        <v>0</v>
      </c>
      <c r="BH102" s="145">
        <f>IF(N102="sníž. přenesená",J102,0)</f>
        <v>0</v>
      </c>
      <c r="BI102" s="145">
        <f>IF(N102="nulová",J102,0)</f>
        <v>0</v>
      </c>
      <c r="BJ102" s="15" t="s">
        <v>79</v>
      </c>
      <c r="BK102" s="145">
        <f>ROUND(I102*H102,2)</f>
        <v>0</v>
      </c>
      <c r="BL102" s="15" t="s">
        <v>114</v>
      </c>
      <c r="BM102" s="144" t="s">
        <v>394</v>
      </c>
    </row>
    <row r="103" spans="1:65" s="2" customFormat="1">
      <c r="A103" s="30"/>
      <c r="B103" s="31"/>
      <c r="C103" s="30"/>
      <c r="D103" s="146" t="s">
        <v>122</v>
      </c>
      <c r="E103" s="30"/>
      <c r="F103" s="147" t="s">
        <v>393</v>
      </c>
      <c r="G103" s="30"/>
      <c r="H103" s="30"/>
      <c r="I103" s="148"/>
      <c r="J103" s="30"/>
      <c r="K103" s="30"/>
      <c r="L103" s="31"/>
      <c r="M103" s="149"/>
      <c r="N103" s="150"/>
      <c r="O103" s="51"/>
      <c r="P103" s="51"/>
      <c r="Q103" s="51"/>
      <c r="R103" s="51"/>
      <c r="S103" s="51"/>
      <c r="T103" s="52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T103" s="15" t="s">
        <v>122</v>
      </c>
      <c r="AU103" s="15" t="s">
        <v>79</v>
      </c>
    </row>
    <row r="104" spans="1:65" s="13" customFormat="1">
      <c r="B104" s="151"/>
      <c r="D104" s="152" t="s">
        <v>124</v>
      </c>
      <c r="E104" s="153" t="s">
        <v>3</v>
      </c>
      <c r="F104" s="154" t="s">
        <v>291</v>
      </c>
      <c r="H104" s="155">
        <v>30.1</v>
      </c>
      <c r="I104" s="156"/>
      <c r="L104" s="151"/>
      <c r="M104" s="157"/>
      <c r="N104" s="158"/>
      <c r="O104" s="158"/>
      <c r="P104" s="158"/>
      <c r="Q104" s="158"/>
      <c r="R104" s="158"/>
      <c r="S104" s="158"/>
      <c r="T104" s="159"/>
      <c r="AT104" s="153" t="s">
        <v>124</v>
      </c>
      <c r="AU104" s="153" t="s">
        <v>79</v>
      </c>
      <c r="AV104" s="13" t="s">
        <v>79</v>
      </c>
      <c r="AW104" s="13" t="s">
        <v>33</v>
      </c>
      <c r="AX104" s="13" t="s">
        <v>77</v>
      </c>
      <c r="AY104" s="153" t="s">
        <v>107</v>
      </c>
    </row>
    <row r="105" spans="1:65" s="2" customFormat="1" ht="49.2" customHeight="1">
      <c r="A105" s="30"/>
      <c r="B105" s="131"/>
      <c r="C105" s="132" t="s">
        <v>114</v>
      </c>
      <c r="D105" s="132" t="s">
        <v>110</v>
      </c>
      <c r="E105" s="133" t="s">
        <v>392</v>
      </c>
      <c r="F105" s="134" t="s">
        <v>391</v>
      </c>
      <c r="G105" s="135" t="s">
        <v>120</v>
      </c>
      <c r="H105" s="136">
        <v>30.1</v>
      </c>
      <c r="I105" s="137"/>
      <c r="J105" s="138">
        <f>ROUND(I105*H105,2)</f>
        <v>0</v>
      </c>
      <c r="K105" s="139"/>
      <c r="L105" s="31"/>
      <c r="M105" s="140" t="s">
        <v>3</v>
      </c>
      <c r="N105" s="141" t="s">
        <v>44</v>
      </c>
      <c r="O105" s="51"/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R105" s="144" t="s">
        <v>114</v>
      </c>
      <c r="AT105" s="144" t="s">
        <v>110</v>
      </c>
      <c r="AU105" s="144" t="s">
        <v>79</v>
      </c>
      <c r="AY105" s="15" t="s">
        <v>107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5" t="s">
        <v>79</v>
      </c>
      <c r="BK105" s="145">
        <f>ROUND(I105*H105,2)</f>
        <v>0</v>
      </c>
      <c r="BL105" s="15" t="s">
        <v>114</v>
      </c>
      <c r="BM105" s="144" t="s">
        <v>390</v>
      </c>
    </row>
    <row r="106" spans="1:65" s="2" customFormat="1">
      <c r="A106" s="30"/>
      <c r="B106" s="31"/>
      <c r="C106" s="30"/>
      <c r="D106" s="146" t="s">
        <v>122</v>
      </c>
      <c r="E106" s="30"/>
      <c r="F106" s="147" t="s">
        <v>389</v>
      </c>
      <c r="G106" s="30"/>
      <c r="H106" s="30"/>
      <c r="I106" s="148"/>
      <c r="J106" s="30"/>
      <c r="K106" s="30"/>
      <c r="L106" s="31"/>
      <c r="M106" s="149"/>
      <c r="N106" s="150"/>
      <c r="O106" s="51"/>
      <c r="P106" s="51"/>
      <c r="Q106" s="51"/>
      <c r="R106" s="51"/>
      <c r="S106" s="51"/>
      <c r="T106" s="52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T106" s="15" t="s">
        <v>122</v>
      </c>
      <c r="AU106" s="15" t="s">
        <v>79</v>
      </c>
    </row>
    <row r="107" spans="1:65" s="2" customFormat="1" ht="37.950000000000003" customHeight="1">
      <c r="A107" s="30"/>
      <c r="B107" s="131"/>
      <c r="C107" s="132" t="s">
        <v>137</v>
      </c>
      <c r="D107" s="132" t="s">
        <v>110</v>
      </c>
      <c r="E107" s="133" t="s">
        <v>388</v>
      </c>
      <c r="F107" s="134" t="s">
        <v>387</v>
      </c>
      <c r="G107" s="135" t="s">
        <v>120</v>
      </c>
      <c r="H107" s="136">
        <v>30.1</v>
      </c>
      <c r="I107" s="137"/>
      <c r="J107" s="138">
        <f>ROUND(I107*H107,2)</f>
        <v>0</v>
      </c>
      <c r="K107" s="139"/>
      <c r="L107" s="31"/>
      <c r="M107" s="140" t="s">
        <v>3</v>
      </c>
      <c r="N107" s="141" t="s">
        <v>44</v>
      </c>
      <c r="O107" s="51"/>
      <c r="P107" s="142">
        <f>O107*H107</f>
        <v>0</v>
      </c>
      <c r="Q107" s="142">
        <v>0</v>
      </c>
      <c r="R107" s="142">
        <f>Q107*H107</f>
        <v>0</v>
      </c>
      <c r="S107" s="142">
        <v>0</v>
      </c>
      <c r="T107" s="143">
        <f>S107*H107</f>
        <v>0</v>
      </c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R107" s="144" t="s">
        <v>114</v>
      </c>
      <c r="AT107" s="144" t="s">
        <v>110</v>
      </c>
      <c r="AU107" s="144" t="s">
        <v>79</v>
      </c>
      <c r="AY107" s="15" t="s">
        <v>107</v>
      </c>
      <c r="BE107" s="145">
        <f>IF(N107="základní",J107,0)</f>
        <v>0</v>
      </c>
      <c r="BF107" s="145">
        <f>IF(N107="snížená",J107,0)</f>
        <v>0</v>
      </c>
      <c r="BG107" s="145">
        <f>IF(N107="zákl. přenesená",J107,0)</f>
        <v>0</v>
      </c>
      <c r="BH107" s="145">
        <f>IF(N107="sníž. přenesená",J107,0)</f>
        <v>0</v>
      </c>
      <c r="BI107" s="145">
        <f>IF(N107="nulová",J107,0)</f>
        <v>0</v>
      </c>
      <c r="BJ107" s="15" t="s">
        <v>79</v>
      </c>
      <c r="BK107" s="145">
        <f>ROUND(I107*H107,2)</f>
        <v>0</v>
      </c>
      <c r="BL107" s="15" t="s">
        <v>114</v>
      </c>
      <c r="BM107" s="144" t="s">
        <v>386</v>
      </c>
    </row>
    <row r="108" spans="1:65" s="2" customFormat="1">
      <c r="A108" s="30"/>
      <c r="B108" s="31"/>
      <c r="C108" s="30"/>
      <c r="D108" s="146" t="s">
        <v>122</v>
      </c>
      <c r="E108" s="30"/>
      <c r="F108" s="147" t="s">
        <v>385</v>
      </c>
      <c r="G108" s="30"/>
      <c r="H108" s="30"/>
      <c r="I108" s="148"/>
      <c r="J108" s="30"/>
      <c r="K108" s="30"/>
      <c r="L108" s="31"/>
      <c r="M108" s="149"/>
      <c r="N108" s="150"/>
      <c r="O108" s="51"/>
      <c r="P108" s="51"/>
      <c r="Q108" s="51"/>
      <c r="R108" s="51"/>
      <c r="S108" s="51"/>
      <c r="T108" s="52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T108" s="15" t="s">
        <v>122</v>
      </c>
      <c r="AU108" s="15" t="s">
        <v>79</v>
      </c>
    </row>
    <row r="109" spans="1:65" s="2" customFormat="1" ht="37.950000000000003" customHeight="1">
      <c r="A109" s="30"/>
      <c r="B109" s="131"/>
      <c r="C109" s="132" t="s">
        <v>108</v>
      </c>
      <c r="D109" s="132" t="s">
        <v>110</v>
      </c>
      <c r="E109" s="133" t="s">
        <v>384</v>
      </c>
      <c r="F109" s="134" t="s">
        <v>383</v>
      </c>
      <c r="G109" s="135" t="s">
        <v>171</v>
      </c>
      <c r="H109" s="136">
        <v>34.92</v>
      </c>
      <c r="I109" s="137"/>
      <c r="J109" s="138">
        <f>ROUND(I109*H109,2)</f>
        <v>0</v>
      </c>
      <c r="K109" s="139"/>
      <c r="L109" s="31"/>
      <c r="M109" s="140" t="s">
        <v>3</v>
      </c>
      <c r="N109" s="141" t="s">
        <v>44</v>
      </c>
      <c r="O109" s="51"/>
      <c r="P109" s="142">
        <f>O109*H109</f>
        <v>0</v>
      </c>
      <c r="Q109" s="142">
        <v>4.0000000000000003E-5</v>
      </c>
      <c r="R109" s="142">
        <f>Q109*H109</f>
        <v>1.3968000000000001E-3</v>
      </c>
      <c r="S109" s="142">
        <v>0</v>
      </c>
      <c r="T109" s="143">
        <f>S109*H109</f>
        <v>0</v>
      </c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R109" s="144" t="s">
        <v>114</v>
      </c>
      <c r="AT109" s="144" t="s">
        <v>110</v>
      </c>
      <c r="AU109" s="144" t="s">
        <v>79</v>
      </c>
      <c r="AY109" s="15" t="s">
        <v>107</v>
      </c>
      <c r="BE109" s="145">
        <f>IF(N109="základní",J109,0)</f>
        <v>0</v>
      </c>
      <c r="BF109" s="145">
        <f>IF(N109="snížená",J109,0)</f>
        <v>0</v>
      </c>
      <c r="BG109" s="145">
        <f>IF(N109="zákl. přenesená",J109,0)</f>
        <v>0</v>
      </c>
      <c r="BH109" s="145">
        <f>IF(N109="sníž. přenesená",J109,0)</f>
        <v>0</v>
      </c>
      <c r="BI109" s="145">
        <f>IF(N109="nulová",J109,0)</f>
        <v>0</v>
      </c>
      <c r="BJ109" s="15" t="s">
        <v>79</v>
      </c>
      <c r="BK109" s="145">
        <f>ROUND(I109*H109,2)</f>
        <v>0</v>
      </c>
      <c r="BL109" s="15" t="s">
        <v>114</v>
      </c>
      <c r="BM109" s="144" t="s">
        <v>382</v>
      </c>
    </row>
    <row r="110" spans="1:65" s="2" customFormat="1">
      <c r="A110" s="30"/>
      <c r="B110" s="31"/>
      <c r="C110" s="30"/>
      <c r="D110" s="146" t="s">
        <v>122</v>
      </c>
      <c r="E110" s="30"/>
      <c r="F110" s="147" t="s">
        <v>381</v>
      </c>
      <c r="G110" s="30"/>
      <c r="H110" s="30"/>
      <c r="I110" s="148"/>
      <c r="J110" s="30"/>
      <c r="K110" s="30"/>
      <c r="L110" s="31"/>
      <c r="M110" s="149"/>
      <c r="N110" s="150"/>
      <c r="O110" s="51"/>
      <c r="P110" s="51"/>
      <c r="Q110" s="51"/>
      <c r="R110" s="51"/>
      <c r="S110" s="51"/>
      <c r="T110" s="52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T110" s="15" t="s">
        <v>122</v>
      </c>
      <c r="AU110" s="15" t="s">
        <v>79</v>
      </c>
    </row>
    <row r="111" spans="1:65" s="13" customFormat="1">
      <c r="B111" s="151"/>
      <c r="D111" s="152" t="s">
        <v>124</v>
      </c>
      <c r="E111" s="153" t="s">
        <v>3</v>
      </c>
      <c r="F111" s="154" t="s">
        <v>232</v>
      </c>
      <c r="H111" s="155">
        <v>34.92</v>
      </c>
      <c r="I111" s="156"/>
      <c r="L111" s="151"/>
      <c r="M111" s="157"/>
      <c r="N111" s="158"/>
      <c r="O111" s="158"/>
      <c r="P111" s="158"/>
      <c r="Q111" s="158"/>
      <c r="R111" s="158"/>
      <c r="S111" s="158"/>
      <c r="T111" s="159"/>
      <c r="AT111" s="153" t="s">
        <v>124</v>
      </c>
      <c r="AU111" s="153" t="s">
        <v>79</v>
      </c>
      <c r="AV111" s="13" t="s">
        <v>79</v>
      </c>
      <c r="AW111" s="13" t="s">
        <v>33</v>
      </c>
      <c r="AX111" s="13" t="s">
        <v>77</v>
      </c>
      <c r="AY111" s="153" t="s">
        <v>107</v>
      </c>
    </row>
    <row r="112" spans="1:65" s="2" customFormat="1" ht="24.15" customHeight="1">
      <c r="A112" s="30"/>
      <c r="B112" s="131"/>
      <c r="C112" s="132" t="s">
        <v>151</v>
      </c>
      <c r="D112" s="132" t="s">
        <v>110</v>
      </c>
      <c r="E112" s="133" t="s">
        <v>380</v>
      </c>
      <c r="F112" s="134" t="s">
        <v>379</v>
      </c>
      <c r="G112" s="135" t="s">
        <v>378</v>
      </c>
      <c r="H112" s="136">
        <v>1.0189999999999999</v>
      </c>
      <c r="I112" s="137"/>
      <c r="J112" s="138">
        <f>ROUND(I112*H112,2)</f>
        <v>0</v>
      </c>
      <c r="K112" s="139"/>
      <c r="L112" s="31"/>
      <c r="M112" s="140" t="s">
        <v>3</v>
      </c>
      <c r="N112" s="141" t="s">
        <v>44</v>
      </c>
      <c r="O112" s="51"/>
      <c r="P112" s="142">
        <f>O112*H112</f>
        <v>0</v>
      </c>
      <c r="Q112" s="142">
        <v>0</v>
      </c>
      <c r="R112" s="142">
        <f>Q112*H112</f>
        <v>0</v>
      </c>
      <c r="S112" s="142">
        <v>2.2000000000000002</v>
      </c>
      <c r="T112" s="143">
        <f>S112*H112</f>
        <v>2.2418</v>
      </c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R112" s="144" t="s">
        <v>114</v>
      </c>
      <c r="AT112" s="144" t="s">
        <v>110</v>
      </c>
      <c r="AU112" s="144" t="s">
        <v>79</v>
      </c>
      <c r="AY112" s="15" t="s">
        <v>107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5" t="s">
        <v>79</v>
      </c>
      <c r="BK112" s="145">
        <f>ROUND(I112*H112,2)</f>
        <v>0</v>
      </c>
      <c r="BL112" s="15" t="s">
        <v>114</v>
      </c>
      <c r="BM112" s="144" t="s">
        <v>377</v>
      </c>
    </row>
    <row r="113" spans="1:65" s="2" customFormat="1">
      <c r="A113" s="30"/>
      <c r="B113" s="31"/>
      <c r="C113" s="30"/>
      <c r="D113" s="146" t="s">
        <v>122</v>
      </c>
      <c r="E113" s="30"/>
      <c r="F113" s="147" t="s">
        <v>376</v>
      </c>
      <c r="G113" s="30"/>
      <c r="H113" s="30"/>
      <c r="I113" s="148"/>
      <c r="J113" s="30"/>
      <c r="K113" s="30"/>
      <c r="L113" s="31"/>
      <c r="M113" s="149"/>
      <c r="N113" s="150"/>
      <c r="O113" s="51"/>
      <c r="P113" s="51"/>
      <c r="Q113" s="51"/>
      <c r="R113" s="51"/>
      <c r="S113" s="51"/>
      <c r="T113" s="52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T113" s="15" t="s">
        <v>122</v>
      </c>
      <c r="AU113" s="15" t="s">
        <v>79</v>
      </c>
    </row>
    <row r="114" spans="1:65" s="13" customFormat="1">
      <c r="B114" s="151"/>
      <c r="D114" s="152" t="s">
        <v>124</v>
      </c>
      <c r="E114" s="153" t="s">
        <v>3</v>
      </c>
      <c r="F114" s="154" t="s">
        <v>375</v>
      </c>
      <c r="H114" s="155">
        <v>1.0189999999999999</v>
      </c>
      <c r="I114" s="156"/>
      <c r="L114" s="151"/>
      <c r="M114" s="157"/>
      <c r="N114" s="158"/>
      <c r="O114" s="158"/>
      <c r="P114" s="158"/>
      <c r="Q114" s="158"/>
      <c r="R114" s="158"/>
      <c r="S114" s="158"/>
      <c r="T114" s="159"/>
      <c r="AT114" s="153" t="s">
        <v>124</v>
      </c>
      <c r="AU114" s="153" t="s">
        <v>79</v>
      </c>
      <c r="AV114" s="13" t="s">
        <v>79</v>
      </c>
      <c r="AW114" s="13" t="s">
        <v>33</v>
      </c>
      <c r="AX114" s="13" t="s">
        <v>77</v>
      </c>
      <c r="AY114" s="153" t="s">
        <v>107</v>
      </c>
    </row>
    <row r="115" spans="1:65" s="2" customFormat="1" ht="49.2" customHeight="1">
      <c r="A115" s="30"/>
      <c r="B115" s="131"/>
      <c r="C115" s="132" t="s">
        <v>157</v>
      </c>
      <c r="D115" s="132" t="s">
        <v>110</v>
      </c>
      <c r="E115" s="133" t="s">
        <v>374</v>
      </c>
      <c r="F115" s="134" t="s">
        <v>373</v>
      </c>
      <c r="G115" s="135" t="s">
        <v>171</v>
      </c>
      <c r="H115" s="136">
        <v>20.37</v>
      </c>
      <c r="I115" s="137"/>
      <c r="J115" s="138">
        <f>ROUND(I115*H115,2)</f>
        <v>0</v>
      </c>
      <c r="K115" s="139"/>
      <c r="L115" s="31"/>
      <c r="M115" s="140" t="s">
        <v>3</v>
      </c>
      <c r="N115" s="141" t="s">
        <v>44</v>
      </c>
      <c r="O115" s="51"/>
      <c r="P115" s="142">
        <f>O115*H115</f>
        <v>0</v>
      </c>
      <c r="Q115" s="142">
        <v>0</v>
      </c>
      <c r="R115" s="142">
        <f>Q115*H115</f>
        <v>0</v>
      </c>
      <c r="S115" s="142">
        <v>5.8999999999999997E-2</v>
      </c>
      <c r="T115" s="143">
        <f>S115*H115</f>
        <v>1.20183</v>
      </c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R115" s="144" t="s">
        <v>114</v>
      </c>
      <c r="AT115" s="144" t="s">
        <v>110</v>
      </c>
      <c r="AU115" s="144" t="s">
        <v>79</v>
      </c>
      <c r="AY115" s="15" t="s">
        <v>107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5" t="s">
        <v>79</v>
      </c>
      <c r="BK115" s="145">
        <f>ROUND(I115*H115,2)</f>
        <v>0</v>
      </c>
      <c r="BL115" s="15" t="s">
        <v>114</v>
      </c>
      <c r="BM115" s="144" t="s">
        <v>372</v>
      </c>
    </row>
    <row r="116" spans="1:65" s="2" customFormat="1">
      <c r="A116" s="30"/>
      <c r="B116" s="31"/>
      <c r="C116" s="30"/>
      <c r="D116" s="146" t="s">
        <v>122</v>
      </c>
      <c r="E116" s="30"/>
      <c r="F116" s="147" t="s">
        <v>371</v>
      </c>
      <c r="G116" s="30"/>
      <c r="H116" s="30"/>
      <c r="I116" s="148"/>
      <c r="J116" s="30"/>
      <c r="K116" s="30"/>
      <c r="L116" s="31"/>
      <c r="M116" s="149"/>
      <c r="N116" s="150"/>
      <c r="O116" s="51"/>
      <c r="P116" s="51"/>
      <c r="Q116" s="51"/>
      <c r="R116" s="51"/>
      <c r="S116" s="51"/>
      <c r="T116" s="52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T116" s="15" t="s">
        <v>122</v>
      </c>
      <c r="AU116" s="15" t="s">
        <v>79</v>
      </c>
    </row>
    <row r="117" spans="1:65" s="13" customFormat="1">
      <c r="B117" s="151"/>
      <c r="D117" s="152" t="s">
        <v>124</v>
      </c>
      <c r="E117" s="153" t="s">
        <v>3</v>
      </c>
      <c r="F117" s="154" t="s">
        <v>370</v>
      </c>
      <c r="H117" s="155">
        <v>34.92</v>
      </c>
      <c r="I117" s="156"/>
      <c r="L117" s="151"/>
      <c r="M117" s="157"/>
      <c r="N117" s="158"/>
      <c r="O117" s="158"/>
      <c r="P117" s="158"/>
      <c r="Q117" s="158"/>
      <c r="R117" s="158"/>
      <c r="S117" s="158"/>
      <c r="T117" s="159"/>
      <c r="AT117" s="153" t="s">
        <v>124</v>
      </c>
      <c r="AU117" s="153" t="s">
        <v>79</v>
      </c>
      <c r="AV117" s="13" t="s">
        <v>79</v>
      </c>
      <c r="AW117" s="13" t="s">
        <v>33</v>
      </c>
      <c r="AX117" s="13" t="s">
        <v>72</v>
      </c>
      <c r="AY117" s="153" t="s">
        <v>107</v>
      </c>
    </row>
    <row r="118" spans="1:65" s="176" customFormat="1">
      <c r="B118" s="181"/>
      <c r="D118" s="152" t="s">
        <v>124</v>
      </c>
      <c r="E118" s="177" t="s">
        <v>232</v>
      </c>
      <c r="F118" s="184" t="s">
        <v>221</v>
      </c>
      <c r="H118" s="183">
        <v>34.92</v>
      </c>
      <c r="I118" s="182"/>
      <c r="L118" s="181"/>
      <c r="M118" s="180"/>
      <c r="N118" s="179"/>
      <c r="O118" s="179"/>
      <c r="P118" s="179"/>
      <c r="Q118" s="179"/>
      <c r="R118" s="179"/>
      <c r="S118" s="179"/>
      <c r="T118" s="178"/>
      <c r="AT118" s="177" t="s">
        <v>124</v>
      </c>
      <c r="AU118" s="177" t="s">
        <v>79</v>
      </c>
      <c r="AV118" s="176" t="s">
        <v>126</v>
      </c>
      <c r="AW118" s="176" t="s">
        <v>33</v>
      </c>
      <c r="AX118" s="176" t="s">
        <v>72</v>
      </c>
      <c r="AY118" s="177" t="s">
        <v>107</v>
      </c>
    </row>
    <row r="119" spans="1:65" s="185" customFormat="1">
      <c r="B119" s="190"/>
      <c r="D119" s="152" t="s">
        <v>124</v>
      </c>
      <c r="E119" s="186" t="s">
        <v>3</v>
      </c>
      <c r="F119" s="193" t="s">
        <v>369</v>
      </c>
      <c r="H119" s="192">
        <v>34.92</v>
      </c>
      <c r="I119" s="191"/>
      <c r="L119" s="190"/>
      <c r="M119" s="189"/>
      <c r="N119" s="188"/>
      <c r="O119" s="188"/>
      <c r="P119" s="188"/>
      <c r="Q119" s="188"/>
      <c r="R119" s="188"/>
      <c r="S119" s="188"/>
      <c r="T119" s="187"/>
      <c r="AT119" s="186" t="s">
        <v>124</v>
      </c>
      <c r="AU119" s="186" t="s">
        <v>79</v>
      </c>
      <c r="AV119" s="185" t="s">
        <v>114</v>
      </c>
      <c r="AW119" s="185" t="s">
        <v>33</v>
      </c>
      <c r="AX119" s="185" t="s">
        <v>72</v>
      </c>
      <c r="AY119" s="186" t="s">
        <v>107</v>
      </c>
    </row>
    <row r="120" spans="1:65" s="13" customFormat="1">
      <c r="B120" s="151"/>
      <c r="D120" s="152" t="s">
        <v>124</v>
      </c>
      <c r="E120" s="153" t="s">
        <v>3</v>
      </c>
      <c r="F120" s="154" t="s">
        <v>368</v>
      </c>
      <c r="H120" s="155">
        <v>8.73</v>
      </c>
      <c r="I120" s="156"/>
      <c r="L120" s="151"/>
      <c r="M120" s="157"/>
      <c r="N120" s="158"/>
      <c r="O120" s="158"/>
      <c r="P120" s="158"/>
      <c r="Q120" s="158"/>
      <c r="R120" s="158"/>
      <c r="S120" s="158"/>
      <c r="T120" s="159"/>
      <c r="AT120" s="153" t="s">
        <v>124</v>
      </c>
      <c r="AU120" s="153" t="s">
        <v>79</v>
      </c>
      <c r="AV120" s="13" t="s">
        <v>79</v>
      </c>
      <c r="AW120" s="13" t="s">
        <v>33</v>
      </c>
      <c r="AX120" s="13" t="s">
        <v>72</v>
      </c>
      <c r="AY120" s="153" t="s">
        <v>107</v>
      </c>
    </row>
    <row r="121" spans="1:65" s="13" customFormat="1">
      <c r="B121" s="151"/>
      <c r="D121" s="152" t="s">
        <v>124</v>
      </c>
      <c r="E121" s="153" t="s">
        <v>3</v>
      </c>
      <c r="F121" s="154" t="s">
        <v>367</v>
      </c>
      <c r="H121" s="155">
        <v>11.64</v>
      </c>
      <c r="I121" s="156"/>
      <c r="L121" s="151"/>
      <c r="M121" s="157"/>
      <c r="N121" s="158"/>
      <c r="O121" s="158"/>
      <c r="P121" s="158"/>
      <c r="Q121" s="158"/>
      <c r="R121" s="158"/>
      <c r="S121" s="158"/>
      <c r="T121" s="159"/>
      <c r="AT121" s="153" t="s">
        <v>124</v>
      </c>
      <c r="AU121" s="153" t="s">
        <v>79</v>
      </c>
      <c r="AV121" s="13" t="s">
        <v>79</v>
      </c>
      <c r="AW121" s="13" t="s">
        <v>33</v>
      </c>
      <c r="AX121" s="13" t="s">
        <v>72</v>
      </c>
      <c r="AY121" s="153" t="s">
        <v>107</v>
      </c>
    </row>
    <row r="122" spans="1:65" s="176" customFormat="1">
      <c r="B122" s="181"/>
      <c r="D122" s="152" t="s">
        <v>124</v>
      </c>
      <c r="E122" s="177" t="s">
        <v>366</v>
      </c>
      <c r="F122" s="184" t="s">
        <v>221</v>
      </c>
      <c r="H122" s="183">
        <v>20.37</v>
      </c>
      <c r="I122" s="182"/>
      <c r="L122" s="181"/>
      <c r="M122" s="180"/>
      <c r="N122" s="179"/>
      <c r="O122" s="179"/>
      <c r="P122" s="179"/>
      <c r="Q122" s="179"/>
      <c r="R122" s="179"/>
      <c r="S122" s="179"/>
      <c r="T122" s="178"/>
      <c r="AT122" s="177" t="s">
        <v>124</v>
      </c>
      <c r="AU122" s="177" t="s">
        <v>79</v>
      </c>
      <c r="AV122" s="176" t="s">
        <v>126</v>
      </c>
      <c r="AW122" s="176" t="s">
        <v>33</v>
      </c>
      <c r="AX122" s="176" t="s">
        <v>77</v>
      </c>
      <c r="AY122" s="177" t="s">
        <v>107</v>
      </c>
    </row>
    <row r="123" spans="1:65" s="12" customFormat="1" ht="22.95" customHeight="1">
      <c r="B123" s="118"/>
      <c r="D123" s="119" t="s">
        <v>71</v>
      </c>
      <c r="E123" s="129" t="s">
        <v>365</v>
      </c>
      <c r="F123" s="129" t="s">
        <v>364</v>
      </c>
      <c r="I123" s="121"/>
      <c r="J123" s="130">
        <f>BK123</f>
        <v>0</v>
      </c>
      <c r="L123" s="118"/>
      <c r="M123" s="123"/>
      <c r="N123" s="124"/>
      <c r="O123" s="124"/>
      <c r="P123" s="125">
        <f>SUM(P124:P131)</f>
        <v>0</v>
      </c>
      <c r="Q123" s="124"/>
      <c r="R123" s="125">
        <f>SUM(R124:R131)</f>
        <v>0</v>
      </c>
      <c r="S123" s="124"/>
      <c r="T123" s="126">
        <f>SUM(T124:T131)</f>
        <v>0</v>
      </c>
      <c r="AR123" s="119" t="s">
        <v>77</v>
      </c>
      <c r="AT123" s="127" t="s">
        <v>71</v>
      </c>
      <c r="AU123" s="127" t="s">
        <v>77</v>
      </c>
      <c r="AY123" s="119" t="s">
        <v>107</v>
      </c>
      <c r="BK123" s="128">
        <f>SUM(BK124:BK131)</f>
        <v>0</v>
      </c>
    </row>
    <row r="124" spans="1:65" s="2" customFormat="1" ht="37.950000000000003" customHeight="1">
      <c r="A124" s="30"/>
      <c r="B124" s="131"/>
      <c r="C124" s="132" t="s">
        <v>116</v>
      </c>
      <c r="D124" s="132" t="s">
        <v>110</v>
      </c>
      <c r="E124" s="133" t="s">
        <v>363</v>
      </c>
      <c r="F124" s="134" t="s">
        <v>362</v>
      </c>
      <c r="G124" s="135" t="s">
        <v>340</v>
      </c>
      <c r="H124" s="136">
        <v>6.0990000000000002</v>
      </c>
      <c r="I124" s="137"/>
      <c r="J124" s="138">
        <f>ROUND(I124*H124,2)</f>
        <v>0</v>
      </c>
      <c r="K124" s="139"/>
      <c r="L124" s="31"/>
      <c r="M124" s="140" t="s">
        <v>3</v>
      </c>
      <c r="N124" s="141" t="s">
        <v>44</v>
      </c>
      <c r="O124" s="51"/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R124" s="144" t="s">
        <v>114</v>
      </c>
      <c r="AT124" s="144" t="s">
        <v>110</v>
      </c>
      <c r="AU124" s="144" t="s">
        <v>79</v>
      </c>
      <c r="AY124" s="15" t="s">
        <v>107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5" t="s">
        <v>79</v>
      </c>
      <c r="BK124" s="145">
        <f>ROUND(I124*H124,2)</f>
        <v>0</v>
      </c>
      <c r="BL124" s="15" t="s">
        <v>114</v>
      </c>
      <c r="BM124" s="144" t="s">
        <v>361</v>
      </c>
    </row>
    <row r="125" spans="1:65" s="2" customFormat="1">
      <c r="A125" s="30"/>
      <c r="B125" s="31"/>
      <c r="C125" s="30"/>
      <c r="D125" s="146" t="s">
        <v>122</v>
      </c>
      <c r="E125" s="30"/>
      <c r="F125" s="147" t="s">
        <v>360</v>
      </c>
      <c r="G125" s="30"/>
      <c r="H125" s="30"/>
      <c r="I125" s="148"/>
      <c r="J125" s="30"/>
      <c r="K125" s="30"/>
      <c r="L125" s="31"/>
      <c r="M125" s="149"/>
      <c r="N125" s="150"/>
      <c r="O125" s="51"/>
      <c r="P125" s="51"/>
      <c r="Q125" s="51"/>
      <c r="R125" s="51"/>
      <c r="S125" s="51"/>
      <c r="T125" s="52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T125" s="15" t="s">
        <v>122</v>
      </c>
      <c r="AU125" s="15" t="s">
        <v>79</v>
      </c>
    </row>
    <row r="126" spans="1:65" s="2" customFormat="1" ht="33" customHeight="1">
      <c r="A126" s="30"/>
      <c r="B126" s="131"/>
      <c r="C126" s="132" t="s">
        <v>359</v>
      </c>
      <c r="D126" s="132" t="s">
        <v>110</v>
      </c>
      <c r="E126" s="133" t="s">
        <v>358</v>
      </c>
      <c r="F126" s="134" t="s">
        <v>357</v>
      </c>
      <c r="G126" s="135" t="s">
        <v>340</v>
      </c>
      <c r="H126" s="136">
        <v>6.0990000000000002</v>
      </c>
      <c r="I126" s="137"/>
      <c r="J126" s="138">
        <f>ROUND(I126*H126,2)</f>
        <v>0</v>
      </c>
      <c r="K126" s="139"/>
      <c r="L126" s="31"/>
      <c r="M126" s="140" t="s">
        <v>3</v>
      </c>
      <c r="N126" s="141" t="s">
        <v>44</v>
      </c>
      <c r="O126" s="51"/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R126" s="144" t="s">
        <v>114</v>
      </c>
      <c r="AT126" s="144" t="s">
        <v>110</v>
      </c>
      <c r="AU126" s="144" t="s">
        <v>79</v>
      </c>
      <c r="AY126" s="15" t="s">
        <v>107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5" t="s">
        <v>79</v>
      </c>
      <c r="BK126" s="145">
        <f>ROUND(I126*H126,2)</f>
        <v>0</v>
      </c>
      <c r="BL126" s="15" t="s">
        <v>114</v>
      </c>
      <c r="BM126" s="144" t="s">
        <v>356</v>
      </c>
    </row>
    <row r="127" spans="1:65" s="2" customFormat="1">
      <c r="A127" s="30"/>
      <c r="B127" s="31"/>
      <c r="C127" s="30"/>
      <c r="D127" s="146" t="s">
        <v>122</v>
      </c>
      <c r="E127" s="30"/>
      <c r="F127" s="147" t="s">
        <v>355</v>
      </c>
      <c r="G127" s="30"/>
      <c r="H127" s="30"/>
      <c r="I127" s="148"/>
      <c r="J127" s="30"/>
      <c r="K127" s="30"/>
      <c r="L127" s="31"/>
      <c r="M127" s="149"/>
      <c r="N127" s="150"/>
      <c r="O127" s="51"/>
      <c r="P127" s="51"/>
      <c r="Q127" s="51"/>
      <c r="R127" s="51"/>
      <c r="S127" s="51"/>
      <c r="T127" s="52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T127" s="15" t="s">
        <v>122</v>
      </c>
      <c r="AU127" s="15" t="s">
        <v>79</v>
      </c>
    </row>
    <row r="128" spans="1:65" s="2" customFormat="1" ht="49.2" customHeight="1">
      <c r="A128" s="30"/>
      <c r="B128" s="131"/>
      <c r="C128" s="132" t="s">
        <v>354</v>
      </c>
      <c r="D128" s="132" t="s">
        <v>110</v>
      </c>
      <c r="E128" s="133" t="s">
        <v>353</v>
      </c>
      <c r="F128" s="134" t="s">
        <v>352</v>
      </c>
      <c r="G128" s="135" t="s">
        <v>340</v>
      </c>
      <c r="H128" s="136">
        <v>6.0990000000000002</v>
      </c>
      <c r="I128" s="137"/>
      <c r="J128" s="138">
        <f>ROUND(I128*H128,2)</f>
        <v>0</v>
      </c>
      <c r="K128" s="139"/>
      <c r="L128" s="31"/>
      <c r="M128" s="140" t="s">
        <v>3</v>
      </c>
      <c r="N128" s="141" t="s">
        <v>44</v>
      </c>
      <c r="O128" s="51"/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R128" s="144" t="s">
        <v>114</v>
      </c>
      <c r="AT128" s="144" t="s">
        <v>110</v>
      </c>
      <c r="AU128" s="144" t="s">
        <v>79</v>
      </c>
      <c r="AY128" s="15" t="s">
        <v>107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5" t="s">
        <v>79</v>
      </c>
      <c r="BK128" s="145">
        <f>ROUND(I128*H128,2)</f>
        <v>0</v>
      </c>
      <c r="BL128" s="15" t="s">
        <v>114</v>
      </c>
      <c r="BM128" s="144" t="s">
        <v>351</v>
      </c>
    </row>
    <row r="129" spans="1:65" s="2" customFormat="1">
      <c r="A129" s="30"/>
      <c r="B129" s="31"/>
      <c r="C129" s="30"/>
      <c r="D129" s="146" t="s">
        <v>122</v>
      </c>
      <c r="E129" s="30"/>
      <c r="F129" s="147" t="s">
        <v>350</v>
      </c>
      <c r="G129" s="30"/>
      <c r="H129" s="30"/>
      <c r="I129" s="148"/>
      <c r="J129" s="30"/>
      <c r="K129" s="30"/>
      <c r="L129" s="31"/>
      <c r="M129" s="149"/>
      <c r="N129" s="150"/>
      <c r="O129" s="51"/>
      <c r="P129" s="51"/>
      <c r="Q129" s="51"/>
      <c r="R129" s="51"/>
      <c r="S129" s="51"/>
      <c r="T129" s="52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T129" s="15" t="s">
        <v>122</v>
      </c>
      <c r="AU129" s="15" t="s">
        <v>79</v>
      </c>
    </row>
    <row r="130" spans="1:65" s="2" customFormat="1" ht="44.25" customHeight="1">
      <c r="A130" s="30"/>
      <c r="B130" s="131"/>
      <c r="C130" s="132" t="s">
        <v>9</v>
      </c>
      <c r="D130" s="132" t="s">
        <v>110</v>
      </c>
      <c r="E130" s="133" t="s">
        <v>349</v>
      </c>
      <c r="F130" s="134" t="s">
        <v>348</v>
      </c>
      <c r="G130" s="135" t="s">
        <v>340</v>
      </c>
      <c r="H130" s="136">
        <v>6.0990000000000002</v>
      </c>
      <c r="I130" s="137"/>
      <c r="J130" s="138">
        <f>ROUND(I130*H130,2)</f>
        <v>0</v>
      </c>
      <c r="K130" s="139"/>
      <c r="L130" s="31"/>
      <c r="M130" s="140" t="s">
        <v>3</v>
      </c>
      <c r="N130" s="141" t="s">
        <v>44</v>
      </c>
      <c r="O130" s="51"/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R130" s="144" t="s">
        <v>114</v>
      </c>
      <c r="AT130" s="144" t="s">
        <v>110</v>
      </c>
      <c r="AU130" s="144" t="s">
        <v>79</v>
      </c>
      <c r="AY130" s="15" t="s">
        <v>107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5" t="s">
        <v>79</v>
      </c>
      <c r="BK130" s="145">
        <f>ROUND(I130*H130,2)</f>
        <v>0</v>
      </c>
      <c r="BL130" s="15" t="s">
        <v>114</v>
      </c>
      <c r="BM130" s="144" t="s">
        <v>347</v>
      </c>
    </row>
    <row r="131" spans="1:65" s="2" customFormat="1">
      <c r="A131" s="30"/>
      <c r="B131" s="31"/>
      <c r="C131" s="30"/>
      <c r="D131" s="146" t="s">
        <v>122</v>
      </c>
      <c r="E131" s="30"/>
      <c r="F131" s="147" t="s">
        <v>346</v>
      </c>
      <c r="G131" s="30"/>
      <c r="H131" s="30"/>
      <c r="I131" s="148"/>
      <c r="J131" s="30"/>
      <c r="K131" s="30"/>
      <c r="L131" s="31"/>
      <c r="M131" s="149"/>
      <c r="N131" s="150"/>
      <c r="O131" s="51"/>
      <c r="P131" s="51"/>
      <c r="Q131" s="51"/>
      <c r="R131" s="51"/>
      <c r="S131" s="51"/>
      <c r="T131" s="52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T131" s="15" t="s">
        <v>122</v>
      </c>
      <c r="AU131" s="15" t="s">
        <v>79</v>
      </c>
    </row>
    <row r="132" spans="1:65" s="12" customFormat="1" ht="22.95" customHeight="1">
      <c r="B132" s="118"/>
      <c r="D132" s="119" t="s">
        <v>71</v>
      </c>
      <c r="E132" s="129" t="s">
        <v>345</v>
      </c>
      <c r="F132" s="129" t="s">
        <v>344</v>
      </c>
      <c r="I132" s="121"/>
      <c r="J132" s="130">
        <f>BK132</f>
        <v>0</v>
      </c>
      <c r="L132" s="118"/>
      <c r="M132" s="123"/>
      <c r="N132" s="124"/>
      <c r="O132" s="124"/>
      <c r="P132" s="125">
        <f>SUM(P133:P134)</f>
        <v>0</v>
      </c>
      <c r="Q132" s="124"/>
      <c r="R132" s="125">
        <f>SUM(R133:R134)</f>
        <v>0</v>
      </c>
      <c r="S132" s="124"/>
      <c r="T132" s="126">
        <f>SUM(T133:T134)</f>
        <v>0</v>
      </c>
      <c r="AR132" s="119" t="s">
        <v>77</v>
      </c>
      <c r="AT132" s="127" t="s">
        <v>71</v>
      </c>
      <c r="AU132" s="127" t="s">
        <v>77</v>
      </c>
      <c r="AY132" s="119" t="s">
        <v>107</v>
      </c>
      <c r="BK132" s="128">
        <f>SUM(BK133:BK134)</f>
        <v>0</v>
      </c>
    </row>
    <row r="133" spans="1:65" s="2" customFormat="1" ht="62.7" customHeight="1">
      <c r="A133" s="30"/>
      <c r="B133" s="131"/>
      <c r="C133" s="132" t="s">
        <v>343</v>
      </c>
      <c r="D133" s="132" t="s">
        <v>110</v>
      </c>
      <c r="E133" s="133" t="s">
        <v>342</v>
      </c>
      <c r="F133" s="134" t="s">
        <v>341</v>
      </c>
      <c r="G133" s="135" t="s">
        <v>340</v>
      </c>
      <c r="H133" s="136">
        <v>1.5289999999999999</v>
      </c>
      <c r="I133" s="137"/>
      <c r="J133" s="138">
        <f>ROUND(I133*H133,2)</f>
        <v>0</v>
      </c>
      <c r="K133" s="139"/>
      <c r="L133" s="31"/>
      <c r="M133" s="140" t="s">
        <v>3</v>
      </c>
      <c r="N133" s="141" t="s">
        <v>44</v>
      </c>
      <c r="O133" s="51"/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R133" s="144" t="s">
        <v>114</v>
      </c>
      <c r="AT133" s="144" t="s">
        <v>110</v>
      </c>
      <c r="AU133" s="144" t="s">
        <v>79</v>
      </c>
      <c r="AY133" s="15" t="s">
        <v>107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5" t="s">
        <v>79</v>
      </c>
      <c r="BK133" s="145">
        <f>ROUND(I133*H133,2)</f>
        <v>0</v>
      </c>
      <c r="BL133" s="15" t="s">
        <v>114</v>
      </c>
      <c r="BM133" s="144" t="s">
        <v>339</v>
      </c>
    </row>
    <row r="134" spans="1:65" s="2" customFormat="1">
      <c r="A134" s="30"/>
      <c r="B134" s="31"/>
      <c r="C134" s="30"/>
      <c r="D134" s="146" t="s">
        <v>122</v>
      </c>
      <c r="E134" s="30"/>
      <c r="F134" s="147" t="s">
        <v>338</v>
      </c>
      <c r="G134" s="30"/>
      <c r="H134" s="30"/>
      <c r="I134" s="148"/>
      <c r="J134" s="30"/>
      <c r="K134" s="30"/>
      <c r="L134" s="31"/>
      <c r="M134" s="149"/>
      <c r="N134" s="150"/>
      <c r="O134" s="51"/>
      <c r="P134" s="51"/>
      <c r="Q134" s="51"/>
      <c r="R134" s="51"/>
      <c r="S134" s="51"/>
      <c r="T134" s="52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T134" s="15" t="s">
        <v>122</v>
      </c>
      <c r="AU134" s="15" t="s">
        <v>79</v>
      </c>
    </row>
    <row r="135" spans="1:65" s="12" customFormat="1" ht="25.95" customHeight="1">
      <c r="B135" s="118"/>
      <c r="D135" s="119" t="s">
        <v>71</v>
      </c>
      <c r="E135" s="120" t="s">
        <v>337</v>
      </c>
      <c r="F135" s="120" t="s">
        <v>336</v>
      </c>
      <c r="I135" s="121"/>
      <c r="J135" s="122">
        <f>BK135</f>
        <v>0</v>
      </c>
      <c r="L135" s="118"/>
      <c r="M135" s="123"/>
      <c r="N135" s="124"/>
      <c r="O135" s="124"/>
      <c r="P135" s="125">
        <f>P136+P143+P150+P159+P174+P186+P197</f>
        <v>0</v>
      </c>
      <c r="Q135" s="124"/>
      <c r="R135" s="125">
        <f>R136+R143+R150+R159+R174+R186+R197</f>
        <v>2.8478741400000005</v>
      </c>
      <c r="S135" s="124"/>
      <c r="T135" s="126">
        <f>T136+T143+T150+T159+T174+T186+T197</f>
        <v>2.6552092800000002</v>
      </c>
      <c r="AR135" s="119" t="s">
        <v>79</v>
      </c>
      <c r="AT135" s="127" t="s">
        <v>71</v>
      </c>
      <c r="AU135" s="127" t="s">
        <v>72</v>
      </c>
      <c r="AY135" s="119" t="s">
        <v>107</v>
      </c>
      <c r="BK135" s="128">
        <f>BK136+BK143+BK150+BK159+BK174+BK186+BK197</f>
        <v>0</v>
      </c>
    </row>
    <row r="136" spans="1:65" s="12" customFormat="1" ht="22.95" customHeight="1">
      <c r="B136" s="118"/>
      <c r="D136" s="119" t="s">
        <v>71</v>
      </c>
      <c r="E136" s="129" t="s">
        <v>335</v>
      </c>
      <c r="F136" s="129" t="s">
        <v>334</v>
      </c>
      <c r="I136" s="121"/>
      <c r="J136" s="130">
        <f>BK136</f>
        <v>0</v>
      </c>
      <c r="L136" s="118"/>
      <c r="M136" s="123"/>
      <c r="N136" s="124"/>
      <c r="O136" s="124"/>
      <c r="P136" s="125">
        <f>SUM(P137:P142)</f>
        <v>0</v>
      </c>
      <c r="Q136" s="124"/>
      <c r="R136" s="125">
        <f>SUM(R137:R142)</f>
        <v>0</v>
      </c>
      <c r="S136" s="124"/>
      <c r="T136" s="126">
        <f>SUM(T137:T142)</f>
        <v>0</v>
      </c>
      <c r="AR136" s="119" t="s">
        <v>79</v>
      </c>
      <c r="AT136" s="127" t="s">
        <v>71</v>
      </c>
      <c r="AU136" s="127" t="s">
        <v>77</v>
      </c>
      <c r="AY136" s="119" t="s">
        <v>107</v>
      </c>
      <c r="BK136" s="128">
        <f>SUM(BK137:BK142)</f>
        <v>0</v>
      </c>
    </row>
    <row r="137" spans="1:65" s="2" customFormat="1" ht="33" customHeight="1">
      <c r="A137" s="30"/>
      <c r="B137" s="131"/>
      <c r="C137" s="132" t="s">
        <v>333</v>
      </c>
      <c r="D137" s="132" t="s">
        <v>110</v>
      </c>
      <c r="E137" s="133" t="s">
        <v>332</v>
      </c>
      <c r="F137" s="134" t="s">
        <v>331</v>
      </c>
      <c r="G137" s="135" t="s">
        <v>171</v>
      </c>
      <c r="H137" s="136">
        <v>21</v>
      </c>
      <c r="I137" s="137"/>
      <c r="J137" s="138">
        <f>ROUND(I137*H137,2)</f>
        <v>0</v>
      </c>
      <c r="K137" s="139"/>
      <c r="L137" s="31"/>
      <c r="M137" s="140" t="s">
        <v>3</v>
      </c>
      <c r="N137" s="141" t="s">
        <v>44</v>
      </c>
      <c r="O137" s="51"/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R137" s="144" t="s">
        <v>163</v>
      </c>
      <c r="AT137" s="144" t="s">
        <v>110</v>
      </c>
      <c r="AU137" s="144" t="s">
        <v>79</v>
      </c>
      <c r="AY137" s="15" t="s">
        <v>107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5" t="s">
        <v>79</v>
      </c>
      <c r="BK137" s="145">
        <f>ROUND(I137*H137,2)</f>
        <v>0</v>
      </c>
      <c r="BL137" s="15" t="s">
        <v>163</v>
      </c>
      <c r="BM137" s="144" t="s">
        <v>330</v>
      </c>
    </row>
    <row r="138" spans="1:65" s="2" customFormat="1">
      <c r="A138" s="30"/>
      <c r="B138" s="31"/>
      <c r="C138" s="30"/>
      <c r="D138" s="146" t="s">
        <v>122</v>
      </c>
      <c r="E138" s="30"/>
      <c r="F138" s="147" t="s">
        <v>329</v>
      </c>
      <c r="G138" s="30"/>
      <c r="H138" s="30"/>
      <c r="I138" s="148"/>
      <c r="J138" s="30"/>
      <c r="K138" s="30"/>
      <c r="L138" s="31"/>
      <c r="M138" s="149"/>
      <c r="N138" s="150"/>
      <c r="O138" s="51"/>
      <c r="P138" s="51"/>
      <c r="Q138" s="51"/>
      <c r="R138" s="51"/>
      <c r="S138" s="51"/>
      <c r="T138" s="52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T138" s="15" t="s">
        <v>122</v>
      </c>
      <c r="AU138" s="15" t="s">
        <v>79</v>
      </c>
    </row>
    <row r="139" spans="1:65" s="2" customFormat="1" ht="44.25" customHeight="1">
      <c r="A139" s="30"/>
      <c r="B139" s="131"/>
      <c r="C139" s="175" t="s">
        <v>328</v>
      </c>
      <c r="D139" s="175" t="s">
        <v>169</v>
      </c>
      <c r="E139" s="174" t="s">
        <v>327</v>
      </c>
      <c r="F139" s="173" t="s">
        <v>326</v>
      </c>
      <c r="G139" s="172" t="s">
        <v>182</v>
      </c>
      <c r="H139" s="171">
        <v>70.56</v>
      </c>
      <c r="I139" s="170"/>
      <c r="J139" s="169">
        <f>ROUND(I139*H139,2)</f>
        <v>0</v>
      </c>
      <c r="K139" s="168"/>
      <c r="L139" s="167"/>
      <c r="M139" s="166" t="s">
        <v>3</v>
      </c>
      <c r="N139" s="165" t="s">
        <v>44</v>
      </c>
      <c r="O139" s="51"/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44" t="s">
        <v>170</v>
      </c>
      <c r="AT139" s="144" t="s">
        <v>169</v>
      </c>
      <c r="AU139" s="144" t="s">
        <v>79</v>
      </c>
      <c r="AY139" s="15" t="s">
        <v>107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5" t="s">
        <v>79</v>
      </c>
      <c r="BK139" s="145">
        <f>ROUND(I139*H139,2)</f>
        <v>0</v>
      </c>
      <c r="BL139" s="15" t="s">
        <v>163</v>
      </c>
      <c r="BM139" s="144" t="s">
        <v>325</v>
      </c>
    </row>
    <row r="140" spans="1:65" s="13" customFormat="1">
      <c r="B140" s="151"/>
      <c r="D140" s="152" t="s">
        <v>124</v>
      </c>
      <c r="E140" s="153" t="s">
        <v>3</v>
      </c>
      <c r="F140" s="154" t="s">
        <v>324</v>
      </c>
      <c r="H140" s="155">
        <v>70.56</v>
      </c>
      <c r="I140" s="156"/>
      <c r="L140" s="151"/>
      <c r="M140" s="157"/>
      <c r="N140" s="158"/>
      <c r="O140" s="158"/>
      <c r="P140" s="158"/>
      <c r="Q140" s="158"/>
      <c r="R140" s="158"/>
      <c r="S140" s="158"/>
      <c r="T140" s="159"/>
      <c r="AT140" s="153" t="s">
        <v>124</v>
      </c>
      <c r="AU140" s="153" t="s">
        <v>79</v>
      </c>
      <c r="AV140" s="13" t="s">
        <v>79</v>
      </c>
      <c r="AW140" s="13" t="s">
        <v>33</v>
      </c>
      <c r="AX140" s="13" t="s">
        <v>77</v>
      </c>
      <c r="AY140" s="153" t="s">
        <v>107</v>
      </c>
    </row>
    <row r="141" spans="1:65" s="2" customFormat="1" ht="49.2" customHeight="1">
      <c r="A141" s="30"/>
      <c r="B141" s="131"/>
      <c r="C141" s="132" t="s">
        <v>163</v>
      </c>
      <c r="D141" s="132" t="s">
        <v>110</v>
      </c>
      <c r="E141" s="133" t="s">
        <v>323</v>
      </c>
      <c r="F141" s="134" t="s">
        <v>322</v>
      </c>
      <c r="G141" s="135" t="s">
        <v>164</v>
      </c>
      <c r="H141" s="164"/>
      <c r="I141" s="137"/>
      <c r="J141" s="138">
        <f>ROUND(I141*H141,2)</f>
        <v>0</v>
      </c>
      <c r="K141" s="139"/>
      <c r="L141" s="31"/>
      <c r="M141" s="140" t="s">
        <v>3</v>
      </c>
      <c r="N141" s="141" t="s">
        <v>44</v>
      </c>
      <c r="O141" s="51"/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44" t="s">
        <v>163</v>
      </c>
      <c r="AT141" s="144" t="s">
        <v>110</v>
      </c>
      <c r="AU141" s="144" t="s">
        <v>79</v>
      </c>
      <c r="AY141" s="15" t="s">
        <v>107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5" t="s">
        <v>79</v>
      </c>
      <c r="BK141" s="145">
        <f>ROUND(I141*H141,2)</f>
        <v>0</v>
      </c>
      <c r="BL141" s="15" t="s">
        <v>163</v>
      </c>
      <c r="BM141" s="144" t="s">
        <v>321</v>
      </c>
    </row>
    <row r="142" spans="1:65" s="2" customFormat="1">
      <c r="A142" s="30"/>
      <c r="B142" s="31"/>
      <c r="C142" s="30"/>
      <c r="D142" s="146" t="s">
        <v>122</v>
      </c>
      <c r="E142" s="30"/>
      <c r="F142" s="147" t="s">
        <v>320</v>
      </c>
      <c r="G142" s="30"/>
      <c r="H142" s="30"/>
      <c r="I142" s="148"/>
      <c r="J142" s="30"/>
      <c r="K142" s="30"/>
      <c r="L142" s="31"/>
      <c r="M142" s="149"/>
      <c r="N142" s="150"/>
      <c r="O142" s="51"/>
      <c r="P142" s="51"/>
      <c r="Q142" s="51"/>
      <c r="R142" s="51"/>
      <c r="S142" s="51"/>
      <c r="T142" s="52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T142" s="15" t="s">
        <v>122</v>
      </c>
      <c r="AU142" s="15" t="s">
        <v>79</v>
      </c>
    </row>
    <row r="143" spans="1:65" s="12" customFormat="1" ht="22.95" customHeight="1">
      <c r="B143" s="118"/>
      <c r="D143" s="119" t="s">
        <v>71</v>
      </c>
      <c r="E143" s="129" t="s">
        <v>319</v>
      </c>
      <c r="F143" s="129" t="s">
        <v>318</v>
      </c>
      <c r="I143" s="121"/>
      <c r="J143" s="130">
        <f>BK143</f>
        <v>0</v>
      </c>
      <c r="L143" s="118"/>
      <c r="M143" s="123"/>
      <c r="N143" s="124"/>
      <c r="O143" s="124"/>
      <c r="P143" s="125">
        <f>SUM(P144:P149)</f>
        <v>0</v>
      </c>
      <c r="Q143" s="124"/>
      <c r="R143" s="125">
        <f>SUM(R144:R149)</f>
        <v>0.17049999999999998</v>
      </c>
      <c r="S143" s="124"/>
      <c r="T143" s="126">
        <f>SUM(T144:T149)</f>
        <v>0</v>
      </c>
      <c r="AR143" s="119" t="s">
        <v>79</v>
      </c>
      <c r="AT143" s="127" t="s">
        <v>71</v>
      </c>
      <c r="AU143" s="127" t="s">
        <v>77</v>
      </c>
      <c r="AY143" s="119" t="s">
        <v>107</v>
      </c>
      <c r="BK143" s="128">
        <f>SUM(BK144:BK149)</f>
        <v>0</v>
      </c>
    </row>
    <row r="144" spans="1:65" s="2" customFormat="1" ht="33" customHeight="1">
      <c r="A144" s="30"/>
      <c r="B144" s="131"/>
      <c r="C144" s="132" t="s">
        <v>317</v>
      </c>
      <c r="D144" s="132" t="s">
        <v>110</v>
      </c>
      <c r="E144" s="133" t="s">
        <v>316</v>
      </c>
      <c r="F144" s="134" t="s">
        <v>315</v>
      </c>
      <c r="G144" s="135" t="s">
        <v>171</v>
      </c>
      <c r="H144" s="136">
        <v>50</v>
      </c>
      <c r="I144" s="137"/>
      <c r="J144" s="138">
        <f>ROUND(I144*H144,2)</f>
        <v>0</v>
      </c>
      <c r="K144" s="139"/>
      <c r="L144" s="31"/>
      <c r="M144" s="140" t="s">
        <v>3</v>
      </c>
      <c r="N144" s="141" t="s">
        <v>44</v>
      </c>
      <c r="O144" s="51"/>
      <c r="P144" s="142">
        <f>O144*H144</f>
        <v>0</v>
      </c>
      <c r="Q144" s="142">
        <v>3.4099999999999998E-3</v>
      </c>
      <c r="R144" s="142">
        <f>Q144*H144</f>
        <v>0.17049999999999998</v>
      </c>
      <c r="S144" s="142">
        <v>0</v>
      </c>
      <c r="T144" s="143">
        <f>S144*H144</f>
        <v>0</v>
      </c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R144" s="144" t="s">
        <v>163</v>
      </c>
      <c r="AT144" s="144" t="s">
        <v>110</v>
      </c>
      <c r="AU144" s="144" t="s">
        <v>79</v>
      </c>
      <c r="AY144" s="15" t="s">
        <v>107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5" t="s">
        <v>79</v>
      </c>
      <c r="BK144" s="145">
        <f>ROUND(I144*H144,2)</f>
        <v>0</v>
      </c>
      <c r="BL144" s="15" t="s">
        <v>163</v>
      </c>
      <c r="BM144" s="144" t="s">
        <v>314</v>
      </c>
    </row>
    <row r="145" spans="1:65" s="2" customFormat="1">
      <c r="A145" s="30"/>
      <c r="B145" s="31"/>
      <c r="C145" s="30"/>
      <c r="D145" s="146" t="s">
        <v>122</v>
      </c>
      <c r="E145" s="30"/>
      <c r="F145" s="147" t="s">
        <v>313</v>
      </c>
      <c r="G145" s="30"/>
      <c r="H145" s="30"/>
      <c r="I145" s="148"/>
      <c r="J145" s="30"/>
      <c r="K145" s="30"/>
      <c r="L145" s="31"/>
      <c r="M145" s="149"/>
      <c r="N145" s="150"/>
      <c r="O145" s="51"/>
      <c r="P145" s="51"/>
      <c r="Q145" s="51"/>
      <c r="R145" s="51"/>
      <c r="S145" s="51"/>
      <c r="T145" s="52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T145" s="15" t="s">
        <v>122</v>
      </c>
      <c r="AU145" s="15" t="s">
        <v>79</v>
      </c>
    </row>
    <row r="146" spans="1:65" s="2" customFormat="1" ht="49.2" customHeight="1">
      <c r="A146" s="30"/>
      <c r="B146" s="131"/>
      <c r="C146" s="175" t="s">
        <v>312</v>
      </c>
      <c r="D146" s="175" t="s">
        <v>169</v>
      </c>
      <c r="E146" s="174" t="s">
        <v>311</v>
      </c>
      <c r="F146" s="173" t="s">
        <v>310</v>
      </c>
      <c r="G146" s="172" t="s">
        <v>182</v>
      </c>
      <c r="H146" s="171">
        <v>25</v>
      </c>
      <c r="I146" s="170"/>
      <c r="J146" s="169">
        <f>ROUND(I146*H146,2)</f>
        <v>0</v>
      </c>
      <c r="K146" s="168"/>
      <c r="L146" s="167"/>
      <c r="M146" s="166" t="s">
        <v>3</v>
      </c>
      <c r="N146" s="165" t="s">
        <v>44</v>
      </c>
      <c r="O146" s="51"/>
      <c r="P146" s="142">
        <f>O146*H146</f>
        <v>0</v>
      </c>
      <c r="Q146" s="142">
        <v>0</v>
      </c>
      <c r="R146" s="142">
        <f>Q146*H146</f>
        <v>0</v>
      </c>
      <c r="S146" s="142">
        <v>0</v>
      </c>
      <c r="T146" s="143">
        <f>S146*H146</f>
        <v>0</v>
      </c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R146" s="144" t="s">
        <v>170</v>
      </c>
      <c r="AT146" s="144" t="s">
        <v>169</v>
      </c>
      <c r="AU146" s="144" t="s">
        <v>79</v>
      </c>
      <c r="AY146" s="15" t="s">
        <v>107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5" t="s">
        <v>79</v>
      </c>
      <c r="BK146" s="145">
        <f>ROUND(I146*H146,2)</f>
        <v>0</v>
      </c>
      <c r="BL146" s="15" t="s">
        <v>163</v>
      </c>
      <c r="BM146" s="144" t="s">
        <v>309</v>
      </c>
    </row>
    <row r="147" spans="1:65" s="13" customFormat="1">
      <c r="B147" s="151"/>
      <c r="D147" s="152" t="s">
        <v>124</v>
      </c>
      <c r="E147" s="153" t="s">
        <v>3</v>
      </c>
      <c r="F147" s="154" t="s">
        <v>308</v>
      </c>
      <c r="H147" s="155">
        <v>25</v>
      </c>
      <c r="I147" s="156"/>
      <c r="L147" s="151"/>
      <c r="M147" s="157"/>
      <c r="N147" s="158"/>
      <c r="O147" s="158"/>
      <c r="P147" s="158"/>
      <c r="Q147" s="158"/>
      <c r="R147" s="158"/>
      <c r="S147" s="158"/>
      <c r="T147" s="159"/>
      <c r="AT147" s="153" t="s">
        <v>124</v>
      </c>
      <c r="AU147" s="153" t="s">
        <v>79</v>
      </c>
      <c r="AV147" s="13" t="s">
        <v>79</v>
      </c>
      <c r="AW147" s="13" t="s">
        <v>33</v>
      </c>
      <c r="AX147" s="13" t="s">
        <v>77</v>
      </c>
      <c r="AY147" s="153" t="s">
        <v>107</v>
      </c>
    </row>
    <row r="148" spans="1:65" s="2" customFormat="1" ht="44.25" customHeight="1">
      <c r="A148" s="30"/>
      <c r="B148" s="131"/>
      <c r="C148" s="132" t="s">
        <v>307</v>
      </c>
      <c r="D148" s="132" t="s">
        <v>110</v>
      </c>
      <c r="E148" s="133" t="s">
        <v>306</v>
      </c>
      <c r="F148" s="134" t="s">
        <v>305</v>
      </c>
      <c r="G148" s="135" t="s">
        <v>164</v>
      </c>
      <c r="H148" s="164"/>
      <c r="I148" s="137"/>
      <c r="J148" s="138">
        <f>ROUND(I148*H148,2)</f>
        <v>0</v>
      </c>
      <c r="K148" s="139"/>
      <c r="L148" s="31"/>
      <c r="M148" s="140" t="s">
        <v>3</v>
      </c>
      <c r="N148" s="141" t="s">
        <v>44</v>
      </c>
      <c r="O148" s="51"/>
      <c r="P148" s="142">
        <f>O148*H148</f>
        <v>0</v>
      </c>
      <c r="Q148" s="142">
        <v>0</v>
      </c>
      <c r="R148" s="142">
        <f>Q148*H148</f>
        <v>0</v>
      </c>
      <c r="S148" s="142">
        <v>0</v>
      </c>
      <c r="T148" s="143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44" t="s">
        <v>163</v>
      </c>
      <c r="AT148" s="144" t="s">
        <v>110</v>
      </c>
      <c r="AU148" s="144" t="s">
        <v>79</v>
      </c>
      <c r="AY148" s="15" t="s">
        <v>107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5" t="s">
        <v>79</v>
      </c>
      <c r="BK148" s="145">
        <f>ROUND(I148*H148,2)</f>
        <v>0</v>
      </c>
      <c r="BL148" s="15" t="s">
        <v>163</v>
      </c>
      <c r="BM148" s="144" t="s">
        <v>304</v>
      </c>
    </row>
    <row r="149" spans="1:65" s="2" customFormat="1">
      <c r="A149" s="30"/>
      <c r="B149" s="31"/>
      <c r="C149" s="30"/>
      <c r="D149" s="146" t="s">
        <v>122</v>
      </c>
      <c r="E149" s="30"/>
      <c r="F149" s="147" t="s">
        <v>303</v>
      </c>
      <c r="G149" s="30"/>
      <c r="H149" s="30"/>
      <c r="I149" s="148"/>
      <c r="J149" s="30"/>
      <c r="K149" s="30"/>
      <c r="L149" s="31"/>
      <c r="M149" s="149"/>
      <c r="N149" s="150"/>
      <c r="O149" s="51"/>
      <c r="P149" s="51"/>
      <c r="Q149" s="51"/>
      <c r="R149" s="51"/>
      <c r="S149" s="51"/>
      <c r="T149" s="52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T149" s="15" t="s">
        <v>122</v>
      </c>
      <c r="AU149" s="15" t="s">
        <v>79</v>
      </c>
    </row>
    <row r="150" spans="1:65" s="12" customFormat="1" ht="22.95" customHeight="1">
      <c r="B150" s="118"/>
      <c r="D150" s="119" t="s">
        <v>71</v>
      </c>
      <c r="E150" s="129" t="s">
        <v>302</v>
      </c>
      <c r="F150" s="129" t="s">
        <v>301</v>
      </c>
      <c r="I150" s="121"/>
      <c r="J150" s="130">
        <f>BK150</f>
        <v>0</v>
      </c>
      <c r="L150" s="118"/>
      <c r="M150" s="123"/>
      <c r="N150" s="124"/>
      <c r="O150" s="124"/>
      <c r="P150" s="125">
        <f>SUM(P151:P158)</f>
        <v>0</v>
      </c>
      <c r="Q150" s="124"/>
      <c r="R150" s="125">
        <f>SUM(R151:R158)</f>
        <v>0.11949699999999999</v>
      </c>
      <c r="S150" s="124"/>
      <c r="T150" s="126">
        <f>SUM(T151:T158)</f>
        <v>5.3277000000000005E-2</v>
      </c>
      <c r="AR150" s="119" t="s">
        <v>79</v>
      </c>
      <c r="AT150" s="127" t="s">
        <v>71</v>
      </c>
      <c r="AU150" s="127" t="s">
        <v>77</v>
      </c>
      <c r="AY150" s="119" t="s">
        <v>107</v>
      </c>
      <c r="BK150" s="128">
        <f>SUM(BK151:BK158)</f>
        <v>0</v>
      </c>
    </row>
    <row r="151" spans="1:65" s="2" customFormat="1" ht="24.15" customHeight="1">
      <c r="A151" s="30"/>
      <c r="B151" s="131"/>
      <c r="C151" s="132" t="s">
        <v>300</v>
      </c>
      <c r="D151" s="132" t="s">
        <v>110</v>
      </c>
      <c r="E151" s="133" t="s">
        <v>299</v>
      </c>
      <c r="F151" s="134" t="s">
        <v>298</v>
      </c>
      <c r="G151" s="135" t="s">
        <v>120</v>
      </c>
      <c r="H151" s="136">
        <v>30.1</v>
      </c>
      <c r="I151" s="137"/>
      <c r="J151" s="138">
        <f>ROUND(I151*H151,2)</f>
        <v>0</v>
      </c>
      <c r="K151" s="139"/>
      <c r="L151" s="31"/>
      <c r="M151" s="140" t="s">
        <v>3</v>
      </c>
      <c r="N151" s="141" t="s">
        <v>44</v>
      </c>
      <c r="O151" s="51"/>
      <c r="P151" s="142">
        <f>O151*H151</f>
        <v>0</v>
      </c>
      <c r="Q151" s="142">
        <v>0</v>
      </c>
      <c r="R151" s="142">
        <f>Q151*H151</f>
        <v>0</v>
      </c>
      <c r="S151" s="142">
        <v>1.7700000000000001E-3</v>
      </c>
      <c r="T151" s="143">
        <f>S151*H151</f>
        <v>5.3277000000000005E-2</v>
      </c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R151" s="144" t="s">
        <v>163</v>
      </c>
      <c r="AT151" s="144" t="s">
        <v>110</v>
      </c>
      <c r="AU151" s="144" t="s">
        <v>79</v>
      </c>
      <c r="AY151" s="15" t="s">
        <v>107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5" t="s">
        <v>79</v>
      </c>
      <c r="BK151" s="145">
        <f>ROUND(I151*H151,2)</f>
        <v>0</v>
      </c>
      <c r="BL151" s="15" t="s">
        <v>163</v>
      </c>
      <c r="BM151" s="144" t="s">
        <v>297</v>
      </c>
    </row>
    <row r="152" spans="1:65" s="2" customFormat="1">
      <c r="A152" s="30"/>
      <c r="B152" s="31"/>
      <c r="C152" s="30"/>
      <c r="D152" s="146" t="s">
        <v>122</v>
      </c>
      <c r="E152" s="30"/>
      <c r="F152" s="147" t="s">
        <v>296</v>
      </c>
      <c r="G152" s="30"/>
      <c r="H152" s="30"/>
      <c r="I152" s="148"/>
      <c r="J152" s="30"/>
      <c r="K152" s="30"/>
      <c r="L152" s="31"/>
      <c r="M152" s="149"/>
      <c r="N152" s="150"/>
      <c r="O152" s="51"/>
      <c r="P152" s="51"/>
      <c r="Q152" s="51"/>
      <c r="R152" s="51"/>
      <c r="S152" s="51"/>
      <c r="T152" s="52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T152" s="15" t="s">
        <v>122</v>
      </c>
      <c r="AU152" s="15" t="s">
        <v>79</v>
      </c>
    </row>
    <row r="153" spans="1:65" s="13" customFormat="1">
      <c r="B153" s="151"/>
      <c r="D153" s="152" t="s">
        <v>124</v>
      </c>
      <c r="E153" s="153" t="s">
        <v>3</v>
      </c>
      <c r="F153" s="154" t="s">
        <v>291</v>
      </c>
      <c r="H153" s="155">
        <v>30.1</v>
      </c>
      <c r="I153" s="156"/>
      <c r="L153" s="151"/>
      <c r="M153" s="157"/>
      <c r="N153" s="158"/>
      <c r="O153" s="158"/>
      <c r="P153" s="158"/>
      <c r="Q153" s="158"/>
      <c r="R153" s="158"/>
      <c r="S153" s="158"/>
      <c r="T153" s="159"/>
      <c r="AT153" s="153" t="s">
        <v>124</v>
      </c>
      <c r="AU153" s="153" t="s">
        <v>79</v>
      </c>
      <c r="AV153" s="13" t="s">
        <v>79</v>
      </c>
      <c r="AW153" s="13" t="s">
        <v>33</v>
      </c>
      <c r="AX153" s="13" t="s">
        <v>77</v>
      </c>
      <c r="AY153" s="153" t="s">
        <v>107</v>
      </c>
    </row>
    <row r="154" spans="1:65" s="2" customFormat="1" ht="37.950000000000003" customHeight="1">
      <c r="A154" s="30"/>
      <c r="B154" s="131"/>
      <c r="C154" s="132" t="s">
        <v>8</v>
      </c>
      <c r="D154" s="132" t="s">
        <v>110</v>
      </c>
      <c r="E154" s="133" t="s">
        <v>295</v>
      </c>
      <c r="F154" s="134" t="s">
        <v>294</v>
      </c>
      <c r="G154" s="135" t="s">
        <v>120</v>
      </c>
      <c r="H154" s="136">
        <v>30.1</v>
      </c>
      <c r="I154" s="137"/>
      <c r="J154" s="138">
        <f>ROUND(I154*H154,2)</f>
        <v>0</v>
      </c>
      <c r="K154" s="139"/>
      <c r="L154" s="31"/>
      <c r="M154" s="140" t="s">
        <v>3</v>
      </c>
      <c r="N154" s="141" t="s">
        <v>44</v>
      </c>
      <c r="O154" s="51"/>
      <c r="P154" s="142">
        <f>O154*H154</f>
        <v>0</v>
      </c>
      <c r="Q154" s="142">
        <v>3.9699999999999996E-3</v>
      </c>
      <c r="R154" s="142">
        <f>Q154*H154</f>
        <v>0.11949699999999999</v>
      </c>
      <c r="S154" s="142">
        <v>0</v>
      </c>
      <c r="T154" s="143">
        <f>S154*H154</f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44" t="s">
        <v>163</v>
      </c>
      <c r="AT154" s="144" t="s">
        <v>110</v>
      </c>
      <c r="AU154" s="144" t="s">
        <v>79</v>
      </c>
      <c r="AY154" s="15" t="s">
        <v>107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5" t="s">
        <v>79</v>
      </c>
      <c r="BK154" s="145">
        <f>ROUND(I154*H154,2)</f>
        <v>0</v>
      </c>
      <c r="BL154" s="15" t="s">
        <v>163</v>
      </c>
      <c r="BM154" s="144" t="s">
        <v>293</v>
      </c>
    </row>
    <row r="155" spans="1:65" s="2" customFormat="1">
      <c r="A155" s="30"/>
      <c r="B155" s="31"/>
      <c r="C155" s="30"/>
      <c r="D155" s="146" t="s">
        <v>122</v>
      </c>
      <c r="E155" s="30"/>
      <c r="F155" s="147" t="s">
        <v>292</v>
      </c>
      <c r="G155" s="30"/>
      <c r="H155" s="30"/>
      <c r="I155" s="148"/>
      <c r="J155" s="30"/>
      <c r="K155" s="30"/>
      <c r="L155" s="31"/>
      <c r="M155" s="149"/>
      <c r="N155" s="150"/>
      <c r="O155" s="51"/>
      <c r="P155" s="51"/>
      <c r="Q155" s="51"/>
      <c r="R155" s="51"/>
      <c r="S155" s="51"/>
      <c r="T155" s="52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T155" s="15" t="s">
        <v>122</v>
      </c>
      <c r="AU155" s="15" t="s">
        <v>79</v>
      </c>
    </row>
    <row r="156" spans="1:65" s="13" customFormat="1">
      <c r="B156" s="151"/>
      <c r="D156" s="152" t="s">
        <v>124</v>
      </c>
      <c r="E156" s="153" t="s">
        <v>3</v>
      </c>
      <c r="F156" s="154" t="s">
        <v>291</v>
      </c>
      <c r="H156" s="155">
        <v>30.1</v>
      </c>
      <c r="I156" s="156"/>
      <c r="L156" s="151"/>
      <c r="M156" s="157"/>
      <c r="N156" s="158"/>
      <c r="O156" s="158"/>
      <c r="P156" s="158"/>
      <c r="Q156" s="158"/>
      <c r="R156" s="158"/>
      <c r="S156" s="158"/>
      <c r="T156" s="159"/>
      <c r="AT156" s="153" t="s">
        <v>124</v>
      </c>
      <c r="AU156" s="153" t="s">
        <v>79</v>
      </c>
      <c r="AV156" s="13" t="s">
        <v>79</v>
      </c>
      <c r="AW156" s="13" t="s">
        <v>33</v>
      </c>
      <c r="AX156" s="13" t="s">
        <v>77</v>
      </c>
      <c r="AY156" s="153" t="s">
        <v>107</v>
      </c>
    </row>
    <row r="157" spans="1:65" s="2" customFormat="1" ht="55.5" customHeight="1">
      <c r="A157" s="30"/>
      <c r="B157" s="131"/>
      <c r="C157" s="132" t="s">
        <v>290</v>
      </c>
      <c r="D157" s="132" t="s">
        <v>110</v>
      </c>
      <c r="E157" s="133" t="s">
        <v>289</v>
      </c>
      <c r="F157" s="134" t="s">
        <v>288</v>
      </c>
      <c r="G157" s="135" t="s">
        <v>164</v>
      </c>
      <c r="H157" s="164"/>
      <c r="I157" s="137"/>
      <c r="J157" s="138">
        <f>ROUND(I157*H157,2)</f>
        <v>0</v>
      </c>
      <c r="K157" s="139"/>
      <c r="L157" s="31"/>
      <c r="M157" s="140" t="s">
        <v>3</v>
      </c>
      <c r="N157" s="141" t="s">
        <v>44</v>
      </c>
      <c r="O157" s="51"/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44" t="s">
        <v>163</v>
      </c>
      <c r="AT157" s="144" t="s">
        <v>110</v>
      </c>
      <c r="AU157" s="144" t="s">
        <v>79</v>
      </c>
      <c r="AY157" s="15" t="s">
        <v>107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5" t="s">
        <v>79</v>
      </c>
      <c r="BK157" s="145">
        <f>ROUND(I157*H157,2)</f>
        <v>0</v>
      </c>
      <c r="BL157" s="15" t="s">
        <v>163</v>
      </c>
      <c r="BM157" s="144" t="s">
        <v>287</v>
      </c>
    </row>
    <row r="158" spans="1:65" s="2" customFormat="1">
      <c r="A158" s="30"/>
      <c r="B158" s="31"/>
      <c r="C158" s="30"/>
      <c r="D158" s="146" t="s">
        <v>122</v>
      </c>
      <c r="E158" s="30"/>
      <c r="F158" s="147" t="s">
        <v>286</v>
      </c>
      <c r="G158" s="30"/>
      <c r="H158" s="30"/>
      <c r="I158" s="148"/>
      <c r="J158" s="30"/>
      <c r="K158" s="30"/>
      <c r="L158" s="31"/>
      <c r="M158" s="149"/>
      <c r="N158" s="150"/>
      <c r="O158" s="51"/>
      <c r="P158" s="51"/>
      <c r="Q158" s="51"/>
      <c r="R158" s="51"/>
      <c r="S158" s="51"/>
      <c r="T158" s="52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T158" s="15" t="s">
        <v>122</v>
      </c>
      <c r="AU158" s="15" t="s">
        <v>79</v>
      </c>
    </row>
    <row r="159" spans="1:65" s="12" customFormat="1" ht="22.95" customHeight="1">
      <c r="B159" s="118"/>
      <c r="D159" s="119" t="s">
        <v>71</v>
      </c>
      <c r="E159" s="129" t="s">
        <v>285</v>
      </c>
      <c r="F159" s="129" t="s">
        <v>284</v>
      </c>
      <c r="I159" s="121"/>
      <c r="J159" s="130">
        <f>BK159</f>
        <v>0</v>
      </c>
      <c r="L159" s="118"/>
      <c r="M159" s="123"/>
      <c r="N159" s="124"/>
      <c r="O159" s="124"/>
      <c r="P159" s="125">
        <f>SUM(P160:P173)</f>
        <v>0</v>
      </c>
      <c r="Q159" s="124"/>
      <c r="R159" s="125">
        <f>SUM(R160:R173)</f>
        <v>4.3344000000000008E-2</v>
      </c>
      <c r="S159" s="124"/>
      <c r="T159" s="126">
        <f>SUM(T160:T173)</f>
        <v>1.5050000000000001</v>
      </c>
      <c r="AR159" s="119" t="s">
        <v>79</v>
      </c>
      <c r="AT159" s="127" t="s">
        <v>71</v>
      </c>
      <c r="AU159" s="127" t="s">
        <v>77</v>
      </c>
      <c r="AY159" s="119" t="s">
        <v>107</v>
      </c>
      <c r="BK159" s="128">
        <f>SUM(BK160:BK173)</f>
        <v>0</v>
      </c>
    </row>
    <row r="160" spans="1:65" s="2" customFormat="1" ht="24.15" customHeight="1">
      <c r="A160" s="30"/>
      <c r="B160" s="131"/>
      <c r="C160" s="132" t="s">
        <v>283</v>
      </c>
      <c r="D160" s="132" t="s">
        <v>110</v>
      </c>
      <c r="E160" s="133" t="s">
        <v>282</v>
      </c>
      <c r="F160" s="134" t="s">
        <v>281</v>
      </c>
      <c r="G160" s="135" t="s">
        <v>113</v>
      </c>
      <c r="H160" s="136">
        <v>18</v>
      </c>
      <c r="I160" s="137"/>
      <c r="J160" s="138">
        <f>ROUND(I160*H160,2)</f>
        <v>0</v>
      </c>
      <c r="K160" s="139"/>
      <c r="L160" s="31"/>
      <c r="M160" s="140" t="s">
        <v>3</v>
      </c>
      <c r="N160" s="141" t="s">
        <v>44</v>
      </c>
      <c r="O160" s="51"/>
      <c r="P160" s="142">
        <f>O160*H160</f>
        <v>0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R160" s="144" t="s">
        <v>163</v>
      </c>
      <c r="AT160" s="144" t="s">
        <v>110</v>
      </c>
      <c r="AU160" s="144" t="s">
        <v>79</v>
      </c>
      <c r="AY160" s="15" t="s">
        <v>107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5" t="s">
        <v>79</v>
      </c>
      <c r="BK160" s="145">
        <f>ROUND(I160*H160,2)</f>
        <v>0</v>
      </c>
      <c r="BL160" s="15" t="s">
        <v>163</v>
      </c>
      <c r="BM160" s="144" t="s">
        <v>280</v>
      </c>
    </row>
    <row r="161" spans="1:65" s="13" customFormat="1">
      <c r="B161" s="151"/>
      <c r="D161" s="152" t="s">
        <v>124</v>
      </c>
      <c r="E161" s="153" t="s">
        <v>3</v>
      </c>
      <c r="F161" s="154" t="s">
        <v>279</v>
      </c>
      <c r="H161" s="155">
        <v>18</v>
      </c>
      <c r="I161" s="156"/>
      <c r="L161" s="151"/>
      <c r="M161" s="157"/>
      <c r="N161" s="158"/>
      <c r="O161" s="158"/>
      <c r="P161" s="158"/>
      <c r="Q161" s="158"/>
      <c r="R161" s="158"/>
      <c r="S161" s="158"/>
      <c r="T161" s="159"/>
      <c r="AT161" s="153" t="s">
        <v>124</v>
      </c>
      <c r="AU161" s="153" t="s">
        <v>79</v>
      </c>
      <c r="AV161" s="13" t="s">
        <v>79</v>
      </c>
      <c r="AW161" s="13" t="s">
        <v>33</v>
      </c>
      <c r="AX161" s="13" t="s">
        <v>77</v>
      </c>
      <c r="AY161" s="153" t="s">
        <v>107</v>
      </c>
    </row>
    <row r="162" spans="1:65" s="2" customFormat="1" ht="33" customHeight="1">
      <c r="A162" s="30"/>
      <c r="B162" s="131"/>
      <c r="C162" s="132" t="s">
        <v>278</v>
      </c>
      <c r="D162" s="132" t="s">
        <v>110</v>
      </c>
      <c r="E162" s="133" t="s">
        <v>277</v>
      </c>
      <c r="F162" s="134" t="s">
        <v>276</v>
      </c>
      <c r="G162" s="135" t="s">
        <v>120</v>
      </c>
      <c r="H162" s="136">
        <v>60.2</v>
      </c>
      <c r="I162" s="137"/>
      <c r="J162" s="138">
        <f>ROUND(I162*H162,2)</f>
        <v>0</v>
      </c>
      <c r="K162" s="139"/>
      <c r="L162" s="31"/>
      <c r="M162" s="140" t="s">
        <v>3</v>
      </c>
      <c r="N162" s="141" t="s">
        <v>44</v>
      </c>
      <c r="O162" s="51"/>
      <c r="P162" s="142">
        <f>O162*H162</f>
        <v>0</v>
      </c>
      <c r="Q162" s="142">
        <v>0</v>
      </c>
      <c r="R162" s="142">
        <f>Q162*H162</f>
        <v>0</v>
      </c>
      <c r="S162" s="142">
        <v>2.5000000000000001E-2</v>
      </c>
      <c r="T162" s="143">
        <f>S162*H162</f>
        <v>1.5050000000000001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44" t="s">
        <v>163</v>
      </c>
      <c r="AT162" s="144" t="s">
        <v>110</v>
      </c>
      <c r="AU162" s="144" t="s">
        <v>79</v>
      </c>
      <c r="AY162" s="15" t="s">
        <v>107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5" t="s">
        <v>79</v>
      </c>
      <c r="BK162" s="145">
        <f>ROUND(I162*H162,2)</f>
        <v>0</v>
      </c>
      <c r="BL162" s="15" t="s">
        <v>163</v>
      </c>
      <c r="BM162" s="144" t="s">
        <v>275</v>
      </c>
    </row>
    <row r="163" spans="1:65" s="2" customFormat="1">
      <c r="A163" s="30"/>
      <c r="B163" s="31"/>
      <c r="C163" s="30"/>
      <c r="D163" s="146" t="s">
        <v>122</v>
      </c>
      <c r="E163" s="30"/>
      <c r="F163" s="147" t="s">
        <v>274</v>
      </c>
      <c r="G163" s="30"/>
      <c r="H163" s="30"/>
      <c r="I163" s="148"/>
      <c r="J163" s="30"/>
      <c r="K163" s="30"/>
      <c r="L163" s="31"/>
      <c r="M163" s="149"/>
      <c r="N163" s="150"/>
      <c r="O163" s="51"/>
      <c r="P163" s="51"/>
      <c r="Q163" s="51"/>
      <c r="R163" s="51"/>
      <c r="S163" s="51"/>
      <c r="T163" s="52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T163" s="15" t="s">
        <v>122</v>
      </c>
      <c r="AU163" s="15" t="s">
        <v>79</v>
      </c>
    </row>
    <row r="164" spans="1:65" s="13" customFormat="1">
      <c r="B164" s="151"/>
      <c r="D164" s="152" t="s">
        <v>124</v>
      </c>
      <c r="E164" s="153" t="s">
        <v>3</v>
      </c>
      <c r="F164" s="154" t="s">
        <v>273</v>
      </c>
      <c r="H164" s="155">
        <v>30.1</v>
      </c>
      <c r="I164" s="156"/>
      <c r="L164" s="151"/>
      <c r="M164" s="157"/>
      <c r="N164" s="158"/>
      <c r="O164" s="158"/>
      <c r="P164" s="158"/>
      <c r="Q164" s="158"/>
      <c r="R164" s="158"/>
      <c r="S164" s="158"/>
      <c r="T164" s="159"/>
      <c r="AT164" s="153" t="s">
        <v>124</v>
      </c>
      <c r="AU164" s="153" t="s">
        <v>79</v>
      </c>
      <c r="AV164" s="13" t="s">
        <v>79</v>
      </c>
      <c r="AW164" s="13" t="s">
        <v>33</v>
      </c>
      <c r="AX164" s="13" t="s">
        <v>72</v>
      </c>
      <c r="AY164" s="153" t="s">
        <v>107</v>
      </c>
    </row>
    <row r="165" spans="1:65" s="13" customFormat="1">
      <c r="B165" s="151"/>
      <c r="D165" s="152" t="s">
        <v>124</v>
      </c>
      <c r="E165" s="153" t="s">
        <v>3</v>
      </c>
      <c r="F165" s="154" t="s">
        <v>272</v>
      </c>
      <c r="H165" s="155">
        <v>30.1</v>
      </c>
      <c r="I165" s="156"/>
      <c r="L165" s="151"/>
      <c r="M165" s="157"/>
      <c r="N165" s="158"/>
      <c r="O165" s="158"/>
      <c r="P165" s="158"/>
      <c r="Q165" s="158"/>
      <c r="R165" s="158"/>
      <c r="S165" s="158"/>
      <c r="T165" s="159"/>
      <c r="AT165" s="153" t="s">
        <v>124</v>
      </c>
      <c r="AU165" s="153" t="s">
        <v>79</v>
      </c>
      <c r="AV165" s="13" t="s">
        <v>79</v>
      </c>
      <c r="AW165" s="13" t="s">
        <v>33</v>
      </c>
      <c r="AX165" s="13" t="s">
        <v>72</v>
      </c>
      <c r="AY165" s="153" t="s">
        <v>107</v>
      </c>
    </row>
    <row r="166" spans="1:65" s="176" customFormat="1">
      <c r="B166" s="181"/>
      <c r="D166" s="152" t="s">
        <v>124</v>
      </c>
      <c r="E166" s="177" t="s">
        <v>3</v>
      </c>
      <c r="F166" s="184" t="s">
        <v>221</v>
      </c>
      <c r="H166" s="183">
        <v>60.2</v>
      </c>
      <c r="I166" s="182"/>
      <c r="L166" s="181"/>
      <c r="M166" s="180"/>
      <c r="N166" s="179"/>
      <c r="O166" s="179"/>
      <c r="P166" s="179"/>
      <c r="Q166" s="179"/>
      <c r="R166" s="179"/>
      <c r="S166" s="179"/>
      <c r="T166" s="178"/>
      <c r="AT166" s="177" t="s">
        <v>124</v>
      </c>
      <c r="AU166" s="177" t="s">
        <v>79</v>
      </c>
      <c r="AV166" s="176" t="s">
        <v>126</v>
      </c>
      <c r="AW166" s="176" t="s">
        <v>33</v>
      </c>
      <c r="AX166" s="176" t="s">
        <v>77</v>
      </c>
      <c r="AY166" s="177" t="s">
        <v>107</v>
      </c>
    </row>
    <row r="167" spans="1:65" s="2" customFormat="1" ht="24.15" customHeight="1">
      <c r="A167" s="30"/>
      <c r="B167" s="131"/>
      <c r="C167" s="132" t="s">
        <v>271</v>
      </c>
      <c r="D167" s="132" t="s">
        <v>110</v>
      </c>
      <c r="E167" s="133" t="s">
        <v>270</v>
      </c>
      <c r="F167" s="134" t="s">
        <v>269</v>
      </c>
      <c r="G167" s="135" t="s">
        <v>120</v>
      </c>
      <c r="H167" s="136">
        <v>60.2</v>
      </c>
      <c r="I167" s="137"/>
      <c r="J167" s="138">
        <f>ROUND(I167*H167,2)</f>
        <v>0</v>
      </c>
      <c r="K167" s="139"/>
      <c r="L167" s="31"/>
      <c r="M167" s="140" t="s">
        <v>3</v>
      </c>
      <c r="N167" s="141" t="s">
        <v>44</v>
      </c>
      <c r="O167" s="51"/>
      <c r="P167" s="142">
        <f>O167*H167</f>
        <v>0</v>
      </c>
      <c r="Q167" s="142">
        <v>7.2000000000000005E-4</v>
      </c>
      <c r="R167" s="142">
        <f>Q167*H167</f>
        <v>4.3344000000000008E-2</v>
      </c>
      <c r="S167" s="142">
        <v>0</v>
      </c>
      <c r="T167" s="143">
        <f>S167*H167</f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44" t="s">
        <v>163</v>
      </c>
      <c r="AT167" s="144" t="s">
        <v>110</v>
      </c>
      <c r="AU167" s="144" t="s">
        <v>79</v>
      </c>
      <c r="AY167" s="15" t="s">
        <v>107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5" t="s">
        <v>79</v>
      </c>
      <c r="BK167" s="145">
        <f>ROUND(I167*H167,2)</f>
        <v>0</v>
      </c>
      <c r="BL167" s="15" t="s">
        <v>163</v>
      </c>
      <c r="BM167" s="144" t="s">
        <v>268</v>
      </c>
    </row>
    <row r="168" spans="1:65" s="2" customFormat="1">
      <c r="A168" s="30"/>
      <c r="B168" s="31"/>
      <c r="C168" s="30"/>
      <c r="D168" s="146" t="s">
        <v>122</v>
      </c>
      <c r="E168" s="30"/>
      <c r="F168" s="147" t="s">
        <v>267</v>
      </c>
      <c r="G168" s="30"/>
      <c r="H168" s="30"/>
      <c r="I168" s="148"/>
      <c r="J168" s="30"/>
      <c r="K168" s="30"/>
      <c r="L168" s="31"/>
      <c r="M168" s="149"/>
      <c r="N168" s="150"/>
      <c r="O168" s="51"/>
      <c r="P168" s="51"/>
      <c r="Q168" s="51"/>
      <c r="R168" s="51"/>
      <c r="S168" s="51"/>
      <c r="T168" s="52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T168" s="15" t="s">
        <v>122</v>
      </c>
      <c r="AU168" s="15" t="s">
        <v>79</v>
      </c>
    </row>
    <row r="169" spans="1:65" s="13" customFormat="1">
      <c r="B169" s="151"/>
      <c r="D169" s="152" t="s">
        <v>124</v>
      </c>
      <c r="E169" s="153" t="s">
        <v>3</v>
      </c>
      <c r="F169" s="154" t="s">
        <v>266</v>
      </c>
      <c r="H169" s="155">
        <v>30.1</v>
      </c>
      <c r="I169" s="156"/>
      <c r="L169" s="151"/>
      <c r="M169" s="157"/>
      <c r="N169" s="158"/>
      <c r="O169" s="158"/>
      <c r="P169" s="158"/>
      <c r="Q169" s="158"/>
      <c r="R169" s="158"/>
      <c r="S169" s="158"/>
      <c r="T169" s="159"/>
      <c r="AT169" s="153" t="s">
        <v>124</v>
      </c>
      <c r="AU169" s="153" t="s">
        <v>79</v>
      </c>
      <c r="AV169" s="13" t="s">
        <v>79</v>
      </c>
      <c r="AW169" s="13" t="s">
        <v>33</v>
      </c>
      <c r="AX169" s="13" t="s">
        <v>72</v>
      </c>
      <c r="AY169" s="153" t="s">
        <v>107</v>
      </c>
    </row>
    <row r="170" spans="1:65" s="13" customFormat="1">
      <c r="B170" s="151"/>
      <c r="D170" s="152" t="s">
        <v>124</v>
      </c>
      <c r="E170" s="153" t="s">
        <v>3</v>
      </c>
      <c r="F170" s="154" t="s">
        <v>265</v>
      </c>
      <c r="H170" s="155">
        <v>30.1</v>
      </c>
      <c r="I170" s="156"/>
      <c r="L170" s="151"/>
      <c r="M170" s="157"/>
      <c r="N170" s="158"/>
      <c r="O170" s="158"/>
      <c r="P170" s="158"/>
      <c r="Q170" s="158"/>
      <c r="R170" s="158"/>
      <c r="S170" s="158"/>
      <c r="T170" s="159"/>
      <c r="AT170" s="153" t="s">
        <v>124</v>
      </c>
      <c r="AU170" s="153" t="s">
        <v>79</v>
      </c>
      <c r="AV170" s="13" t="s">
        <v>79</v>
      </c>
      <c r="AW170" s="13" t="s">
        <v>33</v>
      </c>
      <c r="AX170" s="13" t="s">
        <v>72</v>
      </c>
      <c r="AY170" s="153" t="s">
        <v>107</v>
      </c>
    </row>
    <row r="171" spans="1:65" s="176" customFormat="1">
      <c r="B171" s="181"/>
      <c r="D171" s="152" t="s">
        <v>124</v>
      </c>
      <c r="E171" s="177" t="s">
        <v>3</v>
      </c>
      <c r="F171" s="184" t="s">
        <v>221</v>
      </c>
      <c r="H171" s="183">
        <v>60.2</v>
      </c>
      <c r="I171" s="182"/>
      <c r="L171" s="181"/>
      <c r="M171" s="180"/>
      <c r="N171" s="179"/>
      <c r="O171" s="179"/>
      <c r="P171" s="179"/>
      <c r="Q171" s="179"/>
      <c r="R171" s="179"/>
      <c r="S171" s="179"/>
      <c r="T171" s="178"/>
      <c r="AT171" s="177" t="s">
        <v>124</v>
      </c>
      <c r="AU171" s="177" t="s">
        <v>79</v>
      </c>
      <c r="AV171" s="176" t="s">
        <v>126</v>
      </c>
      <c r="AW171" s="176" t="s">
        <v>33</v>
      </c>
      <c r="AX171" s="176" t="s">
        <v>77</v>
      </c>
      <c r="AY171" s="177" t="s">
        <v>107</v>
      </c>
    </row>
    <row r="172" spans="1:65" s="2" customFormat="1" ht="49.2" customHeight="1">
      <c r="A172" s="30"/>
      <c r="B172" s="131"/>
      <c r="C172" s="132" t="s">
        <v>264</v>
      </c>
      <c r="D172" s="132" t="s">
        <v>110</v>
      </c>
      <c r="E172" s="133" t="s">
        <v>263</v>
      </c>
      <c r="F172" s="134" t="s">
        <v>262</v>
      </c>
      <c r="G172" s="135" t="s">
        <v>164</v>
      </c>
      <c r="H172" s="164"/>
      <c r="I172" s="137"/>
      <c r="J172" s="138">
        <f>ROUND(I172*H172,2)</f>
        <v>0</v>
      </c>
      <c r="K172" s="139"/>
      <c r="L172" s="31"/>
      <c r="M172" s="140" t="s">
        <v>3</v>
      </c>
      <c r="N172" s="141" t="s">
        <v>44</v>
      </c>
      <c r="O172" s="51"/>
      <c r="P172" s="142">
        <f>O172*H172</f>
        <v>0</v>
      </c>
      <c r="Q172" s="142">
        <v>0</v>
      </c>
      <c r="R172" s="142">
        <f>Q172*H172</f>
        <v>0</v>
      </c>
      <c r="S172" s="142">
        <v>0</v>
      </c>
      <c r="T172" s="143">
        <f>S172*H172</f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44" t="s">
        <v>163</v>
      </c>
      <c r="AT172" s="144" t="s">
        <v>110</v>
      </c>
      <c r="AU172" s="144" t="s">
        <v>79</v>
      </c>
      <c r="AY172" s="15" t="s">
        <v>107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5" t="s">
        <v>79</v>
      </c>
      <c r="BK172" s="145">
        <f>ROUND(I172*H172,2)</f>
        <v>0</v>
      </c>
      <c r="BL172" s="15" t="s">
        <v>163</v>
      </c>
      <c r="BM172" s="144" t="s">
        <v>261</v>
      </c>
    </row>
    <row r="173" spans="1:65" s="2" customFormat="1">
      <c r="A173" s="30"/>
      <c r="B173" s="31"/>
      <c r="C173" s="30"/>
      <c r="D173" s="146" t="s">
        <v>122</v>
      </c>
      <c r="E173" s="30"/>
      <c r="F173" s="147" t="s">
        <v>260</v>
      </c>
      <c r="G173" s="30"/>
      <c r="H173" s="30"/>
      <c r="I173" s="148"/>
      <c r="J173" s="30"/>
      <c r="K173" s="30"/>
      <c r="L173" s="31"/>
      <c r="M173" s="149"/>
      <c r="N173" s="150"/>
      <c r="O173" s="51"/>
      <c r="P173" s="51"/>
      <c r="Q173" s="51"/>
      <c r="R173" s="51"/>
      <c r="S173" s="51"/>
      <c r="T173" s="52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T173" s="15" t="s">
        <v>122</v>
      </c>
      <c r="AU173" s="15" t="s">
        <v>79</v>
      </c>
    </row>
    <row r="174" spans="1:65" s="12" customFormat="1" ht="22.95" customHeight="1">
      <c r="B174" s="118"/>
      <c r="D174" s="119" t="s">
        <v>71</v>
      </c>
      <c r="E174" s="129" t="s">
        <v>259</v>
      </c>
      <c r="F174" s="129" t="s">
        <v>258</v>
      </c>
      <c r="I174" s="121"/>
      <c r="J174" s="130">
        <f>BK174</f>
        <v>0</v>
      </c>
      <c r="L174" s="118"/>
      <c r="M174" s="123"/>
      <c r="N174" s="124"/>
      <c r="O174" s="124"/>
      <c r="P174" s="125">
        <f>SUM(P175:P185)</f>
        <v>0</v>
      </c>
      <c r="Q174" s="124"/>
      <c r="R174" s="125">
        <f>SUM(R175:R185)</f>
        <v>1.0673880000000002</v>
      </c>
      <c r="S174" s="124"/>
      <c r="T174" s="126">
        <f>SUM(T175:T185)</f>
        <v>0</v>
      </c>
      <c r="AR174" s="119" t="s">
        <v>79</v>
      </c>
      <c r="AT174" s="127" t="s">
        <v>71</v>
      </c>
      <c r="AU174" s="127" t="s">
        <v>77</v>
      </c>
      <c r="AY174" s="119" t="s">
        <v>107</v>
      </c>
      <c r="BK174" s="128">
        <f>SUM(BK175:BK185)</f>
        <v>0</v>
      </c>
    </row>
    <row r="175" spans="1:65" s="2" customFormat="1" ht="37.950000000000003" customHeight="1">
      <c r="A175" s="30"/>
      <c r="B175" s="131"/>
      <c r="C175" s="132" t="s">
        <v>257</v>
      </c>
      <c r="D175" s="132" t="s">
        <v>110</v>
      </c>
      <c r="E175" s="133" t="s">
        <v>256</v>
      </c>
      <c r="F175" s="134" t="s">
        <v>255</v>
      </c>
      <c r="G175" s="135" t="s">
        <v>171</v>
      </c>
      <c r="H175" s="136">
        <v>34.92</v>
      </c>
      <c r="I175" s="137"/>
      <c r="J175" s="138">
        <f>ROUND(I175*H175,2)</f>
        <v>0</v>
      </c>
      <c r="K175" s="139"/>
      <c r="L175" s="31"/>
      <c r="M175" s="140" t="s">
        <v>3</v>
      </c>
      <c r="N175" s="141" t="s">
        <v>44</v>
      </c>
      <c r="O175" s="51"/>
      <c r="P175" s="142">
        <f>O175*H175</f>
        <v>0</v>
      </c>
      <c r="Q175" s="142">
        <v>0</v>
      </c>
      <c r="R175" s="142">
        <f>Q175*H175</f>
        <v>0</v>
      </c>
      <c r="S175" s="142">
        <v>0</v>
      </c>
      <c r="T175" s="143">
        <f>S175*H175</f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44" t="s">
        <v>163</v>
      </c>
      <c r="AT175" s="144" t="s">
        <v>110</v>
      </c>
      <c r="AU175" s="144" t="s">
        <v>79</v>
      </c>
      <c r="AY175" s="15" t="s">
        <v>107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5" t="s">
        <v>79</v>
      </c>
      <c r="BK175" s="145">
        <f>ROUND(I175*H175,2)</f>
        <v>0</v>
      </c>
      <c r="BL175" s="15" t="s">
        <v>163</v>
      </c>
      <c r="BM175" s="144" t="s">
        <v>254</v>
      </c>
    </row>
    <row r="176" spans="1:65" s="2" customFormat="1">
      <c r="A176" s="30"/>
      <c r="B176" s="31"/>
      <c r="C176" s="30"/>
      <c r="D176" s="146" t="s">
        <v>122</v>
      </c>
      <c r="E176" s="30"/>
      <c r="F176" s="147" t="s">
        <v>253</v>
      </c>
      <c r="G176" s="30"/>
      <c r="H176" s="30"/>
      <c r="I176" s="148"/>
      <c r="J176" s="30"/>
      <c r="K176" s="30"/>
      <c r="L176" s="31"/>
      <c r="M176" s="149"/>
      <c r="N176" s="150"/>
      <c r="O176" s="51"/>
      <c r="P176" s="51"/>
      <c r="Q176" s="51"/>
      <c r="R176" s="51"/>
      <c r="S176" s="51"/>
      <c r="T176" s="52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T176" s="15" t="s">
        <v>122</v>
      </c>
      <c r="AU176" s="15" t="s">
        <v>79</v>
      </c>
    </row>
    <row r="177" spans="1:65" s="13" customFormat="1">
      <c r="B177" s="151"/>
      <c r="D177" s="152" t="s">
        <v>124</v>
      </c>
      <c r="E177" s="153" t="s">
        <v>3</v>
      </c>
      <c r="F177" s="154" t="s">
        <v>232</v>
      </c>
      <c r="H177" s="155">
        <v>34.92</v>
      </c>
      <c r="I177" s="156"/>
      <c r="L177" s="151"/>
      <c r="M177" s="157"/>
      <c r="N177" s="158"/>
      <c r="O177" s="158"/>
      <c r="P177" s="158"/>
      <c r="Q177" s="158"/>
      <c r="R177" s="158"/>
      <c r="S177" s="158"/>
      <c r="T177" s="159"/>
      <c r="AT177" s="153" t="s">
        <v>124</v>
      </c>
      <c r="AU177" s="153" t="s">
        <v>79</v>
      </c>
      <c r="AV177" s="13" t="s">
        <v>79</v>
      </c>
      <c r="AW177" s="13" t="s">
        <v>33</v>
      </c>
      <c r="AX177" s="13" t="s">
        <v>77</v>
      </c>
      <c r="AY177" s="153" t="s">
        <v>107</v>
      </c>
    </row>
    <row r="178" spans="1:65" s="2" customFormat="1" ht="24.15" customHeight="1">
      <c r="A178" s="30"/>
      <c r="B178" s="131"/>
      <c r="C178" s="132" t="s">
        <v>252</v>
      </c>
      <c r="D178" s="132" t="s">
        <v>110</v>
      </c>
      <c r="E178" s="133" t="s">
        <v>251</v>
      </c>
      <c r="F178" s="134" t="s">
        <v>250</v>
      </c>
      <c r="G178" s="135" t="s">
        <v>171</v>
      </c>
      <c r="H178" s="136">
        <v>11.64</v>
      </c>
      <c r="I178" s="137"/>
      <c r="J178" s="138">
        <f>ROUND(I178*H178,2)</f>
        <v>0</v>
      </c>
      <c r="K178" s="139"/>
      <c r="L178" s="31"/>
      <c r="M178" s="140" t="s">
        <v>3</v>
      </c>
      <c r="N178" s="141" t="s">
        <v>44</v>
      </c>
      <c r="O178" s="51"/>
      <c r="P178" s="142">
        <f>O178*H178</f>
        <v>0</v>
      </c>
      <c r="Q178" s="142">
        <v>3.78E-2</v>
      </c>
      <c r="R178" s="142">
        <f>Q178*H178</f>
        <v>0.43999200000000005</v>
      </c>
      <c r="S178" s="142">
        <v>0</v>
      </c>
      <c r="T178" s="143">
        <f>S178*H178</f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44" t="s">
        <v>163</v>
      </c>
      <c r="AT178" s="144" t="s">
        <v>110</v>
      </c>
      <c r="AU178" s="144" t="s">
        <v>79</v>
      </c>
      <c r="AY178" s="15" t="s">
        <v>107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5" t="s">
        <v>79</v>
      </c>
      <c r="BK178" s="145">
        <f>ROUND(I178*H178,2)</f>
        <v>0</v>
      </c>
      <c r="BL178" s="15" t="s">
        <v>163</v>
      </c>
      <c r="BM178" s="144" t="s">
        <v>249</v>
      </c>
    </row>
    <row r="179" spans="1:65" s="2" customFormat="1">
      <c r="A179" s="30"/>
      <c r="B179" s="31"/>
      <c r="C179" s="30"/>
      <c r="D179" s="146" t="s">
        <v>122</v>
      </c>
      <c r="E179" s="30"/>
      <c r="F179" s="147" t="s">
        <v>248</v>
      </c>
      <c r="G179" s="30"/>
      <c r="H179" s="30"/>
      <c r="I179" s="148"/>
      <c r="J179" s="30"/>
      <c r="K179" s="30"/>
      <c r="L179" s="31"/>
      <c r="M179" s="149"/>
      <c r="N179" s="150"/>
      <c r="O179" s="51"/>
      <c r="P179" s="51"/>
      <c r="Q179" s="51"/>
      <c r="R179" s="51"/>
      <c r="S179" s="51"/>
      <c r="T179" s="52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T179" s="15" t="s">
        <v>122</v>
      </c>
      <c r="AU179" s="15" t="s">
        <v>79</v>
      </c>
    </row>
    <row r="180" spans="1:65" s="13" customFormat="1">
      <c r="B180" s="151"/>
      <c r="D180" s="152" t="s">
        <v>124</v>
      </c>
      <c r="E180" s="153" t="s">
        <v>3</v>
      </c>
      <c r="F180" s="154" t="s">
        <v>247</v>
      </c>
      <c r="H180" s="155">
        <v>11.64</v>
      </c>
      <c r="I180" s="156"/>
      <c r="L180" s="151"/>
      <c r="M180" s="157"/>
      <c r="N180" s="158"/>
      <c r="O180" s="158"/>
      <c r="P180" s="158"/>
      <c r="Q180" s="158"/>
      <c r="R180" s="158"/>
      <c r="S180" s="158"/>
      <c r="T180" s="159"/>
      <c r="AT180" s="153" t="s">
        <v>124</v>
      </c>
      <c r="AU180" s="153" t="s">
        <v>79</v>
      </c>
      <c r="AV180" s="13" t="s">
        <v>79</v>
      </c>
      <c r="AW180" s="13" t="s">
        <v>33</v>
      </c>
      <c r="AX180" s="13" t="s">
        <v>77</v>
      </c>
      <c r="AY180" s="153" t="s">
        <v>107</v>
      </c>
    </row>
    <row r="181" spans="1:65" s="2" customFormat="1" ht="21.75" customHeight="1">
      <c r="A181" s="30"/>
      <c r="B181" s="131"/>
      <c r="C181" s="175" t="s">
        <v>246</v>
      </c>
      <c r="D181" s="175" t="s">
        <v>169</v>
      </c>
      <c r="E181" s="174" t="s">
        <v>225</v>
      </c>
      <c r="F181" s="173" t="s">
        <v>224</v>
      </c>
      <c r="G181" s="172" t="s">
        <v>171</v>
      </c>
      <c r="H181" s="171">
        <v>12.804</v>
      </c>
      <c r="I181" s="170"/>
      <c r="J181" s="169">
        <f>ROUND(I181*H181,2)</f>
        <v>0</v>
      </c>
      <c r="K181" s="168"/>
      <c r="L181" s="167"/>
      <c r="M181" s="166" t="s">
        <v>3</v>
      </c>
      <c r="N181" s="165" t="s">
        <v>44</v>
      </c>
      <c r="O181" s="51"/>
      <c r="P181" s="142">
        <f>O181*H181</f>
        <v>0</v>
      </c>
      <c r="Q181" s="142">
        <v>4.9000000000000002E-2</v>
      </c>
      <c r="R181" s="142">
        <f>Q181*H181</f>
        <v>0.62739600000000006</v>
      </c>
      <c r="S181" s="142">
        <v>0</v>
      </c>
      <c r="T181" s="143">
        <f>S181*H181</f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44" t="s">
        <v>170</v>
      </c>
      <c r="AT181" s="144" t="s">
        <v>169</v>
      </c>
      <c r="AU181" s="144" t="s">
        <v>79</v>
      </c>
      <c r="AY181" s="15" t="s">
        <v>107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5" t="s">
        <v>79</v>
      </c>
      <c r="BK181" s="145">
        <f>ROUND(I181*H181,2)</f>
        <v>0</v>
      </c>
      <c r="BL181" s="15" t="s">
        <v>163</v>
      </c>
      <c r="BM181" s="144" t="s">
        <v>245</v>
      </c>
    </row>
    <row r="182" spans="1:65" s="13" customFormat="1">
      <c r="B182" s="151"/>
      <c r="D182" s="152" t="s">
        <v>124</v>
      </c>
      <c r="E182" s="153" t="s">
        <v>3</v>
      </c>
      <c r="F182" s="154" t="s">
        <v>244</v>
      </c>
      <c r="H182" s="155">
        <v>12.804</v>
      </c>
      <c r="I182" s="156"/>
      <c r="L182" s="151"/>
      <c r="M182" s="157"/>
      <c r="N182" s="158"/>
      <c r="O182" s="158"/>
      <c r="P182" s="158"/>
      <c r="Q182" s="158"/>
      <c r="R182" s="158"/>
      <c r="S182" s="158"/>
      <c r="T182" s="159"/>
      <c r="AT182" s="153" t="s">
        <v>124</v>
      </c>
      <c r="AU182" s="153" t="s">
        <v>79</v>
      </c>
      <c r="AV182" s="13" t="s">
        <v>79</v>
      </c>
      <c r="AW182" s="13" t="s">
        <v>33</v>
      </c>
      <c r="AX182" s="13" t="s">
        <v>72</v>
      </c>
      <c r="AY182" s="153" t="s">
        <v>107</v>
      </c>
    </row>
    <row r="183" spans="1:65" s="176" customFormat="1">
      <c r="B183" s="181"/>
      <c r="D183" s="152" t="s">
        <v>124</v>
      </c>
      <c r="E183" s="177" t="s">
        <v>3</v>
      </c>
      <c r="F183" s="184" t="s">
        <v>221</v>
      </c>
      <c r="H183" s="183">
        <v>12.804</v>
      </c>
      <c r="I183" s="182"/>
      <c r="L183" s="181"/>
      <c r="M183" s="180"/>
      <c r="N183" s="179"/>
      <c r="O183" s="179"/>
      <c r="P183" s="179"/>
      <c r="Q183" s="179"/>
      <c r="R183" s="179"/>
      <c r="S183" s="179"/>
      <c r="T183" s="178"/>
      <c r="AT183" s="177" t="s">
        <v>124</v>
      </c>
      <c r="AU183" s="177" t="s">
        <v>79</v>
      </c>
      <c r="AV183" s="176" t="s">
        <v>126</v>
      </c>
      <c r="AW183" s="176" t="s">
        <v>33</v>
      </c>
      <c r="AX183" s="176" t="s">
        <v>77</v>
      </c>
      <c r="AY183" s="177" t="s">
        <v>107</v>
      </c>
    </row>
    <row r="184" spans="1:65" s="2" customFormat="1" ht="44.25" customHeight="1">
      <c r="A184" s="30"/>
      <c r="B184" s="131"/>
      <c r="C184" s="132" t="s">
        <v>243</v>
      </c>
      <c r="D184" s="132" t="s">
        <v>110</v>
      </c>
      <c r="E184" s="133" t="s">
        <v>242</v>
      </c>
      <c r="F184" s="134" t="s">
        <v>241</v>
      </c>
      <c r="G184" s="135" t="s">
        <v>164</v>
      </c>
      <c r="H184" s="164"/>
      <c r="I184" s="137"/>
      <c r="J184" s="138">
        <f>ROUND(I184*H184,2)</f>
        <v>0</v>
      </c>
      <c r="K184" s="139"/>
      <c r="L184" s="31"/>
      <c r="M184" s="140" t="s">
        <v>3</v>
      </c>
      <c r="N184" s="141" t="s">
        <v>44</v>
      </c>
      <c r="O184" s="51"/>
      <c r="P184" s="142">
        <f>O184*H184</f>
        <v>0</v>
      </c>
      <c r="Q184" s="142">
        <v>0</v>
      </c>
      <c r="R184" s="142">
        <f>Q184*H184</f>
        <v>0</v>
      </c>
      <c r="S184" s="142">
        <v>0</v>
      </c>
      <c r="T184" s="143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44" t="s">
        <v>163</v>
      </c>
      <c r="AT184" s="144" t="s">
        <v>110</v>
      </c>
      <c r="AU184" s="144" t="s">
        <v>79</v>
      </c>
      <c r="AY184" s="15" t="s">
        <v>107</v>
      </c>
      <c r="BE184" s="145">
        <f>IF(N184="základní",J184,0)</f>
        <v>0</v>
      </c>
      <c r="BF184" s="145">
        <f>IF(N184="snížená",J184,0)</f>
        <v>0</v>
      </c>
      <c r="BG184" s="145">
        <f>IF(N184="zákl. přenesená",J184,0)</f>
        <v>0</v>
      </c>
      <c r="BH184" s="145">
        <f>IF(N184="sníž. přenesená",J184,0)</f>
        <v>0</v>
      </c>
      <c r="BI184" s="145">
        <f>IF(N184="nulová",J184,0)</f>
        <v>0</v>
      </c>
      <c r="BJ184" s="15" t="s">
        <v>79</v>
      </c>
      <c r="BK184" s="145">
        <f>ROUND(I184*H184,2)</f>
        <v>0</v>
      </c>
      <c r="BL184" s="15" t="s">
        <v>163</v>
      </c>
      <c r="BM184" s="144" t="s">
        <v>240</v>
      </c>
    </row>
    <row r="185" spans="1:65" s="2" customFormat="1">
      <c r="A185" s="30"/>
      <c r="B185" s="31"/>
      <c r="C185" s="30"/>
      <c r="D185" s="146" t="s">
        <v>122</v>
      </c>
      <c r="E185" s="30"/>
      <c r="F185" s="147" t="s">
        <v>239</v>
      </c>
      <c r="G185" s="30"/>
      <c r="H185" s="30"/>
      <c r="I185" s="148"/>
      <c r="J185" s="30"/>
      <c r="K185" s="30"/>
      <c r="L185" s="31"/>
      <c r="M185" s="149"/>
      <c r="N185" s="150"/>
      <c r="O185" s="51"/>
      <c r="P185" s="51"/>
      <c r="Q185" s="51"/>
      <c r="R185" s="51"/>
      <c r="S185" s="51"/>
      <c r="T185" s="52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T185" s="15" t="s">
        <v>122</v>
      </c>
      <c r="AU185" s="15" t="s">
        <v>79</v>
      </c>
    </row>
    <row r="186" spans="1:65" s="12" customFormat="1" ht="22.95" customHeight="1">
      <c r="B186" s="118"/>
      <c r="D186" s="119" t="s">
        <v>71</v>
      </c>
      <c r="E186" s="129" t="s">
        <v>238</v>
      </c>
      <c r="F186" s="129" t="s">
        <v>237</v>
      </c>
      <c r="I186" s="121"/>
      <c r="J186" s="130">
        <f>BK186</f>
        <v>0</v>
      </c>
      <c r="L186" s="118"/>
      <c r="M186" s="123"/>
      <c r="N186" s="124"/>
      <c r="O186" s="124"/>
      <c r="P186" s="125">
        <f>SUM(P187:P196)</f>
        <v>0</v>
      </c>
      <c r="Q186" s="124"/>
      <c r="R186" s="125">
        <f>SUM(R187:R196)</f>
        <v>1.2521051400000001</v>
      </c>
      <c r="S186" s="124"/>
      <c r="T186" s="126">
        <f>SUM(T187:T196)</f>
        <v>1.0969322799999999</v>
      </c>
      <c r="AR186" s="119" t="s">
        <v>79</v>
      </c>
      <c r="AT186" s="127" t="s">
        <v>71</v>
      </c>
      <c r="AU186" s="127" t="s">
        <v>77</v>
      </c>
      <c r="AY186" s="119" t="s">
        <v>107</v>
      </c>
      <c r="BK186" s="128">
        <f>SUM(BK187:BK196)</f>
        <v>0</v>
      </c>
    </row>
    <row r="187" spans="1:65" s="2" customFormat="1" ht="37.950000000000003" customHeight="1">
      <c r="A187" s="30"/>
      <c r="B187" s="131"/>
      <c r="C187" s="132" t="s">
        <v>236</v>
      </c>
      <c r="D187" s="132" t="s">
        <v>110</v>
      </c>
      <c r="E187" s="133" t="s">
        <v>235</v>
      </c>
      <c r="F187" s="134" t="s">
        <v>234</v>
      </c>
      <c r="G187" s="135" t="s">
        <v>171</v>
      </c>
      <c r="H187" s="136">
        <v>34.92</v>
      </c>
      <c r="I187" s="137"/>
      <c r="J187" s="138">
        <f>ROUND(I187*H187,2)</f>
        <v>0</v>
      </c>
      <c r="K187" s="139"/>
      <c r="L187" s="31"/>
      <c r="M187" s="140" t="s">
        <v>3</v>
      </c>
      <c r="N187" s="141" t="s">
        <v>44</v>
      </c>
      <c r="O187" s="51"/>
      <c r="P187" s="142">
        <f>O187*H187</f>
        <v>0</v>
      </c>
      <c r="Q187" s="142">
        <v>7.1000000000000004E-3</v>
      </c>
      <c r="R187" s="142">
        <f>Q187*H187</f>
        <v>0.24793200000000001</v>
      </c>
      <c r="S187" s="142">
        <v>7.1000000000000004E-3</v>
      </c>
      <c r="T187" s="143">
        <f>S187*H187</f>
        <v>0.24793200000000001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44" t="s">
        <v>163</v>
      </c>
      <c r="AT187" s="144" t="s">
        <v>110</v>
      </c>
      <c r="AU187" s="144" t="s">
        <v>79</v>
      </c>
      <c r="AY187" s="15" t="s">
        <v>107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5" t="s">
        <v>79</v>
      </c>
      <c r="BK187" s="145">
        <f>ROUND(I187*H187,2)</f>
        <v>0</v>
      </c>
      <c r="BL187" s="15" t="s">
        <v>163</v>
      </c>
      <c r="BM187" s="144" t="s">
        <v>233</v>
      </c>
    </row>
    <row r="188" spans="1:65" s="13" customFormat="1">
      <c r="B188" s="151"/>
      <c r="D188" s="152" t="s">
        <v>124</v>
      </c>
      <c r="E188" s="153" t="s">
        <v>3</v>
      </c>
      <c r="F188" s="154" t="s">
        <v>232</v>
      </c>
      <c r="H188" s="155">
        <v>34.92</v>
      </c>
      <c r="I188" s="156"/>
      <c r="L188" s="151"/>
      <c r="M188" s="157"/>
      <c r="N188" s="158"/>
      <c r="O188" s="158"/>
      <c r="P188" s="158"/>
      <c r="Q188" s="158"/>
      <c r="R188" s="158"/>
      <c r="S188" s="158"/>
      <c r="T188" s="159"/>
      <c r="AT188" s="153" t="s">
        <v>124</v>
      </c>
      <c r="AU188" s="153" t="s">
        <v>79</v>
      </c>
      <c r="AV188" s="13" t="s">
        <v>79</v>
      </c>
      <c r="AW188" s="13" t="s">
        <v>33</v>
      </c>
      <c r="AX188" s="13" t="s">
        <v>77</v>
      </c>
      <c r="AY188" s="153" t="s">
        <v>107</v>
      </c>
    </row>
    <row r="189" spans="1:65" s="2" customFormat="1" ht="24.15" customHeight="1">
      <c r="A189" s="30"/>
      <c r="B189" s="131"/>
      <c r="C189" s="132" t="s">
        <v>170</v>
      </c>
      <c r="D189" s="132" t="s">
        <v>110</v>
      </c>
      <c r="E189" s="133" t="s">
        <v>231</v>
      </c>
      <c r="F189" s="134" t="s">
        <v>230</v>
      </c>
      <c r="G189" s="135" t="s">
        <v>113</v>
      </c>
      <c r="H189" s="136">
        <v>54.563000000000002</v>
      </c>
      <c r="I189" s="137"/>
      <c r="J189" s="138">
        <f>ROUND(I189*H189,2)</f>
        <v>0</v>
      </c>
      <c r="K189" s="139"/>
      <c r="L189" s="31"/>
      <c r="M189" s="140" t="s">
        <v>3</v>
      </c>
      <c r="N189" s="141" t="s">
        <v>44</v>
      </c>
      <c r="O189" s="51"/>
      <c r="P189" s="142">
        <f>O189*H189</f>
        <v>0</v>
      </c>
      <c r="Q189" s="142">
        <v>9.7800000000000005E-3</v>
      </c>
      <c r="R189" s="142">
        <f>Q189*H189</f>
        <v>0.53362614000000008</v>
      </c>
      <c r="S189" s="142">
        <v>1.5559999999999999E-2</v>
      </c>
      <c r="T189" s="143">
        <f>S189*H189</f>
        <v>0.84900027999999994</v>
      </c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R189" s="144" t="s">
        <v>163</v>
      </c>
      <c r="AT189" s="144" t="s">
        <v>110</v>
      </c>
      <c r="AU189" s="144" t="s">
        <v>79</v>
      </c>
      <c r="AY189" s="15" t="s">
        <v>107</v>
      </c>
      <c r="BE189" s="145">
        <f>IF(N189="základní",J189,0)</f>
        <v>0</v>
      </c>
      <c r="BF189" s="145">
        <f>IF(N189="snížená",J189,0)</f>
        <v>0</v>
      </c>
      <c r="BG189" s="145">
        <f>IF(N189="zákl. přenesená",J189,0)</f>
        <v>0</v>
      </c>
      <c r="BH189" s="145">
        <f>IF(N189="sníž. přenesená",J189,0)</f>
        <v>0</v>
      </c>
      <c r="BI189" s="145">
        <f>IF(N189="nulová",J189,0)</f>
        <v>0</v>
      </c>
      <c r="BJ189" s="15" t="s">
        <v>79</v>
      </c>
      <c r="BK189" s="145">
        <f>ROUND(I189*H189,2)</f>
        <v>0</v>
      </c>
      <c r="BL189" s="15" t="s">
        <v>163</v>
      </c>
      <c r="BM189" s="144" t="s">
        <v>229</v>
      </c>
    </row>
    <row r="190" spans="1:65" s="2" customFormat="1">
      <c r="A190" s="30"/>
      <c r="B190" s="31"/>
      <c r="C190" s="30"/>
      <c r="D190" s="146" t="s">
        <v>122</v>
      </c>
      <c r="E190" s="30"/>
      <c r="F190" s="147" t="s">
        <v>228</v>
      </c>
      <c r="G190" s="30"/>
      <c r="H190" s="30"/>
      <c r="I190" s="148"/>
      <c r="J190" s="30"/>
      <c r="K190" s="30"/>
      <c r="L190" s="31"/>
      <c r="M190" s="149"/>
      <c r="N190" s="150"/>
      <c r="O190" s="51"/>
      <c r="P190" s="51"/>
      <c r="Q190" s="51"/>
      <c r="R190" s="51"/>
      <c r="S190" s="51"/>
      <c r="T190" s="52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T190" s="15" t="s">
        <v>122</v>
      </c>
      <c r="AU190" s="15" t="s">
        <v>79</v>
      </c>
    </row>
    <row r="191" spans="1:65" s="13" customFormat="1">
      <c r="B191" s="151"/>
      <c r="D191" s="152" t="s">
        <v>124</v>
      </c>
      <c r="E191" s="153" t="s">
        <v>3</v>
      </c>
      <c r="F191" s="154" t="s">
        <v>227</v>
      </c>
      <c r="H191" s="155">
        <v>54.563000000000002</v>
      </c>
      <c r="I191" s="156"/>
      <c r="L191" s="151"/>
      <c r="M191" s="157"/>
      <c r="N191" s="158"/>
      <c r="O191" s="158"/>
      <c r="P191" s="158"/>
      <c r="Q191" s="158"/>
      <c r="R191" s="158"/>
      <c r="S191" s="158"/>
      <c r="T191" s="159"/>
      <c r="AT191" s="153" t="s">
        <v>124</v>
      </c>
      <c r="AU191" s="153" t="s">
        <v>79</v>
      </c>
      <c r="AV191" s="13" t="s">
        <v>79</v>
      </c>
      <c r="AW191" s="13" t="s">
        <v>33</v>
      </c>
      <c r="AX191" s="13" t="s">
        <v>77</v>
      </c>
      <c r="AY191" s="153" t="s">
        <v>107</v>
      </c>
    </row>
    <row r="192" spans="1:65" s="2" customFormat="1" ht="21.75" customHeight="1">
      <c r="A192" s="30"/>
      <c r="B192" s="131"/>
      <c r="C192" s="175" t="s">
        <v>226</v>
      </c>
      <c r="D192" s="175" t="s">
        <v>169</v>
      </c>
      <c r="E192" s="174" t="s">
        <v>225</v>
      </c>
      <c r="F192" s="173" t="s">
        <v>224</v>
      </c>
      <c r="G192" s="172" t="s">
        <v>171</v>
      </c>
      <c r="H192" s="171">
        <v>9.6029999999999998</v>
      </c>
      <c r="I192" s="170"/>
      <c r="J192" s="169">
        <f>ROUND(I192*H192,2)</f>
        <v>0</v>
      </c>
      <c r="K192" s="168"/>
      <c r="L192" s="167"/>
      <c r="M192" s="166" t="s">
        <v>3</v>
      </c>
      <c r="N192" s="165" t="s">
        <v>44</v>
      </c>
      <c r="O192" s="51"/>
      <c r="P192" s="142">
        <f>O192*H192</f>
        <v>0</v>
      </c>
      <c r="Q192" s="142">
        <v>4.9000000000000002E-2</v>
      </c>
      <c r="R192" s="142">
        <f>Q192*H192</f>
        <v>0.47054699999999999</v>
      </c>
      <c r="S192" s="142">
        <v>0</v>
      </c>
      <c r="T192" s="143">
        <f>S192*H192</f>
        <v>0</v>
      </c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R192" s="144" t="s">
        <v>170</v>
      </c>
      <c r="AT192" s="144" t="s">
        <v>169</v>
      </c>
      <c r="AU192" s="144" t="s">
        <v>79</v>
      </c>
      <c r="AY192" s="15" t="s">
        <v>107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5" t="s">
        <v>79</v>
      </c>
      <c r="BK192" s="145">
        <f>ROUND(I192*H192,2)</f>
        <v>0</v>
      </c>
      <c r="BL192" s="15" t="s">
        <v>163</v>
      </c>
      <c r="BM192" s="144" t="s">
        <v>223</v>
      </c>
    </row>
    <row r="193" spans="1:65" s="13" customFormat="1">
      <c r="B193" s="151"/>
      <c r="D193" s="152" t="s">
        <v>124</v>
      </c>
      <c r="E193" s="153" t="s">
        <v>3</v>
      </c>
      <c r="F193" s="154" t="s">
        <v>222</v>
      </c>
      <c r="H193" s="155">
        <v>9.6029999999999998</v>
      </c>
      <c r="I193" s="156"/>
      <c r="L193" s="151"/>
      <c r="M193" s="157"/>
      <c r="N193" s="158"/>
      <c r="O193" s="158"/>
      <c r="P193" s="158"/>
      <c r="Q193" s="158"/>
      <c r="R193" s="158"/>
      <c r="S193" s="158"/>
      <c r="T193" s="159"/>
      <c r="AT193" s="153" t="s">
        <v>124</v>
      </c>
      <c r="AU193" s="153" t="s">
        <v>79</v>
      </c>
      <c r="AV193" s="13" t="s">
        <v>79</v>
      </c>
      <c r="AW193" s="13" t="s">
        <v>33</v>
      </c>
      <c r="AX193" s="13" t="s">
        <v>72</v>
      </c>
      <c r="AY193" s="153" t="s">
        <v>107</v>
      </c>
    </row>
    <row r="194" spans="1:65" s="176" customFormat="1">
      <c r="B194" s="181"/>
      <c r="D194" s="152" t="s">
        <v>124</v>
      </c>
      <c r="E194" s="177" t="s">
        <v>3</v>
      </c>
      <c r="F194" s="184" t="s">
        <v>221</v>
      </c>
      <c r="H194" s="183">
        <v>9.6029999999999998</v>
      </c>
      <c r="I194" s="182"/>
      <c r="L194" s="181"/>
      <c r="M194" s="180"/>
      <c r="N194" s="179"/>
      <c r="O194" s="179"/>
      <c r="P194" s="179"/>
      <c r="Q194" s="179"/>
      <c r="R194" s="179"/>
      <c r="S194" s="179"/>
      <c r="T194" s="178"/>
      <c r="AT194" s="177" t="s">
        <v>124</v>
      </c>
      <c r="AU194" s="177" t="s">
        <v>79</v>
      </c>
      <c r="AV194" s="176" t="s">
        <v>126</v>
      </c>
      <c r="AW194" s="176" t="s">
        <v>33</v>
      </c>
      <c r="AX194" s="176" t="s">
        <v>77</v>
      </c>
      <c r="AY194" s="177" t="s">
        <v>107</v>
      </c>
    </row>
    <row r="195" spans="1:65" s="2" customFormat="1" ht="55.5" customHeight="1">
      <c r="A195" s="30"/>
      <c r="B195" s="131"/>
      <c r="C195" s="132" t="s">
        <v>220</v>
      </c>
      <c r="D195" s="132" t="s">
        <v>110</v>
      </c>
      <c r="E195" s="133" t="s">
        <v>219</v>
      </c>
      <c r="F195" s="134" t="s">
        <v>218</v>
      </c>
      <c r="G195" s="135" t="s">
        <v>164</v>
      </c>
      <c r="H195" s="164"/>
      <c r="I195" s="137"/>
      <c r="J195" s="138">
        <f>ROUND(I195*H195,2)</f>
        <v>0</v>
      </c>
      <c r="K195" s="139"/>
      <c r="L195" s="31"/>
      <c r="M195" s="140" t="s">
        <v>3</v>
      </c>
      <c r="N195" s="141" t="s">
        <v>44</v>
      </c>
      <c r="O195" s="51"/>
      <c r="P195" s="142">
        <f>O195*H195</f>
        <v>0</v>
      </c>
      <c r="Q195" s="142">
        <v>0</v>
      </c>
      <c r="R195" s="142">
        <f>Q195*H195</f>
        <v>0</v>
      </c>
      <c r="S195" s="142">
        <v>0</v>
      </c>
      <c r="T195" s="143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44" t="s">
        <v>163</v>
      </c>
      <c r="AT195" s="144" t="s">
        <v>110</v>
      </c>
      <c r="AU195" s="144" t="s">
        <v>79</v>
      </c>
      <c r="AY195" s="15" t="s">
        <v>107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5" t="s">
        <v>79</v>
      </c>
      <c r="BK195" s="145">
        <f>ROUND(I195*H195,2)</f>
        <v>0</v>
      </c>
      <c r="BL195" s="15" t="s">
        <v>163</v>
      </c>
      <c r="BM195" s="144" t="s">
        <v>217</v>
      </c>
    </row>
    <row r="196" spans="1:65" s="2" customFormat="1">
      <c r="A196" s="30"/>
      <c r="B196" s="31"/>
      <c r="C196" s="30"/>
      <c r="D196" s="146" t="s">
        <v>122</v>
      </c>
      <c r="E196" s="30"/>
      <c r="F196" s="147" t="s">
        <v>216</v>
      </c>
      <c r="G196" s="30"/>
      <c r="H196" s="30"/>
      <c r="I196" s="148"/>
      <c r="J196" s="30"/>
      <c r="K196" s="30"/>
      <c r="L196" s="31"/>
      <c r="M196" s="149"/>
      <c r="N196" s="150"/>
      <c r="O196" s="51"/>
      <c r="P196" s="51"/>
      <c r="Q196" s="51"/>
      <c r="R196" s="51"/>
      <c r="S196" s="51"/>
      <c r="T196" s="52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T196" s="15" t="s">
        <v>122</v>
      </c>
      <c r="AU196" s="15" t="s">
        <v>79</v>
      </c>
    </row>
    <row r="197" spans="1:65" s="12" customFormat="1" ht="22.95" customHeight="1">
      <c r="B197" s="118"/>
      <c r="D197" s="119" t="s">
        <v>71</v>
      </c>
      <c r="E197" s="129" t="s">
        <v>215</v>
      </c>
      <c r="F197" s="129" t="s">
        <v>214</v>
      </c>
      <c r="I197" s="121"/>
      <c r="J197" s="130">
        <f>BK197</f>
        <v>0</v>
      </c>
      <c r="L197" s="118"/>
      <c r="M197" s="123"/>
      <c r="N197" s="124"/>
      <c r="O197" s="124"/>
      <c r="P197" s="125">
        <f>SUM(P198:P214)</f>
        <v>0</v>
      </c>
      <c r="Q197" s="124"/>
      <c r="R197" s="125">
        <f>SUM(R198:R214)</f>
        <v>0.19503999999999996</v>
      </c>
      <c r="S197" s="124"/>
      <c r="T197" s="126">
        <f>SUM(T198:T214)</f>
        <v>0</v>
      </c>
      <c r="AR197" s="119" t="s">
        <v>79</v>
      </c>
      <c r="AT197" s="127" t="s">
        <v>71</v>
      </c>
      <c r="AU197" s="127" t="s">
        <v>77</v>
      </c>
      <c r="AY197" s="119" t="s">
        <v>107</v>
      </c>
      <c r="BK197" s="128">
        <f>SUM(BK198:BK214)</f>
        <v>0</v>
      </c>
    </row>
    <row r="198" spans="1:65" s="2" customFormat="1" ht="24.15" customHeight="1">
      <c r="A198" s="30"/>
      <c r="B198" s="131"/>
      <c r="C198" s="132" t="s">
        <v>213</v>
      </c>
      <c r="D198" s="132" t="s">
        <v>110</v>
      </c>
      <c r="E198" s="133" t="s">
        <v>212</v>
      </c>
      <c r="F198" s="134" t="s">
        <v>211</v>
      </c>
      <c r="G198" s="135" t="s">
        <v>171</v>
      </c>
      <c r="H198" s="136">
        <v>36.799999999999997</v>
      </c>
      <c r="I198" s="137"/>
      <c r="J198" s="138">
        <f>ROUND(I198*H198,2)</f>
        <v>0</v>
      </c>
      <c r="K198" s="139"/>
      <c r="L198" s="31"/>
      <c r="M198" s="140" t="s">
        <v>3</v>
      </c>
      <c r="N198" s="141" t="s">
        <v>44</v>
      </c>
      <c r="O198" s="51"/>
      <c r="P198" s="142">
        <f>O198*H198</f>
        <v>0</v>
      </c>
      <c r="Q198" s="142">
        <v>4.7999999999999996E-3</v>
      </c>
      <c r="R198" s="142">
        <f>Q198*H198</f>
        <v>0.17663999999999996</v>
      </c>
      <c r="S198" s="142">
        <v>0</v>
      </c>
      <c r="T198" s="143">
        <f>S198*H198</f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44" t="s">
        <v>163</v>
      </c>
      <c r="AT198" s="144" t="s">
        <v>110</v>
      </c>
      <c r="AU198" s="144" t="s">
        <v>79</v>
      </c>
      <c r="AY198" s="15" t="s">
        <v>107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5" t="s">
        <v>79</v>
      </c>
      <c r="BK198" s="145">
        <f>ROUND(I198*H198,2)</f>
        <v>0</v>
      </c>
      <c r="BL198" s="15" t="s">
        <v>163</v>
      </c>
      <c r="BM198" s="144" t="s">
        <v>210</v>
      </c>
    </row>
    <row r="199" spans="1:65" s="2" customFormat="1" ht="24.15" customHeight="1">
      <c r="A199" s="30"/>
      <c r="B199" s="131"/>
      <c r="C199" s="175" t="s">
        <v>209</v>
      </c>
      <c r="D199" s="175" t="s">
        <v>169</v>
      </c>
      <c r="E199" s="174" t="s">
        <v>208</v>
      </c>
      <c r="F199" s="173" t="s">
        <v>207</v>
      </c>
      <c r="G199" s="172" t="s">
        <v>182</v>
      </c>
      <c r="H199" s="171">
        <v>164.864</v>
      </c>
      <c r="I199" s="170"/>
      <c r="J199" s="169">
        <f>ROUND(I199*H199,2)</f>
        <v>0</v>
      </c>
      <c r="K199" s="168"/>
      <c r="L199" s="167"/>
      <c r="M199" s="166" t="s">
        <v>3</v>
      </c>
      <c r="N199" s="165" t="s">
        <v>44</v>
      </c>
      <c r="O199" s="51"/>
      <c r="P199" s="142">
        <f>O199*H199</f>
        <v>0</v>
      </c>
      <c r="Q199" s="142">
        <v>0</v>
      </c>
      <c r="R199" s="142">
        <f>Q199*H199</f>
        <v>0</v>
      </c>
      <c r="S199" s="142">
        <v>0</v>
      </c>
      <c r="T199" s="143">
        <f>S199*H199</f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44" t="s">
        <v>170</v>
      </c>
      <c r="AT199" s="144" t="s">
        <v>169</v>
      </c>
      <c r="AU199" s="144" t="s">
        <v>79</v>
      </c>
      <c r="AY199" s="15" t="s">
        <v>107</v>
      </c>
      <c r="BE199" s="145">
        <f>IF(N199="základní",J199,0)</f>
        <v>0</v>
      </c>
      <c r="BF199" s="145">
        <f>IF(N199="snížená",J199,0)</f>
        <v>0</v>
      </c>
      <c r="BG199" s="145">
        <f>IF(N199="zákl. přenesená",J199,0)</f>
        <v>0</v>
      </c>
      <c r="BH199" s="145">
        <f>IF(N199="sníž. přenesená",J199,0)</f>
        <v>0</v>
      </c>
      <c r="BI199" s="145">
        <f>IF(N199="nulová",J199,0)</f>
        <v>0</v>
      </c>
      <c r="BJ199" s="15" t="s">
        <v>79</v>
      </c>
      <c r="BK199" s="145">
        <f>ROUND(I199*H199,2)</f>
        <v>0</v>
      </c>
      <c r="BL199" s="15" t="s">
        <v>163</v>
      </c>
      <c r="BM199" s="144" t="s">
        <v>206</v>
      </c>
    </row>
    <row r="200" spans="1:65" s="13" customFormat="1">
      <c r="B200" s="151"/>
      <c r="D200" s="152" t="s">
        <v>124</v>
      </c>
      <c r="E200" s="153" t="s">
        <v>3</v>
      </c>
      <c r="F200" s="154" t="s">
        <v>205</v>
      </c>
      <c r="H200" s="155">
        <v>164.864</v>
      </c>
      <c r="I200" s="156"/>
      <c r="L200" s="151"/>
      <c r="M200" s="157"/>
      <c r="N200" s="158"/>
      <c r="O200" s="158"/>
      <c r="P200" s="158"/>
      <c r="Q200" s="158"/>
      <c r="R200" s="158"/>
      <c r="S200" s="158"/>
      <c r="T200" s="159"/>
      <c r="AT200" s="153" t="s">
        <v>124</v>
      </c>
      <c r="AU200" s="153" t="s">
        <v>79</v>
      </c>
      <c r="AV200" s="13" t="s">
        <v>79</v>
      </c>
      <c r="AW200" s="13" t="s">
        <v>33</v>
      </c>
      <c r="AX200" s="13" t="s">
        <v>77</v>
      </c>
      <c r="AY200" s="153" t="s">
        <v>107</v>
      </c>
    </row>
    <row r="201" spans="1:65" s="2" customFormat="1" ht="33" customHeight="1">
      <c r="A201" s="30"/>
      <c r="B201" s="131"/>
      <c r="C201" s="132" t="s">
        <v>204</v>
      </c>
      <c r="D201" s="132" t="s">
        <v>110</v>
      </c>
      <c r="E201" s="133" t="s">
        <v>203</v>
      </c>
      <c r="F201" s="134" t="s">
        <v>202</v>
      </c>
      <c r="G201" s="135" t="s">
        <v>171</v>
      </c>
      <c r="H201" s="136">
        <v>16</v>
      </c>
      <c r="I201" s="137"/>
      <c r="J201" s="138">
        <f>ROUND(I201*H201,2)</f>
        <v>0</v>
      </c>
      <c r="K201" s="139"/>
      <c r="L201" s="31"/>
      <c r="M201" s="140" t="s">
        <v>3</v>
      </c>
      <c r="N201" s="141" t="s">
        <v>44</v>
      </c>
      <c r="O201" s="51"/>
      <c r="P201" s="142">
        <f>O201*H201</f>
        <v>0</v>
      </c>
      <c r="Q201" s="142">
        <v>0</v>
      </c>
      <c r="R201" s="142">
        <f>Q201*H201</f>
        <v>0</v>
      </c>
      <c r="S201" s="142">
        <v>0</v>
      </c>
      <c r="T201" s="143">
        <f>S201*H201</f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44" t="s">
        <v>163</v>
      </c>
      <c r="AT201" s="144" t="s">
        <v>110</v>
      </c>
      <c r="AU201" s="144" t="s">
        <v>79</v>
      </c>
      <c r="AY201" s="15" t="s">
        <v>107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5" t="s">
        <v>79</v>
      </c>
      <c r="BK201" s="145">
        <f>ROUND(I201*H201,2)</f>
        <v>0</v>
      </c>
      <c r="BL201" s="15" t="s">
        <v>163</v>
      </c>
      <c r="BM201" s="144" t="s">
        <v>201</v>
      </c>
    </row>
    <row r="202" spans="1:65" s="2" customFormat="1">
      <c r="A202" s="30"/>
      <c r="B202" s="31"/>
      <c r="C202" s="30"/>
      <c r="D202" s="146" t="s">
        <v>122</v>
      </c>
      <c r="E202" s="30"/>
      <c r="F202" s="147" t="s">
        <v>200</v>
      </c>
      <c r="G202" s="30"/>
      <c r="H202" s="30"/>
      <c r="I202" s="148"/>
      <c r="J202" s="30"/>
      <c r="K202" s="30"/>
      <c r="L202" s="31"/>
      <c r="M202" s="149"/>
      <c r="N202" s="150"/>
      <c r="O202" s="51"/>
      <c r="P202" s="51"/>
      <c r="Q202" s="51"/>
      <c r="R202" s="51"/>
      <c r="S202" s="51"/>
      <c r="T202" s="52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T202" s="15" t="s">
        <v>122</v>
      </c>
      <c r="AU202" s="15" t="s">
        <v>79</v>
      </c>
    </row>
    <row r="203" spans="1:65" s="13" customFormat="1">
      <c r="B203" s="151"/>
      <c r="D203" s="152" t="s">
        <v>124</v>
      </c>
      <c r="E203" s="153" t="s">
        <v>3</v>
      </c>
      <c r="F203" s="154" t="s">
        <v>199</v>
      </c>
      <c r="H203" s="155">
        <v>16</v>
      </c>
      <c r="I203" s="156"/>
      <c r="L203" s="151"/>
      <c r="M203" s="157"/>
      <c r="N203" s="158"/>
      <c r="O203" s="158"/>
      <c r="P203" s="158"/>
      <c r="Q203" s="158"/>
      <c r="R203" s="158"/>
      <c r="S203" s="158"/>
      <c r="T203" s="159"/>
      <c r="AT203" s="153" t="s">
        <v>124</v>
      </c>
      <c r="AU203" s="153" t="s">
        <v>79</v>
      </c>
      <c r="AV203" s="13" t="s">
        <v>79</v>
      </c>
      <c r="AW203" s="13" t="s">
        <v>33</v>
      </c>
      <c r="AX203" s="13" t="s">
        <v>77</v>
      </c>
      <c r="AY203" s="153" t="s">
        <v>107</v>
      </c>
    </row>
    <row r="204" spans="1:65" s="2" customFormat="1" ht="16.5" customHeight="1">
      <c r="A204" s="30"/>
      <c r="B204" s="131"/>
      <c r="C204" s="132" t="s">
        <v>198</v>
      </c>
      <c r="D204" s="132" t="s">
        <v>110</v>
      </c>
      <c r="E204" s="133" t="s">
        <v>197</v>
      </c>
      <c r="F204" s="134" t="s">
        <v>196</v>
      </c>
      <c r="G204" s="135" t="s">
        <v>171</v>
      </c>
      <c r="H204" s="136">
        <v>50</v>
      </c>
      <c r="I204" s="137"/>
      <c r="J204" s="138">
        <f>ROUND(I204*H204,2)</f>
        <v>0</v>
      </c>
      <c r="K204" s="139"/>
      <c r="L204" s="31"/>
      <c r="M204" s="140" t="s">
        <v>3</v>
      </c>
      <c r="N204" s="141" t="s">
        <v>44</v>
      </c>
      <c r="O204" s="51"/>
      <c r="P204" s="142">
        <f>O204*H204</f>
        <v>0</v>
      </c>
      <c r="Q204" s="142">
        <v>1.4999999999999999E-4</v>
      </c>
      <c r="R204" s="142">
        <f>Q204*H204</f>
        <v>7.4999999999999997E-3</v>
      </c>
      <c r="S204" s="142">
        <v>0</v>
      </c>
      <c r="T204" s="143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44" t="s">
        <v>163</v>
      </c>
      <c r="AT204" s="144" t="s">
        <v>110</v>
      </c>
      <c r="AU204" s="144" t="s">
        <v>79</v>
      </c>
      <c r="AY204" s="15" t="s">
        <v>107</v>
      </c>
      <c r="BE204" s="145">
        <f>IF(N204="základní",J204,0)</f>
        <v>0</v>
      </c>
      <c r="BF204" s="145">
        <f>IF(N204="snížená",J204,0)</f>
        <v>0</v>
      </c>
      <c r="BG204" s="145">
        <f>IF(N204="zákl. přenesená",J204,0)</f>
        <v>0</v>
      </c>
      <c r="BH204" s="145">
        <f>IF(N204="sníž. přenesená",J204,0)</f>
        <v>0</v>
      </c>
      <c r="BI204" s="145">
        <f>IF(N204="nulová",J204,0)</f>
        <v>0</v>
      </c>
      <c r="BJ204" s="15" t="s">
        <v>79</v>
      </c>
      <c r="BK204" s="145">
        <f>ROUND(I204*H204,2)</f>
        <v>0</v>
      </c>
      <c r="BL204" s="15" t="s">
        <v>163</v>
      </c>
      <c r="BM204" s="144" t="s">
        <v>195</v>
      </c>
    </row>
    <row r="205" spans="1:65" s="2" customFormat="1" ht="24.15" customHeight="1">
      <c r="A205" s="30"/>
      <c r="B205" s="131"/>
      <c r="C205" s="175" t="s">
        <v>194</v>
      </c>
      <c r="D205" s="175" t="s">
        <v>169</v>
      </c>
      <c r="E205" s="174" t="s">
        <v>193</v>
      </c>
      <c r="F205" s="173" t="s">
        <v>192</v>
      </c>
      <c r="G205" s="172" t="s">
        <v>182</v>
      </c>
      <c r="H205" s="171">
        <v>42</v>
      </c>
      <c r="I205" s="170"/>
      <c r="J205" s="169">
        <f>ROUND(I205*H205,2)</f>
        <v>0</v>
      </c>
      <c r="K205" s="168"/>
      <c r="L205" s="167"/>
      <c r="M205" s="166" t="s">
        <v>3</v>
      </c>
      <c r="N205" s="165" t="s">
        <v>44</v>
      </c>
      <c r="O205" s="51"/>
      <c r="P205" s="142">
        <f>O205*H205</f>
        <v>0</v>
      </c>
      <c r="Q205" s="142">
        <v>0</v>
      </c>
      <c r="R205" s="142">
        <f>Q205*H205</f>
        <v>0</v>
      </c>
      <c r="S205" s="142">
        <v>0</v>
      </c>
      <c r="T205" s="143">
        <f>S205*H205</f>
        <v>0</v>
      </c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R205" s="144" t="s">
        <v>170</v>
      </c>
      <c r="AT205" s="144" t="s">
        <v>169</v>
      </c>
      <c r="AU205" s="144" t="s">
        <v>79</v>
      </c>
      <c r="AY205" s="15" t="s">
        <v>107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5" t="s">
        <v>79</v>
      </c>
      <c r="BK205" s="145">
        <f>ROUND(I205*H205,2)</f>
        <v>0</v>
      </c>
      <c r="BL205" s="15" t="s">
        <v>163</v>
      </c>
      <c r="BM205" s="144" t="s">
        <v>191</v>
      </c>
    </row>
    <row r="206" spans="1:65" s="13" customFormat="1">
      <c r="B206" s="151"/>
      <c r="D206" s="152" t="s">
        <v>124</v>
      </c>
      <c r="E206" s="153" t="s">
        <v>3</v>
      </c>
      <c r="F206" s="154" t="s">
        <v>190</v>
      </c>
      <c r="H206" s="155">
        <v>42</v>
      </c>
      <c r="I206" s="156"/>
      <c r="L206" s="151"/>
      <c r="M206" s="157"/>
      <c r="N206" s="158"/>
      <c r="O206" s="158"/>
      <c r="P206" s="158"/>
      <c r="Q206" s="158"/>
      <c r="R206" s="158"/>
      <c r="S206" s="158"/>
      <c r="T206" s="159"/>
      <c r="AT206" s="153" t="s">
        <v>124</v>
      </c>
      <c r="AU206" s="153" t="s">
        <v>79</v>
      </c>
      <c r="AV206" s="13" t="s">
        <v>79</v>
      </c>
      <c r="AW206" s="13" t="s">
        <v>33</v>
      </c>
      <c r="AX206" s="13" t="s">
        <v>77</v>
      </c>
      <c r="AY206" s="153" t="s">
        <v>107</v>
      </c>
    </row>
    <row r="207" spans="1:65" s="2" customFormat="1" ht="24.15" customHeight="1">
      <c r="A207" s="30"/>
      <c r="B207" s="131"/>
      <c r="C207" s="132" t="s">
        <v>189</v>
      </c>
      <c r="D207" s="132" t="s">
        <v>110</v>
      </c>
      <c r="E207" s="133" t="s">
        <v>188</v>
      </c>
      <c r="F207" s="134" t="s">
        <v>187</v>
      </c>
      <c r="G207" s="135" t="s">
        <v>171</v>
      </c>
      <c r="H207" s="136">
        <v>50</v>
      </c>
      <c r="I207" s="137"/>
      <c r="J207" s="138">
        <f>ROUND(I207*H207,2)</f>
        <v>0</v>
      </c>
      <c r="K207" s="139"/>
      <c r="L207" s="31"/>
      <c r="M207" s="140" t="s">
        <v>3</v>
      </c>
      <c r="N207" s="141" t="s">
        <v>44</v>
      </c>
      <c r="O207" s="51"/>
      <c r="P207" s="142">
        <f>O207*H207</f>
        <v>0</v>
      </c>
      <c r="Q207" s="142">
        <v>5.0000000000000002E-5</v>
      </c>
      <c r="R207" s="142">
        <f>Q207*H207</f>
        <v>2.5000000000000001E-3</v>
      </c>
      <c r="S207" s="142">
        <v>0</v>
      </c>
      <c r="T207" s="143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44" t="s">
        <v>163</v>
      </c>
      <c r="AT207" s="144" t="s">
        <v>110</v>
      </c>
      <c r="AU207" s="144" t="s">
        <v>79</v>
      </c>
      <c r="AY207" s="15" t="s">
        <v>107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5" t="s">
        <v>79</v>
      </c>
      <c r="BK207" s="145">
        <f>ROUND(I207*H207,2)</f>
        <v>0</v>
      </c>
      <c r="BL207" s="15" t="s">
        <v>163</v>
      </c>
      <c r="BM207" s="144" t="s">
        <v>186</v>
      </c>
    </row>
    <row r="208" spans="1:65" s="2" customFormat="1" ht="24.15" customHeight="1">
      <c r="A208" s="30"/>
      <c r="B208" s="131"/>
      <c r="C208" s="175" t="s">
        <v>185</v>
      </c>
      <c r="D208" s="175" t="s">
        <v>169</v>
      </c>
      <c r="E208" s="174" t="s">
        <v>184</v>
      </c>
      <c r="F208" s="173" t="s">
        <v>183</v>
      </c>
      <c r="G208" s="172" t="s">
        <v>182</v>
      </c>
      <c r="H208" s="171">
        <v>3</v>
      </c>
      <c r="I208" s="170"/>
      <c r="J208" s="169">
        <f>ROUND(I208*H208,2)</f>
        <v>0</v>
      </c>
      <c r="K208" s="168"/>
      <c r="L208" s="167"/>
      <c r="M208" s="166" t="s">
        <v>3</v>
      </c>
      <c r="N208" s="165" t="s">
        <v>44</v>
      </c>
      <c r="O208" s="51"/>
      <c r="P208" s="142">
        <f>O208*H208</f>
        <v>0</v>
      </c>
      <c r="Q208" s="142">
        <v>0</v>
      </c>
      <c r="R208" s="142">
        <f>Q208*H208</f>
        <v>0</v>
      </c>
      <c r="S208" s="142">
        <v>0</v>
      </c>
      <c r="T208" s="143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44" t="s">
        <v>170</v>
      </c>
      <c r="AT208" s="144" t="s">
        <v>169</v>
      </c>
      <c r="AU208" s="144" t="s">
        <v>79</v>
      </c>
      <c r="AY208" s="15" t="s">
        <v>107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5" t="s">
        <v>79</v>
      </c>
      <c r="BK208" s="145">
        <f>ROUND(I208*H208,2)</f>
        <v>0</v>
      </c>
      <c r="BL208" s="15" t="s">
        <v>163</v>
      </c>
      <c r="BM208" s="144" t="s">
        <v>181</v>
      </c>
    </row>
    <row r="209" spans="1:65" s="13" customFormat="1">
      <c r="B209" s="151"/>
      <c r="D209" s="152" t="s">
        <v>124</v>
      </c>
      <c r="E209" s="153" t="s">
        <v>3</v>
      </c>
      <c r="F209" s="154" t="s">
        <v>180</v>
      </c>
      <c r="H209" s="155">
        <v>3</v>
      </c>
      <c r="I209" s="156"/>
      <c r="L209" s="151"/>
      <c r="M209" s="157"/>
      <c r="N209" s="158"/>
      <c r="O209" s="158"/>
      <c r="P209" s="158"/>
      <c r="Q209" s="158"/>
      <c r="R209" s="158"/>
      <c r="S209" s="158"/>
      <c r="T209" s="159"/>
      <c r="AT209" s="153" t="s">
        <v>124</v>
      </c>
      <c r="AU209" s="153" t="s">
        <v>79</v>
      </c>
      <c r="AV209" s="13" t="s">
        <v>79</v>
      </c>
      <c r="AW209" s="13" t="s">
        <v>33</v>
      </c>
      <c r="AX209" s="13" t="s">
        <v>77</v>
      </c>
      <c r="AY209" s="153" t="s">
        <v>107</v>
      </c>
    </row>
    <row r="210" spans="1:65" s="2" customFormat="1" ht="24.15" customHeight="1">
      <c r="A210" s="30"/>
      <c r="B210" s="131"/>
      <c r="C210" s="132" t="s">
        <v>179</v>
      </c>
      <c r="D210" s="132" t="s">
        <v>110</v>
      </c>
      <c r="E210" s="133" t="s">
        <v>178</v>
      </c>
      <c r="F210" s="134" t="s">
        <v>177</v>
      </c>
      <c r="G210" s="135" t="s">
        <v>171</v>
      </c>
      <c r="H210" s="136">
        <v>21</v>
      </c>
      <c r="I210" s="137"/>
      <c r="J210" s="138">
        <f>ROUND(I210*H210,2)</f>
        <v>0</v>
      </c>
      <c r="K210" s="139"/>
      <c r="L210" s="31"/>
      <c r="M210" s="140" t="s">
        <v>3</v>
      </c>
      <c r="N210" s="141" t="s">
        <v>44</v>
      </c>
      <c r="O210" s="51"/>
      <c r="P210" s="142">
        <f>O210*H210</f>
        <v>0</v>
      </c>
      <c r="Q210" s="142">
        <v>4.0000000000000002E-4</v>
      </c>
      <c r="R210" s="142">
        <f>Q210*H210</f>
        <v>8.4000000000000012E-3</v>
      </c>
      <c r="S210" s="142">
        <v>0</v>
      </c>
      <c r="T210" s="143">
        <f>S210*H210</f>
        <v>0</v>
      </c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R210" s="144" t="s">
        <v>163</v>
      </c>
      <c r="AT210" s="144" t="s">
        <v>110</v>
      </c>
      <c r="AU210" s="144" t="s">
        <v>79</v>
      </c>
      <c r="AY210" s="15" t="s">
        <v>107</v>
      </c>
      <c r="BE210" s="145">
        <f>IF(N210="základní",J210,0)</f>
        <v>0</v>
      </c>
      <c r="BF210" s="145">
        <f>IF(N210="snížená",J210,0)</f>
        <v>0</v>
      </c>
      <c r="BG210" s="145">
        <f>IF(N210="zákl. přenesená",J210,0)</f>
        <v>0</v>
      </c>
      <c r="BH210" s="145">
        <f>IF(N210="sníž. přenesená",J210,0)</f>
        <v>0</v>
      </c>
      <c r="BI210" s="145">
        <f>IF(N210="nulová",J210,0)</f>
        <v>0</v>
      </c>
      <c r="BJ210" s="15" t="s">
        <v>79</v>
      </c>
      <c r="BK210" s="145">
        <f>ROUND(I210*H210,2)</f>
        <v>0</v>
      </c>
      <c r="BL210" s="15" t="s">
        <v>163</v>
      </c>
      <c r="BM210" s="144" t="s">
        <v>176</v>
      </c>
    </row>
    <row r="211" spans="1:65" s="13" customFormat="1">
      <c r="B211" s="151"/>
      <c r="D211" s="152" t="s">
        <v>124</v>
      </c>
      <c r="E211" s="153" t="s">
        <v>3</v>
      </c>
      <c r="F211" s="154" t="s">
        <v>175</v>
      </c>
      <c r="H211" s="155">
        <v>21</v>
      </c>
      <c r="I211" s="156"/>
      <c r="L211" s="151"/>
      <c r="M211" s="157"/>
      <c r="N211" s="158"/>
      <c r="O211" s="158"/>
      <c r="P211" s="158"/>
      <c r="Q211" s="158"/>
      <c r="R211" s="158"/>
      <c r="S211" s="158"/>
      <c r="T211" s="159"/>
      <c r="AT211" s="153" t="s">
        <v>124</v>
      </c>
      <c r="AU211" s="153" t="s">
        <v>79</v>
      </c>
      <c r="AV211" s="13" t="s">
        <v>79</v>
      </c>
      <c r="AW211" s="13" t="s">
        <v>33</v>
      </c>
      <c r="AX211" s="13" t="s">
        <v>77</v>
      </c>
      <c r="AY211" s="153" t="s">
        <v>107</v>
      </c>
    </row>
    <row r="212" spans="1:65" s="2" customFormat="1" ht="16.5" customHeight="1">
      <c r="A212" s="30"/>
      <c r="B212" s="131"/>
      <c r="C212" s="175" t="s">
        <v>174</v>
      </c>
      <c r="D212" s="175" t="s">
        <v>169</v>
      </c>
      <c r="E212" s="174" t="s">
        <v>173</v>
      </c>
      <c r="F212" s="173" t="s">
        <v>172</v>
      </c>
      <c r="G212" s="172" t="s">
        <v>171</v>
      </c>
      <c r="H212" s="171">
        <v>21</v>
      </c>
      <c r="I212" s="170"/>
      <c r="J212" s="169">
        <f>ROUND(I212*H212,2)</f>
        <v>0</v>
      </c>
      <c r="K212" s="168"/>
      <c r="L212" s="167"/>
      <c r="M212" s="166" t="s">
        <v>3</v>
      </c>
      <c r="N212" s="165" t="s">
        <v>44</v>
      </c>
      <c r="O212" s="51"/>
      <c r="P212" s="142">
        <f>O212*H212</f>
        <v>0</v>
      </c>
      <c r="Q212" s="142">
        <v>0</v>
      </c>
      <c r="R212" s="142">
        <f>Q212*H212</f>
        <v>0</v>
      </c>
      <c r="S212" s="142">
        <v>0</v>
      </c>
      <c r="T212" s="143">
        <f>S212*H212</f>
        <v>0</v>
      </c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R212" s="144" t="s">
        <v>170</v>
      </c>
      <c r="AT212" s="144" t="s">
        <v>169</v>
      </c>
      <c r="AU212" s="144" t="s">
        <v>79</v>
      </c>
      <c r="AY212" s="15" t="s">
        <v>107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5" t="s">
        <v>79</v>
      </c>
      <c r="BK212" s="145">
        <f>ROUND(I212*H212,2)</f>
        <v>0</v>
      </c>
      <c r="BL212" s="15" t="s">
        <v>163</v>
      </c>
      <c r="BM212" s="144" t="s">
        <v>168</v>
      </c>
    </row>
    <row r="213" spans="1:65" s="2" customFormat="1" ht="44.25" customHeight="1">
      <c r="A213" s="30"/>
      <c r="B213" s="131"/>
      <c r="C213" s="132" t="s">
        <v>167</v>
      </c>
      <c r="D213" s="132" t="s">
        <v>110</v>
      </c>
      <c r="E213" s="133" t="s">
        <v>166</v>
      </c>
      <c r="F213" s="134" t="s">
        <v>165</v>
      </c>
      <c r="G213" s="135" t="s">
        <v>164</v>
      </c>
      <c r="H213" s="164"/>
      <c r="I213" s="137"/>
      <c r="J213" s="138">
        <f>ROUND(I213*H213,2)</f>
        <v>0</v>
      </c>
      <c r="K213" s="139"/>
      <c r="L213" s="31"/>
      <c r="M213" s="140" t="s">
        <v>3</v>
      </c>
      <c r="N213" s="141" t="s">
        <v>44</v>
      </c>
      <c r="O213" s="51"/>
      <c r="P213" s="142">
        <f>O213*H213</f>
        <v>0</v>
      </c>
      <c r="Q213" s="142">
        <v>0</v>
      </c>
      <c r="R213" s="142">
        <f>Q213*H213</f>
        <v>0</v>
      </c>
      <c r="S213" s="142">
        <v>0</v>
      </c>
      <c r="T213" s="143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44" t="s">
        <v>163</v>
      </c>
      <c r="AT213" s="144" t="s">
        <v>110</v>
      </c>
      <c r="AU213" s="144" t="s">
        <v>79</v>
      </c>
      <c r="AY213" s="15" t="s">
        <v>107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5" t="s">
        <v>79</v>
      </c>
      <c r="BK213" s="145">
        <f>ROUND(I213*H213,2)</f>
        <v>0</v>
      </c>
      <c r="BL213" s="15" t="s">
        <v>163</v>
      </c>
      <c r="BM213" s="144" t="s">
        <v>162</v>
      </c>
    </row>
    <row r="214" spans="1:65" s="2" customFormat="1">
      <c r="A214" s="30"/>
      <c r="B214" s="31"/>
      <c r="C214" s="30"/>
      <c r="D214" s="146" t="s">
        <v>122</v>
      </c>
      <c r="E214" s="30"/>
      <c r="F214" s="147" t="s">
        <v>161</v>
      </c>
      <c r="G214" s="30"/>
      <c r="H214" s="30"/>
      <c r="I214" s="148"/>
      <c r="J214" s="30"/>
      <c r="K214" s="30"/>
      <c r="L214" s="31"/>
      <c r="M214" s="160"/>
      <c r="N214" s="161"/>
      <c r="O214" s="162"/>
      <c r="P214" s="162"/>
      <c r="Q214" s="162"/>
      <c r="R214" s="162"/>
      <c r="S214" s="162"/>
      <c r="T214" s="163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T214" s="15" t="s">
        <v>122</v>
      </c>
      <c r="AU214" s="15" t="s">
        <v>79</v>
      </c>
    </row>
    <row r="215" spans="1:65" s="2" customFormat="1" ht="6.9" customHeight="1">
      <c r="A215" s="30"/>
      <c r="B215" s="40"/>
      <c r="C215" s="41"/>
      <c r="D215" s="41"/>
      <c r="E215" s="41"/>
      <c r="F215" s="41"/>
      <c r="G215" s="41"/>
      <c r="H215" s="41"/>
      <c r="I215" s="41"/>
      <c r="J215" s="41"/>
      <c r="K215" s="41"/>
      <c r="L215" s="31"/>
      <c r="M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</row>
  </sheetData>
  <autoFilter ref="C91:K214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/>
    <hyperlink ref="F99" r:id="rId2"/>
    <hyperlink ref="F103" r:id="rId3"/>
    <hyperlink ref="F106" r:id="rId4"/>
    <hyperlink ref="F108" r:id="rId5"/>
    <hyperlink ref="F110" r:id="rId6"/>
    <hyperlink ref="F113" r:id="rId7"/>
    <hyperlink ref="F116" r:id="rId8"/>
    <hyperlink ref="F125" r:id="rId9"/>
    <hyperlink ref="F127" r:id="rId10"/>
    <hyperlink ref="F129" r:id="rId11"/>
    <hyperlink ref="F131" r:id="rId12"/>
    <hyperlink ref="F134" r:id="rId13"/>
    <hyperlink ref="F138" r:id="rId14"/>
    <hyperlink ref="F142" r:id="rId15"/>
    <hyperlink ref="F145" r:id="rId16"/>
    <hyperlink ref="F149" r:id="rId17"/>
    <hyperlink ref="F152" r:id="rId18"/>
    <hyperlink ref="F155" r:id="rId19"/>
    <hyperlink ref="F158" r:id="rId20"/>
    <hyperlink ref="F163" r:id="rId21"/>
    <hyperlink ref="F168" r:id="rId22"/>
    <hyperlink ref="F173" r:id="rId23"/>
    <hyperlink ref="F176" r:id="rId24"/>
    <hyperlink ref="F179" r:id="rId25"/>
    <hyperlink ref="F185" r:id="rId26"/>
    <hyperlink ref="F190" r:id="rId27"/>
    <hyperlink ref="F196" r:id="rId28"/>
    <hyperlink ref="F202" r:id="rId29"/>
    <hyperlink ref="F214" r:id="rId30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Rekapitulace stavby</vt:lpstr>
      <vt:lpstr>sou - balkony</vt:lpstr>
      <vt:lpstr> Rekonstrukce 1x bal...</vt:lpstr>
      <vt:lpstr>' Rekonstrukce 1x bal...'!Print_Area</vt:lpstr>
      <vt:lpstr>'Rekapitulace stavby'!Print_Area</vt:lpstr>
      <vt:lpstr>'sou - balkony'!Print_Area</vt:lpstr>
      <vt:lpstr>' Rekonstrukce 1x bal...'!Print_Titles</vt:lpstr>
      <vt:lpstr>'Rekapitulace stavby'!Print_Titles</vt:lpstr>
      <vt:lpstr>'sou - balkony'!Print_Titles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DESKTOP-VHJ04KV\prg</dc:creator>
  <cp:lastModifiedBy>prg</cp:lastModifiedBy>
  <dcterms:created xsi:type="dcterms:W3CDTF">2025-04-09T22:00:25Z</dcterms:created>
  <dcterms:modified xsi:type="dcterms:W3CDTF">2025-04-28T07:38:44Z</dcterms:modified>
</cp:coreProperties>
</file>