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konomicke\Veřejné zakázky\2025\5. Náprava opatření PBŘ\Zadávací dokumentace\"/>
    </mc:Choice>
  </mc:AlternateContent>
  <xr:revisionPtr revIDLastSave="0" documentId="8_{5BADE592-D402-42BB-8E46-4629E9C5C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" sheetId="1" r:id="rId1"/>
    <sheet name="VzorPolozky" sheetId="10" state="hidden" r:id="rId2"/>
    <sheet name="Položky" sheetId="12" r:id="rId3"/>
    <sheet name="Elektro č.p. 140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SO16" hidden="1">{#N/A,#N/A,TRUE,"Krycí list"}</definedName>
    <definedName name="__CAS1">#REF!</definedName>
    <definedName name="__CAS2">#REF!</definedName>
    <definedName name="__CAS3">#REF!</definedName>
    <definedName name="__CAS4">#REF!</definedName>
    <definedName name="__CAS5">#REF!</definedName>
    <definedName name="__CENA__">#REF!</definedName>
    <definedName name="__DAT1">#REF!</definedName>
    <definedName name="__DAT2">#REF!</definedName>
    <definedName name="__DAT3">#REF!</definedName>
    <definedName name="__DAT4">#REF!</definedName>
    <definedName name="__FMA4">#REF!</definedName>
    <definedName name="__MAIN__">#REF!</definedName>
    <definedName name="__MAIN1__">#REF!</definedName>
    <definedName name="__MAIN2__">#REF!</definedName>
    <definedName name="__MAIN3__">#REF!</definedName>
    <definedName name="__MvymF__">'[1]D.1.4.2-SO 101-VYT,CHL-rozpočet'!#REF!</definedName>
    <definedName name="__NA1">#REF!</definedName>
    <definedName name="__NA2">#REF!</definedName>
    <definedName name="__NA3">#REF!</definedName>
    <definedName name="__NA4">#REF!</definedName>
    <definedName name="__NA5">#REF!</definedName>
    <definedName name="__POP1">#REF!</definedName>
    <definedName name="__POP2">#REF!</definedName>
    <definedName name="__POP3">#REF!</definedName>
    <definedName name="__POP4">#REF!</definedName>
    <definedName name="__REV1">#REF!</definedName>
    <definedName name="__REV2">#REF!</definedName>
    <definedName name="__REV3">#REF!</definedName>
    <definedName name="__REV4">#REF!</definedName>
    <definedName name="__ROZ1">#REF!</definedName>
    <definedName name="__ROZ10">#REF!</definedName>
    <definedName name="__ROZ11">#REF!</definedName>
    <definedName name="__ROZ2">#REF!</definedName>
    <definedName name="__ROZ3">#REF!</definedName>
    <definedName name="__ROZ4">#REF!</definedName>
    <definedName name="__ROZ5">#REF!</definedName>
    <definedName name="__ROZ6">#REF!</definedName>
    <definedName name="__ROZ7">#REF!</definedName>
    <definedName name="__ROZ8">#REF!</definedName>
    <definedName name="__ROZ9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E0__">#REF!</definedName>
    <definedName name="__TE1__">#REF!</definedName>
    <definedName name="__TE2__">#REF!</definedName>
    <definedName name="__TR0__">#REF!</definedName>
    <definedName name="__TR1__">#REF!</definedName>
    <definedName name="_1Excel_BuiltIn_Print_Area_1_1">#REF!</definedName>
    <definedName name="_615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#REF!</definedName>
    <definedName name="_DAT2">#REF!</definedName>
    <definedName name="_DAT3">#REF!</definedName>
    <definedName name="_DAT4">#REF!</definedName>
    <definedName name="_FMA4">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P1">#REF!</definedName>
    <definedName name="_POP2">#REF!</definedName>
    <definedName name="_POP3">#REF!</definedName>
    <definedName name="_POP4">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O16" hidden="1">{#N/A,#N/A,TRUE,"Krycí list"}</definedName>
    <definedName name="a">'[2]SO 11.1A Výkaz výměr'!#REF!</definedName>
    <definedName name="aaa">'[3]SO 51.4 Výkaz výměr'!#REF!</definedName>
    <definedName name="aaaa">'[4]Hydrotechnické výpočty'!#REF!</definedName>
    <definedName name="aaaaa">'[4]Hydrotechnické výpočty'!#REF!</definedName>
    <definedName name="aaaaaaa">'[4]Hydrotechnické výpočty'!#REF!</definedName>
    <definedName name="aaaaaaaa" hidden="1">{#N/A,#N/A,TRUE,"Krycí list"}</definedName>
    <definedName name="Acelk.">#REF!</definedName>
    <definedName name="ADKM">#REF!</definedName>
    <definedName name="afterdetail_lua_rozpocty_rkap">#REF!</definedName>
    <definedName name="afterdetail_rkap">'Elektro č.p. 140'!#REF!</definedName>
    <definedName name="afterdetail_rozpocty">'Elektro č.p. 140'!#REF!</definedName>
    <definedName name="afterdetail_rozpocty_rkap">#REF!</definedName>
    <definedName name="afterdetail_rozpocty_rozpocty">#REF!</definedName>
    <definedName name="AL_obvodový_plášť">'[2]SO 11.1A Výkaz výměr'!#REF!</definedName>
    <definedName name="Analog">#REF!</definedName>
    <definedName name="asd">'[2]SO 11.1A Výkaz výměr'!#REF!</definedName>
    <definedName name="bbb">'[2]SO 11.1A Výkaz výměr'!#REF!</definedName>
    <definedName name="Bcelkem">#REF!</definedName>
    <definedName name="before_rkap">'Elektro č.p. 140'!#REF!</definedName>
    <definedName name="before_rozpocty">'Elektro č.p. 140'!#REF!</definedName>
    <definedName name="beforeafterdetail_rozpocty.Poznamka2.1">'Elektro č.p. 140'!#REF!</definedName>
    <definedName name="beforeafterdetail_rozpocty_rozpocty.Poznamka2.1">#REF!</definedName>
    <definedName name="beforedetail_rozpocty">'Elektro č.p. 140'!#REF!</definedName>
    <definedName name="beforetop_rkap">'Elektro č.p. 140'!#REF!</definedName>
    <definedName name="Beg_Bal">#REF!</definedName>
    <definedName name="bghrerr">#REF!</definedName>
    <definedName name="bhvfdgvf">#REF!</definedName>
    <definedName name="body_celkem">'[5]Rekapitulace roz.  vč. kapitol'!#REF!</definedName>
    <definedName name="body_hlavy">'Elektro č.p. 140'!#REF!</definedName>
    <definedName name="body_kapitoly">'[5]Rekapitulace roz.  vč. kapitol'!#REF!</definedName>
    <definedName name="body_lua_rozpocty_hlavicka">#REF!</definedName>
    <definedName name="body_lua_rozpocty_hlavicka.Poznamka2">#REF!</definedName>
    <definedName name="body_lua_rozpocty_paticka">#REF!</definedName>
    <definedName name="body_lua_rozpocty_rkap">#REF!</definedName>
    <definedName name="body_lua_rozpocty_rkap.Poznamka">#REF!</definedName>
    <definedName name="body_lua_rozpocty_rpolozky">#REF!</definedName>
    <definedName name="body_lua_rozpocty_slevicka">#REF!</definedName>
    <definedName name="body_memrekapdph" localSheetId="3">'Elektro č.p. 140'!#REF!</definedName>
    <definedName name="body_memrekapdph">#REF!</definedName>
    <definedName name="body_phlavy" localSheetId="3">'Elektro č.p. 140'!#REF!</definedName>
    <definedName name="body_phlavy">#REF!</definedName>
    <definedName name="body_pomocny">'[5]Rekapitulace roz.  vč. kapitol'!#REF!</definedName>
    <definedName name="body_prekap" localSheetId="3">'Elektro č.p. 140'!#REF!</definedName>
    <definedName name="body_prekap">#REF!</definedName>
    <definedName name="body_rkap">'Elektro č.p. 140'!#REF!</definedName>
    <definedName name="body_rozpocty" localSheetId="3">'Elektro č.p. 140'!#REF!</definedName>
    <definedName name="body_rozpocty">'[5]Rekapitulace roz.  vč. kapitol'!#REF!</definedName>
    <definedName name="body_rozpocty_rkap">#REF!</definedName>
    <definedName name="body_rozpocty_rozpocty">#REF!</definedName>
    <definedName name="body_rozpocty_rpolozky">#REF!</definedName>
    <definedName name="body_rozpočty">'Elektro č.p. 140'!#REF!</definedName>
    <definedName name="body_rpolozky">'Elektro č.p. 140'!#REF!</definedName>
    <definedName name="body_rpolozky.Poznamka2">'Elektro č.p. 140'!#REF!</definedName>
    <definedName name="BuiltIn_Print_Area___1">"$List1.$A$#REF!:$F$#REF!"</definedName>
    <definedName name="category1">#REF!</definedName>
    <definedName name="ccc">'[2]SO 11.1A Výkaz výměr'!#REF!</definedName>
    <definedName name="CDOK">#REF!</definedName>
    <definedName name="CDOK1">#REF!</definedName>
    <definedName name="CDOK2">#REF!</definedName>
    <definedName name="celkembezdph" localSheetId="3">'Elektro č.p. 140'!#REF!</definedName>
    <definedName name="celkembezdph">#REF!</definedName>
    <definedName name="CelkemDPHVypocet" localSheetId="0">'Krycí list'!$H$42</definedName>
    <definedName name="celkemsdph" localSheetId="3">'Elektro č.p. 140'!#REF!</definedName>
    <definedName name="celkemsdph">#REF!</definedName>
    <definedName name="celkemsdph.Poznamka2">'Elektro č.p. 140'!#REF!</definedName>
    <definedName name="celklemsdph" localSheetId="3">'Elektro č.p. 140'!#REF!</definedName>
    <definedName name="celklemsdph">#REF!</definedName>
    <definedName name="celkrozp">#REF!</definedName>
    <definedName name="CENA_CELKEM">#REF!</definedName>
    <definedName name="CenaCelkem" localSheetId="3">#REF!</definedName>
    <definedName name="CenaCelkem">'Krycí list'!$G$29</definedName>
    <definedName name="CenaCelkemBezDPH" localSheetId="3">#REF!</definedName>
    <definedName name="CenaCelkemBezDPH">'Krycí list'!$G$28</definedName>
    <definedName name="CenaCelkemVypocet" localSheetId="0">'Krycí list'!$I$42</definedName>
    <definedName name="Ceník">[6]Cenik!$A$1:$F$11734</definedName>
    <definedName name="cisloobjektu" localSheetId="3">#REF!</definedName>
    <definedName name="cisloobjektu">'Krycí list'!$D$3</definedName>
    <definedName name="CisloRozpoctu" localSheetId="3">'[7]Krycí list'!$C$2</definedName>
    <definedName name="CisloRozpoctu">'[8]Krycí list'!$C$2</definedName>
    <definedName name="cislostavby" localSheetId="3">'[7]Krycí list'!$A$7</definedName>
    <definedName name="CisloStavby" localSheetId="0">'Krycí list'!$D$2</definedName>
    <definedName name="cislostavby">'[8]Krycí list'!$A$7</definedName>
    <definedName name="CisloStavebnihoRozpoctu" localSheetId="3">#REF!</definedName>
    <definedName name="CisloStavebnihoRozpoctu">'Krycí list'!$D$4</definedName>
    <definedName name="ČÁST_DOKUMENTACE">#REF!</definedName>
    <definedName name="d" hidden="1">{#N/A,#N/A,TRUE,"Krycí list"}</definedName>
    <definedName name="dadresa" localSheetId="3">#REF!</definedName>
    <definedName name="dadresa">'Krycí list'!$D$12:$G$12</definedName>
    <definedName name="Data">#REF!</definedName>
    <definedName name="_xlnm.Database">#REF!</definedName>
    <definedName name="DATUM">#REF!</definedName>
    <definedName name="ddd">'[2]SO 11.1A Výkaz výměr'!#REF!</definedName>
    <definedName name="DĚLENÍ_PROFESNÍHO_DILU">#REF!</definedName>
    <definedName name="dfdaf">#REF!</definedName>
    <definedName name="DIČ" localSheetId="0">'Krycí list'!$I$12</definedName>
    <definedName name="DÍLČÍ_ČLENĚNÍ">#REF!</definedName>
    <definedName name="DKGJSDGS">#REF!</definedName>
    <definedName name="dmisto" localSheetId="3">#REF!</definedName>
    <definedName name="dmisto">'Krycí list'!$E$13:$G$13</definedName>
    <definedName name="Dotaz1">#REF!</definedName>
    <definedName name="DPHSni" localSheetId="3">#REF!</definedName>
    <definedName name="DPHSni">'Krycí list'!$G$24</definedName>
    <definedName name="DPHZakl" localSheetId="3">#REF!</definedName>
    <definedName name="DPHZakl">'Krycí list'!$G$26</definedName>
    <definedName name="dpsc" localSheetId="0">'Krycí list'!$D$13</definedName>
    <definedName name="dsfbhbg">#REF!</definedName>
    <definedName name="e">'[3]SO 51.4 Výkaz výměr'!#REF!</definedName>
    <definedName name="eč">'[9]SO 51.4 Výkaz výměr'!#REF!</definedName>
    <definedName name="elktro_1" hidden="1">{#N/A,#N/A,TRUE,"Krycí list"}</definedName>
    <definedName name="End_Bal">#REF!</definedName>
    <definedName name="end_rozpocty">'Elektro č.p. 140'!#REF!</definedName>
    <definedName name="end_rozpocty_rozpocty">#REF!</definedName>
    <definedName name="Excel_BuiltIn_Print_Area_1">"$List1.$A$#REF!:$F$#REF!"</definedName>
    <definedName name="Excel_BuiltIn_Print_Area_1_1">#REF!</definedName>
    <definedName name="Excel_BuiltIn_Print_Titles_1">#REF!</definedName>
    <definedName name="exter1">#REF!</definedName>
    <definedName name="Extra_Pay">#REF!</definedName>
    <definedName name="f">'[10]Hydrotechnické výpočty'!#REF!</definedName>
    <definedName name="firmy_rozpocty.0" localSheetId="3">'Elektro č.p. 140'!#REF!</definedName>
    <definedName name="firmy_rozpocty.0">#REF!</definedName>
    <definedName name="firmy_rozpocty.1" localSheetId="3">'Elektro č.p. 140'!#REF!</definedName>
    <definedName name="firmy_rozpocty.1">#REF!</definedName>
    <definedName name="firmy_rozpocty_pozn.Poznamka2" localSheetId="3">'Elektro č.p. 140'!#REF!</definedName>
    <definedName name="firmy_rozpocty_pozn.Poznamka2">#REF!</definedName>
    <definedName name="Full_Print">#REF!</definedName>
    <definedName name="FUNKCNI_CLENENI">#REF!</definedName>
    <definedName name="gdfgdfg">#REF!</definedName>
    <definedName name="Header_Row">ROW(#REF!)</definedName>
    <definedName name="HmotnostSPřídavkem">#REF!</definedName>
    <definedName name="hovno">#REF!</definedName>
    <definedName name="hydro">'[4]Hydrotechnické výpočty'!#REF!</definedName>
    <definedName name="hydrom">'[4]Hydrotechnické výpočty'!#REF!</definedName>
    <definedName name="Hydrotechnické_výpočty">'[4]Hydrotechnické výpočty'!#REF!</definedName>
    <definedName name="CHVALIL1">#REF!</definedName>
    <definedName name="IČO" localSheetId="0">'Krycí list'!$I$11</definedName>
    <definedName name="Int">#REF!</definedName>
    <definedName name="inter1">#REF!</definedName>
    <definedName name="Interest_Rate">#REF!</definedName>
    <definedName name="Izolace_akustické">'[2]SO 11.1A Výkaz výměr'!#REF!</definedName>
    <definedName name="Izolace_proti_vodě">'[2]SO 11.1A Výkaz výměr'!#REF!</definedName>
    <definedName name="jzzuggt">#REF!</definedName>
    <definedName name="K">'[11]Hydrotechnické výpočty I.E'!#REF!</definedName>
    <definedName name="Komunikace">'[2]SO 11.1A Výkaz výměr'!#REF!</definedName>
    <definedName name="Konstrukce_klempířské">'[2]SO 11.1A Výkaz výměr'!#REF!</definedName>
    <definedName name="Konstrukce_tesařské">'[9]SO 51.4 Výkaz výměr'!#REF!</definedName>
    <definedName name="Konstrukce_truhlářské">'[2]SO 11.1A Výkaz výměr'!#REF!</definedName>
    <definedName name="KONTROL1">#REF!</definedName>
    <definedName name="KONTROL2">#REF!</definedName>
    <definedName name="KONTROL3">#REF!</definedName>
    <definedName name="KONTROL4">#REF!</definedName>
    <definedName name="Kovové_stavební_doplňkové_konstrukce">'[2]SO 11.1A Výkaz výměr'!#REF!</definedName>
    <definedName name="KSDK">'[9]SO 51.4 Výkaz výměr'!#REF!</definedName>
    <definedName name="L">#REF!</definedName>
    <definedName name="Last_Row">IF(Values_Entered,Header_Row+Number_of_Payments,Header_Row)</definedName>
    <definedName name="ligggg" hidden="1">{#N/A,#N/A,TRUE,"Krycí list"}</definedName>
    <definedName name="Light" hidden="1">{#N/A,#N/A,TRUE,"Krycí list"}</definedName>
    <definedName name="Lighting" hidden="1">{#N/A,#N/A,TRUE,"Krycí list"}</definedName>
    <definedName name="Loan_Amount">#REF!</definedName>
    <definedName name="Loan_Start">#REF!</definedName>
    <definedName name="Loan_Years">#REF!</definedName>
    <definedName name="LV_obsluha_hs_pripojka_nn">'[4]Hydrotechnické výpočty'!#REF!</definedName>
    <definedName name="m">'[4]Hydrotechnické výpočty'!#REF!</definedName>
    <definedName name="Malby__tapety__nátěry__nástřiky">'[2]SO 11.1A Výkaz výměr'!#REF!</definedName>
    <definedName name="MaR" hidden="1">{#N/A,#N/A,TRUE,"Krycí list"}</definedName>
    <definedName name="MDKM">#REF!</definedName>
    <definedName name="Mena" localSheetId="3">#REF!</definedName>
    <definedName name="Mena">'Krycí list'!$J$29</definedName>
    <definedName name="meraregulace" hidden="1">{#N/A,#N/A,TRUE,"Krycí list"}</definedName>
    <definedName name="mereni">Scheduled_Payment+Extra_Payment</definedName>
    <definedName name="mila" hidden="1">{#N/A,#N/A,TRUE,"Krycí list"}</definedName>
    <definedName name="MistoStavby" localSheetId="3">#REF!</definedName>
    <definedName name="MistoStavby">'Krycí list'!$D$4</definedName>
    <definedName name="Monolog">#REF!</definedName>
    <definedName name="mts">#REF!</definedName>
    <definedName name="NAZEV">#REF!</definedName>
    <definedName name="nazevobjektu" localSheetId="3">#REF!</definedName>
    <definedName name="nazevobjektu">'Krycí list'!$E$3</definedName>
    <definedName name="NazevRozpoctu" localSheetId="3">'[7]Krycí list'!$D$2</definedName>
    <definedName name="NazevRozpoctu">'[8]Krycí list'!$D$2</definedName>
    <definedName name="nazevstavby" localSheetId="3">'[7]Krycí list'!$C$7</definedName>
    <definedName name="NazevStavby" localSheetId="0">'Krycí list'!$E$2</definedName>
    <definedName name="nazevstavby">'[8]Krycí list'!$C$7</definedName>
    <definedName name="NazevStavebnihoRozpoctu" localSheetId="3">#REF!</definedName>
    <definedName name="NazevStavebnihoRozpoctu">'Krycí list'!$E$4</definedName>
    <definedName name="_xlnm.Print_Titles" localSheetId="3">'Elektro č.p. 140'!$27:$27</definedName>
    <definedName name="_xlnm.Print_Titles" localSheetId="2">Položky!$1:$7</definedName>
    <definedName name="_xlnm.Print_Titles">#REF!</definedName>
    <definedName name="nnn">'[2]SO 11.1A Výkaz výměr'!#REF!</definedName>
    <definedName name="nový">#REF!</definedName>
    <definedName name="Num_Pmt_Per_Year">#REF!</definedName>
    <definedName name="Number_of_Payments">MATCH(0.01,End_Bal,-1)+1</definedName>
    <definedName name="oadresa" localSheetId="3">#REF!</definedName>
    <definedName name="oadresa">'Krycí list'!$D$6</definedName>
    <definedName name="obch_sleva">#REF!</definedName>
    <definedName name="Objednatel" localSheetId="0">'Krycí list'!$D$5</definedName>
    <definedName name="Objekt" localSheetId="0">'Krycí list'!$B$38</definedName>
    <definedName name="Obklady_keramické">'[2]SO 11.1A Výkaz výměr'!#REF!</definedName>
    <definedName name="_xlnm.Print_Area" localSheetId="0">'Krycí list'!$A$1:$J$64</definedName>
    <definedName name="_xlnm.Print_Area" localSheetId="2">Položky!$A$1:$X$195</definedName>
    <definedName name="odic" localSheetId="0">'Krycí list'!$I$6</definedName>
    <definedName name="oico" localSheetId="0">'Krycí list'!$I$5</definedName>
    <definedName name="omisto" localSheetId="0">'Krycí list'!$E$7</definedName>
    <definedName name="onazev" localSheetId="0">'Krycí list'!$D$6</definedName>
    <definedName name="opsc" localSheetId="0">'Krycí list'!$D$7</definedName>
    <definedName name="Ostatní_výrobky">'[9]SO 51.4 Výkaz výměr'!#REF!</definedName>
    <definedName name="Outside" hidden="1">{#N/A,#N/A,TRUE,"Krycí list"}</definedName>
    <definedName name="padresa" localSheetId="3">#REF!</definedName>
    <definedName name="padresa">'Krycí list'!$D$9</definedName>
    <definedName name="Pay_Date">#REF!</definedName>
    <definedName name="Pay_Num">#REF!</definedName>
    <definedName name="Payment_Date">DATE(YEAR(Loan_Start),MONTH(Loan_Start)+Payment_Number,DAY(Loan_Start))</definedName>
    <definedName name="pdic" localSheetId="3">#REF!</definedName>
    <definedName name="pdic">'Krycí list'!$I$9</definedName>
    <definedName name="pico" localSheetId="3">#REF!</definedName>
    <definedName name="pico">'Krycí list'!$I$8</definedName>
    <definedName name="pmisto" localSheetId="3">#REF!</definedName>
    <definedName name="pmisto">'Krycí list'!$E$10</definedName>
    <definedName name="Pocet_Integral">#REF!</definedName>
    <definedName name="PocetMJ">#REF!</definedName>
    <definedName name="Podhl">'[9]SO 51.4 Výkaz výměr'!#REF!</definedName>
    <definedName name="Podhledy">'[2]SO 11.1A Výkaz výměr'!#REF!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ptavkaID" localSheetId="3">#REF!</definedName>
    <definedName name="PoptavkaID">'Krycí list'!$A$1</definedName>
    <definedName name="powersock" hidden="1">{#N/A,#N/A,TRUE,"Krycí list"}</definedName>
    <definedName name="PowerSocket" hidden="1">{#N/A,#N/A,TRUE,"Krycí list"}</definedName>
    <definedName name="pPSC" localSheetId="3">#REF!</definedName>
    <definedName name="pPSC">'Krycí list'!$D$10</definedName>
    <definedName name="prep_schem">#REF!</definedName>
    <definedName name="Princ">#REF!</definedName>
    <definedName name="Print_Area_Reset">OFFSET(Full_Print,0,0,Last_Row)</definedName>
    <definedName name="PROFESNI_DIL">#REF!</definedName>
    <definedName name="PROJEKT">#REF!</definedName>
    <definedName name="Projektant" localSheetId="3">#REF!</definedName>
    <definedName name="Projektant">'Krycí list'!$D$8</definedName>
    <definedName name="Přídavek">#REF!</definedName>
    <definedName name="PřídavekProcento">#REF!</definedName>
    <definedName name="PřídavekText">#REF!</definedName>
    <definedName name="q">'[10]Hydrotechnické výpočty'!#REF!</definedName>
    <definedName name="QQ" hidden="1">{#N/A,#N/A,TRUE,"Krycí list"}</definedName>
    <definedName name="QQQ" hidden="1">{#N/A,#N/A,TRUE,"Krycí list"}</definedName>
    <definedName name="REKAPITULACE">'[2]SO 11.1A Výkaz výměr'!#REF!</definedName>
    <definedName name="REV">#REF!</definedName>
    <definedName name="rozp" hidden="1">{#N/A,#N/A,TRUE,"Krycí list"}</definedName>
    <definedName name="rozvržení_rozp">#REF!</definedName>
    <definedName name="saboproud" hidden="1">{#N/A,#N/A,TRUE,"Krycí list"}</definedName>
    <definedName name="Sádrokartonové_konstrukce">'[2]SO 11.1A Výkaz výměr'!#REF!</definedName>
    <definedName name="SazbaDPH1" localSheetId="3">#REF!</definedName>
    <definedName name="SazbaDPH1" localSheetId="0">'Krycí list'!$E$23</definedName>
    <definedName name="SazbaDPH1">'[8]Krycí list'!$C$30</definedName>
    <definedName name="SazbaDPH2" localSheetId="3">#REF!</definedName>
    <definedName name="SazbaDPH2" localSheetId="0">'Krycí list'!$E$25</definedName>
    <definedName name="SazbaDPH2">'[8]Krycí list'!$C$32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hidden="1">{#N/A,#N/A,TRUE,"Krycí list"}</definedName>
    <definedName name="soupis" hidden="1">{#N/A,#N/A,TRUE,"Krycí list"}</definedName>
    <definedName name="SPD">#REF!</definedName>
    <definedName name="ssss">#REF!</definedName>
    <definedName name="SSSSSS" hidden="1">{#N/A,#N/A,TRUE,"Krycí list"}</definedName>
    <definedName name="STAVEBNI_OBJEKT">#REF!</definedName>
    <definedName name="subslevy">#REF!</definedName>
    <definedName name="sum_kapitoly">'[5]Rekapitulace roz.  vč. kapitol'!#REF!</definedName>
    <definedName name="sum_memrekapdph" localSheetId="3">'Elektro č.p. 140'!#REF!</definedName>
    <definedName name="sum_memrekapdph">#REF!</definedName>
    <definedName name="sum_prekap" localSheetId="3">'Elektro č.p. 140'!#REF!</definedName>
    <definedName name="sum_prekap">#REF!</definedName>
    <definedName name="SumaHmotnost">#REF!</definedName>
    <definedName name="SumaNátěrováPlocha">#REF!</definedName>
    <definedName name="summary" hidden="1">{#N/A,#N/A,TRUE,"Krycí list"}</definedName>
    <definedName name="sumpok">#REF!</definedName>
    <definedName name="Switchboard" hidden="1">{#N/A,#N/A,TRUE,"Krycí list"}</definedName>
    <definedName name="t">'[11]Hydrotechnické výpočty I.E'!#REF!</definedName>
    <definedName name="tab">#REF!</definedName>
    <definedName name="test">'[11]Hydrotechnické výpočty I.E'!#REF!</definedName>
    <definedName name="top_lua_rozpocty_rpolozky">#REF!</definedName>
    <definedName name="top_memrekapdph" localSheetId="3">'Elektro č.p. 140'!#REF!</definedName>
    <definedName name="top_memrekapdph">#REF!</definedName>
    <definedName name="top_phlavy" localSheetId="3">'Elektro č.p. 140'!#REF!</definedName>
    <definedName name="top_phlavy">#REF!</definedName>
    <definedName name="top_rkap">'Elektro č.p. 140'!#REF!</definedName>
    <definedName name="top_rozpocty">'Elektro č.p. 140'!#REF!</definedName>
    <definedName name="top_rozpocty_rkap">#REF!</definedName>
    <definedName name="top_rpolozky">'Elektro č.p. 140'!#REF!</definedName>
    <definedName name="Total_Interest">#REF!</definedName>
    <definedName name="Total_Pay">#REF!</definedName>
    <definedName name="Total_Payment">Scheduled_Payment+Extra_Payment</definedName>
    <definedName name="UKOL">#REF!</definedName>
    <definedName name="urs">'[2]SO 11.1A Výkaz výměr'!#REF!</definedName>
    <definedName name="V">'[4]Hydrotechnické výpočty'!#REF!</definedName>
    <definedName name="Values_Entered">IF(Loan_Amount*Interest_Rate*Loan_Years*Loan_Start&gt;0,1,0)</definedName>
    <definedName name="VedProjProfese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L">'[4]Hydrotechnické výpočty'!#REF!</definedName>
    <definedName name="VN" hidden="1">{#N/A,#N/A,TRUE,"Krycí list"}</definedName>
    <definedName name="Vodorovné_konstrukce">'[9]SO 51.4 Výkaz výměr'!#REF!</definedName>
    <definedName name="vvv">'[3]SO 51.4 Výkaz výměr'!#REF!</definedName>
    <definedName name="výpočty">#REF!</definedName>
    <definedName name="Vypracoval" localSheetId="3">#REF!</definedName>
    <definedName name="Vypracoval">'Krycí list'!$D$14</definedName>
    <definedName name="VYPRACOVAL_01">#REF!</definedName>
    <definedName name="VYPRACOVAL_02">#REF!</definedName>
    <definedName name="VYPRACOVAL_03">#REF!</definedName>
    <definedName name="vystup">#REF!</definedName>
    <definedName name="vzduchna" hidden="1">{#N/A,#N/A,TRUE,"Krycí list"}</definedName>
    <definedName name="Weak" hidden="1">{#N/A,#N/A,TRUE,"Krycí list"}</definedName>
    <definedName name="wrn.Kontrolní._.rozpočet." hidden="1">{#N/A,#N/A,TRUE,"Krycí list"}</definedName>
    <definedName name="wrn.Kontrolní._.rozpoeet." hidden="1">{#N/A,#N/A,TRUE,"Krycí list"}</definedName>
    <definedName name="x">'[4]Hydrotechnické výpočty'!#REF!</definedName>
    <definedName name="Z">'[4]Hydrotechnické výpočty'!#REF!</definedName>
    <definedName name="Z_B7E7C763_C459_487D_8ABA_5CFDDFBD5A84_.wvu.Cols" localSheetId="0" hidden="1">'Krycí list'!$A:$A</definedName>
    <definedName name="Z_B7E7C763_C459_487D_8ABA_5CFDDFBD5A84_.wvu.PrintArea" localSheetId="0" hidden="1">'Krycí list'!$B$1:$J$36</definedName>
    <definedName name="zahrnsazby">#REF!</definedName>
    <definedName name="zahrnslevy">#REF!</definedName>
    <definedName name="ZAKAZNIK">#REF!</definedName>
    <definedName name="ZakladDPHSni" localSheetId="3">#REF!</definedName>
    <definedName name="ZakladDPHSni">'Krycí list'!$G$23</definedName>
    <definedName name="ZakladDPHSniVypocet" localSheetId="0">'Krycí list'!$F$42</definedName>
    <definedName name="ZakladDPHZakl" localSheetId="3">#REF!</definedName>
    <definedName name="ZakladDPHZakl">'Krycí list'!$G$25</definedName>
    <definedName name="ZakladDPHZaklVypocet" localSheetId="0">'Krycí list'!$G$42</definedName>
    <definedName name="Základy">'[9]SO 51.4 Výkaz výměr'!#REF!</definedName>
    <definedName name="ZaObjednatele" localSheetId="3">#REF!</definedName>
    <definedName name="ZaObjednatele">'Krycí list'!$G$34</definedName>
    <definedName name="Zaokrouhleni" localSheetId="3">#REF!</definedName>
    <definedName name="Zaokrouhleni">'Krycí list'!$G$27</definedName>
    <definedName name="ZaZhotovitele" localSheetId="3">#REF!</definedName>
    <definedName name="ZaZhotovitele">'Krycí list'!$D$34</definedName>
    <definedName name="Zemní_práce">'[9]SO 51.4 Výkaz výměr'!#REF!</definedName>
    <definedName name="Zemní_práce___PRINT">#REF!</definedName>
    <definedName name="Zhotovitel" localSheetId="3">#REF!</definedName>
    <definedName name="Zhotovitel">'Krycí list'!$D$11:$G$11</definedName>
    <definedName name="ZPRAC1">#REF!</definedName>
    <definedName name="ZPRAC2">#REF!</definedName>
    <definedName name="ZPRAC3">#REF!</definedName>
    <definedName name="ZPRAC4">#REF!</definedName>
    <definedName name="Zpracova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8" i="13" l="1"/>
  <c r="G117" i="13"/>
  <c r="G116" i="13"/>
  <c r="G121" i="13" s="1"/>
  <c r="G15" i="13" s="1"/>
  <c r="G109" i="13"/>
  <c r="G108" i="13"/>
  <c r="G107" i="13"/>
  <c r="G100" i="13"/>
  <c r="G99" i="13"/>
  <c r="G98" i="13"/>
  <c r="G97" i="13"/>
  <c r="G96" i="13"/>
  <c r="G95" i="13"/>
  <c r="G94" i="13"/>
  <c r="G93" i="13"/>
  <c r="G92" i="13"/>
  <c r="G91" i="13"/>
  <c r="G90" i="13"/>
  <c r="G87" i="13"/>
  <c r="G85" i="13"/>
  <c r="G84" i="13"/>
  <c r="G102" i="13" s="1"/>
  <c r="G13" i="13" s="1"/>
  <c r="G76" i="13"/>
  <c r="G75" i="13"/>
  <c r="G72" i="13"/>
  <c r="G71" i="13"/>
  <c r="G70" i="13"/>
  <c r="G69" i="13"/>
  <c r="G66" i="13"/>
  <c r="G65" i="13"/>
  <c r="G64" i="13"/>
  <c r="G63" i="13"/>
  <c r="G62" i="13"/>
  <c r="G61" i="13"/>
  <c r="G58" i="13"/>
  <c r="G57" i="13"/>
  <c r="G56" i="13"/>
  <c r="G48" i="13"/>
  <c r="G50" i="13" s="1"/>
  <c r="G11" i="13" s="1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AZ170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G12" i="12"/>
  <c r="I12" i="12"/>
  <c r="I11" i="12" s="1"/>
  <c r="K12" i="12"/>
  <c r="K11" i="12" s="1"/>
  <c r="O12" i="12"/>
  <c r="O11" i="12" s="1"/>
  <c r="Q12" i="12"/>
  <c r="Q11" i="12" s="1"/>
  <c r="U12" i="12"/>
  <c r="U11" i="12" s="1"/>
  <c r="G15" i="12"/>
  <c r="M15" i="12" s="1"/>
  <c r="I15" i="12"/>
  <c r="K15" i="12"/>
  <c r="O15" i="12"/>
  <c r="Q15" i="12"/>
  <c r="U15" i="12"/>
  <c r="G20" i="12"/>
  <c r="M20" i="12" s="1"/>
  <c r="I20" i="12"/>
  <c r="K20" i="12"/>
  <c r="O20" i="12"/>
  <c r="Q20" i="12"/>
  <c r="U20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33" i="12"/>
  <c r="M33" i="12" s="1"/>
  <c r="I33" i="12"/>
  <c r="K33" i="12"/>
  <c r="O33" i="12"/>
  <c r="Q33" i="12"/>
  <c r="U33" i="12"/>
  <c r="G37" i="12"/>
  <c r="M37" i="12" s="1"/>
  <c r="I37" i="12"/>
  <c r="K37" i="12"/>
  <c r="O37" i="12"/>
  <c r="Q37" i="12"/>
  <c r="U37" i="12"/>
  <c r="G42" i="12"/>
  <c r="M42" i="12" s="1"/>
  <c r="I42" i="12"/>
  <c r="K42" i="12"/>
  <c r="O42" i="12"/>
  <c r="Q42" i="12"/>
  <c r="U42" i="12"/>
  <c r="G44" i="12"/>
  <c r="M44" i="12" s="1"/>
  <c r="I44" i="12"/>
  <c r="K44" i="12"/>
  <c r="O44" i="12"/>
  <c r="Q44" i="12"/>
  <c r="U44" i="12"/>
  <c r="G51" i="12"/>
  <c r="M51" i="12" s="1"/>
  <c r="I51" i="12"/>
  <c r="K51" i="12"/>
  <c r="O51" i="12"/>
  <c r="Q51" i="12"/>
  <c r="U51" i="12"/>
  <c r="G55" i="12"/>
  <c r="M55" i="12" s="1"/>
  <c r="I55" i="12"/>
  <c r="K55" i="12"/>
  <c r="O55" i="12"/>
  <c r="Q55" i="12"/>
  <c r="U55" i="12"/>
  <c r="G57" i="12"/>
  <c r="M57" i="12" s="1"/>
  <c r="I57" i="12"/>
  <c r="K57" i="12"/>
  <c r="O57" i="12"/>
  <c r="Q57" i="12"/>
  <c r="U57" i="12"/>
  <c r="G60" i="12"/>
  <c r="I60" i="12"/>
  <c r="K60" i="12"/>
  <c r="O60" i="12"/>
  <c r="Q60" i="12"/>
  <c r="U60" i="12"/>
  <c r="G62" i="12"/>
  <c r="M62" i="12" s="1"/>
  <c r="I62" i="12"/>
  <c r="K62" i="12"/>
  <c r="O62" i="12"/>
  <c r="Q62" i="12"/>
  <c r="U62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4" i="12"/>
  <c r="M74" i="12" s="1"/>
  <c r="I74" i="12"/>
  <c r="K74" i="12"/>
  <c r="O74" i="12"/>
  <c r="Q74" i="12"/>
  <c r="U74" i="12"/>
  <c r="G75" i="12"/>
  <c r="M75" i="12" s="1"/>
  <c r="I75" i="12"/>
  <c r="K75" i="12"/>
  <c r="O75" i="12"/>
  <c r="Q75" i="12"/>
  <c r="U75" i="12"/>
  <c r="G82" i="12"/>
  <c r="M82" i="12" s="1"/>
  <c r="I82" i="12"/>
  <c r="K82" i="12"/>
  <c r="O82" i="12"/>
  <c r="Q82" i="12"/>
  <c r="U82" i="12"/>
  <c r="G83" i="12"/>
  <c r="M83" i="12" s="1"/>
  <c r="I83" i="12"/>
  <c r="K83" i="12"/>
  <c r="O83" i="12"/>
  <c r="Q83" i="12"/>
  <c r="U83" i="12"/>
  <c r="G84" i="12"/>
  <c r="M84" i="12" s="1"/>
  <c r="I84" i="12"/>
  <c r="K84" i="12"/>
  <c r="O84" i="12"/>
  <c r="Q84" i="12"/>
  <c r="U84" i="12"/>
  <c r="G85" i="12"/>
  <c r="M85" i="12" s="1"/>
  <c r="I85" i="12"/>
  <c r="K85" i="12"/>
  <c r="O85" i="12"/>
  <c r="Q85" i="12"/>
  <c r="U85" i="12"/>
  <c r="G86" i="12"/>
  <c r="M86" i="12" s="1"/>
  <c r="I86" i="12"/>
  <c r="K86" i="12"/>
  <c r="O86" i="12"/>
  <c r="Q86" i="12"/>
  <c r="U86" i="12"/>
  <c r="G87" i="12"/>
  <c r="M87" i="12" s="1"/>
  <c r="I87" i="12"/>
  <c r="K87" i="12"/>
  <c r="O87" i="12"/>
  <c r="Q87" i="12"/>
  <c r="U87" i="12"/>
  <c r="G90" i="12"/>
  <c r="M90" i="12" s="1"/>
  <c r="I90" i="12"/>
  <c r="K90" i="12"/>
  <c r="O90" i="12"/>
  <c r="Q90" i="12"/>
  <c r="U90" i="12"/>
  <c r="G92" i="12"/>
  <c r="M92" i="12" s="1"/>
  <c r="I92" i="12"/>
  <c r="K92" i="12"/>
  <c r="O92" i="12"/>
  <c r="Q92" i="12"/>
  <c r="U92" i="12"/>
  <c r="G94" i="12"/>
  <c r="M94" i="12" s="1"/>
  <c r="I94" i="12"/>
  <c r="K94" i="12"/>
  <c r="O94" i="12"/>
  <c r="Q94" i="12"/>
  <c r="U94" i="12"/>
  <c r="G112" i="12"/>
  <c r="M112" i="12" s="1"/>
  <c r="I112" i="12"/>
  <c r="K112" i="12"/>
  <c r="O112" i="12"/>
  <c r="Q112" i="12"/>
  <c r="U112" i="12"/>
  <c r="G127" i="12"/>
  <c r="M127" i="12" s="1"/>
  <c r="I127" i="12"/>
  <c r="K127" i="12"/>
  <c r="O127" i="12"/>
  <c r="Q127" i="12"/>
  <c r="U127" i="12"/>
  <c r="G131" i="12"/>
  <c r="M131" i="12" s="1"/>
  <c r="I131" i="12"/>
  <c r="K131" i="12"/>
  <c r="O131" i="12"/>
  <c r="Q131" i="12"/>
  <c r="U131" i="12"/>
  <c r="G133" i="12"/>
  <c r="M133" i="12" s="1"/>
  <c r="I133" i="12"/>
  <c r="K133" i="12"/>
  <c r="O133" i="12"/>
  <c r="Q133" i="12"/>
  <c r="U133" i="12"/>
  <c r="G135" i="12"/>
  <c r="M135" i="12" s="1"/>
  <c r="I135" i="12"/>
  <c r="K135" i="12"/>
  <c r="O135" i="12"/>
  <c r="Q135" i="12"/>
  <c r="U135" i="12"/>
  <c r="G138" i="12"/>
  <c r="M138" i="12" s="1"/>
  <c r="I138" i="12"/>
  <c r="K138" i="12"/>
  <c r="O138" i="12"/>
  <c r="Q138" i="12"/>
  <c r="U138" i="12"/>
  <c r="G143" i="12"/>
  <c r="M143" i="12" s="1"/>
  <c r="I143" i="12"/>
  <c r="K143" i="12"/>
  <c r="O143" i="12"/>
  <c r="Q143" i="12"/>
  <c r="U143" i="12"/>
  <c r="G145" i="12"/>
  <c r="I145" i="12"/>
  <c r="K145" i="12"/>
  <c r="M145" i="12"/>
  <c r="O145" i="12"/>
  <c r="Q145" i="12"/>
  <c r="U145" i="12"/>
  <c r="G147" i="12"/>
  <c r="M147" i="12" s="1"/>
  <c r="I147" i="12"/>
  <c r="K147" i="12"/>
  <c r="O147" i="12"/>
  <c r="Q147" i="12"/>
  <c r="U147" i="12"/>
  <c r="G149" i="12"/>
  <c r="M149" i="12" s="1"/>
  <c r="I149" i="12"/>
  <c r="K149" i="12"/>
  <c r="O149" i="12"/>
  <c r="Q149" i="12"/>
  <c r="U149" i="12"/>
  <c r="G151" i="12"/>
  <c r="M151" i="12" s="1"/>
  <c r="I151" i="12"/>
  <c r="K151" i="12"/>
  <c r="O151" i="12"/>
  <c r="Q151" i="12"/>
  <c r="U151" i="12"/>
  <c r="G153" i="12"/>
  <c r="M153" i="12" s="1"/>
  <c r="I153" i="12"/>
  <c r="K153" i="12"/>
  <c r="O153" i="12"/>
  <c r="Q153" i="12"/>
  <c r="U153" i="12"/>
  <c r="G156" i="12"/>
  <c r="M156" i="12" s="1"/>
  <c r="I156" i="12"/>
  <c r="K156" i="12"/>
  <c r="O156" i="12"/>
  <c r="Q156" i="12"/>
  <c r="U156" i="12"/>
  <c r="G160" i="12"/>
  <c r="M160" i="12" s="1"/>
  <c r="M159" i="12" s="1"/>
  <c r="I160" i="12"/>
  <c r="I159" i="12" s="1"/>
  <c r="K160" i="12"/>
  <c r="K159" i="12" s="1"/>
  <c r="O160" i="12"/>
  <c r="O159" i="12" s="1"/>
  <c r="Q160" i="12"/>
  <c r="Q159" i="12" s="1"/>
  <c r="U160" i="12"/>
  <c r="U159" i="12" s="1"/>
  <c r="G163" i="12"/>
  <c r="M163" i="12" s="1"/>
  <c r="M162" i="12" s="1"/>
  <c r="I163" i="12"/>
  <c r="I162" i="12" s="1"/>
  <c r="K163" i="12"/>
  <c r="K162" i="12" s="1"/>
  <c r="O163" i="12"/>
  <c r="O162" i="12" s="1"/>
  <c r="Q163" i="12"/>
  <c r="Q162" i="12" s="1"/>
  <c r="U163" i="12"/>
  <c r="U162" i="12" s="1"/>
  <c r="I167" i="12"/>
  <c r="I166" i="12" s="1"/>
  <c r="K167" i="12"/>
  <c r="K166" i="12" s="1"/>
  <c r="O167" i="12"/>
  <c r="O166" i="12" s="1"/>
  <c r="Q167" i="12"/>
  <c r="Q166" i="12" s="1"/>
  <c r="U167" i="12"/>
  <c r="U166" i="12" s="1"/>
  <c r="G169" i="12"/>
  <c r="M169" i="12" s="1"/>
  <c r="M168" i="12" s="1"/>
  <c r="I169" i="12"/>
  <c r="I168" i="12" s="1"/>
  <c r="K169" i="12"/>
  <c r="K168" i="12" s="1"/>
  <c r="O169" i="12"/>
  <c r="O168" i="12" s="1"/>
  <c r="Q169" i="12"/>
  <c r="Q168" i="12" s="1"/>
  <c r="U169" i="12"/>
  <c r="U168" i="12" s="1"/>
  <c r="G172" i="12"/>
  <c r="M172" i="12" s="1"/>
  <c r="I172" i="12"/>
  <c r="K172" i="12"/>
  <c r="O172" i="12"/>
  <c r="Q172" i="12"/>
  <c r="U172" i="12"/>
  <c r="G174" i="12"/>
  <c r="M174" i="12" s="1"/>
  <c r="I174" i="12"/>
  <c r="K174" i="12"/>
  <c r="O174" i="12"/>
  <c r="Q174" i="12"/>
  <c r="U174" i="12"/>
  <c r="G176" i="12"/>
  <c r="M176" i="12" s="1"/>
  <c r="I176" i="12"/>
  <c r="K176" i="12"/>
  <c r="O176" i="12"/>
  <c r="Q176" i="12"/>
  <c r="U176" i="12"/>
  <c r="G178" i="12"/>
  <c r="I178" i="12"/>
  <c r="K178" i="12"/>
  <c r="M178" i="12"/>
  <c r="O178" i="12"/>
  <c r="Q178" i="12"/>
  <c r="U178" i="12"/>
  <c r="G179" i="12"/>
  <c r="I179" i="12"/>
  <c r="K179" i="12"/>
  <c r="O179" i="12"/>
  <c r="O175" i="12" s="1"/>
  <c r="Q179" i="12"/>
  <c r="U179" i="12"/>
  <c r="G181" i="12"/>
  <c r="M181" i="12" s="1"/>
  <c r="I181" i="12"/>
  <c r="K181" i="12"/>
  <c r="O181" i="12"/>
  <c r="Q181" i="12"/>
  <c r="U181" i="12"/>
  <c r="I182" i="12"/>
  <c r="K182" i="12"/>
  <c r="O182" i="12"/>
  <c r="Q182" i="12"/>
  <c r="U182" i="12"/>
  <c r="I183" i="12"/>
  <c r="K183" i="12"/>
  <c r="O183" i="12"/>
  <c r="Q183" i="12"/>
  <c r="U183" i="12"/>
  <c r="G185" i="12"/>
  <c r="M185" i="12" s="1"/>
  <c r="I185" i="12"/>
  <c r="K185" i="12"/>
  <c r="O185" i="12"/>
  <c r="Q185" i="12"/>
  <c r="U185" i="12"/>
  <c r="G187" i="12"/>
  <c r="M187" i="12" s="1"/>
  <c r="I187" i="12"/>
  <c r="K187" i="12"/>
  <c r="O187" i="12"/>
  <c r="Q187" i="12"/>
  <c r="U187" i="12"/>
  <c r="G188" i="12"/>
  <c r="I188" i="12"/>
  <c r="K188" i="12"/>
  <c r="O188" i="12"/>
  <c r="Q188" i="12"/>
  <c r="U188" i="12"/>
  <c r="G189" i="12"/>
  <c r="M189" i="12" s="1"/>
  <c r="I189" i="12"/>
  <c r="K189" i="12"/>
  <c r="O189" i="12"/>
  <c r="Q189" i="12"/>
  <c r="U189" i="12"/>
  <c r="AD191" i="12"/>
  <c r="F41" i="1" s="1"/>
  <c r="J28" i="1"/>
  <c r="J26" i="1"/>
  <c r="G38" i="1"/>
  <c r="F38" i="1"/>
  <c r="J23" i="1"/>
  <c r="J24" i="1"/>
  <c r="J25" i="1"/>
  <c r="J27" i="1"/>
  <c r="E24" i="1"/>
  <c r="E26" i="1"/>
  <c r="U186" i="12" l="1"/>
  <c r="Q175" i="12"/>
  <c r="I175" i="12"/>
  <c r="Q59" i="12"/>
  <c r="I59" i="12"/>
  <c r="G59" i="12"/>
  <c r="I53" i="1" s="1"/>
  <c r="M12" i="12"/>
  <c r="M11" i="12" s="1"/>
  <c r="G11" i="12"/>
  <c r="I50" i="1" s="1"/>
  <c r="G111" i="13"/>
  <c r="G14" i="13" s="1"/>
  <c r="G79" i="13"/>
  <c r="G12" i="13" s="1"/>
  <c r="G43" i="13"/>
  <c r="G10" i="13" s="1"/>
  <c r="G162" i="12"/>
  <c r="I57" i="1" s="1"/>
  <c r="E158" i="12"/>
  <c r="G8" i="12"/>
  <c r="I49" i="1" s="1"/>
  <c r="E88" i="12"/>
  <c r="O88" i="12" s="1"/>
  <c r="O71" i="12" s="1"/>
  <c r="G186" i="12"/>
  <c r="I63" i="1" s="1"/>
  <c r="I20" i="1" s="1"/>
  <c r="U171" i="12"/>
  <c r="I171" i="12"/>
  <c r="U54" i="12"/>
  <c r="I186" i="12"/>
  <c r="O186" i="12"/>
  <c r="K186" i="12"/>
  <c r="Q171" i="12"/>
  <c r="K171" i="12"/>
  <c r="K54" i="12"/>
  <c r="K180" i="12"/>
  <c r="G175" i="12"/>
  <c r="I61" i="1" s="1"/>
  <c r="U175" i="12"/>
  <c r="U59" i="12"/>
  <c r="Q14" i="12"/>
  <c r="U14" i="12"/>
  <c r="Q186" i="12"/>
  <c r="I180" i="12"/>
  <c r="O180" i="12"/>
  <c r="O171" i="12"/>
  <c r="G168" i="12"/>
  <c r="I59" i="1" s="1"/>
  <c r="G159" i="12"/>
  <c r="I56" i="1" s="1"/>
  <c r="O59" i="12"/>
  <c r="O54" i="12"/>
  <c r="O14" i="12"/>
  <c r="K14" i="12"/>
  <c r="I14" i="12"/>
  <c r="U180" i="12"/>
  <c r="F40" i="1"/>
  <c r="Q180" i="12"/>
  <c r="K175" i="12"/>
  <c r="K59" i="12"/>
  <c r="Q54" i="12"/>
  <c r="I54" i="12"/>
  <c r="F39" i="1"/>
  <c r="M14" i="12"/>
  <c r="M171" i="12"/>
  <c r="M54" i="12"/>
  <c r="M188" i="12"/>
  <c r="M186" i="12" s="1"/>
  <c r="G171" i="12"/>
  <c r="I60" i="1" s="1"/>
  <c r="G54" i="12"/>
  <c r="I52" i="1" s="1"/>
  <c r="M60" i="12"/>
  <c r="M59" i="12" s="1"/>
  <c r="G14" i="12"/>
  <c r="I51" i="1" s="1"/>
  <c r="M179" i="12"/>
  <c r="M175" i="12" s="1"/>
  <c r="G16" i="13" l="1"/>
  <c r="G17" i="13" s="1"/>
  <c r="I16" i="1"/>
  <c r="G88" i="12"/>
  <c r="K88" i="12"/>
  <c r="K71" i="12" s="1"/>
  <c r="Q88" i="12"/>
  <c r="Q71" i="12" s="1"/>
  <c r="I88" i="12"/>
  <c r="I71" i="12" s="1"/>
  <c r="U88" i="12"/>
  <c r="U71" i="12" s="1"/>
  <c r="F42" i="1"/>
  <c r="F167" i="12" l="1"/>
  <c r="G167" i="12" s="1"/>
  <c r="G20" i="13"/>
  <c r="G21" i="13" s="1"/>
  <c r="M88" i="12"/>
  <c r="M71" i="12" s="1"/>
  <c r="G71" i="12"/>
  <c r="I54" i="1" s="1"/>
  <c r="G166" i="12" l="1"/>
  <c r="I58" i="1" s="1"/>
  <c r="I18" i="1" s="1"/>
  <c r="M167" i="12"/>
  <c r="M166" i="12" s="1"/>
  <c r="U158" i="12"/>
  <c r="U89" i="12" s="1"/>
  <c r="Q158" i="12"/>
  <c r="Q89" i="12" s="1"/>
  <c r="K158" i="12"/>
  <c r="K89" i="12" s="1"/>
  <c r="O158" i="12"/>
  <c r="O89" i="12" s="1"/>
  <c r="I158" i="12"/>
  <c r="I89" i="12" s="1"/>
  <c r="G158" i="12"/>
  <c r="G89" i="12"/>
  <c r="I55" i="1" l="1"/>
  <c r="AC195" i="12"/>
  <c r="M158" i="12"/>
  <c r="M89" i="12" s="1"/>
  <c r="I17" i="1" l="1"/>
  <c r="F183" i="12"/>
  <c r="G183" i="12" s="1"/>
  <c r="M183" i="12" s="1"/>
  <c r="F182" i="12"/>
  <c r="G182" i="12" s="1"/>
  <c r="M182" i="12" l="1"/>
  <c r="M180" i="12" s="1"/>
  <c r="G180" i="12"/>
  <c r="AE191" i="12"/>
  <c r="I62" i="1" l="1"/>
  <c r="G191" i="12"/>
  <c r="G39" i="1"/>
  <c r="G41" i="1"/>
  <c r="G40" i="1"/>
  <c r="H41" i="1" l="1"/>
  <c r="I41" i="1" s="1"/>
  <c r="G42" i="1"/>
  <c r="H39" i="1"/>
  <c r="H42" i="1" s="1"/>
  <c r="H40" i="1"/>
  <c r="I40" i="1" s="1"/>
  <c r="I19" i="1"/>
  <c r="I21" i="1" s="1"/>
  <c r="G23" i="1" s="1"/>
  <c r="A23" i="1" s="1"/>
  <c r="I64" i="1"/>
  <c r="A24" i="1" l="1"/>
  <c r="G24" i="1"/>
  <c r="I39" i="1"/>
  <c r="I42" i="1" s="1"/>
  <c r="J41" i="1" s="1"/>
  <c r="G28" i="1"/>
  <c r="J54" i="1"/>
  <c r="J58" i="1"/>
  <c r="J56" i="1"/>
  <c r="J57" i="1"/>
  <c r="J61" i="1"/>
  <c r="J52" i="1"/>
  <c r="J59" i="1"/>
  <c r="J50" i="1"/>
  <c r="J55" i="1"/>
  <c r="J49" i="1"/>
  <c r="J51" i="1"/>
  <c r="J53" i="1"/>
  <c r="J63" i="1"/>
  <c r="J62" i="1"/>
  <c r="J60" i="1"/>
  <c r="J39" i="1" l="1"/>
  <c r="J42" i="1" s="1"/>
  <c r="J40" i="1"/>
  <c r="J64" i="1"/>
  <c r="A25" i="1"/>
  <c r="G26" i="1" l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Jaroslav</author>
  </authors>
  <commentList>
    <comment ref="S6" authorId="0" shapeId="0" xr:uid="{65B8E2D1-6B4F-435D-8C4C-E7B6D1D4836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<sst xmlns="http://schemas.openxmlformats.org/spreadsheetml/2006/main" count="1103" uniqueCount="476">
  <si>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</si>
  <si>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</si>
  <si>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</si>
  <si>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</si>
  <si>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</si>
  <si>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</si>
  <si>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</si>
  <si>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</si>
  <si>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</si>
  <si>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</si>
  <si>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</si>
  <si>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</si>
  <si>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</si>
  <si>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</si>
  <si>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</si>
  <si>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</si>
  <si>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</si>
  <si>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</si>
  <si>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</si>
  <si>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</si>
  <si>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</si>
  <si>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</si>
  <si>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</si>
  <si>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</si>
  <si>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</si>
  <si>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</si>
  <si>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</si>
  <si>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</si>
  <si>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</si>
  <si>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</si>
  <si>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</si>
  <si>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</si>
  <si>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</si>
  <si>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</si>
  <si>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</si>
  <si>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</si>
  <si>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</si>
  <si>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</si>
  <si>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</si>
  <si>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</si>
  <si>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</si>
  <si>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01</t>
  </si>
  <si>
    <t>Rozpočet</t>
  </si>
  <si>
    <t>č.p.140</t>
  </si>
  <si>
    <t>Objekt:</t>
  </si>
  <si>
    <t>Rozpočet:</t>
  </si>
  <si>
    <t>2025/01</t>
  </si>
  <si>
    <t>Náprava opatření PBŘ objektů č.p. 140 a 147, Kamýk n. Vltavou</t>
  </si>
  <si>
    <t>Stavba</t>
  </si>
  <si>
    <t>Celkem za stavbu</t>
  </si>
  <si>
    <t>CZK</t>
  </si>
  <si>
    <t>Rekapitulace dílů</t>
  </si>
  <si>
    <t>Typ dílu</t>
  </si>
  <si>
    <t>416</t>
  </si>
  <si>
    <t>Podhledy a mezistropy montované lehké</t>
  </si>
  <si>
    <t>61</t>
  </si>
  <si>
    <t>Úpravy povrchů vnitřní</t>
  </si>
  <si>
    <t>64</t>
  </si>
  <si>
    <t>Výplně otvorů</t>
  </si>
  <si>
    <t>954</t>
  </si>
  <si>
    <t>Opláštění konstrukcí sádrokartonovými deskami</t>
  </si>
  <si>
    <t>96</t>
  </si>
  <si>
    <t>Bourání konstrukcí</t>
  </si>
  <si>
    <t>766</t>
  </si>
  <si>
    <t>Konstrukce truhlářské, okna a dveře</t>
  </si>
  <si>
    <t>776</t>
  </si>
  <si>
    <t>Podlahy povlakové</t>
  </si>
  <si>
    <t>783</t>
  </si>
  <si>
    <t>Nátěry</t>
  </si>
  <si>
    <t>784</t>
  </si>
  <si>
    <t>Malby</t>
  </si>
  <si>
    <t>M21</t>
  </si>
  <si>
    <t>Elektromontáže</t>
  </si>
  <si>
    <t>M24</t>
  </si>
  <si>
    <t>Montáže vzduchotechnických zařízení</t>
  </si>
  <si>
    <t>M33</t>
  </si>
  <si>
    <t>Montáže dopravních zařízení a vah-výtahy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</si>
  <si>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</si>
  <si>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</si>
  <si>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</si>
  <si>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</si>
  <si>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</si>
  <si>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</si>
  <si>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</si>
  <si>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</si>
  <si>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</si>
  <si>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</si>
  <si>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</si>
  <si>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</si>
  <si>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</si>
  <si>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</si>
  <si>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</si>
  <si>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</si>
  <si>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</si>
  <si>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</si>
  <si>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</si>
  <si>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</si>
  <si>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</si>
  <si>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</si>
  <si>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</si>
  <si>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</si>
  <si>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</si>
  <si>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</si>
  <si>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</si>
  <si>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</si>
  <si>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</si>
  <si>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</si>
  <si>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</si>
  <si>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</si>
  <si>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41601</t>
  </si>
  <si>
    <t>Výměna polykarbonátového podhledu za SDK RF, EI 30 vč. pomocného lešení, výmalba</t>
  </si>
  <si>
    <t>m2</t>
  </si>
  <si>
    <t>Kalkul</t>
  </si>
  <si>
    <t>Práce</t>
  </si>
  <si>
    <t>Běžná</t>
  </si>
  <si>
    <t>POL1_</t>
  </si>
  <si>
    <t>0,95*4,5</t>
  </si>
  <si>
    <t>VV</t>
  </si>
  <si>
    <t>612409991RT2</t>
  </si>
  <si>
    <t>Začištění omítek kolem oken,dveří apod. s použitím suché maltové směsi</t>
  </si>
  <si>
    <t>m</t>
  </si>
  <si>
    <t>RTS 24/ II</t>
  </si>
  <si>
    <t>(1+2+2)*7*2</t>
  </si>
  <si>
    <t>642942111R00</t>
  </si>
  <si>
    <t>Osazení zárubní dveřních ocelových, pl. do 2,5 m2</t>
  </si>
  <si>
    <t>kus</t>
  </si>
  <si>
    <t xml:space="preserve">1.NP : </t>
  </si>
  <si>
    <t>mezi m.č. 1.01 a 1.03 : 1</t>
  </si>
  <si>
    <t>mezi m.č. 1.03 a 1.25 : 1</t>
  </si>
  <si>
    <t>mezi m.č. 1.10 a 1.12 : 1</t>
  </si>
  <si>
    <t>642945121R00</t>
  </si>
  <si>
    <t>Osazení zárubní ocel. požár.1křídl., zazděním</t>
  </si>
  <si>
    <t>mezi m.č. 1.07 a 1.24 : 1</t>
  </si>
  <si>
    <t xml:space="preserve">1.PP : </t>
  </si>
  <si>
    <t>mezi m.č. 0.16 a 0.17 : 1</t>
  </si>
  <si>
    <t>mezi m.č. 0.14 a 0.18 : 1</t>
  </si>
  <si>
    <t>mezi m.č. 1.21 a 1.24 : 1</t>
  </si>
  <si>
    <t>6402</t>
  </si>
  <si>
    <t>Zvětšení šířky otvoru o cca 10cm + doplnění překladu</t>
  </si>
  <si>
    <t>kpl</t>
  </si>
  <si>
    <t>6406</t>
  </si>
  <si>
    <t>Výměna vchodových plastových dveří + dodávka panikového kování, rozm. dveří 1100/2300mm, 2/3 sklo vč. zednického začištění + malba dotčených míst</t>
  </si>
  <si>
    <t>vč. demontáže a likvidace původních dveří a zárubně</t>
  </si>
  <si>
    <t>POP</t>
  </si>
  <si>
    <t>bílá barva</t>
  </si>
  <si>
    <t>Ud max: 1,4 W/m2K</t>
  </si>
  <si>
    <t>vchod do m.č. 1.01 : 1</t>
  </si>
  <si>
    <t>6407</t>
  </si>
  <si>
    <t>Výměna vchodových plastových dveří + dodávka panikového kování, rozm. dveří 1200/2550mm, 2/3 sklo vč. zednického začištění + malba dotčených míst</t>
  </si>
  <si>
    <t>6408</t>
  </si>
  <si>
    <t>Výměna vchodových plastových dveří + dodávka panikového kování, rozm. dveří 1050/2550mm, 2/3 sklo vč. zednického začištění + malba dotčených míst</t>
  </si>
  <si>
    <t>do m.č. 0.01 : 1</t>
  </si>
  <si>
    <t>5533301325R</t>
  </si>
  <si>
    <t>Zárubeň ocelová 150 rozměr 800 x 1970 mm L/P</t>
  </si>
  <si>
    <t>SPCM</t>
  </si>
  <si>
    <t>Specifikace</t>
  </si>
  <si>
    <t>POL3_</t>
  </si>
  <si>
    <t>5533301327R</t>
  </si>
  <si>
    <t>Zárubeň ocelová 150 rozměr 800 x 1970 mm L/P, požární EI-EW 30</t>
  </si>
  <si>
    <t>5533301335R</t>
  </si>
  <si>
    <t>Zárubeň ocelová 150 rozměr 900 x 1970 mm L/P</t>
  </si>
  <si>
    <t>95401</t>
  </si>
  <si>
    <t>SDK opláštění strojovny výtahu - EI 30</t>
  </si>
  <si>
    <t>(1,5+1)*1</t>
  </si>
  <si>
    <t>95402</t>
  </si>
  <si>
    <t>Dodávka a montáž atypických protipožárních dvířek do strojovny výtahu, EW30 DP1 rozm. 900/900mm</t>
  </si>
  <si>
    <t>ks</t>
  </si>
  <si>
    <t>např: půdní dvířka protipožární FAKRO DWF 60 x 100 EI=45 min U=0,64</t>
  </si>
  <si>
    <t>968062455R00</t>
  </si>
  <si>
    <t>Vybourání dřevěných dveřních zárubní pl. do 2 m2</t>
  </si>
  <si>
    <t>mezi m.č. 1.07 a 1.24 : 0,8*1,97</t>
  </si>
  <si>
    <t>968072455R00</t>
  </si>
  <si>
    <t>Vybourání kovových dveřních zárubní pl. do 2 m2</t>
  </si>
  <si>
    <t>mezi m.č. 0.16 a 0.17 : 0,8*1,97</t>
  </si>
  <si>
    <t>mezi m.č. 0.14 a 0.18 : 0,8*1,97</t>
  </si>
  <si>
    <t>mezi m.č. 1.01 a 1.03 : 0,8*1,97</t>
  </si>
  <si>
    <t>mezi m.č. 1.03 a 1.25 : 0,8*1,97</t>
  </si>
  <si>
    <t>mezi m.č. 1.21 a 1.24 : 0,8*1,97</t>
  </si>
  <si>
    <t>mezi m.č. 1.10 a 1.12 : 0,9*1,97</t>
  </si>
  <si>
    <t>766661112R00</t>
  </si>
  <si>
    <t>Montáž dveří do zárubně,otevíravých 1kř.do 0,8 m</t>
  </si>
  <si>
    <t>766661122R00</t>
  </si>
  <si>
    <t>Montáž dveří do zárubně,otevíravých 1kř.nad 0,8 m</t>
  </si>
  <si>
    <t>766661413R00</t>
  </si>
  <si>
    <t>Montáž dveří protipožár.1kř.do 80 cm, bez kukátka</t>
  </si>
  <si>
    <t>766669117R00</t>
  </si>
  <si>
    <t>Dokování samozavírače na ocelovou zárubeň</t>
  </si>
  <si>
    <t>766670021R00</t>
  </si>
  <si>
    <t>Montáž kliky a štítku</t>
  </si>
  <si>
    <t>54914622R</t>
  </si>
  <si>
    <t>Kování dveřní, klika/klika</t>
  </si>
  <si>
    <t>54917035R</t>
  </si>
  <si>
    <t>Zavírač dveří hydraulický K 204 - 12 stříbrná</t>
  </si>
  <si>
    <t>611640292R</t>
  </si>
  <si>
    <t>Dveře dřevěné interiérové, 800 x 1970 mm L/P, lak, plné</t>
  </si>
  <si>
    <t>611640293R</t>
  </si>
  <si>
    <t>Dveře dřevěné interiérové, 900 x 1970 mm L/P, lak, plné</t>
  </si>
  <si>
    <t>611653636R</t>
  </si>
  <si>
    <t>Dveře dřevěné protipožární, hladké EI 30 / EW 30, 800 x 1970 mm L/P, CPL Standard</t>
  </si>
  <si>
    <t>998766201R00</t>
  </si>
  <si>
    <t>Přesun hmot pro truhlářské konstr., výšky do 6 m</t>
  </si>
  <si>
    <t>Přesun hmot</t>
  </si>
  <si>
    <t>POL7_</t>
  </si>
  <si>
    <t>776101115R00</t>
  </si>
  <si>
    <t>Vyrovnání podkladů samonivelační hmotou</t>
  </si>
  <si>
    <t>125,629</t>
  </si>
  <si>
    <t>776101121R00</t>
  </si>
  <si>
    <t>Provedení penetrace podkladu pod povlakové podlahové krytiny a samonivelační hmoty</t>
  </si>
  <si>
    <t>Odkaz na mn. položky pořadí 27 : 125,62900*2</t>
  </si>
  <si>
    <t>776401800R00</t>
  </si>
  <si>
    <t>Demontáž soklíků nebo lišt, pryžových nebo z PVC</t>
  </si>
  <si>
    <t>m.č. 0.06 : 13,8</t>
  </si>
  <si>
    <t>m.č. 0.14 : 13,9</t>
  </si>
  <si>
    <t>m.č. 1.01 : 9</t>
  </si>
  <si>
    <t>m.č. 1.02 : 13,3</t>
  </si>
  <si>
    <t>m.č. 1.03 : 19,25</t>
  </si>
  <si>
    <t>m.č. 1.04 : 8,8</t>
  </si>
  <si>
    <t>m.č. 1.07 : 13,6</t>
  </si>
  <si>
    <t>m.č. 1.09 : 12,5</t>
  </si>
  <si>
    <t>m.č. 1.10 : 15,6</t>
  </si>
  <si>
    <t>m.č. 1.11 : 11,6</t>
  </si>
  <si>
    <t>m.č. 1.12 : 25,8</t>
  </si>
  <si>
    <t>m.č. 1.15 : 10,2</t>
  </si>
  <si>
    <t>m.č. 1.16 : 17,9</t>
  </si>
  <si>
    <t>m.č. 1.17 : 18,1</t>
  </si>
  <si>
    <t>m.č. 1.18 : 18,3</t>
  </si>
  <si>
    <t>m.č. 1.19 : 22,7</t>
  </si>
  <si>
    <t>m.č. 1.25 : 25</t>
  </si>
  <si>
    <t>776421100RU1</t>
  </si>
  <si>
    <t>Lepení podlahových soklíků z PVC a vinylu včetně dodávky soklíku PVC</t>
  </si>
  <si>
    <t>776431020R00</t>
  </si>
  <si>
    <t>Lepení podlahových soklíků z kobercových pásů</t>
  </si>
  <si>
    <t>776511820RT3</t>
  </si>
  <si>
    <t>Odstranění PVC a koberců lepených s podložkou</t>
  </si>
  <si>
    <t>776521100R00</t>
  </si>
  <si>
    <t>Lepení povlakových podlah z pásů PVC na lepidlo</t>
  </si>
  <si>
    <t>(101,85+11,8+11,97)-10,81-8,49-11,97</t>
  </si>
  <si>
    <t>776572100RT1</t>
  </si>
  <si>
    <t>Lepení povlakových podlah z pásů textilních pouze položení - koberec ve specifikaci</t>
  </si>
  <si>
    <t>1.PP : 11,97</t>
  </si>
  <si>
    <t>1.NP : 10,81+8,49</t>
  </si>
  <si>
    <t>776981113R00</t>
  </si>
  <si>
    <t>Lišta hliníková přechodová,různá výška povl.podlah</t>
  </si>
  <si>
    <t xml:space="preserve">mezi dlažbou a PVC/kobercem : </t>
  </si>
  <si>
    <t>1.PP : 0,8*3</t>
  </si>
  <si>
    <t>1.NP : 0,8*5</t>
  </si>
  <si>
    <t>0,6*1</t>
  </si>
  <si>
    <t>77644149100</t>
  </si>
  <si>
    <t>Broušení starého lepidla</t>
  </si>
  <si>
    <t>Odkaz na mn. položky pořadí 32 : 125,62900</t>
  </si>
  <si>
    <t>28416058R</t>
  </si>
  <si>
    <t>Podlahovina vinylová - dle výběru investora třída reakce na oheň A1fl až C</t>
  </si>
  <si>
    <t>Odkaz na mn. položky pořadí 33 : 94,35000*1,2</t>
  </si>
  <si>
    <t>585915857R</t>
  </si>
  <si>
    <t>Stěrka cementová samonivelační, 20 MPa</t>
  </si>
  <si>
    <t>t</t>
  </si>
  <si>
    <t>101,85*8,5/1000</t>
  </si>
  <si>
    <t>69741305R</t>
  </si>
  <si>
    <t>Koberec - dle výběru investora třída reakce na oheň A1fl až Cfl</t>
  </si>
  <si>
    <t>Odkaz na mn. položky pořadí 34 : 31,27000*1,2</t>
  </si>
  <si>
    <t>69751000R</t>
  </si>
  <si>
    <t>Lišta kobercová, 7 x 50 mm</t>
  </si>
  <si>
    <t>Odkaz na mn. položky pořadí 31 : 39,70000</t>
  </si>
  <si>
    <t>69751010R</t>
  </si>
  <si>
    <t>Lišta kobercová vnitřní roh</t>
  </si>
  <si>
    <t>1.PP : 4</t>
  </si>
  <si>
    <t>1.NP : 4+5</t>
  </si>
  <si>
    <t>69751011R</t>
  </si>
  <si>
    <t>Lišta kobercová vnější roh</t>
  </si>
  <si>
    <t>1.NP : 1</t>
  </si>
  <si>
    <t>998776201R00</t>
  </si>
  <si>
    <t>Přesun hmot pro podlahy povlakové, výšky do 6 m</t>
  </si>
  <si>
    <t>783225100R00</t>
  </si>
  <si>
    <t>Nátěr syntetický kovových konstrukcí 2x + 1x email</t>
  </si>
  <si>
    <t>(1+2+2)*7*0,4</t>
  </si>
  <si>
    <t>784452911R00</t>
  </si>
  <si>
    <t>Oprava,malba směsí tekut.2x,1bar+obrus míst. 3,8 m</t>
  </si>
  <si>
    <t>(1+2+2)*7*1</t>
  </si>
  <si>
    <t>po elektrorozvodech : 450</t>
  </si>
  <si>
    <t>M2101</t>
  </si>
  <si>
    <t>Dodávka a montáž elektroinstalací - viz. samostatný list</t>
  </si>
  <si>
    <t>M2401</t>
  </si>
  <si>
    <t>Doplnění VZT potrubí o požární klapky zabudování mimo stěnovou konstrukci s doizolováním</t>
  </si>
  <si>
    <t>z kuchyně (0.13) do technické místnosti (0.17), potrubí vede přes samostatný požární úsek archivu (0.18)</t>
  </si>
  <si>
    <t>M3301</t>
  </si>
  <si>
    <t>Dodávka a montáž nového jidélního výtahu s dveřmi EW30DP1+C 2x dveře</t>
  </si>
  <si>
    <t>vč. demontáže a likvidace původního</t>
  </si>
  <si>
    <t>M3302</t>
  </si>
  <si>
    <t>Stavební přípomoce vč. zednického začištění + malba</t>
  </si>
  <si>
    <t>hod</t>
  </si>
  <si>
    <t>979990107R00</t>
  </si>
  <si>
    <t>Poplatek za uložení suti - směs betonu, cihel, dřeva, skupina odpadu 170904</t>
  </si>
  <si>
    <t>1,334-0,44</t>
  </si>
  <si>
    <t>979990181R00</t>
  </si>
  <si>
    <t>Poplatek za uložení suti - PVC podlahová krytina, skupina odpadu 200307</t>
  </si>
  <si>
    <t>979981101R00</t>
  </si>
  <si>
    <t>Kontejner, přistavení na 24 h, odvoz a likvidace, suť bez příměsí, kapacita 3 t</t>
  </si>
  <si>
    <t>Přesun suti</t>
  </si>
  <si>
    <t>POL8_</t>
  </si>
  <si>
    <t>VN01</t>
  </si>
  <si>
    <t>Dodávka a montáž PHP - viz. TZ</t>
  </si>
  <si>
    <t>005121 R</t>
  </si>
  <si>
    <t>Soubor</t>
  </si>
  <si>
    <t>Indiv</t>
  </si>
  <si>
    <t>VRN</t>
  </si>
  <si>
    <t>POL99_2</t>
  </si>
  <si>
    <t>005122 R</t>
  </si>
  <si>
    <t>POL99_1</t>
  </si>
  <si>
    <t>vč. nákladů na stěhování nábytku</t>
  </si>
  <si>
    <t>VN02</t>
  </si>
  <si>
    <t>Dodávka a montáž bezpečnostních tabulek dle PBŘ</t>
  </si>
  <si>
    <t>POL99_0</t>
  </si>
  <si>
    <t>004111020R</t>
  </si>
  <si>
    <t>Vypracování projektové dokumentace - dílenská dokumentace výtahu</t>
  </si>
  <si>
    <t>POL99_8</t>
  </si>
  <si>
    <t>00523  R</t>
  </si>
  <si>
    <t>Zkoušky a revize (výtah, požární dveře, nouzové osvětlení, EPS)</t>
  </si>
  <si>
    <t>ON01</t>
  </si>
  <si>
    <t>Dotěsnění prostupů mezi požárními úseky dle PBŘ - odhad</t>
  </si>
  <si>
    <t>SUM</t>
  </si>
  <si>
    <t>END</t>
  </si>
  <si>
    <t>Celkem bez DPH</t>
  </si>
  <si>
    <t>Náprava opatření PBŘ - elektro</t>
  </si>
  <si>
    <t>Kamýk nad Vltavou 140</t>
  </si>
  <si>
    <t>Rekapitulace</t>
  </si>
  <si>
    <t>HLAVA</t>
  </si>
  <si>
    <t>SLABOPROUDÉ INSTALACE</t>
  </si>
  <si>
    <t>1.</t>
  </si>
  <si>
    <t>Technologie</t>
  </si>
  <si>
    <t>2.</t>
  </si>
  <si>
    <t>Doprava</t>
  </si>
  <si>
    <t>3.</t>
  </si>
  <si>
    <t>Instalační materiál</t>
  </si>
  <si>
    <t>4.</t>
  </si>
  <si>
    <t>Montážní práce</t>
  </si>
  <si>
    <t>5.</t>
  </si>
  <si>
    <t>Oživení , vedení postupu prací</t>
  </si>
  <si>
    <t>6.</t>
  </si>
  <si>
    <t>Funkční zkouška, revize</t>
  </si>
  <si>
    <t>Celkem s DPH</t>
  </si>
  <si>
    <t>Výkaz výměr</t>
  </si>
  <si>
    <t>Specifikace materiálu byla vypracována na základě znalostí a podkladů známých v době jejího zhotovení. Objednání výrobků musí předcházet vzorkování a odsouhlasení od investora. Při záměně výrobků je nutno dořešit či prověřit veškeré vazby na navazující profese. Dokumentace tvoří jeden celek a je nutno, zvláště při stanovení ceny, se s ní komplexně seznámit.</t>
  </si>
  <si>
    <t>Povinností dodavatele je překontrolovat specifikaci materiálu a případný chybějící materiál nebo výkony doplnit a ocenit. Dodávka se předpokládá včetně kompletní montáže, veškerého souvisejícího doplňkového, podružného a montážního materiálu tak, aby celé zařízení bylo funkční a splňovalo všechny předpisy, které se na ně vztahují. Nový systém musí mít možnost eozšíření o prvky PZTS.</t>
  </si>
  <si>
    <t>1.Technologie</t>
  </si>
  <si>
    <t>Č. pol.</t>
  </si>
  <si>
    <t>Popis položky</t>
  </si>
  <si>
    <t>Typ</t>
  </si>
  <si>
    <t>Počet</t>
  </si>
  <si>
    <t>Jedn. Cena
materiál</t>
  </si>
  <si>
    <t>Celková cena</t>
  </si>
  <si>
    <t>1.1</t>
  </si>
  <si>
    <t>Systémové prvky</t>
  </si>
  <si>
    <t>1.2</t>
  </si>
  <si>
    <t>Ústředna pro autonomní detekci a signalizaci.</t>
  </si>
  <si>
    <t>Ks</t>
  </si>
  <si>
    <t>1.3</t>
  </si>
  <si>
    <t>Akumulátor pro ústřednu</t>
  </si>
  <si>
    <t>1.4</t>
  </si>
  <si>
    <t>Detektor kouře</t>
  </si>
  <si>
    <t>1.5</t>
  </si>
  <si>
    <t>Signalizace poplachu vnitřní</t>
  </si>
  <si>
    <t>1.6</t>
  </si>
  <si>
    <t>Signalizace poplachu venkovní</t>
  </si>
  <si>
    <t>1.7</t>
  </si>
  <si>
    <t xml:space="preserve">Ovládací klávesnice pro autonomní systém. </t>
  </si>
  <si>
    <t>1.8</t>
  </si>
  <si>
    <t>Přídržný magnet vč příslušenství.</t>
  </si>
  <si>
    <t>1.9</t>
  </si>
  <si>
    <t xml:space="preserve">Čtečka pro otevření dveří. </t>
  </si>
  <si>
    <t>1.10</t>
  </si>
  <si>
    <t>Nouzové odchodové tlačítko.</t>
  </si>
  <si>
    <t>1.11</t>
  </si>
  <si>
    <t xml:space="preserve">Zdroj pro přídržné magnety. </t>
  </si>
  <si>
    <t>1.12</t>
  </si>
  <si>
    <t>Akumulátor pro zdroj</t>
  </si>
  <si>
    <t>1.13</t>
  </si>
  <si>
    <t>Modul pro ovládání dveří</t>
  </si>
  <si>
    <t>1.14</t>
  </si>
  <si>
    <t>Nouzové osvětlení s vlastním akumulátorem min. 60 minut.</t>
  </si>
  <si>
    <t>2. Doprava</t>
  </si>
  <si>
    <t>2.1</t>
  </si>
  <si>
    <t>Náklady na dopravu a přepravu materiálu</t>
  </si>
  <si>
    <t>3. Instalační  materiál</t>
  </si>
  <si>
    <t>3.1</t>
  </si>
  <si>
    <t>Instalační přístroje a materiál</t>
  </si>
  <si>
    <t>3.2</t>
  </si>
  <si>
    <t>Box ústředny.</t>
  </si>
  <si>
    <t>3.3</t>
  </si>
  <si>
    <t>Jistič 10A/1F</t>
  </si>
  <si>
    <t>3.4</t>
  </si>
  <si>
    <t>Propojovací krabice</t>
  </si>
  <si>
    <t>3.5</t>
  </si>
  <si>
    <t>3.6</t>
  </si>
  <si>
    <t>Kabely</t>
  </si>
  <si>
    <t>3.7</t>
  </si>
  <si>
    <t>Sykfy 3x2x0,5</t>
  </si>
  <si>
    <t>3.8</t>
  </si>
  <si>
    <t xml:space="preserve">Jysty 2x2x0,8 </t>
  </si>
  <si>
    <t>3.9</t>
  </si>
  <si>
    <t xml:space="preserve">CYKY - J  3x2,5 </t>
  </si>
  <si>
    <t>3.10</t>
  </si>
  <si>
    <t>CYKY - J  3x1,5</t>
  </si>
  <si>
    <t>3.11</t>
  </si>
  <si>
    <t>CY ZŽ 4</t>
  </si>
  <si>
    <t>3.12</t>
  </si>
  <si>
    <t>CYSY 2x1</t>
  </si>
  <si>
    <t>3.13</t>
  </si>
  <si>
    <t>3.14</t>
  </si>
  <si>
    <t>Trubky, lišty, kabelové žlaby</t>
  </si>
  <si>
    <t>3.15</t>
  </si>
  <si>
    <t>Lišta hranatá 20x20 bílá</t>
  </si>
  <si>
    <t>3.16</t>
  </si>
  <si>
    <t>Lišta hranatá 20x25 bílá</t>
  </si>
  <si>
    <t>3.17</t>
  </si>
  <si>
    <t>Lišta hranatá 40x20 bílá</t>
  </si>
  <si>
    <t>3.18</t>
  </si>
  <si>
    <t>Lišta hranatá 40x40 bílá</t>
  </si>
  <si>
    <t>3.19</t>
  </si>
  <si>
    <t>3.20</t>
  </si>
  <si>
    <t>Drobný instalační materiál</t>
  </si>
  <si>
    <t>3.21</t>
  </si>
  <si>
    <t>3.22</t>
  </si>
  <si>
    <t xml:space="preserve">Zakrývací folie , textilní filc. </t>
  </si>
  <si>
    <t>4. Montážní práce</t>
  </si>
  <si>
    <t>4.1</t>
  </si>
  <si>
    <t>Průrazy zdivem do 50cm</t>
  </si>
  <si>
    <t>4.2</t>
  </si>
  <si>
    <t>Průrazy zdivem nad 50cm</t>
  </si>
  <si>
    <t>4.3</t>
  </si>
  <si>
    <t>4.4</t>
  </si>
  <si>
    <t>Zapravení zdiva a začištění ( bez malování )</t>
  </si>
  <si>
    <t>4.5</t>
  </si>
  <si>
    <t>4.6</t>
  </si>
  <si>
    <t>4.7</t>
  </si>
  <si>
    <t>Montáž ústředny</t>
  </si>
  <si>
    <t>4.8</t>
  </si>
  <si>
    <t>Montáž čtečky</t>
  </si>
  <si>
    <t>4.9</t>
  </si>
  <si>
    <t>Montáž přídržného magnetu</t>
  </si>
  <si>
    <t>4.10</t>
  </si>
  <si>
    <t>Montáž požárního detektoru</t>
  </si>
  <si>
    <t>4.11</t>
  </si>
  <si>
    <t>Montáž ovládací klávesnice</t>
  </si>
  <si>
    <t>4.12</t>
  </si>
  <si>
    <t>Montáž nouzového tlačítka</t>
  </si>
  <si>
    <t>4.13</t>
  </si>
  <si>
    <t>Montáž zdroje</t>
  </si>
  <si>
    <t>4.14</t>
  </si>
  <si>
    <t>Montáž nouzového osvětlení</t>
  </si>
  <si>
    <t>4.15</t>
  </si>
  <si>
    <t>Montáž lišt</t>
  </si>
  <si>
    <t>4.16</t>
  </si>
  <si>
    <t>Tažení kabeláže</t>
  </si>
  <si>
    <t>4.17</t>
  </si>
  <si>
    <t>Doplnění stávajícího rozvaděče pro NO</t>
  </si>
  <si>
    <t>5. Oživení , vedení postupu prací</t>
  </si>
  <si>
    <t>5.1</t>
  </si>
  <si>
    <t>Nastavení konfigurace a oživení systému</t>
  </si>
  <si>
    <t>5.2</t>
  </si>
  <si>
    <t>Koordinace postupu prací s ostatními profesemi</t>
  </si>
  <si>
    <t>5.3</t>
  </si>
  <si>
    <t>Zaškolení obsluhy</t>
  </si>
  <si>
    <t>6. Funkční zkouška, revize</t>
  </si>
  <si>
    <t>6.1</t>
  </si>
  <si>
    <t>Kontrola funkčnosti systému</t>
  </si>
  <si>
    <t>6.2</t>
  </si>
  <si>
    <t>Revizní zpráva</t>
  </si>
  <si>
    <t>6.3</t>
  </si>
  <si>
    <t>Meření umělého osvětlení vnitřních prostor - nouzová svítidla</t>
  </si>
  <si>
    <t>01/2025</t>
  </si>
  <si>
    <t>Zařízení staveniště, dopravy, přesuny hmot</t>
  </si>
  <si>
    <t>Provozní vlivy</t>
  </si>
  <si>
    <t>Nalžovický zámek, poskytovatel sociálních služeb</t>
  </si>
  <si>
    <t>Nalžovice 14</t>
  </si>
  <si>
    <t>262 93</t>
  </si>
  <si>
    <t>Nalžovice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</si>
</sst>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#,##0.00\ &quot;Kč&quot;"/>
  </numFmts>
  <fonts count="2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10"/>
      <name val="Arial CE"/>
      <charset val="238"/>
    </font>
    <font>
      <b/>
      <i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charset val="238"/>
    </font>
    <font>
      <i/>
      <sz val="1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41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4" fontId="3" fillId="2" borderId="37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2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0" fillId="0" borderId="0" xfId="2" applyNumberFormat="1" applyAlignment="1">
      <alignment vertical="center"/>
    </xf>
    <xf numFmtId="0" fontId="20" fillId="0" borderId="0" xfId="2" applyAlignment="1">
      <alignment vertical="center"/>
    </xf>
    <xf numFmtId="49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Continuous" vertical="center"/>
    </xf>
    <xf numFmtId="0" fontId="20" fillId="0" borderId="0" xfId="2" applyAlignment="1">
      <alignment horizontal="centerContinuous" vertical="center"/>
    </xf>
    <xf numFmtId="49" fontId="22" fillId="0" borderId="17" xfId="2" applyNumberFormat="1" applyFont="1" applyBorder="1" applyAlignment="1">
      <alignment horizontal="left" vertical="center"/>
    </xf>
    <xf numFmtId="0" fontId="22" fillId="0" borderId="0" xfId="2" applyFont="1" applyAlignment="1">
      <alignment vertical="center"/>
    </xf>
    <xf numFmtId="0" fontId="20" fillId="0" borderId="2" xfId="2" applyBorder="1" applyAlignment="1">
      <alignment vertical="center"/>
    </xf>
    <xf numFmtId="49" fontId="20" fillId="0" borderId="1" xfId="2" applyNumberFormat="1" applyBorder="1" applyAlignment="1">
      <alignment horizontal="right" vertical="center"/>
    </xf>
    <xf numFmtId="166" fontId="20" fillId="0" borderId="2" xfId="2" applyNumberFormat="1" applyBorder="1" applyAlignment="1">
      <alignment horizontal="right" vertical="center"/>
    </xf>
    <xf numFmtId="49" fontId="1" fillId="0" borderId="1" xfId="2" applyNumberFormat="1" applyFont="1" applyBorder="1" applyAlignment="1">
      <alignment horizontal="right" vertical="center"/>
    </xf>
    <xf numFmtId="0" fontId="1" fillId="0" borderId="0" xfId="2" applyFont="1" applyAlignment="1">
      <alignment vertical="center"/>
    </xf>
    <xf numFmtId="49" fontId="20" fillId="0" borderId="3" xfId="2" applyNumberFormat="1" applyBorder="1" applyAlignment="1">
      <alignment vertical="center"/>
    </xf>
    <xf numFmtId="0" fontId="23" fillId="0" borderId="47" xfId="2" applyFont="1" applyBorder="1" applyAlignment="1">
      <alignment vertical="center"/>
    </xf>
    <xf numFmtId="0" fontId="20" fillId="0" borderId="47" xfId="2" applyBorder="1" applyAlignment="1">
      <alignment vertical="center"/>
    </xf>
    <xf numFmtId="166" fontId="23" fillId="0" borderId="48" xfId="2" applyNumberFormat="1" applyFont="1" applyBorder="1" applyAlignment="1">
      <alignment horizontal="right" vertical="center"/>
    </xf>
    <xf numFmtId="0" fontId="23" fillId="0" borderId="4" xfId="2" applyFont="1" applyBorder="1" applyAlignment="1">
      <alignment vertical="center"/>
    </xf>
    <xf numFmtId="0" fontId="20" fillId="0" borderId="4" xfId="2" applyBorder="1" applyAlignment="1">
      <alignment vertical="center"/>
    </xf>
    <xf numFmtId="166" fontId="23" fillId="0" borderId="5" xfId="2" applyNumberFormat="1" applyFont="1" applyBorder="1" applyAlignment="1">
      <alignment horizontal="right" vertical="center"/>
    </xf>
    <xf numFmtId="49" fontId="20" fillId="0" borderId="1" xfId="2" applyNumberFormat="1" applyBorder="1" applyAlignment="1">
      <alignment vertical="center"/>
    </xf>
    <xf numFmtId="0" fontId="23" fillId="0" borderId="6" xfId="2" applyFont="1" applyBorder="1" applyAlignment="1">
      <alignment vertical="center"/>
    </xf>
    <xf numFmtId="0" fontId="20" fillId="0" borderId="6" xfId="2" applyBorder="1" applyAlignment="1">
      <alignment vertical="center"/>
    </xf>
    <xf numFmtId="9" fontId="5" fillId="0" borderId="6" xfId="2" applyNumberFormat="1" applyFont="1" applyBorder="1" applyAlignment="1">
      <alignment vertical="center"/>
    </xf>
    <xf numFmtId="0" fontId="20" fillId="0" borderId="8" xfId="2" applyBorder="1" applyAlignment="1">
      <alignment vertical="center"/>
    </xf>
    <xf numFmtId="0" fontId="23" fillId="0" borderId="18" xfId="2" applyFont="1" applyBorder="1" applyAlignment="1">
      <alignment vertical="center"/>
    </xf>
    <xf numFmtId="0" fontId="20" fillId="0" borderId="18" xfId="2" applyBorder="1" applyAlignment="1">
      <alignment vertical="center"/>
    </xf>
    <xf numFmtId="9" fontId="5" fillId="0" borderId="0" xfId="2" applyNumberFormat="1" applyFont="1" applyAlignment="1">
      <alignment vertical="center"/>
    </xf>
    <xf numFmtId="166" fontId="23" fillId="0" borderId="19" xfId="2" applyNumberFormat="1" applyFont="1" applyBorder="1" applyAlignment="1">
      <alignment horizontal="right" vertical="center"/>
    </xf>
    <xf numFmtId="49" fontId="20" fillId="0" borderId="11" xfId="2" applyNumberFormat="1" applyBorder="1" applyAlignment="1">
      <alignment vertical="center"/>
    </xf>
    <xf numFmtId="0" fontId="23" fillId="0" borderId="7" xfId="2" applyFont="1" applyBorder="1" applyAlignment="1">
      <alignment vertical="center"/>
    </xf>
    <xf numFmtId="0" fontId="20" fillId="0" borderId="7" xfId="2" applyBorder="1" applyAlignment="1">
      <alignment vertical="center"/>
    </xf>
    <xf numFmtId="0" fontId="20" fillId="0" borderId="13" xfId="2" applyBorder="1" applyAlignment="1">
      <alignment vertical="center"/>
    </xf>
    <xf numFmtId="166" fontId="23" fillId="7" borderId="49" xfId="2" applyNumberFormat="1" applyFont="1" applyFill="1" applyBorder="1" applyAlignment="1">
      <alignment horizontal="right" vertical="center"/>
    </xf>
    <xf numFmtId="49" fontId="20" fillId="7" borderId="50" xfId="2" applyNumberFormat="1" applyFill="1" applyBorder="1" applyAlignment="1">
      <alignment vertical="center"/>
    </xf>
    <xf numFmtId="0" fontId="4" fillId="7" borderId="51" xfId="2" applyFont="1" applyFill="1" applyBorder="1" applyAlignment="1">
      <alignment vertical="center"/>
    </xf>
    <xf numFmtId="0" fontId="20" fillId="7" borderId="51" xfId="2" applyFill="1" applyBorder="1" applyAlignment="1">
      <alignment vertical="center"/>
    </xf>
    <xf numFmtId="0" fontId="20" fillId="7" borderId="52" xfId="2" applyFill="1" applyBorder="1" applyAlignment="1">
      <alignment vertical="center"/>
    </xf>
    <xf numFmtId="0" fontId="20" fillId="7" borderId="53" xfId="2" applyFill="1" applyBorder="1" applyAlignment="1">
      <alignment vertical="center"/>
    </xf>
    <xf numFmtId="49" fontId="3" fillId="0" borderId="54" xfId="2" applyNumberFormat="1" applyFont="1" applyBorder="1" applyAlignment="1">
      <alignment horizontal="center" vertical="center"/>
    </xf>
    <xf numFmtId="0" fontId="3" fillId="0" borderId="55" xfId="2" applyFont="1" applyBorder="1" applyAlignment="1">
      <alignment vertical="center"/>
    </xf>
    <xf numFmtId="0" fontId="3" fillId="0" borderId="55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 wrapText="1"/>
    </xf>
    <xf numFmtId="0" fontId="3" fillId="0" borderId="57" xfId="2" applyFont="1" applyBorder="1" applyAlignment="1">
      <alignment horizontal="center" vertical="center" wrapText="1"/>
    </xf>
    <xf numFmtId="0" fontId="15" fillId="0" borderId="55" xfId="2" applyFont="1" applyBorder="1" applyAlignment="1">
      <alignment vertical="center"/>
    </xf>
    <xf numFmtId="0" fontId="15" fillId="0" borderId="58" xfId="2" applyFont="1" applyBorder="1" applyAlignment="1">
      <alignment vertical="center"/>
    </xf>
    <xf numFmtId="0" fontId="20" fillId="0" borderId="58" xfId="2" applyBorder="1" applyAlignment="1">
      <alignment vertical="center"/>
    </xf>
    <xf numFmtId="0" fontId="3" fillId="0" borderId="58" xfId="2" applyFont="1" applyBorder="1" applyAlignment="1">
      <alignment horizontal="center" vertical="center"/>
    </xf>
    <xf numFmtId="166" fontId="3" fillId="0" borderId="59" xfId="2" applyNumberFormat="1" applyFont="1" applyBorder="1" applyAlignment="1">
      <alignment horizontal="right" vertical="center"/>
    </xf>
    <xf numFmtId="166" fontId="3" fillId="0" borderId="60" xfId="2" applyNumberFormat="1" applyFont="1" applyBorder="1" applyAlignment="1">
      <alignment horizontal="right" vertical="center"/>
    </xf>
    <xf numFmtId="0" fontId="20" fillId="0" borderId="58" xfId="2" applyBorder="1" applyAlignment="1">
      <alignment vertical="center" wrapText="1"/>
    </xf>
    <xf numFmtId="49" fontId="3" fillId="0" borderId="61" xfId="2" applyNumberFormat="1" applyFont="1" applyBorder="1" applyAlignment="1">
      <alignment horizontal="center" vertical="center"/>
    </xf>
    <xf numFmtId="0" fontId="3" fillId="0" borderId="58" xfId="2" applyFont="1" applyBorder="1" applyAlignment="1">
      <alignment vertical="center"/>
    </xf>
    <xf numFmtId="0" fontId="3" fillId="0" borderId="58" xfId="2" applyFont="1" applyBorder="1" applyAlignment="1">
      <alignment horizontal="right" vertical="center"/>
    </xf>
    <xf numFmtId="49" fontId="20" fillId="0" borderId="50" xfId="2" applyNumberFormat="1" applyBorder="1" applyAlignment="1">
      <alignment horizontal="center" vertical="center"/>
    </xf>
    <xf numFmtId="0" fontId="23" fillId="0" borderId="51" xfId="2" applyFont="1" applyBorder="1" applyAlignment="1">
      <alignment vertical="center"/>
    </xf>
    <xf numFmtId="0" fontId="22" fillId="0" borderId="51" xfId="2" applyFont="1" applyBorder="1" applyAlignment="1">
      <alignment vertical="center"/>
    </xf>
    <xf numFmtId="0" fontId="22" fillId="0" borderId="52" xfId="2" applyFont="1" applyBorder="1" applyAlignment="1">
      <alignment vertical="center"/>
    </xf>
    <xf numFmtId="166" fontId="23" fillId="7" borderId="53" xfId="2" applyNumberFormat="1" applyFont="1" applyFill="1" applyBorder="1" applyAlignment="1">
      <alignment horizontal="right" vertical="center"/>
    </xf>
    <xf numFmtId="49" fontId="23" fillId="0" borderId="62" xfId="2" applyNumberFormat="1" applyFont="1" applyBorder="1" applyAlignment="1">
      <alignment horizontal="center" vertical="center"/>
    </xf>
    <xf numFmtId="0" fontId="23" fillId="0" borderId="63" xfId="2" applyFont="1" applyBorder="1" applyAlignment="1">
      <alignment vertical="center"/>
    </xf>
    <xf numFmtId="0" fontId="5" fillId="0" borderId="63" xfId="2" applyFont="1" applyBorder="1" applyAlignment="1">
      <alignment horizontal="left" vertical="center"/>
    </xf>
    <xf numFmtId="0" fontId="5" fillId="0" borderId="64" xfId="2" applyFont="1" applyBorder="1" applyAlignment="1">
      <alignment horizontal="right" vertical="center"/>
    </xf>
    <xf numFmtId="166" fontId="23" fillId="0" borderId="65" xfId="2" applyNumberFormat="1" applyFont="1" applyBorder="1" applyAlignment="1">
      <alignment horizontal="right" vertical="center"/>
    </xf>
    <xf numFmtId="49" fontId="20" fillId="0" borderId="66" xfId="2" applyNumberFormat="1" applyBorder="1" applyAlignment="1">
      <alignment horizontal="center" vertical="center"/>
    </xf>
    <xf numFmtId="0" fontId="20" fillId="0" borderId="67" xfId="2" applyBorder="1" applyAlignment="1">
      <alignment vertical="center"/>
    </xf>
    <xf numFmtId="0" fontId="20" fillId="0" borderId="69" xfId="2" applyBorder="1" applyAlignment="1">
      <alignment vertical="center"/>
    </xf>
    <xf numFmtId="49" fontId="20" fillId="7" borderId="50" xfId="2" applyNumberFormat="1" applyFill="1" applyBorder="1" applyAlignment="1">
      <alignment horizontal="center" vertical="center"/>
    </xf>
    <xf numFmtId="0" fontId="20" fillId="0" borderId="55" xfId="2" applyBorder="1" applyAlignment="1">
      <alignment vertical="center"/>
    </xf>
    <xf numFmtId="0" fontId="3" fillId="0" borderId="70" xfId="2" applyFont="1" applyBorder="1" applyAlignment="1">
      <alignment vertical="center"/>
    </xf>
    <xf numFmtId="0" fontId="3" fillId="0" borderId="70" xfId="2" applyFont="1" applyBorder="1" applyAlignment="1">
      <alignment horizontal="right" vertical="center"/>
    </xf>
    <xf numFmtId="0" fontId="3" fillId="0" borderId="70" xfId="2" applyFont="1" applyBorder="1" applyAlignment="1">
      <alignment horizontal="center" vertical="center"/>
    </xf>
    <xf numFmtId="166" fontId="3" fillId="0" borderId="71" xfId="2" applyNumberFormat="1" applyFont="1" applyBorder="1" applyAlignment="1">
      <alignment horizontal="right" vertical="center"/>
    </xf>
    <xf numFmtId="166" fontId="3" fillId="0" borderId="72" xfId="2" applyNumberFormat="1" applyFont="1" applyBorder="1" applyAlignment="1">
      <alignment horizontal="right" vertical="center"/>
    </xf>
    <xf numFmtId="49" fontId="23" fillId="0" borderId="61" xfId="2" applyNumberFormat="1" applyFont="1" applyBorder="1" applyAlignment="1">
      <alignment horizontal="center" vertical="center"/>
    </xf>
    <xf numFmtId="0" fontId="23" fillId="0" borderId="70" xfId="2" applyFont="1" applyBorder="1" applyAlignment="1">
      <alignment vertical="center"/>
    </xf>
    <xf numFmtId="0" fontId="5" fillId="0" borderId="70" xfId="2" applyFont="1" applyBorder="1" applyAlignment="1">
      <alignment horizontal="left" vertical="center"/>
    </xf>
    <xf numFmtId="166" fontId="23" fillId="0" borderId="72" xfId="2" applyNumberFormat="1" applyFont="1" applyBorder="1" applyAlignment="1">
      <alignment horizontal="right" vertical="center"/>
    </xf>
    <xf numFmtId="0" fontId="3" fillId="0" borderId="57" xfId="2" applyFont="1" applyBorder="1" applyAlignment="1">
      <alignment horizontal="right" vertical="center"/>
    </xf>
    <xf numFmtId="0" fontId="3" fillId="0" borderId="55" xfId="2" applyFont="1" applyBorder="1" applyAlignment="1">
      <alignment vertical="center" wrapText="1"/>
    </xf>
    <xf numFmtId="0" fontId="3" fillId="0" borderId="55" xfId="2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20" fillId="0" borderId="55" xfId="2" applyBorder="1" applyAlignment="1">
      <alignment horizontal="center" vertical="center"/>
    </xf>
    <xf numFmtId="0" fontId="20" fillId="0" borderId="55" xfId="2" applyBorder="1" applyAlignment="1">
      <alignment vertical="center" wrapText="1"/>
    </xf>
    <xf numFmtId="0" fontId="1" fillId="0" borderId="55" xfId="2" applyFont="1" applyBorder="1" applyAlignment="1">
      <alignment horizontal="right" vertical="center"/>
    </xf>
    <xf numFmtId="49" fontId="3" fillId="0" borderId="73" xfId="2" applyNumberFormat="1" applyFont="1" applyBorder="1" applyAlignment="1">
      <alignment horizontal="center" vertical="center"/>
    </xf>
    <xf numFmtId="0" fontId="3" fillId="0" borderId="74" xfId="2" applyFont="1" applyBorder="1"/>
    <xf numFmtId="0" fontId="3" fillId="0" borderId="74" xfId="2" applyFont="1" applyBorder="1" applyAlignment="1">
      <alignment horizontal="right"/>
    </xf>
    <xf numFmtId="0" fontId="3" fillId="0" borderId="74" xfId="2" applyFont="1" applyBorder="1" applyAlignment="1">
      <alignment horizontal="center"/>
    </xf>
    <xf numFmtId="166" fontId="3" fillId="0" borderId="75" xfId="2" applyNumberFormat="1" applyFont="1" applyBorder="1" applyAlignment="1">
      <alignment horizontal="right" vertical="center"/>
    </xf>
    <xf numFmtId="166" fontId="3" fillId="0" borderId="76" xfId="2" applyNumberFormat="1" applyFont="1" applyBorder="1" applyAlignment="1">
      <alignment horizontal="right" vertical="center"/>
    </xf>
    <xf numFmtId="0" fontId="20" fillId="7" borderId="50" xfId="2" applyFill="1" applyBorder="1"/>
    <xf numFmtId="0" fontId="4" fillId="7" borderId="51" xfId="2" applyFont="1" applyFill="1" applyBorder="1"/>
    <xf numFmtId="0" fontId="20" fillId="7" borderId="51" xfId="2" applyFill="1" applyBorder="1"/>
    <xf numFmtId="0" fontId="20" fillId="7" borderId="53" xfId="2" applyFill="1" applyBorder="1"/>
    <xf numFmtId="0" fontId="20" fillId="0" borderId="0" xfId="2"/>
    <xf numFmtId="0" fontId="3" fillId="0" borderId="55" xfId="2" applyFont="1" applyBorder="1"/>
    <xf numFmtId="0" fontId="3" fillId="0" borderId="55" xfId="2" applyFont="1" applyBorder="1" applyAlignment="1">
      <alignment horizontal="right"/>
    </xf>
    <xf numFmtId="0" fontId="3" fillId="0" borderId="55" xfId="2" applyFont="1" applyBorder="1" applyAlignment="1">
      <alignment horizontal="center"/>
    </xf>
    <xf numFmtId="0" fontId="3" fillId="0" borderId="58" xfId="2" applyFont="1" applyBorder="1"/>
    <xf numFmtId="0" fontId="3" fillId="0" borderId="58" xfId="2" applyFont="1" applyBorder="1" applyAlignment="1">
      <alignment vertical="center" wrapText="1"/>
    </xf>
    <xf numFmtId="0" fontId="24" fillId="0" borderId="58" xfId="2" applyFont="1" applyBorder="1" applyAlignment="1">
      <alignment vertical="center" wrapText="1"/>
    </xf>
    <xf numFmtId="49" fontId="20" fillId="0" borderId="61" xfId="2" applyNumberFormat="1" applyBorder="1" applyAlignment="1">
      <alignment vertical="center"/>
    </xf>
    <xf numFmtId="0" fontId="20" fillId="0" borderId="70" xfId="2" applyBorder="1" applyAlignment="1">
      <alignment vertical="center"/>
    </xf>
    <xf numFmtId="0" fontId="20" fillId="0" borderId="72" xfId="2" applyBorder="1" applyAlignment="1">
      <alignment vertical="center"/>
    </xf>
    <xf numFmtId="49" fontId="3" fillId="0" borderId="77" xfId="2" applyNumberFormat="1" applyFont="1" applyBorder="1" applyAlignment="1">
      <alignment horizontal="center" vertical="center"/>
    </xf>
    <xf numFmtId="0" fontId="3" fillId="0" borderId="74" xfId="2" applyFont="1" applyBorder="1" applyAlignment="1">
      <alignment vertical="center"/>
    </xf>
    <xf numFmtId="0" fontId="3" fillId="0" borderId="74" xfId="2" applyFont="1" applyBorder="1" applyAlignment="1">
      <alignment horizontal="right" vertical="center"/>
    </xf>
    <xf numFmtId="0" fontId="3" fillId="0" borderId="74" xfId="2" applyFont="1" applyBorder="1" applyAlignment="1">
      <alignment horizontal="center" vertical="center"/>
    </xf>
    <xf numFmtId="49" fontId="23" fillId="0" borderId="0" xfId="2" applyNumberFormat="1" applyFont="1" applyAlignment="1">
      <alignment horizontal="center" vertical="center"/>
    </xf>
    <xf numFmtId="0" fontId="23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166" fontId="23" fillId="0" borderId="0" xfId="2" applyNumberFormat="1" applyFont="1" applyAlignment="1">
      <alignment horizontal="right" vertical="center"/>
    </xf>
    <xf numFmtId="49" fontId="25" fillId="0" borderId="11" xfId="2" applyNumberFormat="1" applyFont="1" applyBorder="1" applyAlignment="1">
      <alignment vertical="center"/>
    </xf>
    <xf numFmtId="0" fontId="25" fillId="0" borderId="7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5" fillId="0" borderId="7" xfId="2" applyFont="1" applyBorder="1" applyAlignment="1">
      <alignment horizontal="right" vertical="center"/>
    </xf>
    <xf numFmtId="49" fontId="25" fillId="0" borderId="13" xfId="2" applyNumberFormat="1" applyFont="1" applyBorder="1" applyAlignment="1">
      <alignment horizontal="right" vertical="center"/>
    </xf>
    <xf numFmtId="166" fontId="20" fillId="0" borderId="0" xfId="2" applyNumberFormat="1" applyAlignment="1">
      <alignment vertical="center"/>
    </xf>
    <xf numFmtId="0" fontId="8" fillId="0" borderId="0" xfId="2" applyFont="1" applyAlignment="1">
      <alignment vertical="center"/>
    </xf>
    <xf numFmtId="166" fontId="8" fillId="0" borderId="0" xfId="2" applyNumberFormat="1" applyFont="1" applyAlignment="1">
      <alignment vertical="center"/>
    </xf>
    <xf numFmtId="4" fontId="16" fillId="0" borderId="43" xfId="0" applyNumberFormat="1" applyFont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 applyProtection="1">
      <alignment vertical="top" shrinkToFit="1"/>
      <protection locked="0"/>
    </xf>
    <xf numFmtId="166" fontId="3" fillId="9" borderId="59" xfId="2" applyNumberFormat="1" applyFont="1" applyFill="1" applyBorder="1" applyAlignment="1" applyProtection="1">
      <alignment horizontal="right" vertical="center"/>
      <protection locked="0"/>
    </xf>
    <xf numFmtId="166" fontId="3" fillId="0" borderId="59" xfId="2" applyNumberFormat="1" applyFont="1" applyBorder="1" applyAlignment="1" applyProtection="1">
      <alignment horizontal="right" vertical="center"/>
      <protection locked="0"/>
    </xf>
    <xf numFmtId="0" fontId="22" fillId="0" borderId="52" xfId="2" applyFont="1" applyBorder="1" applyAlignment="1" applyProtection="1">
      <alignment vertical="center"/>
      <protection locked="0"/>
    </xf>
    <xf numFmtId="0" fontId="5" fillId="0" borderId="64" xfId="2" applyFont="1" applyBorder="1" applyAlignment="1" applyProtection="1">
      <alignment horizontal="right" vertical="center"/>
      <protection locked="0"/>
    </xf>
    <xf numFmtId="0" fontId="20" fillId="0" borderId="68" xfId="2" applyBorder="1" applyAlignment="1" applyProtection="1">
      <alignment vertical="center"/>
      <protection locked="0"/>
    </xf>
    <xf numFmtId="0" fontId="20" fillId="7" borderId="52" xfId="2" applyFill="1" applyBorder="1" applyAlignment="1" applyProtection="1">
      <alignment vertical="center"/>
      <protection locked="0"/>
    </xf>
    <xf numFmtId="0" fontId="3" fillId="0" borderId="56" xfId="2" applyFont="1" applyBorder="1" applyAlignment="1" applyProtection="1">
      <alignment horizontal="center" vertical="center" wrapText="1"/>
      <protection locked="0"/>
    </xf>
    <xf numFmtId="166" fontId="3" fillId="0" borderId="71" xfId="2" applyNumberFormat="1" applyFont="1" applyBorder="1" applyAlignment="1" applyProtection="1">
      <alignment horizontal="right" vertical="center"/>
      <protection locked="0"/>
    </xf>
    <xf numFmtId="0" fontId="5" fillId="0" borderId="71" xfId="2" applyFont="1" applyBorder="1" applyAlignment="1" applyProtection="1">
      <alignment horizontal="right" vertical="center"/>
      <protection locked="0"/>
    </xf>
    <xf numFmtId="166" fontId="3" fillId="0" borderId="75" xfId="2" applyNumberFormat="1" applyFont="1" applyBorder="1" applyAlignment="1" applyProtection="1">
      <alignment horizontal="right" vertical="center"/>
      <protection locked="0"/>
    </xf>
    <xf numFmtId="0" fontId="20" fillId="7" borderId="52" xfId="2" applyFill="1" applyBorder="1" applyProtection="1">
      <protection locked="0"/>
    </xf>
    <xf numFmtId="0" fontId="20" fillId="0" borderId="71" xfId="2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20" fillId="8" borderId="11" xfId="2" applyFill="1" applyBorder="1" applyAlignment="1">
      <alignment horizontal="left" vertical="center" wrapText="1"/>
    </xf>
    <xf numFmtId="0" fontId="20" fillId="8" borderId="7" xfId="2" applyFill="1" applyBorder="1" applyAlignment="1">
      <alignment horizontal="left" vertical="center" wrapText="1"/>
    </xf>
    <xf numFmtId="0" fontId="20" fillId="8" borderId="13" xfId="2" applyFill="1" applyBorder="1" applyAlignment="1">
      <alignment horizontal="left" vertical="center" wrapText="1"/>
    </xf>
    <xf numFmtId="49" fontId="21" fillId="5" borderId="20" xfId="2" applyNumberFormat="1" applyFont="1" applyFill="1" applyBorder="1" applyAlignment="1">
      <alignment horizontal="center" vertical="center" wrapText="1"/>
    </xf>
    <xf numFmtId="49" fontId="21" fillId="5" borderId="45" xfId="2" applyNumberFormat="1" applyFont="1" applyFill="1" applyBorder="1" applyAlignment="1">
      <alignment horizontal="center" vertical="center"/>
    </xf>
    <xf numFmtId="49" fontId="21" fillId="5" borderId="46" xfId="2" applyNumberFormat="1" applyFont="1" applyFill="1" applyBorder="1" applyAlignment="1">
      <alignment horizontal="center" vertical="center"/>
    </xf>
    <xf numFmtId="49" fontId="21" fillId="5" borderId="1" xfId="2" applyNumberFormat="1" applyFont="1" applyFill="1" applyBorder="1" applyAlignment="1">
      <alignment horizontal="center" vertical="center"/>
    </xf>
    <xf numFmtId="49" fontId="21" fillId="5" borderId="0" xfId="2" applyNumberFormat="1" applyFont="1" applyFill="1" applyAlignment="1">
      <alignment horizontal="center" vertical="center"/>
    </xf>
    <xf numFmtId="49" fontId="21" fillId="5" borderId="2" xfId="2" applyNumberFormat="1" applyFont="1" applyFill="1" applyBorder="1" applyAlignment="1">
      <alignment horizontal="center" vertical="center"/>
    </xf>
    <xf numFmtId="49" fontId="21" fillId="5" borderId="3" xfId="2" applyNumberFormat="1" applyFont="1" applyFill="1" applyBorder="1" applyAlignment="1">
      <alignment horizontal="center" vertical="center"/>
    </xf>
    <xf numFmtId="49" fontId="21" fillId="5" borderId="4" xfId="2" applyNumberFormat="1" applyFont="1" applyFill="1" applyBorder="1" applyAlignment="1">
      <alignment horizontal="center" vertical="center"/>
    </xf>
    <xf numFmtId="49" fontId="21" fillId="5" borderId="5" xfId="2" applyNumberFormat="1" applyFont="1" applyFill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4" fillId="6" borderId="23" xfId="2" applyNumberFormat="1" applyFont="1" applyFill="1" applyBorder="1" applyAlignment="1">
      <alignment horizontal="center" vertical="center"/>
    </xf>
    <xf numFmtId="49" fontId="4" fillId="6" borderId="24" xfId="2" applyNumberFormat="1" applyFont="1" applyFill="1" applyBorder="1" applyAlignment="1">
      <alignment horizontal="center" vertical="center"/>
    </xf>
    <xf numFmtId="49" fontId="4" fillId="6" borderId="25" xfId="2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2 2" xfId="2" xr:uid="{E40BA661-A454-4C0B-B5B0-9FEBE6C9A0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epartner-my.sharepoint.com/Users/Mirek/Documents/KOFOLA/KOFOLA_SO%20101_1710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el\disk%20d\DATA\Akce_20\Zdiby\HT%20v&#253;po&#269;ty%20ZDIB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kancelar\Data\DATA\Dokumenty\Technick&#233;%20zpr&#225;vy%2098\Z&#225;kupy\V&#253;po&#269;ty%20ZAKU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&#269;.%2041%20Zelen&#253;%20ostrov%20roz.%20rozpo&#269;tu%20na%20DC%20(bez%20list.%20v&#253;stupu)\Rozpo&#269;et%20stavby%20dle%20DC\sa_SO51_4_vv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kancelar\data\DATA\Akce_20\Zdiby\HT%20v&#253;po&#269;ty%20ZDIB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avra\Desktop\vavra\project\daikin\daikin%20II\CONTRACT\Elma-nab-31.8.04\3117806.03%2031.8.2004%20Daikin%20I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eny\Bettermann%20OBO\OBO%20Bettermann01_2012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BUILDpowerS\Templates\Rozpocty\Sablo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-SERVER\Shared%20Folders\WINDOWS\TEMP\&#269;.%2041%20Zelen&#253;%20ostrov%20roz.%20rozpo&#269;tu%20na%20DC%20(bez%20list.%20v&#253;stupu)\Rozpo&#269;et%20stavby%20dle%20DC\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001 - Vedlejší a ost - 00..."/>
      <sheetName val="D.1.1-SO 101 - Arc - D...."/>
      <sheetName val="D.1.2.2 - SO 101 - S - D...."/>
      <sheetName val="D.1.2.2-SO 101-OK"/>
      <sheetName val="D.1.4.1-SO 101_ZTI"/>
      <sheetName val="D.1.4.2-SO 101-VYT,CHL-rozpočet"/>
      <sheetName val="D.1.4.3-SO 101-VZT"/>
      <sheetName val="D.1.4.4-SO 101-MaR"/>
      <sheetName val="D.1.4.5-SO 101-Silnoproud "/>
      <sheetName val="D.1.4.6-SO 101-Slaboproud"/>
      <sheetName val="Pokyny pro vyplnění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ák tuků"/>
      <sheetName val="Šachty"/>
      <sheetName val="Kanalizace"/>
      <sheetName val="Vodvodní přípojka"/>
      <sheetName val="Splašková"/>
      <sheetName val="Dešťová kanalizace"/>
      <sheetName val="Plynovod"/>
      <sheetName val="Čerpadla"/>
      <sheetName val="Koryto"/>
      <sheetName val="Napojení UV"/>
      <sheetName val="Napojení DS"/>
      <sheetName val="Hydrotechnické výpočty"/>
      <sheetName val="Nádrž HRANATÁ"/>
      <sheetName val="Výtok z hranaté nádrže"/>
      <sheetName val="Koryto obdélník"/>
      <sheetName val="Nádrž N2"/>
      <sheetName val="List2"/>
      <sheetName val="Tabulky"/>
      <sheetName val="křivka plnění"/>
      <sheetName val="PrůtokPotrubím"/>
      <sheetName val="křivka plnění (2)"/>
      <sheetName val="Průtok vodovodní př"/>
      <sheetName val="Legenda"/>
      <sheetName val="výpis šachet (2)"/>
      <sheetName val="Napojení vpustí"/>
      <sheetName val="Propočet (2)"/>
      <sheetName val="Výkaz materiálu"/>
      <sheetName val="VODA+PLYN"/>
      <sheetName val="SO 14 - splašky"/>
      <sheetName val="SO15 deště"/>
      <sheetName val="Šachty deště"/>
      <sheetName val="Šachty splašky"/>
      <sheetName val="Přístavba ha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drotechnické výpočty I.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ák tuků"/>
      <sheetName val="Šachty"/>
      <sheetName val="Kanalizace"/>
      <sheetName val="Vodvodní přípojka"/>
      <sheetName val="Splašková"/>
      <sheetName val="Dešťová kanalizace"/>
      <sheetName val="Plynovod"/>
      <sheetName val="Čerpadla"/>
      <sheetName val="Koryto"/>
      <sheetName val="Napojení UV"/>
      <sheetName val="Napojení DS"/>
      <sheetName val="Hydrotechnické výpočty"/>
      <sheetName val="Nádrž HRANATÁ"/>
      <sheetName val="Výtok z hranaté nádrže"/>
      <sheetName val="Koryto obdélník"/>
      <sheetName val="Nádrž N2"/>
      <sheetName val="List2"/>
      <sheetName val="Tabulky"/>
      <sheetName val="křivka plnění"/>
      <sheetName val="PrůtokPotrubím"/>
      <sheetName val="křivka plnění (2)"/>
      <sheetName val="Průtok vodovodní př"/>
      <sheetName val="Legenda"/>
      <sheetName val="výpis šachet (2)"/>
      <sheetName val="Napojení vpustí"/>
      <sheetName val="Propočet (2)"/>
      <sheetName val="Výkaz materiálu"/>
      <sheetName val="VODA+PLYN"/>
      <sheetName val="SO 14 - splašky"/>
      <sheetName val="SO15 deště"/>
      <sheetName val="Šachty deště"/>
      <sheetName val="Šachty splašky"/>
      <sheetName val="Přístavba ha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roz.  vč. kapitol"/>
      <sheetName val="Lightning protection"/>
      <sheetName val="22 kV Switching"/>
      <sheetName val="L.V. Power Supply "/>
      <sheetName val="SLP"/>
      <sheetName val="EXTERNAL LIGHTING"/>
      <sheetName val="Outdoor LV connections"/>
      <sheetName val="PRODUCTION HALL"/>
      <sheetName val="SO 33"/>
      <sheetName val="SO34"/>
      <sheetName val="ELECTRICAL ENERGY SO 35"/>
      <sheetName val="ELECTRICAL ENERGY SO 48,49"/>
      <sheetName val="ELECTRICAL ENERGY SO 50"/>
      <sheetName val="Transformer Station TS-2 "/>
      <sheetName val="Earthing Systém SO 32, 33, 34"/>
      <sheetName val="Rekapitulace roz_  vč_ kapit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  <sheetName val="so.01_silnoprouda elektrotechni"/>
      <sheetName val="Stavb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G29" sqref="G29:I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367" t="s">
        <v>4</v>
      </c>
      <c r="C1" s="368"/>
      <c r="D1" s="368"/>
      <c r="E1" s="368"/>
      <c r="F1" s="368"/>
      <c r="G1" s="368"/>
      <c r="H1" s="368"/>
      <c r="I1" s="368"/>
      <c r="J1" s="369"/>
    </row>
    <row r="2" spans="1:15" ht="36" customHeight="1" x14ac:dyDescent="0.2">
      <c r="A2" s="2"/>
      <c r="B2" s="77" t="s">
        <v>24</v>
      </c>
      <c r="C2" s="78"/>
      <c r="D2" s="79" t="s">
        <v>46</v>
      </c>
      <c r="E2" s="373" t="s">
        <v>47</v>
      </c>
      <c r="F2" s="374"/>
      <c r="G2" s="374"/>
      <c r="H2" s="374"/>
      <c r="I2" s="374"/>
      <c r="J2" s="375"/>
      <c r="O2" s="1"/>
    </row>
    <row r="3" spans="1:15" ht="27" customHeight="1" x14ac:dyDescent="0.2">
      <c r="A3" s="2"/>
      <c r="B3" s="80" t="s">
        <v>44</v>
      </c>
      <c r="C3" s="78"/>
      <c r="D3" s="81" t="s">
        <v>41</v>
      </c>
      <c r="E3" s="376" t="s">
        <v>43</v>
      </c>
      <c r="F3" s="377"/>
      <c r="G3" s="377"/>
      <c r="H3" s="377"/>
      <c r="I3" s="377"/>
      <c r="J3" s="378"/>
    </row>
    <row r="4" spans="1:15" ht="23.25" customHeight="1" x14ac:dyDescent="0.2">
      <c r="A4" s="76">
        <v>3422</v>
      </c>
      <c r="B4" s="82" t="s">
        <v>45</v>
      </c>
      <c r="C4" s="83"/>
      <c r="D4" s="84" t="s">
        <v>41</v>
      </c>
      <c r="E4" s="356" t="s">
        <v>42</v>
      </c>
      <c r="F4" s="357"/>
      <c r="G4" s="357"/>
      <c r="H4" s="357"/>
      <c r="I4" s="357"/>
      <c r="J4" s="358"/>
    </row>
    <row r="5" spans="1:15" ht="24" customHeight="1" x14ac:dyDescent="0.2">
      <c r="A5" s="2"/>
      <c r="B5" s="31" t="s">
        <v>23</v>
      </c>
      <c r="D5" s="361" t="s">
        <v>472</v>
      </c>
      <c r="E5" s="362"/>
      <c r="F5" s="362"/>
      <c r="G5" s="362"/>
      <c r="H5" s="18" t="s">
        <v>40</v>
      </c>
      <c r="I5" s="329">
        <v>42727243</v>
      </c>
      <c r="J5" s="8"/>
    </row>
    <row r="6" spans="1:15" ht="15.75" customHeight="1" x14ac:dyDescent="0.2">
      <c r="A6" s="2"/>
      <c r="B6" s="28"/>
      <c r="C6" s="55"/>
      <c r="D6" s="363" t="s">
        <v>473</v>
      </c>
      <c r="E6" s="364"/>
      <c r="F6" s="364"/>
      <c r="G6" s="364"/>
      <c r="H6" s="18" t="s">
        <v>36</v>
      </c>
      <c r="I6" s="329"/>
      <c r="J6" s="8"/>
    </row>
    <row r="7" spans="1:15" ht="15.75" customHeight="1" x14ac:dyDescent="0.2">
      <c r="A7" s="2"/>
      <c r="B7" s="29"/>
      <c r="C7" s="56"/>
      <c r="D7" s="330" t="s">
        <v>474</v>
      </c>
      <c r="E7" s="365" t="s">
        <v>475</v>
      </c>
      <c r="F7" s="366"/>
      <c r="G7" s="366"/>
      <c r="H7" s="24"/>
      <c r="I7" s="331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380"/>
      <c r="E11" s="380"/>
      <c r="F11" s="380"/>
      <c r="G11" s="380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355"/>
      <c r="E12" s="355"/>
      <c r="F12" s="355"/>
      <c r="G12" s="355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359"/>
      <c r="F13" s="360"/>
      <c r="G13" s="36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379"/>
      <c r="F15" s="379"/>
      <c r="G15" s="381"/>
      <c r="H15" s="381"/>
      <c r="I15" s="381" t="s">
        <v>31</v>
      </c>
      <c r="J15" s="382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344"/>
      <c r="F16" s="345"/>
      <c r="G16" s="344"/>
      <c r="H16" s="345"/>
      <c r="I16" s="344">
        <f>SUMIF(F49:F63,A16,I49:I63)+SUMIF(F49:F63,"PSU",I49:I63)</f>
        <v>0</v>
      </c>
      <c r="J16" s="346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344"/>
      <c r="F17" s="345"/>
      <c r="G17" s="344"/>
      <c r="H17" s="345"/>
      <c r="I17" s="344">
        <f>SUMIF(F49:F63,A17,I49:I63)</f>
        <v>0</v>
      </c>
      <c r="J17" s="346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344"/>
      <c r="F18" s="345"/>
      <c r="G18" s="344"/>
      <c r="H18" s="345"/>
      <c r="I18" s="344">
        <f>SUMIF(F49:F63,A18,I49:I63)</f>
        <v>0</v>
      </c>
      <c r="J18" s="346"/>
    </row>
    <row r="19" spans="1:10" ht="23.25" customHeight="1" x14ac:dyDescent="0.2">
      <c r="A19" s="140" t="s">
        <v>80</v>
      </c>
      <c r="B19" s="38" t="s">
        <v>29</v>
      </c>
      <c r="C19" s="62"/>
      <c r="D19" s="63"/>
      <c r="E19" s="344"/>
      <c r="F19" s="345"/>
      <c r="G19" s="344"/>
      <c r="H19" s="345"/>
      <c r="I19" s="344">
        <f>SUMIF(F49:F63,A19,I49:I63)</f>
        <v>0</v>
      </c>
      <c r="J19" s="346"/>
    </row>
    <row r="20" spans="1:10" ht="23.25" customHeight="1" x14ac:dyDescent="0.2">
      <c r="A20" s="140" t="s">
        <v>81</v>
      </c>
      <c r="B20" s="38" t="s">
        <v>30</v>
      </c>
      <c r="C20" s="62"/>
      <c r="D20" s="63"/>
      <c r="E20" s="344"/>
      <c r="F20" s="345"/>
      <c r="G20" s="344"/>
      <c r="H20" s="345"/>
      <c r="I20" s="344">
        <f>SUMIF(F49:F63,A20,I49:I63)</f>
        <v>0</v>
      </c>
      <c r="J20" s="346"/>
    </row>
    <row r="21" spans="1:10" ht="23.25" customHeight="1" x14ac:dyDescent="0.2">
      <c r="A21" s="2"/>
      <c r="B21" s="48" t="s">
        <v>31</v>
      </c>
      <c r="C21" s="64"/>
      <c r="D21" s="65"/>
      <c r="E21" s="347"/>
      <c r="F21" s="383"/>
      <c r="G21" s="347"/>
      <c r="H21" s="383"/>
      <c r="I21" s="347">
        <f>SUM(I16:J20)</f>
        <v>0</v>
      </c>
      <c r="J21" s="34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342">
        <f>I21</f>
        <v>0</v>
      </c>
      <c r="H23" s="343"/>
      <c r="I23" s="34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340">
        <f>A23</f>
        <v>0</v>
      </c>
      <c r="H24" s="341"/>
      <c r="I24" s="34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342">
        <v>0</v>
      </c>
      <c r="H25" s="343"/>
      <c r="I25" s="34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370">
        <f>A25</f>
        <v>0</v>
      </c>
      <c r="H26" s="371"/>
      <c r="I26" s="37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372">
        <f>CenaCelkem-(ZakladDPHSni+DPHSni+ZakladDPHZakl+DPHZakl)</f>
        <v>0</v>
      </c>
      <c r="H27" s="372"/>
      <c r="I27" s="372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349">
        <f>ZakladDPHSniVypocet+ZakladDPHZaklVypocet</f>
        <v>0</v>
      </c>
      <c r="H28" s="350"/>
      <c r="I28" s="350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37</v>
      </c>
      <c r="C29" s="118"/>
      <c r="D29" s="118"/>
      <c r="E29" s="118"/>
      <c r="F29" s="119"/>
      <c r="G29" s="349">
        <f>A27</f>
        <v>0</v>
      </c>
      <c r="H29" s="349"/>
      <c r="I29" s="349"/>
      <c r="J29" s="120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351"/>
      <c r="E34" s="352"/>
      <c r="G34" s="353"/>
      <c r="H34" s="354"/>
      <c r="I34" s="354"/>
      <c r="J34" s="25"/>
    </row>
    <row r="35" spans="1:10" ht="12.75" customHeight="1" x14ac:dyDescent="0.2">
      <c r="A35" s="2"/>
      <c r="B35" s="2"/>
      <c r="D35" s="339" t="s">
        <v>2</v>
      </c>
      <c r="E35" s="33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48</v>
      </c>
      <c r="C39" s="334"/>
      <c r="D39" s="334"/>
      <c r="E39" s="334"/>
      <c r="F39" s="100">
        <f>Položky!AD191</f>
        <v>0</v>
      </c>
      <c r="G39" s="101">
        <f>Položky!AE191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">
      <c r="A40" s="89">
        <v>2</v>
      </c>
      <c r="B40" s="104" t="s">
        <v>41</v>
      </c>
      <c r="C40" s="335" t="s">
        <v>43</v>
      </c>
      <c r="D40" s="335"/>
      <c r="E40" s="335"/>
      <c r="F40" s="105">
        <f>Položky!AD191</f>
        <v>0</v>
      </c>
      <c r="G40" s="106">
        <f>Položky!AE191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 x14ac:dyDescent="0.2">
      <c r="A41" s="89">
        <v>3</v>
      </c>
      <c r="B41" s="108" t="s">
        <v>41</v>
      </c>
      <c r="C41" s="334" t="s">
        <v>42</v>
      </c>
      <c r="D41" s="334"/>
      <c r="E41" s="334"/>
      <c r="F41" s="109">
        <f>Položky!AD191</f>
        <v>0</v>
      </c>
      <c r="G41" s="102">
        <f>Položky!AE191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 x14ac:dyDescent="0.2">
      <c r="A42" s="89"/>
      <c r="B42" s="336" t="s">
        <v>49</v>
      </c>
      <c r="C42" s="337"/>
      <c r="D42" s="337"/>
      <c r="E42" s="338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6" spans="1:10" ht="15.75" x14ac:dyDescent="0.25">
      <c r="B46" s="121" t="s">
        <v>51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52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53</v>
      </c>
      <c r="C49" s="332" t="s">
        <v>54</v>
      </c>
      <c r="D49" s="333"/>
      <c r="E49" s="333"/>
      <c r="F49" s="138" t="s">
        <v>26</v>
      </c>
      <c r="G49" s="130"/>
      <c r="H49" s="130"/>
      <c r="I49" s="130">
        <f>Položky!G8</f>
        <v>0</v>
      </c>
      <c r="J49" s="135" t="str">
        <f>IF(I64=0,"",I49/I64*100)</f>
        <v/>
      </c>
    </row>
    <row r="50" spans="1:10" ht="36.75" customHeight="1" x14ac:dyDescent="0.2">
      <c r="A50" s="124"/>
      <c r="B50" s="129" t="s">
        <v>55</v>
      </c>
      <c r="C50" s="332" t="s">
        <v>56</v>
      </c>
      <c r="D50" s="333"/>
      <c r="E50" s="333"/>
      <c r="F50" s="138" t="s">
        <v>26</v>
      </c>
      <c r="G50" s="130"/>
      <c r="H50" s="130"/>
      <c r="I50" s="130">
        <f>Položky!G11</f>
        <v>0</v>
      </c>
      <c r="J50" s="135" t="str">
        <f>IF(I64=0,"",I50/I64*100)</f>
        <v/>
      </c>
    </row>
    <row r="51" spans="1:10" ht="36.75" customHeight="1" x14ac:dyDescent="0.2">
      <c r="A51" s="124"/>
      <c r="B51" s="129" t="s">
        <v>57</v>
      </c>
      <c r="C51" s="332" t="s">
        <v>58</v>
      </c>
      <c r="D51" s="333"/>
      <c r="E51" s="333"/>
      <c r="F51" s="138" t="s">
        <v>26</v>
      </c>
      <c r="G51" s="130"/>
      <c r="H51" s="130"/>
      <c r="I51" s="130">
        <f>Položky!G14</f>
        <v>0</v>
      </c>
      <c r="J51" s="135" t="str">
        <f>IF(I64=0,"",I51/I64*100)</f>
        <v/>
      </c>
    </row>
    <row r="52" spans="1:10" ht="36.75" customHeight="1" x14ac:dyDescent="0.2">
      <c r="A52" s="124"/>
      <c r="B52" s="129" t="s">
        <v>59</v>
      </c>
      <c r="C52" s="332" t="s">
        <v>60</v>
      </c>
      <c r="D52" s="333"/>
      <c r="E52" s="333"/>
      <c r="F52" s="138" t="s">
        <v>26</v>
      </c>
      <c r="G52" s="130"/>
      <c r="H52" s="130"/>
      <c r="I52" s="130">
        <f>Položky!G54</f>
        <v>0</v>
      </c>
      <c r="J52" s="135" t="str">
        <f>IF(I64=0,"",I52/I64*100)</f>
        <v/>
      </c>
    </row>
    <row r="53" spans="1:10" ht="36.75" customHeight="1" x14ac:dyDescent="0.2">
      <c r="A53" s="124"/>
      <c r="B53" s="129" t="s">
        <v>61</v>
      </c>
      <c r="C53" s="332" t="s">
        <v>62</v>
      </c>
      <c r="D53" s="333"/>
      <c r="E53" s="333"/>
      <c r="F53" s="138" t="s">
        <v>26</v>
      </c>
      <c r="G53" s="130"/>
      <c r="H53" s="130"/>
      <c r="I53" s="130">
        <f>Položky!G59</f>
        <v>0</v>
      </c>
      <c r="J53" s="135" t="str">
        <f>IF(I64=0,"",I53/I64*100)</f>
        <v/>
      </c>
    </row>
    <row r="54" spans="1:10" ht="36.75" customHeight="1" x14ac:dyDescent="0.2">
      <c r="A54" s="124"/>
      <c r="B54" s="129" t="s">
        <v>63</v>
      </c>
      <c r="C54" s="332" t="s">
        <v>64</v>
      </c>
      <c r="D54" s="333"/>
      <c r="E54" s="333"/>
      <c r="F54" s="138" t="s">
        <v>27</v>
      </c>
      <c r="G54" s="130"/>
      <c r="H54" s="130"/>
      <c r="I54" s="130">
        <f>Položky!G71</f>
        <v>0</v>
      </c>
      <c r="J54" s="135" t="str">
        <f>IF(I64=0,"",I54/I64*100)</f>
        <v/>
      </c>
    </row>
    <row r="55" spans="1:10" ht="36.75" customHeight="1" x14ac:dyDescent="0.2">
      <c r="A55" s="124"/>
      <c r="B55" s="129" t="s">
        <v>65</v>
      </c>
      <c r="C55" s="332" t="s">
        <v>66</v>
      </c>
      <c r="D55" s="333"/>
      <c r="E55" s="333"/>
      <c r="F55" s="138" t="s">
        <v>27</v>
      </c>
      <c r="G55" s="130"/>
      <c r="H55" s="130"/>
      <c r="I55" s="130">
        <f>Položky!G89</f>
        <v>0</v>
      </c>
      <c r="J55" s="135" t="str">
        <f>IF(I64=0,"",I55/I64*100)</f>
        <v/>
      </c>
    </row>
    <row r="56" spans="1:10" ht="36.75" customHeight="1" x14ac:dyDescent="0.2">
      <c r="A56" s="124"/>
      <c r="B56" s="129" t="s">
        <v>67</v>
      </c>
      <c r="C56" s="332" t="s">
        <v>68</v>
      </c>
      <c r="D56" s="333"/>
      <c r="E56" s="333"/>
      <c r="F56" s="138" t="s">
        <v>27</v>
      </c>
      <c r="G56" s="130"/>
      <c r="H56" s="130"/>
      <c r="I56" s="130">
        <f>Položky!G159</f>
        <v>0</v>
      </c>
      <c r="J56" s="135" t="str">
        <f>IF(I64=0,"",I56/I64*100)</f>
        <v/>
      </c>
    </row>
    <row r="57" spans="1:10" ht="36.75" customHeight="1" x14ac:dyDescent="0.2">
      <c r="A57" s="124"/>
      <c r="B57" s="129" t="s">
        <v>69</v>
      </c>
      <c r="C57" s="332" t="s">
        <v>70</v>
      </c>
      <c r="D57" s="333"/>
      <c r="E57" s="333"/>
      <c r="F57" s="138" t="s">
        <v>27</v>
      </c>
      <c r="G57" s="130"/>
      <c r="H57" s="130"/>
      <c r="I57" s="130">
        <f>Položky!G162</f>
        <v>0</v>
      </c>
      <c r="J57" s="135" t="str">
        <f>IF(I64=0,"",I57/I64*100)</f>
        <v/>
      </c>
    </row>
    <row r="58" spans="1:10" ht="36.75" customHeight="1" x14ac:dyDescent="0.2">
      <c r="A58" s="124"/>
      <c r="B58" s="129" t="s">
        <v>71</v>
      </c>
      <c r="C58" s="332" t="s">
        <v>72</v>
      </c>
      <c r="D58" s="333"/>
      <c r="E58" s="333"/>
      <c r="F58" s="138" t="s">
        <v>28</v>
      </c>
      <c r="G58" s="130"/>
      <c r="H58" s="130"/>
      <c r="I58" s="130">
        <f>Položky!G166</f>
        <v>0</v>
      </c>
      <c r="J58" s="135" t="str">
        <f>IF(I64=0,"",I58/I64*100)</f>
        <v/>
      </c>
    </row>
    <row r="59" spans="1:10" ht="36.75" customHeight="1" x14ac:dyDescent="0.2">
      <c r="A59" s="124"/>
      <c r="B59" s="129" t="s">
        <v>73</v>
      </c>
      <c r="C59" s="332" t="s">
        <v>74</v>
      </c>
      <c r="D59" s="333"/>
      <c r="E59" s="333"/>
      <c r="F59" s="138" t="s">
        <v>28</v>
      </c>
      <c r="G59" s="130"/>
      <c r="H59" s="130"/>
      <c r="I59" s="130">
        <f>Položky!G168</f>
        <v>0</v>
      </c>
      <c r="J59" s="135" t="str">
        <f>IF(I64=0,"",I59/I64*100)</f>
        <v/>
      </c>
    </row>
    <row r="60" spans="1:10" ht="36.75" customHeight="1" x14ac:dyDescent="0.2">
      <c r="A60" s="124"/>
      <c r="B60" s="129" t="s">
        <v>75</v>
      </c>
      <c r="C60" s="332" t="s">
        <v>76</v>
      </c>
      <c r="D60" s="333"/>
      <c r="E60" s="333"/>
      <c r="F60" s="138" t="s">
        <v>28</v>
      </c>
      <c r="G60" s="130"/>
      <c r="H60" s="130"/>
      <c r="I60" s="130">
        <f>Položky!G171</f>
        <v>0</v>
      </c>
      <c r="J60" s="135" t="str">
        <f>IF(I64=0,"",I60/I64*100)</f>
        <v/>
      </c>
    </row>
    <row r="61" spans="1:10" ht="36.75" customHeight="1" x14ac:dyDescent="0.2">
      <c r="A61" s="124"/>
      <c r="B61" s="129" t="s">
        <v>77</v>
      </c>
      <c r="C61" s="332" t="s">
        <v>78</v>
      </c>
      <c r="D61" s="333"/>
      <c r="E61" s="333"/>
      <c r="F61" s="138" t="s">
        <v>79</v>
      </c>
      <c r="G61" s="130"/>
      <c r="H61" s="130"/>
      <c r="I61" s="130">
        <f>Položky!G175</f>
        <v>0</v>
      </c>
      <c r="J61" s="135" t="str">
        <f>IF(I64=0,"",I61/I64*100)</f>
        <v/>
      </c>
    </row>
    <row r="62" spans="1:10" ht="36.75" customHeight="1" x14ac:dyDescent="0.2">
      <c r="A62" s="124"/>
      <c r="B62" s="129" t="s">
        <v>80</v>
      </c>
      <c r="C62" s="332" t="s">
        <v>29</v>
      </c>
      <c r="D62" s="333"/>
      <c r="E62" s="333"/>
      <c r="F62" s="138" t="s">
        <v>80</v>
      </c>
      <c r="G62" s="130"/>
      <c r="H62" s="130"/>
      <c r="I62" s="130">
        <f>Položky!G180</f>
        <v>0</v>
      </c>
      <c r="J62" s="135" t="str">
        <f>IF(I64=0,"",I62/I64*100)</f>
        <v/>
      </c>
    </row>
    <row r="63" spans="1:10" ht="36.75" customHeight="1" x14ac:dyDescent="0.2">
      <c r="A63" s="124"/>
      <c r="B63" s="129" t="s">
        <v>81</v>
      </c>
      <c r="C63" s="332" t="s">
        <v>30</v>
      </c>
      <c r="D63" s="333"/>
      <c r="E63" s="333"/>
      <c r="F63" s="138" t="s">
        <v>81</v>
      </c>
      <c r="G63" s="130"/>
      <c r="H63" s="130"/>
      <c r="I63" s="130">
        <f>Položky!G186</f>
        <v>0</v>
      </c>
      <c r="J63" s="135" t="str">
        <f>IF(I64=0,"",I63/I64*100)</f>
        <v/>
      </c>
    </row>
    <row r="64" spans="1:10" ht="25.5" customHeight="1" x14ac:dyDescent="0.2">
      <c r="A64" s="125"/>
      <c r="B64" s="131" t="s">
        <v>1</v>
      </c>
      <c r="C64" s="132"/>
      <c r="D64" s="133"/>
      <c r="E64" s="133"/>
      <c r="F64" s="139"/>
      <c r="G64" s="134"/>
      <c r="H64" s="134"/>
      <c r="I64" s="134">
        <f>SUM(I49:I63)</f>
        <v>0</v>
      </c>
      <c r="J64" s="136">
        <f>SUM(J49:J63)</f>
        <v>0</v>
      </c>
    </row>
    <row r="65" spans="6:10" x14ac:dyDescent="0.2">
      <c r="F65" s="88"/>
      <c r="G65" s="88"/>
      <c r="H65" s="88"/>
      <c r="I65" s="88"/>
      <c r="J65" s="137"/>
    </row>
    <row r="66" spans="6:10" x14ac:dyDescent="0.2">
      <c r="F66" s="88"/>
      <c r="G66" s="88"/>
      <c r="H66" s="88"/>
      <c r="I66" s="88"/>
      <c r="J66" s="137"/>
    </row>
    <row r="67" spans="6:10" x14ac:dyDescent="0.2">
      <c r="F67" s="88"/>
      <c r="G67" s="88"/>
      <c r="H67" s="88"/>
      <c r="I67" s="88"/>
      <c r="J67" s="137"/>
    </row>
  </sheetData>
  <sheetProtection algorithmName="SHA-512" hashValue="/JdcCPrBv/EH2eDBOx1EFdlVLRFV9c7AW9EszbKGr6i8IsVaahzI4+CqkMnZoyVE7SO4YvcXeX7UXFavMx7LZg==" saltValue="oDmlQBIbXuvSB4ebEhRCA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84" t="s">
        <v>7</v>
      </c>
      <c r="B1" s="384"/>
      <c r="C1" s="385"/>
      <c r="D1" s="384"/>
      <c r="E1" s="384"/>
      <c r="F1" s="384"/>
      <c r="G1" s="384"/>
    </row>
    <row r="2" spans="1:7" ht="24.95" customHeight="1" x14ac:dyDescent="0.2">
      <c r="A2" s="50" t="s">
        <v>8</v>
      </c>
      <c r="B2" s="49"/>
      <c r="C2" s="386"/>
      <c r="D2" s="386"/>
      <c r="E2" s="386"/>
      <c r="F2" s="386"/>
      <c r="G2" s="387"/>
    </row>
    <row r="3" spans="1:7" ht="24.95" customHeight="1" x14ac:dyDescent="0.2">
      <c r="A3" s="50" t="s">
        <v>9</v>
      </c>
      <c r="B3" s="49"/>
      <c r="C3" s="386"/>
      <c r="D3" s="386"/>
      <c r="E3" s="386"/>
      <c r="F3" s="386"/>
      <c r="G3" s="387"/>
    </row>
    <row r="4" spans="1:7" ht="24.95" customHeight="1" x14ac:dyDescent="0.2">
      <c r="A4" s="50" t="s">
        <v>10</v>
      </c>
      <c r="B4" s="49"/>
      <c r="C4" s="386"/>
      <c r="D4" s="386"/>
      <c r="E4" s="386"/>
      <c r="F4" s="386"/>
      <c r="G4" s="38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8B7C-780A-47E0-BBED-B99A10D7D464}">
  <sheetPr>
    <outlinePr summaryBelow="0"/>
  </sheetPr>
  <dimension ref="A1:BG4994"/>
  <sheetViews>
    <sheetView workbookViewId="0">
      <pane ySplit="7" topLeftCell="A8" activePane="bottomLeft" state="frozen"/>
      <selection pane="bottomLeft" activeCell="C189" sqref="C189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0" max="24" width="0" hidden="1" customWidth="1"/>
    <col min="28" max="28" width="0" hidden="1" customWidth="1"/>
    <col min="29" max="29" width="11.7109375" hidden="1" customWidth="1"/>
    <col min="30" max="40" width="0" hidden="1" customWidth="1"/>
    <col min="52" max="52" width="73.7109375" customWidth="1"/>
  </cols>
  <sheetData>
    <row r="1" spans="1:59" ht="15.75" customHeight="1" x14ac:dyDescent="0.25">
      <c r="A1" s="392" t="s">
        <v>7</v>
      </c>
      <c r="B1" s="392"/>
      <c r="C1" s="392"/>
      <c r="D1" s="392"/>
      <c r="E1" s="392"/>
      <c r="F1" s="392"/>
      <c r="G1" s="392"/>
      <c r="AF1" t="s">
        <v>82</v>
      </c>
    </row>
    <row r="2" spans="1:59" ht="24.95" customHeight="1" x14ac:dyDescent="0.2">
      <c r="A2" s="141" t="s">
        <v>8</v>
      </c>
      <c r="B2" s="49" t="s">
        <v>46</v>
      </c>
      <c r="C2" s="393" t="s">
        <v>47</v>
      </c>
      <c r="D2" s="394"/>
      <c r="E2" s="394"/>
      <c r="F2" s="394"/>
      <c r="G2" s="395"/>
      <c r="AF2" t="s">
        <v>83</v>
      </c>
    </row>
    <row r="3" spans="1:59" ht="24.95" customHeight="1" x14ac:dyDescent="0.2">
      <c r="A3" s="141" t="s">
        <v>9</v>
      </c>
      <c r="B3" s="49" t="s">
        <v>41</v>
      </c>
      <c r="C3" s="393" t="s">
        <v>43</v>
      </c>
      <c r="D3" s="394"/>
      <c r="E3" s="394"/>
      <c r="F3" s="394"/>
      <c r="G3" s="395"/>
      <c r="AB3" s="122" t="s">
        <v>83</v>
      </c>
      <c r="AF3" t="s">
        <v>84</v>
      </c>
    </row>
    <row r="4" spans="1:59" ht="24.95" customHeight="1" x14ac:dyDescent="0.2">
      <c r="A4" s="142" t="s">
        <v>10</v>
      </c>
      <c r="B4" s="143" t="s">
        <v>41</v>
      </c>
      <c r="C4" s="396" t="s">
        <v>42</v>
      </c>
      <c r="D4" s="397"/>
      <c r="E4" s="397"/>
      <c r="F4" s="397"/>
      <c r="G4" s="398"/>
      <c r="AF4" t="s">
        <v>85</v>
      </c>
    </row>
    <row r="5" spans="1:59" x14ac:dyDescent="0.2">
      <c r="D5" s="10"/>
    </row>
    <row r="6" spans="1:59" ht="38.25" x14ac:dyDescent="0.2">
      <c r="A6" s="145" t="s">
        <v>86</v>
      </c>
      <c r="B6" s="147" t="s">
        <v>87</v>
      </c>
      <c r="C6" s="147" t="s">
        <v>88</v>
      </c>
      <c r="D6" s="146" t="s">
        <v>89</v>
      </c>
      <c r="E6" s="145" t="s">
        <v>90</v>
      </c>
      <c r="F6" s="144" t="s">
        <v>91</v>
      </c>
      <c r="G6" s="145" t="s">
        <v>31</v>
      </c>
      <c r="H6" s="148" t="s">
        <v>32</v>
      </c>
      <c r="I6" s="148" t="s">
        <v>92</v>
      </c>
      <c r="J6" s="148" t="s">
        <v>33</v>
      </c>
      <c r="K6" s="148" t="s">
        <v>93</v>
      </c>
      <c r="L6" s="148" t="s">
        <v>94</v>
      </c>
      <c r="M6" s="148" t="s">
        <v>95</v>
      </c>
      <c r="N6" s="148" t="s">
        <v>96</v>
      </c>
      <c r="O6" s="148" t="s">
        <v>97</v>
      </c>
      <c r="P6" s="148" t="s">
        <v>98</v>
      </c>
      <c r="Q6" s="148" t="s">
        <v>99</v>
      </c>
      <c r="R6" s="148" t="s">
        <v>100</v>
      </c>
      <c r="S6" s="148" t="s">
        <v>101</v>
      </c>
      <c r="T6" s="148" t="s">
        <v>102</v>
      </c>
      <c r="U6" s="148" t="s">
        <v>103</v>
      </c>
      <c r="V6" s="148" t="s">
        <v>104</v>
      </c>
      <c r="W6" s="148" t="s">
        <v>105</v>
      </c>
      <c r="X6" s="148" t="s">
        <v>106</v>
      </c>
    </row>
    <row r="7" spans="1:59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59" ht="25.5" x14ac:dyDescent="0.2">
      <c r="A8" s="163" t="s">
        <v>107</v>
      </c>
      <c r="B8" s="164" t="s">
        <v>53</v>
      </c>
      <c r="C8" s="185" t="s">
        <v>54</v>
      </c>
      <c r="D8" s="165"/>
      <c r="E8" s="166"/>
      <c r="F8" s="167"/>
      <c r="G8" s="167">
        <f>SUMIF(AF9:AF10,"&lt;&gt;NOR",G9:G10)</f>
        <v>0</v>
      </c>
      <c r="H8" s="167"/>
      <c r="I8" s="167">
        <f>SUM(I9:I10)</f>
        <v>0</v>
      </c>
      <c r="J8" s="167"/>
      <c r="K8" s="167">
        <f>SUM(K9:K10)</f>
        <v>10260</v>
      </c>
      <c r="L8" s="167"/>
      <c r="M8" s="167">
        <f>SUM(M9:M10)</f>
        <v>0</v>
      </c>
      <c r="N8" s="166"/>
      <c r="O8" s="166">
        <f>SUM(O9:O10)</f>
        <v>0</v>
      </c>
      <c r="P8" s="166"/>
      <c r="Q8" s="166">
        <f>SUM(Q9:Q10)</f>
        <v>0</v>
      </c>
      <c r="R8" s="167"/>
      <c r="S8" s="168"/>
      <c r="T8" s="162"/>
      <c r="U8" s="162">
        <f>SUM(U9:U10)</f>
        <v>0</v>
      </c>
      <c r="V8" s="162"/>
      <c r="W8" s="162"/>
      <c r="X8" s="162"/>
      <c r="AF8" t="s">
        <v>108</v>
      </c>
    </row>
    <row r="9" spans="1:59" ht="22.5" outlineLevel="1" x14ac:dyDescent="0.2">
      <c r="A9" s="170">
        <v>1</v>
      </c>
      <c r="B9" s="171" t="s">
        <v>109</v>
      </c>
      <c r="C9" s="186" t="s">
        <v>110</v>
      </c>
      <c r="D9" s="172" t="s">
        <v>111</v>
      </c>
      <c r="E9" s="173">
        <v>4.2750000000000004</v>
      </c>
      <c r="F9" s="174"/>
      <c r="G9" s="175">
        <f>ROUND(E9*F9,2)</f>
        <v>0</v>
      </c>
      <c r="H9" s="174">
        <v>0</v>
      </c>
      <c r="I9" s="175">
        <f>ROUND(E9*H9,2)</f>
        <v>0</v>
      </c>
      <c r="J9" s="174">
        <v>2400</v>
      </c>
      <c r="K9" s="175">
        <f>ROUND(E9*J9,2)</f>
        <v>10260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6" t="s">
        <v>112</v>
      </c>
      <c r="T9" s="159">
        <v>0</v>
      </c>
      <c r="U9" s="159">
        <f>ROUND(E9*T9,2)</f>
        <v>0</v>
      </c>
      <c r="V9" s="159"/>
      <c r="W9" s="159" t="s">
        <v>113</v>
      </c>
      <c r="X9" s="159" t="s">
        <v>114</v>
      </c>
      <c r="Y9" s="149"/>
      <c r="Z9" s="149"/>
      <c r="AA9" s="149"/>
      <c r="AB9" s="149"/>
      <c r="AC9" s="149"/>
      <c r="AD9" s="149"/>
      <c r="AE9" s="149"/>
      <c r="AF9" s="149" t="s">
        <v>115</v>
      </c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</row>
    <row r="10" spans="1:59" outlineLevel="2" x14ac:dyDescent="0.2">
      <c r="A10" s="156"/>
      <c r="B10" s="157"/>
      <c r="C10" s="187" t="s">
        <v>116</v>
      </c>
      <c r="D10" s="160"/>
      <c r="E10" s="161">
        <v>4.2750000000000004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 t="s">
        <v>117</v>
      </c>
      <c r="AG10" s="149">
        <v>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</row>
    <row r="11" spans="1:59" x14ac:dyDescent="0.2">
      <c r="A11" s="163" t="s">
        <v>107</v>
      </c>
      <c r="B11" s="164" t="s">
        <v>55</v>
      </c>
      <c r="C11" s="185" t="s">
        <v>56</v>
      </c>
      <c r="D11" s="165"/>
      <c r="E11" s="166"/>
      <c r="F11" s="167"/>
      <c r="G11" s="167">
        <f>SUMIF(AF12:AF13,"&lt;&gt;NOR",G12:G13)</f>
        <v>0</v>
      </c>
      <c r="H11" s="167"/>
      <c r="I11" s="167">
        <f>SUM(I12:I13)</f>
        <v>1854.3</v>
      </c>
      <c r="J11" s="167"/>
      <c r="K11" s="167">
        <f>SUM(K12:K13)</f>
        <v>7105.7</v>
      </c>
      <c r="L11" s="167"/>
      <c r="M11" s="167">
        <f>SUM(M12:M13)</f>
        <v>0</v>
      </c>
      <c r="N11" s="166"/>
      <c r="O11" s="166">
        <f>SUM(O12:O13)</f>
        <v>0.18</v>
      </c>
      <c r="P11" s="166"/>
      <c r="Q11" s="166">
        <f>SUM(Q12:Q13)</f>
        <v>0</v>
      </c>
      <c r="R11" s="167"/>
      <c r="S11" s="168"/>
      <c r="T11" s="162"/>
      <c r="U11" s="162">
        <f>SUM(U12:U13)</f>
        <v>12.76</v>
      </c>
      <c r="V11" s="162"/>
      <c r="W11" s="162"/>
      <c r="X11" s="162"/>
      <c r="AF11" t="s">
        <v>108</v>
      </c>
    </row>
    <row r="12" spans="1:59" ht="22.5" outlineLevel="1" x14ac:dyDescent="0.2">
      <c r="A12" s="170">
        <v>2</v>
      </c>
      <c r="B12" s="171" t="s">
        <v>118</v>
      </c>
      <c r="C12" s="186" t="s">
        <v>119</v>
      </c>
      <c r="D12" s="172" t="s">
        <v>120</v>
      </c>
      <c r="E12" s="173">
        <v>70</v>
      </c>
      <c r="F12" s="174"/>
      <c r="G12" s="175">
        <f>ROUND(E12*F12,2)</f>
        <v>0</v>
      </c>
      <c r="H12" s="174">
        <v>26.49</v>
      </c>
      <c r="I12" s="175">
        <f>ROUND(E12*H12,2)</f>
        <v>1854.3</v>
      </c>
      <c r="J12" s="174">
        <v>101.51</v>
      </c>
      <c r="K12" s="175">
        <f>ROUND(E12*J12,2)</f>
        <v>7105.7</v>
      </c>
      <c r="L12" s="175">
        <v>21</v>
      </c>
      <c r="M12" s="175">
        <f>G12*(1+L12/100)</f>
        <v>0</v>
      </c>
      <c r="N12" s="173">
        <v>2.5100000000000001E-3</v>
      </c>
      <c r="O12" s="173">
        <f>ROUND(E12*N12,2)</f>
        <v>0.18</v>
      </c>
      <c r="P12" s="173">
        <v>0</v>
      </c>
      <c r="Q12" s="173">
        <f>ROUND(E12*P12,2)</f>
        <v>0</v>
      </c>
      <c r="R12" s="175"/>
      <c r="S12" s="176" t="s">
        <v>121</v>
      </c>
      <c r="T12" s="159">
        <v>0.18232999999999999</v>
      </c>
      <c r="U12" s="159">
        <f>ROUND(E12*T12,2)</f>
        <v>12.76</v>
      </c>
      <c r="V12" s="159"/>
      <c r="W12" s="159" t="s">
        <v>113</v>
      </c>
      <c r="X12" s="159" t="s">
        <v>114</v>
      </c>
      <c r="Y12" s="149"/>
      <c r="Z12" s="149"/>
      <c r="AA12" s="149"/>
      <c r="AB12" s="149"/>
      <c r="AC12" s="149"/>
      <c r="AD12" s="149"/>
      <c r="AE12" s="149"/>
      <c r="AF12" s="149" t="s">
        <v>115</v>
      </c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</row>
    <row r="13" spans="1:59" outlineLevel="2" x14ac:dyDescent="0.2">
      <c r="A13" s="156"/>
      <c r="B13" s="157"/>
      <c r="C13" s="187" t="s">
        <v>122</v>
      </c>
      <c r="D13" s="160"/>
      <c r="E13" s="161">
        <v>70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 t="s">
        <v>117</v>
      </c>
      <c r="AG13" s="149">
        <v>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</row>
    <row r="14" spans="1:59" x14ac:dyDescent="0.2">
      <c r="A14" s="163" t="s">
        <v>107</v>
      </c>
      <c r="B14" s="164" t="s">
        <v>57</v>
      </c>
      <c r="C14" s="185" t="s">
        <v>58</v>
      </c>
      <c r="D14" s="165"/>
      <c r="E14" s="166"/>
      <c r="F14" s="167"/>
      <c r="G14" s="167">
        <f>SUMIF(AF15:AF53,"&lt;&gt;NOR",G15:G53)</f>
        <v>0</v>
      </c>
      <c r="H14" s="167"/>
      <c r="I14" s="167">
        <f>SUM(I15:I53)</f>
        <v>18114.760000000002</v>
      </c>
      <c r="J14" s="167"/>
      <c r="K14" s="167">
        <f>SUM(K15:K53)</f>
        <v>188681.24</v>
      </c>
      <c r="L14" s="167"/>
      <c r="M14" s="167">
        <f>SUM(M15:M53)</f>
        <v>0</v>
      </c>
      <c r="N14" s="166"/>
      <c r="O14" s="166">
        <f>SUM(O15:O53)</f>
        <v>0.33999999999999997</v>
      </c>
      <c r="P14" s="166"/>
      <c r="Q14" s="166">
        <f>SUM(Q15:Q53)</f>
        <v>0</v>
      </c>
      <c r="R14" s="167"/>
      <c r="S14" s="168"/>
      <c r="T14" s="162"/>
      <c r="U14" s="162">
        <f>SUM(U15:U53)</f>
        <v>18.61</v>
      </c>
      <c r="V14" s="162"/>
      <c r="W14" s="162"/>
      <c r="X14" s="162"/>
      <c r="AF14" t="s">
        <v>108</v>
      </c>
    </row>
    <row r="15" spans="1:59" outlineLevel="1" x14ac:dyDescent="0.2">
      <c r="A15" s="170">
        <v>3</v>
      </c>
      <c r="B15" s="171" t="s">
        <v>123</v>
      </c>
      <c r="C15" s="186" t="s">
        <v>124</v>
      </c>
      <c r="D15" s="172" t="s">
        <v>125</v>
      </c>
      <c r="E15" s="173">
        <v>3</v>
      </c>
      <c r="F15" s="174"/>
      <c r="G15" s="175">
        <f>ROUND(E15*F15,2)</f>
        <v>0</v>
      </c>
      <c r="H15" s="174">
        <v>24.16</v>
      </c>
      <c r="I15" s="175">
        <f>ROUND(E15*H15,2)</f>
        <v>72.48</v>
      </c>
      <c r="J15" s="174">
        <v>1137.8399999999999</v>
      </c>
      <c r="K15" s="175">
        <f>ROUND(E15*J15,2)</f>
        <v>3413.52</v>
      </c>
      <c r="L15" s="175">
        <v>21</v>
      </c>
      <c r="M15" s="175">
        <f>G15*(1+L15/100)</f>
        <v>0</v>
      </c>
      <c r="N15" s="173">
        <v>1.8970000000000001E-2</v>
      </c>
      <c r="O15" s="173">
        <f>ROUND(E15*N15,2)</f>
        <v>0.06</v>
      </c>
      <c r="P15" s="173">
        <v>0</v>
      </c>
      <c r="Q15" s="173">
        <f>ROUND(E15*P15,2)</f>
        <v>0</v>
      </c>
      <c r="R15" s="175"/>
      <c r="S15" s="176" t="s">
        <v>121</v>
      </c>
      <c r="T15" s="159">
        <v>1.86</v>
      </c>
      <c r="U15" s="159">
        <f>ROUND(E15*T15,2)</f>
        <v>5.58</v>
      </c>
      <c r="V15" s="159"/>
      <c r="W15" s="159" t="s">
        <v>113</v>
      </c>
      <c r="X15" s="159" t="s">
        <v>114</v>
      </c>
      <c r="Y15" s="149"/>
      <c r="Z15" s="149"/>
      <c r="AA15" s="149"/>
      <c r="AB15" s="149"/>
      <c r="AC15" s="149"/>
      <c r="AD15" s="149"/>
      <c r="AE15" s="149"/>
      <c r="AF15" s="149" t="s">
        <v>115</v>
      </c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</row>
    <row r="16" spans="1:59" outlineLevel="2" x14ac:dyDescent="0.2">
      <c r="A16" s="156"/>
      <c r="B16" s="157"/>
      <c r="C16" s="187" t="s">
        <v>126</v>
      </c>
      <c r="D16" s="160"/>
      <c r="E16" s="161"/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49"/>
      <c r="Z16" s="149"/>
      <c r="AA16" s="149"/>
      <c r="AB16" s="149"/>
      <c r="AC16" s="149"/>
      <c r="AD16" s="149"/>
      <c r="AE16" s="149"/>
      <c r="AF16" s="149" t="s">
        <v>117</v>
      </c>
      <c r="AG16" s="149">
        <v>0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</row>
    <row r="17" spans="1:59" outlineLevel="3" x14ac:dyDescent="0.2">
      <c r="A17" s="156"/>
      <c r="B17" s="157"/>
      <c r="C17" s="187" t="s">
        <v>127</v>
      </c>
      <c r="D17" s="160"/>
      <c r="E17" s="161">
        <v>1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49"/>
      <c r="Z17" s="149"/>
      <c r="AA17" s="149"/>
      <c r="AB17" s="149"/>
      <c r="AC17" s="149"/>
      <c r="AD17" s="149"/>
      <c r="AE17" s="149"/>
      <c r="AF17" s="149" t="s">
        <v>117</v>
      </c>
      <c r="AG17" s="149">
        <v>0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</row>
    <row r="18" spans="1:59" outlineLevel="3" x14ac:dyDescent="0.2">
      <c r="A18" s="156"/>
      <c r="B18" s="157"/>
      <c r="C18" s="187" t="s">
        <v>128</v>
      </c>
      <c r="D18" s="160"/>
      <c r="E18" s="161">
        <v>1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 t="s">
        <v>117</v>
      </c>
      <c r="AG18" s="149">
        <v>0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</row>
    <row r="19" spans="1:59" outlineLevel="3" x14ac:dyDescent="0.2">
      <c r="A19" s="156"/>
      <c r="B19" s="157"/>
      <c r="C19" s="187" t="s">
        <v>129</v>
      </c>
      <c r="D19" s="160"/>
      <c r="E19" s="161">
        <v>1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49"/>
      <c r="Z19" s="149"/>
      <c r="AA19" s="149"/>
      <c r="AB19" s="149"/>
      <c r="AC19" s="149"/>
      <c r="AD19" s="149"/>
      <c r="AE19" s="149"/>
      <c r="AF19" s="149" t="s">
        <v>117</v>
      </c>
      <c r="AG19" s="149">
        <v>0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</row>
    <row r="20" spans="1:59" outlineLevel="1" x14ac:dyDescent="0.2">
      <c r="A20" s="170">
        <v>4</v>
      </c>
      <c r="B20" s="171" t="s">
        <v>130</v>
      </c>
      <c r="C20" s="186" t="s">
        <v>131</v>
      </c>
      <c r="D20" s="172" t="s">
        <v>125</v>
      </c>
      <c r="E20" s="173">
        <v>4</v>
      </c>
      <c r="F20" s="174"/>
      <c r="G20" s="175">
        <f>ROUND(E20*F20,2)</f>
        <v>0</v>
      </c>
      <c r="H20" s="174">
        <v>308.07</v>
      </c>
      <c r="I20" s="175">
        <f>ROUND(E20*H20,2)</f>
        <v>1232.28</v>
      </c>
      <c r="J20" s="174">
        <v>1816.93</v>
      </c>
      <c r="K20" s="175">
        <f>ROUND(E20*J20,2)</f>
        <v>7267.72</v>
      </c>
      <c r="L20" s="175">
        <v>21</v>
      </c>
      <c r="M20" s="175">
        <f>G20*(1+L20/100)</f>
        <v>0</v>
      </c>
      <c r="N20" s="173">
        <v>4.3200000000000002E-2</v>
      </c>
      <c r="O20" s="173">
        <f>ROUND(E20*N20,2)</f>
        <v>0.17</v>
      </c>
      <c r="P20" s="173">
        <v>0</v>
      </c>
      <c r="Q20" s="173">
        <f>ROUND(E20*P20,2)</f>
        <v>0</v>
      </c>
      <c r="R20" s="175"/>
      <c r="S20" s="176" t="s">
        <v>121</v>
      </c>
      <c r="T20" s="159">
        <v>3.258</v>
      </c>
      <c r="U20" s="159">
        <f>ROUND(E20*T20,2)</f>
        <v>13.03</v>
      </c>
      <c r="V20" s="159"/>
      <c r="W20" s="159" t="s">
        <v>113</v>
      </c>
      <c r="X20" s="159" t="s">
        <v>114</v>
      </c>
      <c r="Y20" s="149"/>
      <c r="Z20" s="149"/>
      <c r="AA20" s="149"/>
      <c r="AB20" s="149"/>
      <c r="AC20" s="149"/>
      <c r="AD20" s="149"/>
      <c r="AE20" s="149"/>
      <c r="AF20" s="149" t="s">
        <v>115</v>
      </c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</row>
    <row r="21" spans="1:59" outlineLevel="2" x14ac:dyDescent="0.2">
      <c r="A21" s="156"/>
      <c r="B21" s="157"/>
      <c r="C21" s="187" t="s">
        <v>132</v>
      </c>
      <c r="D21" s="160"/>
      <c r="E21" s="161">
        <v>1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49"/>
      <c r="Z21" s="149"/>
      <c r="AA21" s="149"/>
      <c r="AB21" s="149"/>
      <c r="AC21" s="149"/>
      <c r="AD21" s="149"/>
      <c r="AE21" s="149"/>
      <c r="AF21" s="149" t="s">
        <v>117</v>
      </c>
      <c r="AG21" s="149">
        <v>0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</row>
    <row r="22" spans="1:59" outlineLevel="3" x14ac:dyDescent="0.2">
      <c r="A22" s="156"/>
      <c r="B22" s="157"/>
      <c r="C22" s="187" t="s">
        <v>133</v>
      </c>
      <c r="D22" s="160"/>
      <c r="E22" s="161"/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49"/>
      <c r="Z22" s="149"/>
      <c r="AA22" s="149"/>
      <c r="AB22" s="149"/>
      <c r="AC22" s="149"/>
      <c r="AD22" s="149"/>
      <c r="AE22" s="149"/>
      <c r="AF22" s="149" t="s">
        <v>117</v>
      </c>
      <c r="AG22" s="149">
        <v>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</row>
    <row r="23" spans="1:59" outlineLevel="3" x14ac:dyDescent="0.2">
      <c r="A23" s="156"/>
      <c r="B23" s="157"/>
      <c r="C23" s="187" t="s">
        <v>134</v>
      </c>
      <c r="D23" s="160"/>
      <c r="E23" s="161">
        <v>1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 t="s">
        <v>117</v>
      </c>
      <c r="AG23" s="149">
        <v>0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</row>
    <row r="24" spans="1:59" outlineLevel="3" x14ac:dyDescent="0.2">
      <c r="A24" s="156"/>
      <c r="B24" s="157"/>
      <c r="C24" s="187" t="s">
        <v>135</v>
      </c>
      <c r="D24" s="160"/>
      <c r="E24" s="161">
        <v>1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49"/>
      <c r="Z24" s="149"/>
      <c r="AA24" s="149"/>
      <c r="AB24" s="149"/>
      <c r="AC24" s="149"/>
      <c r="AD24" s="149"/>
      <c r="AE24" s="149"/>
      <c r="AF24" s="149" t="s">
        <v>117</v>
      </c>
      <c r="AG24" s="149">
        <v>0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</row>
    <row r="25" spans="1:59" outlineLevel="3" x14ac:dyDescent="0.2">
      <c r="A25" s="156"/>
      <c r="B25" s="157"/>
      <c r="C25" s="187" t="s">
        <v>126</v>
      </c>
      <c r="D25" s="160"/>
      <c r="E25" s="161"/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49"/>
      <c r="Z25" s="149"/>
      <c r="AA25" s="149"/>
      <c r="AB25" s="149"/>
      <c r="AC25" s="149"/>
      <c r="AD25" s="149"/>
      <c r="AE25" s="149"/>
      <c r="AF25" s="149" t="s">
        <v>117</v>
      </c>
      <c r="AG25" s="149">
        <v>0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</row>
    <row r="26" spans="1:59" outlineLevel="3" x14ac:dyDescent="0.2">
      <c r="A26" s="156"/>
      <c r="B26" s="157"/>
      <c r="C26" s="187" t="s">
        <v>136</v>
      </c>
      <c r="D26" s="160"/>
      <c r="E26" s="161">
        <v>1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49"/>
      <c r="Z26" s="149"/>
      <c r="AA26" s="149"/>
      <c r="AB26" s="149"/>
      <c r="AC26" s="149"/>
      <c r="AD26" s="149"/>
      <c r="AE26" s="149"/>
      <c r="AF26" s="149" t="s">
        <v>117</v>
      </c>
      <c r="AG26" s="149">
        <v>0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</row>
    <row r="27" spans="1:59" ht="22.5" outlineLevel="1" x14ac:dyDescent="0.2">
      <c r="A27" s="177">
        <v>5</v>
      </c>
      <c r="B27" s="178" t="s">
        <v>137</v>
      </c>
      <c r="C27" s="188" t="s">
        <v>138</v>
      </c>
      <c r="D27" s="179" t="s">
        <v>139</v>
      </c>
      <c r="E27" s="180">
        <v>1</v>
      </c>
      <c r="F27" s="181"/>
      <c r="G27" s="182">
        <f>ROUND(E27*F27,2)</f>
        <v>0</v>
      </c>
      <c r="H27" s="181">
        <v>0</v>
      </c>
      <c r="I27" s="182">
        <f>ROUND(E27*H27,2)</f>
        <v>0</v>
      </c>
      <c r="J27" s="181">
        <v>3000</v>
      </c>
      <c r="K27" s="182">
        <f>ROUND(E27*J27,2)</f>
        <v>3000</v>
      </c>
      <c r="L27" s="182">
        <v>21</v>
      </c>
      <c r="M27" s="182">
        <f>G27*(1+L27/100)</f>
        <v>0</v>
      </c>
      <c r="N27" s="180">
        <v>0</v>
      </c>
      <c r="O27" s="180">
        <f>ROUND(E27*N27,2)</f>
        <v>0</v>
      </c>
      <c r="P27" s="180">
        <v>0</v>
      </c>
      <c r="Q27" s="180">
        <f>ROUND(E27*P27,2)</f>
        <v>0</v>
      </c>
      <c r="R27" s="182"/>
      <c r="S27" s="183" t="s">
        <v>112</v>
      </c>
      <c r="T27" s="159">
        <v>0</v>
      </c>
      <c r="U27" s="159">
        <f>ROUND(E27*T27,2)</f>
        <v>0</v>
      </c>
      <c r="V27" s="159"/>
      <c r="W27" s="159" t="s">
        <v>113</v>
      </c>
      <c r="X27" s="159" t="s">
        <v>114</v>
      </c>
      <c r="Y27" s="149"/>
      <c r="Z27" s="149"/>
      <c r="AA27" s="149"/>
      <c r="AB27" s="149"/>
      <c r="AC27" s="149"/>
      <c r="AD27" s="149"/>
      <c r="AE27" s="149"/>
      <c r="AF27" s="149" t="s">
        <v>115</v>
      </c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</row>
    <row r="28" spans="1:59" ht="45" outlineLevel="1" x14ac:dyDescent="0.2">
      <c r="A28" s="170">
        <v>6</v>
      </c>
      <c r="B28" s="171" t="s">
        <v>140</v>
      </c>
      <c r="C28" s="186" t="s">
        <v>141</v>
      </c>
      <c r="D28" s="172" t="s">
        <v>139</v>
      </c>
      <c r="E28" s="173">
        <v>1</v>
      </c>
      <c r="F28" s="174"/>
      <c r="G28" s="175">
        <f>ROUND(E28*F28,2)</f>
        <v>0</v>
      </c>
      <c r="H28" s="174">
        <v>0</v>
      </c>
      <c r="I28" s="175">
        <f>ROUND(E28*H28,2)</f>
        <v>0</v>
      </c>
      <c r="J28" s="174">
        <v>56000</v>
      </c>
      <c r="K28" s="175">
        <f>ROUND(E28*J28,2)</f>
        <v>56000</v>
      </c>
      <c r="L28" s="175">
        <v>21</v>
      </c>
      <c r="M28" s="175">
        <f>G28*(1+L28/100)</f>
        <v>0</v>
      </c>
      <c r="N28" s="173">
        <v>0</v>
      </c>
      <c r="O28" s="173">
        <f>ROUND(E28*N28,2)</f>
        <v>0</v>
      </c>
      <c r="P28" s="173">
        <v>0</v>
      </c>
      <c r="Q28" s="173">
        <f>ROUND(E28*P28,2)</f>
        <v>0</v>
      </c>
      <c r="R28" s="175"/>
      <c r="S28" s="176" t="s">
        <v>112</v>
      </c>
      <c r="T28" s="159">
        <v>0</v>
      </c>
      <c r="U28" s="159">
        <f>ROUND(E28*T28,2)</f>
        <v>0</v>
      </c>
      <c r="V28" s="159"/>
      <c r="W28" s="159" t="s">
        <v>113</v>
      </c>
      <c r="X28" s="159" t="s">
        <v>114</v>
      </c>
      <c r="Y28" s="149"/>
      <c r="Z28" s="149"/>
      <c r="AA28" s="149"/>
      <c r="AB28" s="149"/>
      <c r="AC28" s="149"/>
      <c r="AD28" s="149"/>
      <c r="AE28" s="149"/>
      <c r="AF28" s="149" t="s">
        <v>115</v>
      </c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</row>
    <row r="29" spans="1:59" outlineLevel="2" x14ac:dyDescent="0.2">
      <c r="A29" s="156"/>
      <c r="B29" s="157"/>
      <c r="C29" s="388" t="s">
        <v>142</v>
      </c>
      <c r="D29" s="389"/>
      <c r="E29" s="389"/>
      <c r="F29" s="389"/>
      <c r="G29" s="38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49"/>
      <c r="Z29" s="149"/>
      <c r="AA29" s="149"/>
      <c r="AB29" s="149"/>
      <c r="AC29" s="149"/>
      <c r="AD29" s="149"/>
      <c r="AE29" s="149"/>
      <c r="AF29" s="149" t="s">
        <v>143</v>
      </c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</row>
    <row r="30" spans="1:59" outlineLevel="3" x14ac:dyDescent="0.2">
      <c r="A30" s="156"/>
      <c r="B30" s="157"/>
      <c r="C30" s="390" t="s">
        <v>144</v>
      </c>
      <c r="D30" s="391"/>
      <c r="E30" s="391"/>
      <c r="F30" s="391"/>
      <c r="G30" s="391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49"/>
      <c r="Z30" s="149"/>
      <c r="AA30" s="149"/>
      <c r="AB30" s="149"/>
      <c r="AC30" s="149"/>
      <c r="AD30" s="149"/>
      <c r="AE30" s="149"/>
      <c r="AF30" s="149" t="s">
        <v>143</v>
      </c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</row>
    <row r="31" spans="1:59" outlineLevel="3" x14ac:dyDescent="0.2">
      <c r="A31" s="156"/>
      <c r="B31" s="157"/>
      <c r="C31" s="390" t="s">
        <v>145</v>
      </c>
      <c r="D31" s="391"/>
      <c r="E31" s="391"/>
      <c r="F31" s="391"/>
      <c r="G31" s="391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49"/>
      <c r="Z31" s="149"/>
      <c r="AA31" s="149"/>
      <c r="AB31" s="149"/>
      <c r="AC31" s="149"/>
      <c r="AD31" s="149"/>
      <c r="AE31" s="149"/>
      <c r="AF31" s="149" t="s">
        <v>143</v>
      </c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</row>
    <row r="32" spans="1:59" outlineLevel="2" x14ac:dyDescent="0.2">
      <c r="A32" s="156"/>
      <c r="B32" s="157"/>
      <c r="C32" s="187" t="s">
        <v>146</v>
      </c>
      <c r="D32" s="160"/>
      <c r="E32" s="161">
        <v>1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49"/>
      <c r="Z32" s="149"/>
      <c r="AA32" s="149"/>
      <c r="AB32" s="149"/>
      <c r="AC32" s="149"/>
      <c r="AD32" s="149"/>
      <c r="AE32" s="149"/>
      <c r="AF32" s="149" t="s">
        <v>117</v>
      </c>
      <c r="AG32" s="149">
        <v>0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</row>
    <row r="33" spans="1:59" ht="45" outlineLevel="1" x14ac:dyDescent="0.2">
      <c r="A33" s="170">
        <v>7</v>
      </c>
      <c r="B33" s="171" t="s">
        <v>147</v>
      </c>
      <c r="C33" s="186" t="s">
        <v>148</v>
      </c>
      <c r="D33" s="172" t="s">
        <v>139</v>
      </c>
      <c r="E33" s="173">
        <v>1</v>
      </c>
      <c r="F33" s="174"/>
      <c r="G33" s="175">
        <f>ROUND(E33*F33,2)</f>
        <v>0</v>
      </c>
      <c r="H33" s="174">
        <v>0</v>
      </c>
      <c r="I33" s="175">
        <f>ROUND(E33*H33,2)</f>
        <v>0</v>
      </c>
      <c r="J33" s="174">
        <v>63000</v>
      </c>
      <c r="K33" s="175">
        <f>ROUND(E33*J33,2)</f>
        <v>63000</v>
      </c>
      <c r="L33" s="175">
        <v>21</v>
      </c>
      <c r="M33" s="175">
        <f>G33*(1+L33/100)</f>
        <v>0</v>
      </c>
      <c r="N33" s="173">
        <v>0</v>
      </c>
      <c r="O33" s="173">
        <f>ROUND(E33*N33,2)</f>
        <v>0</v>
      </c>
      <c r="P33" s="173">
        <v>0</v>
      </c>
      <c r="Q33" s="173">
        <f>ROUND(E33*P33,2)</f>
        <v>0</v>
      </c>
      <c r="R33" s="175"/>
      <c r="S33" s="176" t="s">
        <v>112</v>
      </c>
      <c r="T33" s="159">
        <v>0</v>
      </c>
      <c r="U33" s="159">
        <f>ROUND(E33*T33,2)</f>
        <v>0</v>
      </c>
      <c r="V33" s="159"/>
      <c r="W33" s="159" t="s">
        <v>113</v>
      </c>
      <c r="X33" s="159" t="s">
        <v>114</v>
      </c>
      <c r="Y33" s="149"/>
      <c r="Z33" s="149"/>
      <c r="AA33" s="149"/>
      <c r="AB33" s="149"/>
      <c r="AC33" s="149"/>
      <c r="AD33" s="149"/>
      <c r="AE33" s="149"/>
      <c r="AF33" s="149" t="s">
        <v>115</v>
      </c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</row>
    <row r="34" spans="1:59" outlineLevel="2" x14ac:dyDescent="0.2">
      <c r="A34" s="156"/>
      <c r="B34" s="157"/>
      <c r="C34" s="388" t="s">
        <v>142</v>
      </c>
      <c r="D34" s="389"/>
      <c r="E34" s="389"/>
      <c r="F34" s="389"/>
      <c r="G34" s="38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49"/>
      <c r="Z34" s="149"/>
      <c r="AA34" s="149"/>
      <c r="AB34" s="149"/>
      <c r="AC34" s="149"/>
      <c r="AD34" s="149"/>
      <c r="AE34" s="149"/>
      <c r="AF34" s="149" t="s">
        <v>143</v>
      </c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</row>
    <row r="35" spans="1:59" outlineLevel="3" x14ac:dyDescent="0.2">
      <c r="A35" s="156"/>
      <c r="B35" s="157"/>
      <c r="C35" s="390" t="s">
        <v>144</v>
      </c>
      <c r="D35" s="391"/>
      <c r="E35" s="391"/>
      <c r="F35" s="391"/>
      <c r="G35" s="391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49"/>
      <c r="Z35" s="149"/>
      <c r="AA35" s="149"/>
      <c r="AB35" s="149"/>
      <c r="AC35" s="149"/>
      <c r="AD35" s="149"/>
      <c r="AE35" s="149"/>
      <c r="AF35" s="149" t="s">
        <v>143</v>
      </c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</row>
    <row r="36" spans="1:59" outlineLevel="3" x14ac:dyDescent="0.2">
      <c r="A36" s="156"/>
      <c r="B36" s="157"/>
      <c r="C36" s="390" t="s">
        <v>145</v>
      </c>
      <c r="D36" s="391"/>
      <c r="E36" s="391"/>
      <c r="F36" s="391"/>
      <c r="G36" s="391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49"/>
      <c r="Z36" s="149"/>
      <c r="AA36" s="149"/>
      <c r="AB36" s="149"/>
      <c r="AC36" s="149"/>
      <c r="AD36" s="149"/>
      <c r="AE36" s="149"/>
      <c r="AF36" s="149" t="s">
        <v>143</v>
      </c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</row>
    <row r="37" spans="1:59" ht="45" outlineLevel="1" x14ac:dyDescent="0.2">
      <c r="A37" s="170">
        <v>8</v>
      </c>
      <c r="B37" s="171" t="s">
        <v>149</v>
      </c>
      <c r="C37" s="186" t="s">
        <v>150</v>
      </c>
      <c r="D37" s="172" t="s">
        <v>139</v>
      </c>
      <c r="E37" s="173">
        <v>1</v>
      </c>
      <c r="F37" s="174"/>
      <c r="G37" s="175">
        <f>ROUND(E37*F37,2)</f>
        <v>0</v>
      </c>
      <c r="H37" s="174">
        <v>0</v>
      </c>
      <c r="I37" s="175">
        <f>ROUND(E37*H37,2)</f>
        <v>0</v>
      </c>
      <c r="J37" s="174">
        <v>56000</v>
      </c>
      <c r="K37" s="175">
        <f>ROUND(E37*J37,2)</f>
        <v>56000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0</v>
      </c>
      <c r="Q37" s="173">
        <f>ROUND(E37*P37,2)</f>
        <v>0</v>
      </c>
      <c r="R37" s="175"/>
      <c r="S37" s="176" t="s">
        <v>112</v>
      </c>
      <c r="T37" s="159">
        <v>0</v>
      </c>
      <c r="U37" s="159">
        <f>ROUND(E37*T37,2)</f>
        <v>0</v>
      </c>
      <c r="V37" s="159"/>
      <c r="W37" s="159" t="s">
        <v>113</v>
      </c>
      <c r="X37" s="159" t="s">
        <v>114</v>
      </c>
      <c r="Y37" s="149"/>
      <c r="Z37" s="149"/>
      <c r="AA37" s="149"/>
      <c r="AB37" s="149"/>
      <c r="AC37" s="149"/>
      <c r="AD37" s="149"/>
      <c r="AE37" s="149"/>
      <c r="AF37" s="149" t="s">
        <v>115</v>
      </c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</row>
    <row r="38" spans="1:59" outlineLevel="2" x14ac:dyDescent="0.2">
      <c r="A38" s="156"/>
      <c r="B38" s="157"/>
      <c r="C38" s="388" t="s">
        <v>142</v>
      </c>
      <c r="D38" s="389"/>
      <c r="E38" s="389"/>
      <c r="F38" s="389"/>
      <c r="G38" s="38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49"/>
      <c r="Z38" s="149"/>
      <c r="AA38" s="149"/>
      <c r="AB38" s="149"/>
      <c r="AC38" s="149"/>
      <c r="AD38" s="149"/>
      <c r="AE38" s="149"/>
      <c r="AF38" s="149" t="s">
        <v>143</v>
      </c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</row>
    <row r="39" spans="1:59" outlineLevel="3" x14ac:dyDescent="0.2">
      <c r="A39" s="156"/>
      <c r="B39" s="157"/>
      <c r="C39" s="390" t="s">
        <v>144</v>
      </c>
      <c r="D39" s="391"/>
      <c r="E39" s="391"/>
      <c r="F39" s="391"/>
      <c r="G39" s="391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49"/>
      <c r="Z39" s="149"/>
      <c r="AA39" s="149"/>
      <c r="AB39" s="149"/>
      <c r="AC39" s="149"/>
      <c r="AD39" s="149"/>
      <c r="AE39" s="149"/>
      <c r="AF39" s="149" t="s">
        <v>143</v>
      </c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</row>
    <row r="40" spans="1:59" outlineLevel="3" x14ac:dyDescent="0.2">
      <c r="A40" s="156"/>
      <c r="B40" s="157"/>
      <c r="C40" s="390" t="s">
        <v>145</v>
      </c>
      <c r="D40" s="391"/>
      <c r="E40" s="391"/>
      <c r="F40" s="391"/>
      <c r="G40" s="391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49"/>
      <c r="Z40" s="149"/>
      <c r="AA40" s="149"/>
      <c r="AB40" s="149"/>
      <c r="AC40" s="149"/>
      <c r="AD40" s="149"/>
      <c r="AE40" s="149"/>
      <c r="AF40" s="149" t="s">
        <v>143</v>
      </c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</row>
    <row r="41" spans="1:59" outlineLevel="2" x14ac:dyDescent="0.2">
      <c r="A41" s="156"/>
      <c r="B41" s="157"/>
      <c r="C41" s="187" t="s">
        <v>151</v>
      </c>
      <c r="D41" s="160"/>
      <c r="E41" s="161">
        <v>1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 t="s">
        <v>117</v>
      </c>
      <c r="AG41" s="149">
        <v>0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</row>
    <row r="42" spans="1:59" outlineLevel="1" x14ac:dyDescent="0.2">
      <c r="A42" s="170">
        <v>9</v>
      </c>
      <c r="B42" s="171" t="s">
        <v>152</v>
      </c>
      <c r="C42" s="186" t="s">
        <v>153</v>
      </c>
      <c r="D42" s="172" t="s">
        <v>125</v>
      </c>
      <c r="E42" s="173">
        <v>1</v>
      </c>
      <c r="F42" s="174"/>
      <c r="G42" s="175">
        <f>ROUND(E42*F42,2)</f>
        <v>0</v>
      </c>
      <c r="H42" s="174">
        <v>2240</v>
      </c>
      <c r="I42" s="175">
        <f>ROUND(E42*H42,2)</f>
        <v>2240</v>
      </c>
      <c r="J42" s="174">
        <v>0</v>
      </c>
      <c r="K42" s="175">
        <f>ROUND(E42*J42,2)</f>
        <v>0</v>
      </c>
      <c r="L42" s="175">
        <v>21</v>
      </c>
      <c r="M42" s="175">
        <f>G42*(1+L42/100)</f>
        <v>0</v>
      </c>
      <c r="N42" s="173">
        <v>1.52E-2</v>
      </c>
      <c r="O42" s="173">
        <f>ROUND(E42*N42,2)</f>
        <v>0.02</v>
      </c>
      <c r="P42" s="173">
        <v>0</v>
      </c>
      <c r="Q42" s="173">
        <f>ROUND(E42*P42,2)</f>
        <v>0</v>
      </c>
      <c r="R42" s="175" t="s">
        <v>154</v>
      </c>
      <c r="S42" s="176" t="s">
        <v>121</v>
      </c>
      <c r="T42" s="159">
        <v>0</v>
      </c>
      <c r="U42" s="159">
        <f>ROUND(E42*T42,2)</f>
        <v>0</v>
      </c>
      <c r="V42" s="159"/>
      <c r="W42" s="159" t="s">
        <v>155</v>
      </c>
      <c r="X42" s="159" t="s">
        <v>114</v>
      </c>
      <c r="Y42" s="149"/>
      <c r="Z42" s="149"/>
      <c r="AA42" s="149"/>
      <c r="AB42" s="149"/>
      <c r="AC42" s="149"/>
      <c r="AD42" s="149"/>
      <c r="AE42" s="149"/>
      <c r="AF42" s="149" t="s">
        <v>156</v>
      </c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</row>
    <row r="43" spans="1:59" outlineLevel="2" x14ac:dyDescent="0.2">
      <c r="A43" s="156"/>
      <c r="B43" s="157"/>
      <c r="C43" s="187" t="s">
        <v>128</v>
      </c>
      <c r="D43" s="160"/>
      <c r="E43" s="161">
        <v>1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 t="s">
        <v>117</v>
      </c>
      <c r="AG43" s="149">
        <v>0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</row>
    <row r="44" spans="1:59" ht="22.5" outlineLevel="1" x14ac:dyDescent="0.2">
      <c r="A44" s="170">
        <v>10</v>
      </c>
      <c r="B44" s="171" t="s">
        <v>157</v>
      </c>
      <c r="C44" s="186" t="s">
        <v>158</v>
      </c>
      <c r="D44" s="172" t="s">
        <v>125</v>
      </c>
      <c r="E44" s="173">
        <v>4</v>
      </c>
      <c r="F44" s="174"/>
      <c r="G44" s="175">
        <f>ROUND(E44*F44,2)</f>
        <v>0</v>
      </c>
      <c r="H44" s="174">
        <v>2500</v>
      </c>
      <c r="I44" s="175">
        <f>ROUND(E44*H44,2)</f>
        <v>10000</v>
      </c>
      <c r="J44" s="174">
        <v>0</v>
      </c>
      <c r="K44" s="175">
        <f>ROUND(E44*J44,2)</f>
        <v>0</v>
      </c>
      <c r="L44" s="175">
        <v>21</v>
      </c>
      <c r="M44" s="175">
        <f>G44*(1+L44/100)</f>
        <v>0</v>
      </c>
      <c r="N44" s="173">
        <v>1.5699999999999999E-2</v>
      </c>
      <c r="O44" s="173">
        <f>ROUND(E44*N44,2)</f>
        <v>0.06</v>
      </c>
      <c r="P44" s="173">
        <v>0</v>
      </c>
      <c r="Q44" s="173">
        <f>ROUND(E44*P44,2)</f>
        <v>0</v>
      </c>
      <c r="R44" s="175" t="s">
        <v>154</v>
      </c>
      <c r="S44" s="176" t="s">
        <v>121</v>
      </c>
      <c r="T44" s="159">
        <v>0</v>
      </c>
      <c r="U44" s="159">
        <f>ROUND(E44*T44,2)</f>
        <v>0</v>
      </c>
      <c r="V44" s="159"/>
      <c r="W44" s="159" t="s">
        <v>155</v>
      </c>
      <c r="X44" s="159" t="s">
        <v>114</v>
      </c>
      <c r="Y44" s="149"/>
      <c r="Z44" s="149"/>
      <c r="AA44" s="149"/>
      <c r="AB44" s="149"/>
      <c r="AC44" s="149"/>
      <c r="AD44" s="149"/>
      <c r="AE44" s="149"/>
      <c r="AF44" s="149" t="s">
        <v>156</v>
      </c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</row>
    <row r="45" spans="1:59" outlineLevel="2" x14ac:dyDescent="0.2">
      <c r="A45" s="156"/>
      <c r="B45" s="157"/>
      <c r="C45" s="187" t="s">
        <v>132</v>
      </c>
      <c r="D45" s="160"/>
      <c r="E45" s="161">
        <v>1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49"/>
      <c r="Z45" s="149"/>
      <c r="AA45" s="149"/>
      <c r="AB45" s="149"/>
      <c r="AC45" s="149"/>
      <c r="AD45" s="149"/>
      <c r="AE45" s="149"/>
      <c r="AF45" s="149" t="s">
        <v>117</v>
      </c>
      <c r="AG45" s="149">
        <v>0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</row>
    <row r="46" spans="1:59" outlineLevel="3" x14ac:dyDescent="0.2">
      <c r="A46" s="156"/>
      <c r="B46" s="157"/>
      <c r="C46" s="187" t="s">
        <v>133</v>
      </c>
      <c r="D46" s="160"/>
      <c r="E46" s="161"/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49"/>
      <c r="Z46" s="149"/>
      <c r="AA46" s="149"/>
      <c r="AB46" s="149"/>
      <c r="AC46" s="149"/>
      <c r="AD46" s="149"/>
      <c r="AE46" s="149"/>
      <c r="AF46" s="149" t="s">
        <v>117</v>
      </c>
      <c r="AG46" s="149">
        <v>0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</row>
    <row r="47" spans="1:59" outlineLevel="3" x14ac:dyDescent="0.2">
      <c r="A47" s="156"/>
      <c r="B47" s="157"/>
      <c r="C47" s="187" t="s">
        <v>134</v>
      </c>
      <c r="D47" s="160"/>
      <c r="E47" s="161">
        <v>1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49"/>
      <c r="Z47" s="149"/>
      <c r="AA47" s="149"/>
      <c r="AB47" s="149"/>
      <c r="AC47" s="149"/>
      <c r="AD47" s="149"/>
      <c r="AE47" s="149"/>
      <c r="AF47" s="149" t="s">
        <v>117</v>
      </c>
      <c r="AG47" s="149">
        <v>0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</row>
    <row r="48" spans="1:59" outlineLevel="3" x14ac:dyDescent="0.2">
      <c r="A48" s="156"/>
      <c r="B48" s="157"/>
      <c r="C48" s="187" t="s">
        <v>135</v>
      </c>
      <c r="D48" s="160"/>
      <c r="E48" s="161">
        <v>1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 t="s">
        <v>117</v>
      </c>
      <c r="AG48" s="149">
        <v>0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</row>
    <row r="49" spans="1:59" outlineLevel="3" x14ac:dyDescent="0.2">
      <c r="A49" s="156"/>
      <c r="B49" s="157"/>
      <c r="C49" s="187" t="s">
        <v>126</v>
      </c>
      <c r="D49" s="160"/>
      <c r="E49" s="161"/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49"/>
      <c r="Z49" s="149"/>
      <c r="AA49" s="149"/>
      <c r="AB49" s="149"/>
      <c r="AC49" s="149"/>
      <c r="AD49" s="149"/>
      <c r="AE49" s="149"/>
      <c r="AF49" s="149" t="s">
        <v>117</v>
      </c>
      <c r="AG49" s="149">
        <v>0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</row>
    <row r="50" spans="1:59" outlineLevel="3" x14ac:dyDescent="0.2">
      <c r="A50" s="156"/>
      <c r="B50" s="157"/>
      <c r="C50" s="187" t="s">
        <v>136</v>
      </c>
      <c r="D50" s="160"/>
      <c r="E50" s="161">
        <v>1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49"/>
      <c r="Z50" s="149"/>
      <c r="AA50" s="149"/>
      <c r="AB50" s="149"/>
      <c r="AC50" s="149"/>
      <c r="AD50" s="149"/>
      <c r="AE50" s="149"/>
      <c r="AF50" s="149" t="s">
        <v>117</v>
      </c>
      <c r="AG50" s="149">
        <v>0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</row>
    <row r="51" spans="1:59" outlineLevel="1" x14ac:dyDescent="0.2">
      <c r="A51" s="170">
        <v>11</v>
      </c>
      <c r="B51" s="171" t="s">
        <v>159</v>
      </c>
      <c r="C51" s="186" t="s">
        <v>160</v>
      </c>
      <c r="D51" s="172" t="s">
        <v>125</v>
      </c>
      <c r="E51" s="173">
        <v>2</v>
      </c>
      <c r="F51" s="174"/>
      <c r="G51" s="175">
        <f>ROUND(E51*F51,2)</f>
        <v>0</v>
      </c>
      <c r="H51" s="174">
        <v>2285</v>
      </c>
      <c r="I51" s="175">
        <f>ROUND(E51*H51,2)</f>
        <v>4570</v>
      </c>
      <c r="J51" s="174">
        <v>0</v>
      </c>
      <c r="K51" s="175">
        <f>ROUND(E51*J51,2)</f>
        <v>0</v>
      </c>
      <c r="L51" s="175">
        <v>21</v>
      </c>
      <c r="M51" s="175">
        <f>G51*(1+L51/100)</f>
        <v>0</v>
      </c>
      <c r="N51" s="173">
        <v>1.55E-2</v>
      </c>
      <c r="O51" s="173">
        <f>ROUND(E51*N51,2)</f>
        <v>0.03</v>
      </c>
      <c r="P51" s="173">
        <v>0</v>
      </c>
      <c r="Q51" s="173">
        <f>ROUND(E51*P51,2)</f>
        <v>0</v>
      </c>
      <c r="R51" s="175" t="s">
        <v>154</v>
      </c>
      <c r="S51" s="176" t="s">
        <v>121</v>
      </c>
      <c r="T51" s="159">
        <v>0</v>
      </c>
      <c r="U51" s="159">
        <f>ROUND(E51*T51,2)</f>
        <v>0</v>
      </c>
      <c r="V51" s="159"/>
      <c r="W51" s="159" t="s">
        <v>155</v>
      </c>
      <c r="X51" s="159" t="s">
        <v>114</v>
      </c>
      <c r="Y51" s="149"/>
      <c r="Z51" s="149"/>
      <c r="AA51" s="149"/>
      <c r="AB51" s="149"/>
      <c r="AC51" s="149"/>
      <c r="AD51" s="149"/>
      <c r="AE51" s="149"/>
      <c r="AF51" s="149" t="s">
        <v>156</v>
      </c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</row>
    <row r="52" spans="1:59" outlineLevel="2" x14ac:dyDescent="0.2">
      <c r="A52" s="156"/>
      <c r="B52" s="157"/>
      <c r="C52" s="187" t="s">
        <v>129</v>
      </c>
      <c r="D52" s="160"/>
      <c r="E52" s="161">
        <v>1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49"/>
      <c r="Z52" s="149"/>
      <c r="AA52" s="149"/>
      <c r="AB52" s="149"/>
      <c r="AC52" s="149"/>
      <c r="AD52" s="149"/>
      <c r="AE52" s="149"/>
      <c r="AF52" s="149" t="s">
        <v>117</v>
      </c>
      <c r="AG52" s="149">
        <v>0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</row>
    <row r="53" spans="1:59" outlineLevel="3" x14ac:dyDescent="0.2">
      <c r="A53" s="156"/>
      <c r="B53" s="157"/>
      <c r="C53" s="187" t="s">
        <v>127</v>
      </c>
      <c r="D53" s="160"/>
      <c r="E53" s="161">
        <v>1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49"/>
      <c r="Z53" s="149"/>
      <c r="AA53" s="149"/>
      <c r="AB53" s="149"/>
      <c r="AC53" s="149"/>
      <c r="AD53" s="149"/>
      <c r="AE53" s="149"/>
      <c r="AF53" s="149" t="s">
        <v>117</v>
      </c>
      <c r="AG53" s="149">
        <v>0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</row>
    <row r="54" spans="1:59" ht="25.5" x14ac:dyDescent="0.2">
      <c r="A54" s="163" t="s">
        <v>107</v>
      </c>
      <c r="B54" s="164" t="s">
        <v>59</v>
      </c>
      <c r="C54" s="185" t="s">
        <v>60</v>
      </c>
      <c r="D54" s="165"/>
      <c r="E54" s="166"/>
      <c r="F54" s="167"/>
      <c r="G54" s="167">
        <f>SUMIF(AF55:AF58,"&lt;&gt;NOR",G55:G58)</f>
        <v>0</v>
      </c>
      <c r="H54" s="167"/>
      <c r="I54" s="167">
        <f>SUM(I55:I58)</f>
        <v>0</v>
      </c>
      <c r="J54" s="167"/>
      <c r="K54" s="167">
        <f>SUM(K55:K58)</f>
        <v>19500</v>
      </c>
      <c r="L54" s="167"/>
      <c r="M54" s="167">
        <f>SUM(M55:M58)</f>
        <v>0</v>
      </c>
      <c r="N54" s="166"/>
      <c r="O54" s="166">
        <f>SUM(O55:O58)</f>
        <v>0</v>
      </c>
      <c r="P54" s="166"/>
      <c r="Q54" s="166">
        <f>SUM(Q55:Q58)</f>
        <v>0</v>
      </c>
      <c r="R54" s="167"/>
      <c r="S54" s="168"/>
      <c r="T54" s="162"/>
      <c r="U54" s="162">
        <f>SUM(U55:U58)</f>
        <v>0</v>
      </c>
      <c r="V54" s="162"/>
      <c r="W54" s="162"/>
      <c r="X54" s="162"/>
      <c r="AF54" t="s">
        <v>108</v>
      </c>
    </row>
    <row r="55" spans="1:59" outlineLevel="1" x14ac:dyDescent="0.2">
      <c r="A55" s="170">
        <v>12</v>
      </c>
      <c r="B55" s="171" t="s">
        <v>161</v>
      </c>
      <c r="C55" s="186" t="s">
        <v>162</v>
      </c>
      <c r="D55" s="172" t="s">
        <v>111</v>
      </c>
      <c r="E55" s="173">
        <v>2.5</v>
      </c>
      <c r="F55" s="174"/>
      <c r="G55" s="175">
        <f>ROUND(E55*F55,2)</f>
        <v>0</v>
      </c>
      <c r="H55" s="174">
        <v>0</v>
      </c>
      <c r="I55" s="175">
        <f>ROUND(E55*H55,2)</f>
        <v>0</v>
      </c>
      <c r="J55" s="174">
        <v>2200</v>
      </c>
      <c r="K55" s="175">
        <f>ROUND(E55*J55,2)</f>
        <v>5500</v>
      </c>
      <c r="L55" s="175">
        <v>21</v>
      </c>
      <c r="M55" s="175">
        <f>G55*(1+L55/100)</f>
        <v>0</v>
      </c>
      <c r="N55" s="173">
        <v>0</v>
      </c>
      <c r="O55" s="173">
        <f>ROUND(E55*N55,2)</f>
        <v>0</v>
      </c>
      <c r="P55" s="173">
        <v>0</v>
      </c>
      <c r="Q55" s="173">
        <f>ROUND(E55*P55,2)</f>
        <v>0</v>
      </c>
      <c r="R55" s="175"/>
      <c r="S55" s="176" t="s">
        <v>112</v>
      </c>
      <c r="T55" s="159">
        <v>0</v>
      </c>
      <c r="U55" s="159">
        <f>ROUND(E55*T55,2)</f>
        <v>0</v>
      </c>
      <c r="V55" s="159"/>
      <c r="W55" s="159" t="s">
        <v>113</v>
      </c>
      <c r="X55" s="159" t="s">
        <v>114</v>
      </c>
      <c r="Y55" s="149"/>
      <c r="Z55" s="149"/>
      <c r="AA55" s="149"/>
      <c r="AB55" s="149"/>
      <c r="AC55" s="149"/>
      <c r="AD55" s="149"/>
      <c r="AE55" s="149"/>
      <c r="AF55" s="149" t="s">
        <v>115</v>
      </c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</row>
    <row r="56" spans="1:59" outlineLevel="2" x14ac:dyDescent="0.2">
      <c r="A56" s="156"/>
      <c r="B56" s="157"/>
      <c r="C56" s="187" t="s">
        <v>163</v>
      </c>
      <c r="D56" s="160"/>
      <c r="E56" s="161">
        <v>2.5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49"/>
      <c r="Z56" s="149"/>
      <c r="AA56" s="149"/>
      <c r="AB56" s="149"/>
      <c r="AC56" s="149"/>
      <c r="AD56" s="149"/>
      <c r="AE56" s="149"/>
      <c r="AF56" s="149" t="s">
        <v>117</v>
      </c>
      <c r="AG56" s="149">
        <v>0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</row>
    <row r="57" spans="1:59" ht="22.5" outlineLevel="1" x14ac:dyDescent="0.2">
      <c r="A57" s="170">
        <v>13</v>
      </c>
      <c r="B57" s="171" t="s">
        <v>164</v>
      </c>
      <c r="C57" s="186" t="s">
        <v>165</v>
      </c>
      <c r="D57" s="172" t="s">
        <v>166</v>
      </c>
      <c r="E57" s="173">
        <v>1</v>
      </c>
      <c r="F57" s="174"/>
      <c r="G57" s="175">
        <f>ROUND(E57*F57,2)</f>
        <v>0</v>
      </c>
      <c r="H57" s="174">
        <v>0</v>
      </c>
      <c r="I57" s="175">
        <f>ROUND(E57*H57,2)</f>
        <v>0</v>
      </c>
      <c r="J57" s="174">
        <v>14000</v>
      </c>
      <c r="K57" s="175">
        <f>ROUND(E57*J57,2)</f>
        <v>14000</v>
      </c>
      <c r="L57" s="175">
        <v>21</v>
      </c>
      <c r="M57" s="175">
        <f>G57*(1+L57/100)</f>
        <v>0</v>
      </c>
      <c r="N57" s="173">
        <v>0</v>
      </c>
      <c r="O57" s="173">
        <f>ROUND(E57*N57,2)</f>
        <v>0</v>
      </c>
      <c r="P57" s="173">
        <v>0</v>
      </c>
      <c r="Q57" s="173">
        <f>ROUND(E57*P57,2)</f>
        <v>0</v>
      </c>
      <c r="R57" s="175"/>
      <c r="S57" s="176" t="s">
        <v>112</v>
      </c>
      <c r="T57" s="159">
        <v>0</v>
      </c>
      <c r="U57" s="159">
        <f>ROUND(E57*T57,2)</f>
        <v>0</v>
      </c>
      <c r="V57" s="159"/>
      <c r="W57" s="159" t="s">
        <v>113</v>
      </c>
      <c r="X57" s="159" t="s">
        <v>114</v>
      </c>
      <c r="Y57" s="149"/>
      <c r="Z57" s="149"/>
      <c r="AA57" s="149"/>
      <c r="AB57" s="149"/>
      <c r="AC57" s="149"/>
      <c r="AD57" s="149"/>
      <c r="AE57" s="149"/>
      <c r="AF57" s="149" t="s">
        <v>115</v>
      </c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</row>
    <row r="58" spans="1:59" outlineLevel="2" x14ac:dyDescent="0.2">
      <c r="A58" s="156"/>
      <c r="B58" s="157"/>
      <c r="C58" s="388" t="s">
        <v>167</v>
      </c>
      <c r="D58" s="389"/>
      <c r="E58" s="389"/>
      <c r="F58" s="389"/>
      <c r="G58" s="38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49"/>
      <c r="Z58" s="149"/>
      <c r="AA58" s="149"/>
      <c r="AB58" s="149"/>
      <c r="AC58" s="149"/>
      <c r="AD58" s="149"/>
      <c r="AE58" s="149"/>
      <c r="AF58" s="149" t="s">
        <v>143</v>
      </c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</row>
    <row r="59" spans="1:59" x14ac:dyDescent="0.2">
      <c r="A59" s="163" t="s">
        <v>107</v>
      </c>
      <c r="B59" s="164" t="s">
        <v>61</v>
      </c>
      <c r="C59" s="185" t="s">
        <v>62</v>
      </c>
      <c r="D59" s="165"/>
      <c r="E59" s="166"/>
      <c r="F59" s="167"/>
      <c r="G59" s="167">
        <f>SUMIF(AF60:AF70,"&lt;&gt;NOR",G60:G70)</f>
        <v>0</v>
      </c>
      <c r="H59" s="167"/>
      <c r="I59" s="167">
        <f>SUM(I60:I70)</f>
        <v>383.69</v>
      </c>
      <c r="J59" s="167"/>
      <c r="K59" s="167">
        <f>SUM(K60:K70)</f>
        <v>5051.7300000000005</v>
      </c>
      <c r="L59" s="167"/>
      <c r="M59" s="167">
        <f>SUM(M60:M70)</f>
        <v>0</v>
      </c>
      <c r="N59" s="166"/>
      <c r="O59" s="166">
        <f>SUM(O60:O70)</f>
        <v>0.01</v>
      </c>
      <c r="P59" s="166"/>
      <c r="Q59" s="166">
        <f>SUM(Q60:Q70)</f>
        <v>0.87</v>
      </c>
      <c r="R59" s="167"/>
      <c r="S59" s="168"/>
      <c r="T59" s="162"/>
      <c r="U59" s="162">
        <f>SUM(U60:U70)</f>
        <v>9.9400000000000013</v>
      </c>
      <c r="V59" s="162"/>
      <c r="W59" s="162"/>
      <c r="X59" s="162"/>
      <c r="AF59" t="s">
        <v>108</v>
      </c>
    </row>
    <row r="60" spans="1:59" outlineLevel="1" x14ac:dyDescent="0.2">
      <c r="A60" s="170">
        <v>14</v>
      </c>
      <c r="B60" s="171" t="s">
        <v>168</v>
      </c>
      <c r="C60" s="186" t="s">
        <v>169</v>
      </c>
      <c r="D60" s="172" t="s">
        <v>111</v>
      </c>
      <c r="E60" s="173">
        <v>1.5760000000000001</v>
      </c>
      <c r="F60" s="174"/>
      <c r="G60" s="175">
        <f>ROUND(E60*F60,2)</f>
        <v>0</v>
      </c>
      <c r="H60" s="174">
        <v>34.17</v>
      </c>
      <c r="I60" s="175">
        <f>ROUND(E60*H60,2)</f>
        <v>53.85</v>
      </c>
      <c r="J60" s="174">
        <v>284.83</v>
      </c>
      <c r="K60" s="175">
        <f>ROUND(E60*J60,2)</f>
        <v>448.89</v>
      </c>
      <c r="L60" s="175">
        <v>21</v>
      </c>
      <c r="M60" s="175">
        <f>G60*(1+L60/100)</f>
        <v>0</v>
      </c>
      <c r="N60" s="173">
        <v>1.17E-3</v>
      </c>
      <c r="O60" s="173">
        <f>ROUND(E60*N60,2)</f>
        <v>0</v>
      </c>
      <c r="P60" s="173">
        <v>8.7999999999999995E-2</v>
      </c>
      <c r="Q60" s="173">
        <f>ROUND(E60*P60,2)</f>
        <v>0.14000000000000001</v>
      </c>
      <c r="R60" s="175"/>
      <c r="S60" s="176" t="s">
        <v>121</v>
      </c>
      <c r="T60" s="159">
        <v>0.55600000000000005</v>
      </c>
      <c r="U60" s="159">
        <f>ROUND(E60*T60,2)</f>
        <v>0.88</v>
      </c>
      <c r="V60" s="159"/>
      <c r="W60" s="159" t="s">
        <v>113</v>
      </c>
      <c r="X60" s="159" t="s">
        <v>114</v>
      </c>
      <c r="Y60" s="149"/>
      <c r="Z60" s="149"/>
      <c r="AA60" s="149"/>
      <c r="AB60" s="149"/>
      <c r="AC60" s="149"/>
      <c r="AD60" s="149"/>
      <c r="AE60" s="149"/>
      <c r="AF60" s="149" t="s">
        <v>115</v>
      </c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</row>
    <row r="61" spans="1:59" outlineLevel="2" x14ac:dyDescent="0.2">
      <c r="A61" s="156"/>
      <c r="B61" s="157"/>
      <c r="C61" s="187" t="s">
        <v>170</v>
      </c>
      <c r="D61" s="160"/>
      <c r="E61" s="161">
        <v>1.5760000000000001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49"/>
      <c r="Z61" s="149"/>
      <c r="AA61" s="149"/>
      <c r="AB61" s="149"/>
      <c r="AC61" s="149"/>
      <c r="AD61" s="149"/>
      <c r="AE61" s="149"/>
      <c r="AF61" s="149" t="s">
        <v>117</v>
      </c>
      <c r="AG61" s="149">
        <v>0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</row>
    <row r="62" spans="1:59" outlineLevel="1" x14ac:dyDescent="0.2">
      <c r="A62" s="170">
        <v>15</v>
      </c>
      <c r="B62" s="171" t="s">
        <v>171</v>
      </c>
      <c r="C62" s="186" t="s">
        <v>172</v>
      </c>
      <c r="D62" s="172" t="s">
        <v>111</v>
      </c>
      <c r="E62" s="173">
        <v>9.6530000000000005</v>
      </c>
      <c r="F62" s="174"/>
      <c r="G62" s="175">
        <f>ROUND(E62*F62,2)</f>
        <v>0</v>
      </c>
      <c r="H62" s="174">
        <v>34.17</v>
      </c>
      <c r="I62" s="175">
        <f>ROUND(E62*H62,2)</f>
        <v>329.84</v>
      </c>
      <c r="J62" s="174">
        <v>476.83</v>
      </c>
      <c r="K62" s="175">
        <f>ROUND(E62*J62,2)</f>
        <v>4602.84</v>
      </c>
      <c r="L62" s="175">
        <v>21</v>
      </c>
      <c r="M62" s="175">
        <f>G62*(1+L62/100)</f>
        <v>0</v>
      </c>
      <c r="N62" s="173">
        <v>1.17E-3</v>
      </c>
      <c r="O62" s="173">
        <f>ROUND(E62*N62,2)</f>
        <v>0.01</v>
      </c>
      <c r="P62" s="173">
        <v>7.5999999999999998E-2</v>
      </c>
      <c r="Q62" s="173">
        <f>ROUND(E62*P62,2)</f>
        <v>0.73</v>
      </c>
      <c r="R62" s="175"/>
      <c r="S62" s="176" t="s">
        <v>121</v>
      </c>
      <c r="T62" s="159">
        <v>0.93899999999999995</v>
      </c>
      <c r="U62" s="159">
        <f>ROUND(E62*T62,2)</f>
        <v>9.06</v>
      </c>
      <c r="V62" s="159"/>
      <c r="W62" s="159" t="s">
        <v>113</v>
      </c>
      <c r="X62" s="159" t="s">
        <v>114</v>
      </c>
      <c r="Y62" s="149"/>
      <c r="Z62" s="149"/>
      <c r="AA62" s="149"/>
      <c r="AB62" s="149"/>
      <c r="AC62" s="149"/>
      <c r="AD62" s="149"/>
      <c r="AE62" s="149"/>
      <c r="AF62" s="149" t="s">
        <v>115</v>
      </c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</row>
    <row r="63" spans="1:59" outlineLevel="2" x14ac:dyDescent="0.2">
      <c r="A63" s="156"/>
      <c r="B63" s="157"/>
      <c r="C63" s="187" t="s">
        <v>133</v>
      </c>
      <c r="D63" s="160"/>
      <c r="E63" s="161"/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 t="s">
        <v>117</v>
      </c>
      <c r="AG63" s="149">
        <v>0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</row>
    <row r="64" spans="1:59" outlineLevel="3" x14ac:dyDescent="0.2">
      <c r="A64" s="156"/>
      <c r="B64" s="157"/>
      <c r="C64" s="187" t="s">
        <v>173</v>
      </c>
      <c r="D64" s="160"/>
      <c r="E64" s="161">
        <v>1.5760000000000001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49"/>
      <c r="Z64" s="149"/>
      <c r="AA64" s="149"/>
      <c r="AB64" s="149"/>
      <c r="AC64" s="149"/>
      <c r="AD64" s="149"/>
      <c r="AE64" s="149"/>
      <c r="AF64" s="149" t="s">
        <v>117</v>
      </c>
      <c r="AG64" s="149">
        <v>0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</row>
    <row r="65" spans="1:59" outlineLevel="3" x14ac:dyDescent="0.2">
      <c r="A65" s="156"/>
      <c r="B65" s="157"/>
      <c r="C65" s="187" t="s">
        <v>174</v>
      </c>
      <c r="D65" s="160"/>
      <c r="E65" s="161">
        <v>1.5760000000000001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49"/>
      <c r="Z65" s="149"/>
      <c r="AA65" s="149"/>
      <c r="AB65" s="149"/>
      <c r="AC65" s="149"/>
      <c r="AD65" s="149"/>
      <c r="AE65" s="149"/>
      <c r="AF65" s="149" t="s">
        <v>117</v>
      </c>
      <c r="AG65" s="149">
        <v>0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</row>
    <row r="66" spans="1:59" outlineLevel="3" x14ac:dyDescent="0.2">
      <c r="A66" s="156"/>
      <c r="B66" s="157"/>
      <c r="C66" s="187" t="s">
        <v>126</v>
      </c>
      <c r="D66" s="160"/>
      <c r="E66" s="161"/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49"/>
      <c r="Z66" s="149"/>
      <c r="AA66" s="149"/>
      <c r="AB66" s="149"/>
      <c r="AC66" s="149"/>
      <c r="AD66" s="149"/>
      <c r="AE66" s="149"/>
      <c r="AF66" s="149" t="s">
        <v>117</v>
      </c>
      <c r="AG66" s="149">
        <v>0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</row>
    <row r="67" spans="1:59" outlineLevel="3" x14ac:dyDescent="0.2">
      <c r="A67" s="156"/>
      <c r="B67" s="157"/>
      <c r="C67" s="187" t="s">
        <v>175</v>
      </c>
      <c r="D67" s="160"/>
      <c r="E67" s="161">
        <v>1.5760000000000001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49"/>
      <c r="Z67" s="149"/>
      <c r="AA67" s="149"/>
      <c r="AB67" s="149"/>
      <c r="AC67" s="149"/>
      <c r="AD67" s="149"/>
      <c r="AE67" s="149"/>
      <c r="AF67" s="149" t="s">
        <v>117</v>
      </c>
      <c r="AG67" s="149">
        <v>0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</row>
    <row r="68" spans="1:59" outlineLevel="3" x14ac:dyDescent="0.2">
      <c r="A68" s="156"/>
      <c r="B68" s="157"/>
      <c r="C68" s="187" t="s">
        <v>176</v>
      </c>
      <c r="D68" s="160"/>
      <c r="E68" s="161">
        <v>1.5760000000000001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49"/>
      <c r="Z68" s="149"/>
      <c r="AA68" s="149"/>
      <c r="AB68" s="149"/>
      <c r="AC68" s="149"/>
      <c r="AD68" s="149"/>
      <c r="AE68" s="149"/>
      <c r="AF68" s="149" t="s">
        <v>117</v>
      </c>
      <c r="AG68" s="149">
        <v>0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</row>
    <row r="69" spans="1:59" outlineLevel="3" x14ac:dyDescent="0.2">
      <c r="A69" s="156"/>
      <c r="B69" s="157"/>
      <c r="C69" s="187" t="s">
        <v>177</v>
      </c>
      <c r="D69" s="160"/>
      <c r="E69" s="161">
        <v>1.5760000000000001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49"/>
      <c r="Z69" s="149"/>
      <c r="AA69" s="149"/>
      <c r="AB69" s="149"/>
      <c r="AC69" s="149"/>
      <c r="AD69" s="149"/>
      <c r="AE69" s="149"/>
      <c r="AF69" s="149" t="s">
        <v>117</v>
      </c>
      <c r="AG69" s="149">
        <v>0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</row>
    <row r="70" spans="1:59" outlineLevel="3" x14ac:dyDescent="0.2">
      <c r="A70" s="156"/>
      <c r="B70" s="157"/>
      <c r="C70" s="187" t="s">
        <v>178</v>
      </c>
      <c r="D70" s="160"/>
      <c r="E70" s="161">
        <v>1.7729999999999999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49"/>
      <c r="Z70" s="149"/>
      <c r="AA70" s="149"/>
      <c r="AB70" s="149"/>
      <c r="AC70" s="149"/>
      <c r="AD70" s="149"/>
      <c r="AE70" s="149"/>
      <c r="AF70" s="149" t="s">
        <v>117</v>
      </c>
      <c r="AG70" s="149">
        <v>0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</row>
    <row r="71" spans="1:59" x14ac:dyDescent="0.2">
      <c r="A71" s="163" t="s">
        <v>107</v>
      </c>
      <c r="B71" s="164" t="s">
        <v>63</v>
      </c>
      <c r="C71" s="185" t="s">
        <v>64</v>
      </c>
      <c r="D71" s="165"/>
      <c r="E71" s="166"/>
      <c r="F71" s="167"/>
      <c r="G71" s="167">
        <f>SUMIF(AF72:AF88,"&lt;&gt;NOR",G72:G88)</f>
        <v>0</v>
      </c>
      <c r="H71" s="167"/>
      <c r="I71" s="167">
        <f>SUM(I72:I88)</f>
        <v>45070</v>
      </c>
      <c r="J71" s="167"/>
      <c r="K71" s="167">
        <f>SUM(K72:K88)</f>
        <v>11295</v>
      </c>
      <c r="L71" s="167"/>
      <c r="M71" s="167">
        <f>SUM(M72:M88)</f>
        <v>0</v>
      </c>
      <c r="N71" s="166"/>
      <c r="O71" s="166">
        <f>SUM(O72:O88)</f>
        <v>0.21</v>
      </c>
      <c r="P71" s="166"/>
      <c r="Q71" s="166">
        <f>SUM(Q72:Q88)</f>
        <v>0</v>
      </c>
      <c r="R71" s="167"/>
      <c r="S71" s="168"/>
      <c r="T71" s="162"/>
      <c r="U71" s="162">
        <f>SUM(U72:U88)</f>
        <v>18.340000000000003</v>
      </c>
      <c r="V71" s="162"/>
      <c r="W71" s="162"/>
      <c r="X71" s="162"/>
      <c r="AF71" t="s">
        <v>108</v>
      </c>
    </row>
    <row r="72" spans="1:59" outlineLevel="1" x14ac:dyDescent="0.2">
      <c r="A72" s="177">
        <v>16</v>
      </c>
      <c r="B72" s="178" t="s">
        <v>179</v>
      </c>
      <c r="C72" s="188" t="s">
        <v>180</v>
      </c>
      <c r="D72" s="179" t="s">
        <v>125</v>
      </c>
      <c r="E72" s="180">
        <v>1</v>
      </c>
      <c r="F72" s="181"/>
      <c r="G72" s="182">
        <f>ROUND(E72*F72,2)</f>
        <v>0</v>
      </c>
      <c r="H72" s="181">
        <v>0</v>
      </c>
      <c r="I72" s="182">
        <f>ROUND(E72*H72,2)</f>
        <v>0</v>
      </c>
      <c r="J72" s="181">
        <v>844</v>
      </c>
      <c r="K72" s="182">
        <f>ROUND(E72*J72,2)</f>
        <v>844</v>
      </c>
      <c r="L72" s="182">
        <v>21</v>
      </c>
      <c r="M72" s="182">
        <f>G72*(1+L72/100)</f>
        <v>0</v>
      </c>
      <c r="N72" s="180">
        <v>0</v>
      </c>
      <c r="O72" s="180">
        <f>ROUND(E72*N72,2)</f>
        <v>0</v>
      </c>
      <c r="P72" s="180">
        <v>0</v>
      </c>
      <c r="Q72" s="180">
        <f>ROUND(E72*P72,2)</f>
        <v>0</v>
      </c>
      <c r="R72" s="182"/>
      <c r="S72" s="183" t="s">
        <v>121</v>
      </c>
      <c r="T72" s="159">
        <v>1.45</v>
      </c>
      <c r="U72" s="159">
        <f>ROUND(E72*T72,2)</f>
        <v>1.45</v>
      </c>
      <c r="V72" s="159"/>
      <c r="W72" s="159" t="s">
        <v>113</v>
      </c>
      <c r="X72" s="159" t="s">
        <v>114</v>
      </c>
      <c r="Y72" s="149"/>
      <c r="Z72" s="149"/>
      <c r="AA72" s="149"/>
      <c r="AB72" s="149"/>
      <c r="AC72" s="149"/>
      <c r="AD72" s="149"/>
      <c r="AE72" s="149"/>
      <c r="AF72" s="149" t="s">
        <v>115</v>
      </c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</row>
    <row r="73" spans="1:59" outlineLevel="1" x14ac:dyDescent="0.2">
      <c r="A73" s="177">
        <v>17</v>
      </c>
      <c r="B73" s="178" t="s">
        <v>181</v>
      </c>
      <c r="C73" s="188" t="s">
        <v>182</v>
      </c>
      <c r="D73" s="179" t="s">
        <v>125</v>
      </c>
      <c r="E73" s="180">
        <v>2</v>
      </c>
      <c r="F73" s="181"/>
      <c r="G73" s="182">
        <f>ROUND(E73*F73,2)</f>
        <v>0</v>
      </c>
      <c r="H73" s="181">
        <v>0</v>
      </c>
      <c r="I73" s="182">
        <f>ROUND(E73*H73,2)</f>
        <v>0</v>
      </c>
      <c r="J73" s="181">
        <v>874</v>
      </c>
      <c r="K73" s="182">
        <f>ROUND(E73*J73,2)</f>
        <v>1748</v>
      </c>
      <c r="L73" s="182">
        <v>21</v>
      </c>
      <c r="M73" s="182">
        <f>G73*(1+L73/100)</f>
        <v>0</v>
      </c>
      <c r="N73" s="180">
        <v>0</v>
      </c>
      <c r="O73" s="180">
        <f>ROUND(E73*N73,2)</f>
        <v>0</v>
      </c>
      <c r="P73" s="180">
        <v>0</v>
      </c>
      <c r="Q73" s="180">
        <f>ROUND(E73*P73,2)</f>
        <v>0</v>
      </c>
      <c r="R73" s="182"/>
      <c r="S73" s="183" t="s">
        <v>121</v>
      </c>
      <c r="T73" s="159">
        <v>1.5</v>
      </c>
      <c r="U73" s="159">
        <f>ROUND(E73*T73,2)</f>
        <v>3</v>
      </c>
      <c r="V73" s="159"/>
      <c r="W73" s="159" t="s">
        <v>113</v>
      </c>
      <c r="X73" s="159" t="s">
        <v>114</v>
      </c>
      <c r="Y73" s="149"/>
      <c r="Z73" s="149"/>
      <c r="AA73" s="149"/>
      <c r="AB73" s="149"/>
      <c r="AC73" s="149"/>
      <c r="AD73" s="149"/>
      <c r="AE73" s="149"/>
      <c r="AF73" s="149" t="s">
        <v>115</v>
      </c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</row>
    <row r="74" spans="1:59" outlineLevel="1" x14ac:dyDescent="0.2">
      <c r="A74" s="177">
        <v>18</v>
      </c>
      <c r="B74" s="178" t="s">
        <v>183</v>
      </c>
      <c r="C74" s="188" t="s">
        <v>184</v>
      </c>
      <c r="D74" s="179" t="s">
        <v>125</v>
      </c>
      <c r="E74" s="180">
        <v>4</v>
      </c>
      <c r="F74" s="181"/>
      <c r="G74" s="182">
        <f>ROUND(E74*F74,2)</f>
        <v>0</v>
      </c>
      <c r="H74" s="181">
        <v>0</v>
      </c>
      <c r="I74" s="182">
        <f>ROUND(E74*H74,2)</f>
        <v>0</v>
      </c>
      <c r="J74" s="181">
        <v>960</v>
      </c>
      <c r="K74" s="182">
        <f>ROUND(E74*J74,2)</f>
        <v>3840</v>
      </c>
      <c r="L74" s="182">
        <v>21</v>
      </c>
      <c r="M74" s="182">
        <f>G74*(1+L74/100)</f>
        <v>0</v>
      </c>
      <c r="N74" s="180">
        <v>0</v>
      </c>
      <c r="O74" s="180">
        <f>ROUND(E74*N74,2)</f>
        <v>0</v>
      </c>
      <c r="P74" s="180">
        <v>0</v>
      </c>
      <c r="Q74" s="180">
        <f>ROUND(E74*P74,2)</f>
        <v>0</v>
      </c>
      <c r="R74" s="182"/>
      <c r="S74" s="183" t="s">
        <v>121</v>
      </c>
      <c r="T74" s="159">
        <v>1.56</v>
      </c>
      <c r="U74" s="159">
        <f>ROUND(E74*T74,2)</f>
        <v>6.24</v>
      </c>
      <c r="V74" s="159"/>
      <c r="W74" s="159" t="s">
        <v>113</v>
      </c>
      <c r="X74" s="159" t="s">
        <v>114</v>
      </c>
      <c r="Y74" s="149"/>
      <c r="Z74" s="149"/>
      <c r="AA74" s="149"/>
      <c r="AB74" s="149"/>
      <c r="AC74" s="149"/>
      <c r="AD74" s="149"/>
      <c r="AE74" s="149"/>
      <c r="AF74" s="149" t="s">
        <v>115</v>
      </c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</row>
    <row r="75" spans="1:59" outlineLevel="1" x14ac:dyDescent="0.2">
      <c r="A75" s="170">
        <v>19</v>
      </c>
      <c r="B75" s="171" t="s">
        <v>185</v>
      </c>
      <c r="C75" s="186" t="s">
        <v>186</v>
      </c>
      <c r="D75" s="172" t="s">
        <v>125</v>
      </c>
      <c r="E75" s="173">
        <v>4</v>
      </c>
      <c r="F75" s="174"/>
      <c r="G75" s="175">
        <f>ROUND(E75*F75,2)</f>
        <v>0</v>
      </c>
      <c r="H75" s="174">
        <v>0</v>
      </c>
      <c r="I75" s="175">
        <f>ROUND(E75*H75,2)</f>
        <v>0</v>
      </c>
      <c r="J75" s="174">
        <v>353</v>
      </c>
      <c r="K75" s="175">
        <f>ROUND(E75*J75,2)</f>
        <v>1412</v>
      </c>
      <c r="L75" s="175">
        <v>21</v>
      </c>
      <c r="M75" s="175">
        <f>G75*(1+L75/100)</f>
        <v>0</v>
      </c>
      <c r="N75" s="173">
        <v>0</v>
      </c>
      <c r="O75" s="173">
        <f>ROUND(E75*N75,2)</f>
        <v>0</v>
      </c>
      <c r="P75" s="173">
        <v>0</v>
      </c>
      <c r="Q75" s="173">
        <f>ROUND(E75*P75,2)</f>
        <v>0</v>
      </c>
      <c r="R75" s="175"/>
      <c r="S75" s="176" t="s">
        <v>121</v>
      </c>
      <c r="T75" s="159">
        <v>0.55500000000000005</v>
      </c>
      <c r="U75" s="159">
        <f>ROUND(E75*T75,2)</f>
        <v>2.2200000000000002</v>
      </c>
      <c r="V75" s="159"/>
      <c r="W75" s="159" t="s">
        <v>113</v>
      </c>
      <c r="X75" s="159" t="s">
        <v>114</v>
      </c>
      <c r="Y75" s="149"/>
      <c r="Z75" s="149"/>
      <c r="AA75" s="149"/>
      <c r="AB75" s="149"/>
      <c r="AC75" s="149"/>
      <c r="AD75" s="149"/>
      <c r="AE75" s="149"/>
      <c r="AF75" s="149" t="s">
        <v>115</v>
      </c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</row>
    <row r="76" spans="1:59" outlineLevel="2" x14ac:dyDescent="0.2">
      <c r="A76" s="156"/>
      <c r="B76" s="157"/>
      <c r="C76" s="187" t="s">
        <v>132</v>
      </c>
      <c r="D76" s="160"/>
      <c r="E76" s="161">
        <v>1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49"/>
      <c r="Z76" s="149"/>
      <c r="AA76" s="149"/>
      <c r="AB76" s="149"/>
      <c r="AC76" s="149"/>
      <c r="AD76" s="149"/>
      <c r="AE76" s="149"/>
      <c r="AF76" s="149" t="s">
        <v>117</v>
      </c>
      <c r="AG76" s="149">
        <v>0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</row>
    <row r="77" spans="1:59" outlineLevel="3" x14ac:dyDescent="0.2">
      <c r="A77" s="156"/>
      <c r="B77" s="157"/>
      <c r="C77" s="187" t="s">
        <v>133</v>
      </c>
      <c r="D77" s="160"/>
      <c r="E77" s="161"/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49"/>
      <c r="Z77" s="149"/>
      <c r="AA77" s="149"/>
      <c r="AB77" s="149"/>
      <c r="AC77" s="149"/>
      <c r="AD77" s="149"/>
      <c r="AE77" s="149"/>
      <c r="AF77" s="149" t="s">
        <v>117</v>
      </c>
      <c r="AG77" s="149">
        <v>0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</row>
    <row r="78" spans="1:59" outlineLevel="3" x14ac:dyDescent="0.2">
      <c r="A78" s="156"/>
      <c r="B78" s="157"/>
      <c r="C78" s="187" t="s">
        <v>134</v>
      </c>
      <c r="D78" s="160"/>
      <c r="E78" s="161">
        <v>1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49"/>
      <c r="Z78" s="149"/>
      <c r="AA78" s="149"/>
      <c r="AB78" s="149"/>
      <c r="AC78" s="149"/>
      <c r="AD78" s="149"/>
      <c r="AE78" s="149"/>
      <c r="AF78" s="149" t="s">
        <v>117</v>
      </c>
      <c r="AG78" s="149">
        <v>0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</row>
    <row r="79" spans="1:59" outlineLevel="3" x14ac:dyDescent="0.2">
      <c r="A79" s="156"/>
      <c r="B79" s="157"/>
      <c r="C79" s="187" t="s">
        <v>135</v>
      </c>
      <c r="D79" s="160"/>
      <c r="E79" s="161">
        <v>1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49"/>
      <c r="Z79" s="149"/>
      <c r="AA79" s="149"/>
      <c r="AB79" s="149"/>
      <c r="AC79" s="149"/>
      <c r="AD79" s="149"/>
      <c r="AE79" s="149"/>
      <c r="AF79" s="149" t="s">
        <v>117</v>
      </c>
      <c r="AG79" s="149">
        <v>0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</row>
    <row r="80" spans="1:59" outlineLevel="3" x14ac:dyDescent="0.2">
      <c r="A80" s="156"/>
      <c r="B80" s="157"/>
      <c r="C80" s="187" t="s">
        <v>126</v>
      </c>
      <c r="D80" s="160"/>
      <c r="E80" s="161"/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49"/>
      <c r="Z80" s="149"/>
      <c r="AA80" s="149"/>
      <c r="AB80" s="149"/>
      <c r="AC80" s="149"/>
      <c r="AD80" s="149"/>
      <c r="AE80" s="149"/>
      <c r="AF80" s="149" t="s">
        <v>117</v>
      </c>
      <c r="AG80" s="149">
        <v>0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</row>
    <row r="81" spans="1:59" outlineLevel="3" x14ac:dyDescent="0.2">
      <c r="A81" s="156"/>
      <c r="B81" s="157"/>
      <c r="C81" s="187" t="s">
        <v>136</v>
      </c>
      <c r="D81" s="160"/>
      <c r="E81" s="161">
        <v>1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49"/>
      <c r="Z81" s="149"/>
      <c r="AA81" s="149"/>
      <c r="AB81" s="149"/>
      <c r="AC81" s="149"/>
      <c r="AD81" s="149"/>
      <c r="AE81" s="149"/>
      <c r="AF81" s="149" t="s">
        <v>117</v>
      </c>
      <c r="AG81" s="149">
        <v>0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</row>
    <row r="82" spans="1:59" outlineLevel="1" x14ac:dyDescent="0.2">
      <c r="A82" s="177">
        <v>20</v>
      </c>
      <c r="B82" s="178" t="s">
        <v>187</v>
      </c>
      <c r="C82" s="188" t="s">
        <v>188</v>
      </c>
      <c r="D82" s="179" t="s">
        <v>125</v>
      </c>
      <c r="E82" s="180">
        <v>7</v>
      </c>
      <c r="F82" s="181"/>
      <c r="G82" s="182">
        <f t="shared" ref="G82:G88" si="0">ROUND(E82*F82,2)</f>
        <v>0</v>
      </c>
      <c r="H82" s="181">
        <v>0</v>
      </c>
      <c r="I82" s="182">
        <f t="shared" ref="I82:I88" si="1">ROUND(E82*H82,2)</f>
        <v>0</v>
      </c>
      <c r="J82" s="181">
        <v>493</v>
      </c>
      <c r="K82" s="182">
        <f t="shared" ref="K82:K88" si="2">ROUND(E82*J82,2)</f>
        <v>3451</v>
      </c>
      <c r="L82" s="182">
        <v>21</v>
      </c>
      <c r="M82" s="182">
        <f t="shared" ref="M82:M88" si="3">G82*(1+L82/100)</f>
        <v>0</v>
      </c>
      <c r="N82" s="180">
        <v>0</v>
      </c>
      <c r="O82" s="180">
        <f t="shared" ref="O82:O88" si="4">ROUND(E82*N82,2)</f>
        <v>0</v>
      </c>
      <c r="P82" s="180">
        <v>0</v>
      </c>
      <c r="Q82" s="180">
        <f t="shared" ref="Q82:Q88" si="5">ROUND(E82*P82,2)</f>
        <v>0</v>
      </c>
      <c r="R82" s="182"/>
      <c r="S82" s="183" t="s">
        <v>121</v>
      </c>
      <c r="T82" s="159">
        <v>0.77500000000000002</v>
      </c>
      <c r="U82" s="159">
        <f t="shared" ref="U82:U88" si="6">ROUND(E82*T82,2)</f>
        <v>5.43</v>
      </c>
      <c r="V82" s="159"/>
      <c r="W82" s="159" t="s">
        <v>113</v>
      </c>
      <c r="X82" s="159" t="s">
        <v>114</v>
      </c>
      <c r="Y82" s="149"/>
      <c r="Z82" s="149"/>
      <c r="AA82" s="149"/>
      <c r="AB82" s="149"/>
      <c r="AC82" s="149"/>
      <c r="AD82" s="149"/>
      <c r="AE82" s="149"/>
      <c r="AF82" s="149" t="s">
        <v>115</v>
      </c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</row>
    <row r="83" spans="1:59" outlineLevel="1" x14ac:dyDescent="0.2">
      <c r="A83" s="177">
        <v>21</v>
      </c>
      <c r="B83" s="178" t="s">
        <v>189</v>
      </c>
      <c r="C83" s="188" t="s">
        <v>190</v>
      </c>
      <c r="D83" s="179" t="s">
        <v>125</v>
      </c>
      <c r="E83" s="180">
        <v>7</v>
      </c>
      <c r="F83" s="181"/>
      <c r="G83" s="182">
        <f t="shared" si="0"/>
        <v>0</v>
      </c>
      <c r="H83" s="181">
        <v>916</v>
      </c>
      <c r="I83" s="182">
        <f t="shared" si="1"/>
        <v>6412</v>
      </c>
      <c r="J83" s="181">
        <v>0</v>
      </c>
      <c r="K83" s="182">
        <f t="shared" si="2"/>
        <v>0</v>
      </c>
      <c r="L83" s="182">
        <v>21</v>
      </c>
      <c r="M83" s="182">
        <f t="shared" si="3"/>
        <v>0</v>
      </c>
      <c r="N83" s="180">
        <v>8.0000000000000004E-4</v>
      </c>
      <c r="O83" s="180">
        <f t="shared" si="4"/>
        <v>0.01</v>
      </c>
      <c r="P83" s="180">
        <v>0</v>
      </c>
      <c r="Q83" s="180">
        <f t="shared" si="5"/>
        <v>0</v>
      </c>
      <c r="R83" s="182" t="s">
        <v>154</v>
      </c>
      <c r="S83" s="183" t="s">
        <v>121</v>
      </c>
      <c r="T83" s="159">
        <v>0</v>
      </c>
      <c r="U83" s="159">
        <f t="shared" si="6"/>
        <v>0</v>
      </c>
      <c r="V83" s="159"/>
      <c r="W83" s="159" t="s">
        <v>155</v>
      </c>
      <c r="X83" s="159" t="s">
        <v>114</v>
      </c>
      <c r="Y83" s="149"/>
      <c r="Z83" s="149"/>
      <c r="AA83" s="149"/>
      <c r="AB83" s="149"/>
      <c r="AC83" s="149"/>
      <c r="AD83" s="149"/>
      <c r="AE83" s="149"/>
      <c r="AF83" s="149" t="s">
        <v>156</v>
      </c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</row>
    <row r="84" spans="1:59" outlineLevel="1" x14ac:dyDescent="0.2">
      <c r="A84" s="177">
        <v>22</v>
      </c>
      <c r="B84" s="178" t="s">
        <v>191</v>
      </c>
      <c r="C84" s="188" t="s">
        <v>192</v>
      </c>
      <c r="D84" s="179" t="s">
        <v>125</v>
      </c>
      <c r="E84" s="180">
        <v>4</v>
      </c>
      <c r="F84" s="181"/>
      <c r="G84" s="182">
        <f t="shared" si="0"/>
        <v>0</v>
      </c>
      <c r="H84" s="181">
        <v>1282</v>
      </c>
      <c r="I84" s="182">
        <f t="shared" si="1"/>
        <v>5128</v>
      </c>
      <c r="J84" s="181">
        <v>0</v>
      </c>
      <c r="K84" s="182">
        <f t="shared" si="2"/>
        <v>0</v>
      </c>
      <c r="L84" s="182">
        <v>21</v>
      </c>
      <c r="M84" s="182">
        <f t="shared" si="3"/>
        <v>0</v>
      </c>
      <c r="N84" s="180">
        <v>2.4499999999999999E-3</v>
      </c>
      <c r="O84" s="180">
        <f t="shared" si="4"/>
        <v>0.01</v>
      </c>
      <c r="P84" s="180">
        <v>0</v>
      </c>
      <c r="Q84" s="180">
        <f t="shared" si="5"/>
        <v>0</v>
      </c>
      <c r="R84" s="182" t="s">
        <v>154</v>
      </c>
      <c r="S84" s="183" t="s">
        <v>121</v>
      </c>
      <c r="T84" s="159">
        <v>0</v>
      </c>
      <c r="U84" s="159">
        <f t="shared" si="6"/>
        <v>0</v>
      </c>
      <c r="V84" s="159"/>
      <c r="W84" s="159" t="s">
        <v>155</v>
      </c>
      <c r="X84" s="159" t="s">
        <v>114</v>
      </c>
      <c r="Y84" s="149"/>
      <c r="Z84" s="149"/>
      <c r="AA84" s="149"/>
      <c r="AB84" s="149"/>
      <c r="AC84" s="149"/>
      <c r="AD84" s="149"/>
      <c r="AE84" s="149"/>
      <c r="AF84" s="149" t="s">
        <v>156</v>
      </c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</row>
    <row r="85" spans="1:59" ht="22.5" outlineLevel="1" x14ac:dyDescent="0.2">
      <c r="A85" s="177">
        <v>23</v>
      </c>
      <c r="B85" s="178" t="s">
        <v>193</v>
      </c>
      <c r="C85" s="188" t="s">
        <v>194</v>
      </c>
      <c r="D85" s="179" t="s">
        <v>125</v>
      </c>
      <c r="E85" s="180">
        <v>1</v>
      </c>
      <c r="F85" s="181"/>
      <c r="G85" s="182">
        <f t="shared" si="0"/>
        <v>0</v>
      </c>
      <c r="H85" s="181">
        <v>3370</v>
      </c>
      <c r="I85" s="182">
        <f t="shared" si="1"/>
        <v>3370</v>
      </c>
      <c r="J85" s="181">
        <v>0</v>
      </c>
      <c r="K85" s="182">
        <f t="shared" si="2"/>
        <v>0</v>
      </c>
      <c r="L85" s="182">
        <v>21</v>
      </c>
      <c r="M85" s="182">
        <f t="shared" si="3"/>
        <v>0</v>
      </c>
      <c r="N85" s="180">
        <v>2.1000000000000001E-2</v>
      </c>
      <c r="O85" s="180">
        <f t="shared" si="4"/>
        <v>0.02</v>
      </c>
      <c r="P85" s="180">
        <v>0</v>
      </c>
      <c r="Q85" s="180">
        <f t="shared" si="5"/>
        <v>0</v>
      </c>
      <c r="R85" s="182" t="s">
        <v>154</v>
      </c>
      <c r="S85" s="183" t="s">
        <v>121</v>
      </c>
      <c r="T85" s="159">
        <v>0</v>
      </c>
      <c r="U85" s="159">
        <f t="shared" si="6"/>
        <v>0</v>
      </c>
      <c r="V85" s="159"/>
      <c r="W85" s="159" t="s">
        <v>155</v>
      </c>
      <c r="X85" s="159" t="s">
        <v>114</v>
      </c>
      <c r="Y85" s="149"/>
      <c r="Z85" s="149"/>
      <c r="AA85" s="149"/>
      <c r="AB85" s="149"/>
      <c r="AC85" s="149"/>
      <c r="AD85" s="149"/>
      <c r="AE85" s="149"/>
      <c r="AF85" s="149" t="s">
        <v>156</v>
      </c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</row>
    <row r="86" spans="1:59" ht="22.5" outlineLevel="1" x14ac:dyDescent="0.2">
      <c r="A86" s="177">
        <v>24</v>
      </c>
      <c r="B86" s="178" t="s">
        <v>195</v>
      </c>
      <c r="C86" s="188" t="s">
        <v>196</v>
      </c>
      <c r="D86" s="179" t="s">
        <v>125</v>
      </c>
      <c r="E86" s="180">
        <v>2</v>
      </c>
      <c r="F86" s="181"/>
      <c r="G86" s="182">
        <f t="shared" si="0"/>
        <v>0</v>
      </c>
      <c r="H86" s="181">
        <v>3370</v>
      </c>
      <c r="I86" s="182">
        <f t="shared" si="1"/>
        <v>6740</v>
      </c>
      <c r="J86" s="181">
        <v>0</v>
      </c>
      <c r="K86" s="182">
        <f t="shared" si="2"/>
        <v>0</v>
      </c>
      <c r="L86" s="182">
        <v>21</v>
      </c>
      <c r="M86" s="182">
        <f t="shared" si="3"/>
        <v>0</v>
      </c>
      <c r="N86" s="180">
        <v>2.3E-2</v>
      </c>
      <c r="O86" s="180">
        <f t="shared" si="4"/>
        <v>0.05</v>
      </c>
      <c r="P86" s="180">
        <v>0</v>
      </c>
      <c r="Q86" s="180">
        <f t="shared" si="5"/>
        <v>0</v>
      </c>
      <c r="R86" s="182" t="s">
        <v>154</v>
      </c>
      <c r="S86" s="183" t="s">
        <v>121</v>
      </c>
      <c r="T86" s="159">
        <v>0</v>
      </c>
      <c r="U86" s="159">
        <f t="shared" si="6"/>
        <v>0</v>
      </c>
      <c r="V86" s="159"/>
      <c r="W86" s="159" t="s">
        <v>155</v>
      </c>
      <c r="X86" s="159" t="s">
        <v>114</v>
      </c>
      <c r="Y86" s="149"/>
      <c r="Z86" s="149"/>
      <c r="AA86" s="149"/>
      <c r="AB86" s="149"/>
      <c r="AC86" s="149"/>
      <c r="AD86" s="149"/>
      <c r="AE86" s="149"/>
      <c r="AF86" s="149" t="s">
        <v>156</v>
      </c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</row>
    <row r="87" spans="1:59" ht="22.5" outlineLevel="1" x14ac:dyDescent="0.2">
      <c r="A87" s="177">
        <v>25</v>
      </c>
      <c r="B87" s="178" t="s">
        <v>197</v>
      </c>
      <c r="C87" s="188" t="s">
        <v>198</v>
      </c>
      <c r="D87" s="179" t="s">
        <v>125</v>
      </c>
      <c r="E87" s="180">
        <v>4</v>
      </c>
      <c r="F87" s="181"/>
      <c r="G87" s="182">
        <f t="shared" si="0"/>
        <v>0</v>
      </c>
      <c r="H87" s="181">
        <v>5855</v>
      </c>
      <c r="I87" s="182">
        <f t="shared" si="1"/>
        <v>23420</v>
      </c>
      <c r="J87" s="181">
        <v>0</v>
      </c>
      <c r="K87" s="182">
        <f t="shared" si="2"/>
        <v>0</v>
      </c>
      <c r="L87" s="182">
        <v>21</v>
      </c>
      <c r="M87" s="182">
        <f t="shared" si="3"/>
        <v>0</v>
      </c>
      <c r="N87" s="180">
        <v>0.03</v>
      </c>
      <c r="O87" s="180">
        <f t="shared" si="4"/>
        <v>0.12</v>
      </c>
      <c r="P87" s="180">
        <v>0</v>
      </c>
      <c r="Q87" s="180">
        <f t="shared" si="5"/>
        <v>0</v>
      </c>
      <c r="R87" s="182" t="s">
        <v>154</v>
      </c>
      <c r="S87" s="183" t="s">
        <v>121</v>
      </c>
      <c r="T87" s="159">
        <v>0</v>
      </c>
      <c r="U87" s="159">
        <f t="shared" si="6"/>
        <v>0</v>
      </c>
      <c r="V87" s="159"/>
      <c r="W87" s="159" t="s">
        <v>155</v>
      </c>
      <c r="X87" s="159" t="s">
        <v>114</v>
      </c>
      <c r="Y87" s="149"/>
      <c r="Z87" s="149"/>
      <c r="AA87" s="149"/>
      <c r="AB87" s="149"/>
      <c r="AC87" s="149"/>
      <c r="AD87" s="149"/>
      <c r="AE87" s="149"/>
      <c r="AF87" s="149" t="s">
        <v>156</v>
      </c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</row>
    <row r="88" spans="1:59" outlineLevel="1" x14ac:dyDescent="0.2">
      <c r="A88" s="177">
        <v>26</v>
      </c>
      <c r="B88" s="178" t="s">
        <v>199</v>
      </c>
      <c r="C88" s="188" t="s">
        <v>200</v>
      </c>
      <c r="D88" s="179" t="s">
        <v>0</v>
      </c>
      <c r="E88" s="180">
        <f>(G72+G73+G74+G75+G82+G83+G84+G85+G86+G87)/100</f>
        <v>0</v>
      </c>
      <c r="F88" s="181"/>
      <c r="G88" s="182">
        <f t="shared" si="0"/>
        <v>0</v>
      </c>
      <c r="H88" s="181">
        <v>0</v>
      </c>
      <c r="I88" s="182">
        <f t="shared" si="1"/>
        <v>0</v>
      </c>
      <c r="J88" s="181">
        <v>1.3</v>
      </c>
      <c r="K88" s="182">
        <f t="shared" si="2"/>
        <v>0</v>
      </c>
      <c r="L88" s="182">
        <v>21</v>
      </c>
      <c r="M88" s="182">
        <f t="shared" si="3"/>
        <v>0</v>
      </c>
      <c r="N88" s="180">
        <v>0</v>
      </c>
      <c r="O88" s="180">
        <f t="shared" si="4"/>
        <v>0</v>
      </c>
      <c r="P88" s="180">
        <v>0</v>
      </c>
      <c r="Q88" s="180">
        <f t="shared" si="5"/>
        <v>0</v>
      </c>
      <c r="R88" s="182"/>
      <c r="S88" s="183" t="s">
        <v>121</v>
      </c>
      <c r="T88" s="159">
        <v>0</v>
      </c>
      <c r="U88" s="159">
        <f t="shared" si="6"/>
        <v>0</v>
      </c>
      <c r="V88" s="159"/>
      <c r="W88" s="159" t="s">
        <v>201</v>
      </c>
      <c r="X88" s="159" t="s">
        <v>114</v>
      </c>
      <c r="Y88" s="149"/>
      <c r="Z88" s="149"/>
      <c r="AA88" s="149"/>
      <c r="AB88" s="149"/>
      <c r="AC88" s="149"/>
      <c r="AD88" s="149"/>
      <c r="AE88" s="149"/>
      <c r="AF88" s="149" t="s">
        <v>202</v>
      </c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</row>
    <row r="89" spans="1:59" x14ac:dyDescent="0.2">
      <c r="A89" s="163" t="s">
        <v>107</v>
      </c>
      <c r="B89" s="164" t="s">
        <v>65</v>
      </c>
      <c r="C89" s="185" t="s">
        <v>66</v>
      </c>
      <c r="D89" s="165"/>
      <c r="E89" s="166"/>
      <c r="F89" s="167"/>
      <c r="G89" s="167">
        <f>SUMIF(AF90:AF158,"&lt;&gt;NOR",G90:G158)</f>
        <v>0</v>
      </c>
      <c r="H89" s="167"/>
      <c r="I89" s="167">
        <f>SUM(I90:I158)</f>
        <v>148037.47</v>
      </c>
      <c r="J89" s="167"/>
      <c r="K89" s="167">
        <f>SUM(K90:K158)</f>
        <v>116899.2</v>
      </c>
      <c r="L89" s="167"/>
      <c r="M89" s="167">
        <f>SUM(M90:M158)</f>
        <v>0</v>
      </c>
      <c r="N89" s="166"/>
      <c r="O89" s="166">
        <f>SUM(O90:O158)</f>
        <v>1.27</v>
      </c>
      <c r="P89" s="166"/>
      <c r="Q89" s="166">
        <f>SUM(Q90:Q158)</f>
        <v>0.46</v>
      </c>
      <c r="R89" s="167"/>
      <c r="S89" s="168"/>
      <c r="T89" s="162"/>
      <c r="U89" s="162">
        <f>SUM(U90:U158)</f>
        <v>195.57000000000002</v>
      </c>
      <c r="V89" s="162"/>
      <c r="W89" s="162"/>
      <c r="X89" s="162"/>
      <c r="AF89" t="s">
        <v>108</v>
      </c>
    </row>
    <row r="90" spans="1:59" outlineLevel="1" x14ac:dyDescent="0.2">
      <c r="A90" s="170">
        <v>27</v>
      </c>
      <c r="B90" s="171" t="s">
        <v>203</v>
      </c>
      <c r="C90" s="186" t="s">
        <v>204</v>
      </c>
      <c r="D90" s="172" t="s">
        <v>111</v>
      </c>
      <c r="E90" s="173">
        <v>125.629</v>
      </c>
      <c r="F90" s="174"/>
      <c r="G90" s="175">
        <f>ROUND(E90*F90,2)</f>
        <v>0</v>
      </c>
      <c r="H90" s="174">
        <v>0</v>
      </c>
      <c r="I90" s="175">
        <f>ROUND(E90*H90,2)</f>
        <v>0</v>
      </c>
      <c r="J90" s="174">
        <v>93.5</v>
      </c>
      <c r="K90" s="175">
        <f>ROUND(E90*J90,2)</f>
        <v>11746.31</v>
      </c>
      <c r="L90" s="175">
        <v>21</v>
      </c>
      <c r="M90" s="175">
        <f>G90*(1+L90/100)</f>
        <v>0</v>
      </c>
      <c r="N90" s="173">
        <v>0</v>
      </c>
      <c r="O90" s="173">
        <f>ROUND(E90*N90,2)</f>
        <v>0</v>
      </c>
      <c r="P90" s="173">
        <v>0</v>
      </c>
      <c r="Q90" s="173">
        <f>ROUND(E90*P90,2)</f>
        <v>0</v>
      </c>
      <c r="R90" s="175"/>
      <c r="S90" s="176" t="s">
        <v>121</v>
      </c>
      <c r="T90" s="159">
        <v>0.14699999999999999</v>
      </c>
      <c r="U90" s="159">
        <f>ROUND(E90*T90,2)</f>
        <v>18.47</v>
      </c>
      <c r="V90" s="159"/>
      <c r="W90" s="159" t="s">
        <v>113</v>
      </c>
      <c r="X90" s="159" t="s">
        <v>114</v>
      </c>
      <c r="Y90" s="149"/>
      <c r="Z90" s="149"/>
      <c r="AA90" s="149"/>
      <c r="AB90" s="149"/>
      <c r="AC90" s="149"/>
      <c r="AD90" s="149"/>
      <c r="AE90" s="149"/>
      <c r="AF90" s="149" t="s">
        <v>115</v>
      </c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</row>
    <row r="91" spans="1:59" outlineLevel="2" x14ac:dyDescent="0.2">
      <c r="A91" s="156"/>
      <c r="B91" s="157"/>
      <c r="C91" s="187" t="s">
        <v>205</v>
      </c>
      <c r="D91" s="160"/>
      <c r="E91" s="161">
        <v>125.629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49"/>
      <c r="Z91" s="149"/>
      <c r="AA91" s="149"/>
      <c r="AB91" s="149"/>
      <c r="AC91" s="149"/>
      <c r="AD91" s="149"/>
      <c r="AE91" s="149"/>
      <c r="AF91" s="149" t="s">
        <v>117</v>
      </c>
      <c r="AG91" s="149">
        <v>0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</row>
    <row r="92" spans="1:59" ht="22.5" outlineLevel="1" x14ac:dyDescent="0.2">
      <c r="A92" s="170">
        <v>28</v>
      </c>
      <c r="B92" s="171" t="s">
        <v>206</v>
      </c>
      <c r="C92" s="186" t="s">
        <v>207</v>
      </c>
      <c r="D92" s="172" t="s">
        <v>111</v>
      </c>
      <c r="E92" s="173">
        <v>251.25800000000001</v>
      </c>
      <c r="F92" s="174"/>
      <c r="G92" s="175">
        <f>ROUND(E92*F92,2)</f>
        <v>0</v>
      </c>
      <c r="H92" s="174">
        <v>0</v>
      </c>
      <c r="I92" s="175">
        <f>ROUND(E92*H92,2)</f>
        <v>0</v>
      </c>
      <c r="J92" s="174">
        <v>29.3</v>
      </c>
      <c r="K92" s="175">
        <f>ROUND(E92*J92,2)</f>
        <v>7361.86</v>
      </c>
      <c r="L92" s="175">
        <v>21</v>
      </c>
      <c r="M92" s="175">
        <f>G92*(1+L92/100)</f>
        <v>0</v>
      </c>
      <c r="N92" s="173">
        <v>0</v>
      </c>
      <c r="O92" s="173">
        <f>ROUND(E92*N92,2)</f>
        <v>0</v>
      </c>
      <c r="P92" s="173">
        <v>0</v>
      </c>
      <c r="Q92" s="173">
        <f>ROUND(E92*P92,2)</f>
        <v>0</v>
      </c>
      <c r="R92" s="175"/>
      <c r="S92" s="176" t="s">
        <v>121</v>
      </c>
      <c r="T92" s="159">
        <v>4.5999999999999999E-2</v>
      </c>
      <c r="U92" s="159">
        <f>ROUND(E92*T92,2)</f>
        <v>11.56</v>
      </c>
      <c r="V92" s="159"/>
      <c r="W92" s="159" t="s">
        <v>113</v>
      </c>
      <c r="X92" s="159" t="s">
        <v>114</v>
      </c>
      <c r="Y92" s="149"/>
      <c r="Z92" s="149"/>
      <c r="AA92" s="149"/>
      <c r="AB92" s="149"/>
      <c r="AC92" s="149"/>
      <c r="AD92" s="149"/>
      <c r="AE92" s="149"/>
      <c r="AF92" s="149" t="s">
        <v>115</v>
      </c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</row>
    <row r="93" spans="1:59" outlineLevel="2" x14ac:dyDescent="0.2">
      <c r="A93" s="156"/>
      <c r="B93" s="157"/>
      <c r="C93" s="187" t="s">
        <v>208</v>
      </c>
      <c r="D93" s="160"/>
      <c r="E93" s="161">
        <v>251.25800000000001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49"/>
      <c r="Z93" s="149"/>
      <c r="AA93" s="149"/>
      <c r="AB93" s="149"/>
      <c r="AC93" s="149"/>
      <c r="AD93" s="149"/>
      <c r="AE93" s="149"/>
      <c r="AF93" s="149" t="s">
        <v>117</v>
      </c>
      <c r="AG93" s="149">
        <v>5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</row>
    <row r="94" spans="1:59" outlineLevel="1" x14ac:dyDescent="0.2">
      <c r="A94" s="170">
        <v>29</v>
      </c>
      <c r="B94" s="171" t="s">
        <v>209</v>
      </c>
      <c r="C94" s="186" t="s">
        <v>210</v>
      </c>
      <c r="D94" s="172" t="s">
        <v>120</v>
      </c>
      <c r="E94" s="173">
        <v>269.35000000000002</v>
      </c>
      <c r="F94" s="174"/>
      <c r="G94" s="175">
        <f>ROUND(E94*F94,2)</f>
        <v>0</v>
      </c>
      <c r="H94" s="174">
        <v>0</v>
      </c>
      <c r="I94" s="175">
        <f>ROUND(E94*H94,2)</f>
        <v>0</v>
      </c>
      <c r="J94" s="174">
        <v>17.600000000000001</v>
      </c>
      <c r="K94" s="175">
        <f>ROUND(E94*J94,2)</f>
        <v>4740.5600000000004</v>
      </c>
      <c r="L94" s="175">
        <v>21</v>
      </c>
      <c r="M94" s="175">
        <f>G94*(1+L94/100)</f>
        <v>0</v>
      </c>
      <c r="N94" s="173">
        <v>0</v>
      </c>
      <c r="O94" s="173">
        <f>ROUND(E94*N94,2)</f>
        <v>0</v>
      </c>
      <c r="P94" s="173">
        <v>8.0000000000000007E-5</v>
      </c>
      <c r="Q94" s="173">
        <f>ROUND(E94*P94,2)</f>
        <v>0.02</v>
      </c>
      <c r="R94" s="175"/>
      <c r="S94" s="176" t="s">
        <v>121</v>
      </c>
      <c r="T94" s="159">
        <v>3.5000000000000003E-2</v>
      </c>
      <c r="U94" s="159">
        <f>ROUND(E94*T94,2)</f>
        <v>9.43</v>
      </c>
      <c r="V94" s="159"/>
      <c r="W94" s="159" t="s">
        <v>113</v>
      </c>
      <c r="X94" s="159" t="s">
        <v>114</v>
      </c>
      <c r="Y94" s="149"/>
      <c r="Z94" s="149"/>
      <c r="AA94" s="149"/>
      <c r="AB94" s="149"/>
      <c r="AC94" s="149"/>
      <c r="AD94" s="149"/>
      <c r="AE94" s="149"/>
      <c r="AF94" s="149" t="s">
        <v>115</v>
      </c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</row>
    <row r="95" spans="1:59" outlineLevel="2" x14ac:dyDescent="0.2">
      <c r="A95" s="156"/>
      <c r="B95" s="157"/>
      <c r="C95" s="187" t="s">
        <v>211</v>
      </c>
      <c r="D95" s="160"/>
      <c r="E95" s="161">
        <v>13.8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49"/>
      <c r="Z95" s="149"/>
      <c r="AA95" s="149"/>
      <c r="AB95" s="149"/>
      <c r="AC95" s="149"/>
      <c r="AD95" s="149"/>
      <c r="AE95" s="149"/>
      <c r="AF95" s="149" t="s">
        <v>117</v>
      </c>
      <c r="AG95" s="149">
        <v>0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</row>
    <row r="96" spans="1:59" outlineLevel="3" x14ac:dyDescent="0.2">
      <c r="A96" s="156"/>
      <c r="B96" s="157"/>
      <c r="C96" s="187" t="s">
        <v>212</v>
      </c>
      <c r="D96" s="160"/>
      <c r="E96" s="161">
        <v>13.9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49"/>
      <c r="Z96" s="149"/>
      <c r="AA96" s="149"/>
      <c r="AB96" s="149"/>
      <c r="AC96" s="149"/>
      <c r="AD96" s="149"/>
      <c r="AE96" s="149"/>
      <c r="AF96" s="149" t="s">
        <v>117</v>
      </c>
      <c r="AG96" s="149">
        <v>0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</row>
    <row r="97" spans="1:59" outlineLevel="3" x14ac:dyDescent="0.2">
      <c r="A97" s="156"/>
      <c r="B97" s="157"/>
      <c r="C97" s="187" t="s">
        <v>213</v>
      </c>
      <c r="D97" s="160"/>
      <c r="E97" s="161">
        <v>9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49"/>
      <c r="Z97" s="149"/>
      <c r="AA97" s="149"/>
      <c r="AB97" s="149"/>
      <c r="AC97" s="149"/>
      <c r="AD97" s="149"/>
      <c r="AE97" s="149"/>
      <c r="AF97" s="149" t="s">
        <v>117</v>
      </c>
      <c r="AG97" s="149">
        <v>0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</row>
    <row r="98" spans="1:59" outlineLevel="3" x14ac:dyDescent="0.2">
      <c r="A98" s="156"/>
      <c r="B98" s="157"/>
      <c r="C98" s="187" t="s">
        <v>214</v>
      </c>
      <c r="D98" s="160"/>
      <c r="E98" s="161">
        <v>13.3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49"/>
      <c r="Z98" s="149"/>
      <c r="AA98" s="149"/>
      <c r="AB98" s="149"/>
      <c r="AC98" s="149"/>
      <c r="AD98" s="149"/>
      <c r="AE98" s="149"/>
      <c r="AF98" s="149" t="s">
        <v>117</v>
      </c>
      <c r="AG98" s="149">
        <v>0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</row>
    <row r="99" spans="1:59" outlineLevel="3" x14ac:dyDescent="0.2">
      <c r="A99" s="156"/>
      <c r="B99" s="157"/>
      <c r="C99" s="187" t="s">
        <v>215</v>
      </c>
      <c r="D99" s="160"/>
      <c r="E99" s="161">
        <v>19.25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49"/>
      <c r="Z99" s="149"/>
      <c r="AA99" s="149"/>
      <c r="AB99" s="149"/>
      <c r="AC99" s="149"/>
      <c r="AD99" s="149"/>
      <c r="AE99" s="149"/>
      <c r="AF99" s="149" t="s">
        <v>117</v>
      </c>
      <c r="AG99" s="149">
        <v>0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</row>
    <row r="100" spans="1:59" outlineLevel="3" x14ac:dyDescent="0.2">
      <c r="A100" s="156"/>
      <c r="B100" s="157"/>
      <c r="C100" s="187" t="s">
        <v>216</v>
      </c>
      <c r="D100" s="160"/>
      <c r="E100" s="161">
        <v>8.8000000000000007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49"/>
      <c r="Z100" s="149"/>
      <c r="AA100" s="149"/>
      <c r="AB100" s="149"/>
      <c r="AC100" s="149"/>
      <c r="AD100" s="149"/>
      <c r="AE100" s="149"/>
      <c r="AF100" s="149" t="s">
        <v>117</v>
      </c>
      <c r="AG100" s="149">
        <v>0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</row>
    <row r="101" spans="1:59" outlineLevel="3" x14ac:dyDescent="0.2">
      <c r="A101" s="156"/>
      <c r="B101" s="157"/>
      <c r="C101" s="187" t="s">
        <v>217</v>
      </c>
      <c r="D101" s="160"/>
      <c r="E101" s="161">
        <v>13.6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49"/>
      <c r="Z101" s="149"/>
      <c r="AA101" s="149"/>
      <c r="AB101" s="149"/>
      <c r="AC101" s="149"/>
      <c r="AD101" s="149"/>
      <c r="AE101" s="149"/>
      <c r="AF101" s="149" t="s">
        <v>117</v>
      </c>
      <c r="AG101" s="149">
        <v>0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</row>
    <row r="102" spans="1:59" outlineLevel="3" x14ac:dyDescent="0.2">
      <c r="A102" s="156"/>
      <c r="B102" s="157"/>
      <c r="C102" s="187" t="s">
        <v>218</v>
      </c>
      <c r="D102" s="160"/>
      <c r="E102" s="161">
        <v>12.5</v>
      </c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49"/>
      <c r="Z102" s="149"/>
      <c r="AA102" s="149"/>
      <c r="AB102" s="149"/>
      <c r="AC102" s="149"/>
      <c r="AD102" s="149"/>
      <c r="AE102" s="149"/>
      <c r="AF102" s="149" t="s">
        <v>117</v>
      </c>
      <c r="AG102" s="149">
        <v>0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</row>
    <row r="103" spans="1:59" outlineLevel="3" x14ac:dyDescent="0.2">
      <c r="A103" s="156"/>
      <c r="B103" s="157"/>
      <c r="C103" s="187" t="s">
        <v>219</v>
      </c>
      <c r="D103" s="160"/>
      <c r="E103" s="161">
        <v>15.6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49"/>
      <c r="Z103" s="149"/>
      <c r="AA103" s="149"/>
      <c r="AB103" s="149"/>
      <c r="AC103" s="149"/>
      <c r="AD103" s="149"/>
      <c r="AE103" s="149"/>
      <c r="AF103" s="149" t="s">
        <v>117</v>
      </c>
      <c r="AG103" s="149">
        <v>0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</row>
    <row r="104" spans="1:59" outlineLevel="3" x14ac:dyDescent="0.2">
      <c r="A104" s="156"/>
      <c r="B104" s="157"/>
      <c r="C104" s="187" t="s">
        <v>220</v>
      </c>
      <c r="D104" s="160"/>
      <c r="E104" s="161">
        <v>11.6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49"/>
      <c r="Z104" s="149"/>
      <c r="AA104" s="149"/>
      <c r="AB104" s="149"/>
      <c r="AC104" s="149"/>
      <c r="AD104" s="149"/>
      <c r="AE104" s="149"/>
      <c r="AF104" s="149" t="s">
        <v>117</v>
      </c>
      <c r="AG104" s="149">
        <v>0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</row>
    <row r="105" spans="1:59" outlineLevel="3" x14ac:dyDescent="0.2">
      <c r="A105" s="156"/>
      <c r="B105" s="157"/>
      <c r="C105" s="187" t="s">
        <v>221</v>
      </c>
      <c r="D105" s="160"/>
      <c r="E105" s="161">
        <v>25.8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49"/>
      <c r="Z105" s="149"/>
      <c r="AA105" s="149"/>
      <c r="AB105" s="149"/>
      <c r="AC105" s="149"/>
      <c r="AD105" s="149"/>
      <c r="AE105" s="149"/>
      <c r="AF105" s="149" t="s">
        <v>117</v>
      </c>
      <c r="AG105" s="149">
        <v>0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</row>
    <row r="106" spans="1:59" outlineLevel="3" x14ac:dyDescent="0.2">
      <c r="A106" s="156"/>
      <c r="B106" s="157"/>
      <c r="C106" s="187" t="s">
        <v>222</v>
      </c>
      <c r="D106" s="160"/>
      <c r="E106" s="161">
        <v>10.199999999999999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49"/>
      <c r="Z106" s="149"/>
      <c r="AA106" s="149"/>
      <c r="AB106" s="149"/>
      <c r="AC106" s="149"/>
      <c r="AD106" s="149"/>
      <c r="AE106" s="149"/>
      <c r="AF106" s="149" t="s">
        <v>117</v>
      </c>
      <c r="AG106" s="149">
        <v>0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</row>
    <row r="107" spans="1:59" outlineLevel="3" x14ac:dyDescent="0.2">
      <c r="A107" s="156"/>
      <c r="B107" s="157"/>
      <c r="C107" s="187" t="s">
        <v>223</v>
      </c>
      <c r="D107" s="160"/>
      <c r="E107" s="161">
        <v>17.899999999999999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49"/>
      <c r="Z107" s="149"/>
      <c r="AA107" s="149"/>
      <c r="AB107" s="149"/>
      <c r="AC107" s="149"/>
      <c r="AD107" s="149"/>
      <c r="AE107" s="149"/>
      <c r="AF107" s="149" t="s">
        <v>117</v>
      </c>
      <c r="AG107" s="149">
        <v>0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</row>
    <row r="108" spans="1:59" outlineLevel="3" x14ac:dyDescent="0.2">
      <c r="A108" s="156"/>
      <c r="B108" s="157"/>
      <c r="C108" s="187" t="s">
        <v>224</v>
      </c>
      <c r="D108" s="160"/>
      <c r="E108" s="161">
        <v>18.100000000000001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49"/>
      <c r="Z108" s="149"/>
      <c r="AA108" s="149"/>
      <c r="AB108" s="149"/>
      <c r="AC108" s="149"/>
      <c r="AD108" s="149"/>
      <c r="AE108" s="149"/>
      <c r="AF108" s="149" t="s">
        <v>117</v>
      </c>
      <c r="AG108" s="149">
        <v>0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</row>
    <row r="109" spans="1:59" outlineLevel="3" x14ac:dyDescent="0.2">
      <c r="A109" s="156"/>
      <c r="B109" s="157"/>
      <c r="C109" s="187" t="s">
        <v>225</v>
      </c>
      <c r="D109" s="160"/>
      <c r="E109" s="161">
        <v>18.3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49"/>
      <c r="Z109" s="149"/>
      <c r="AA109" s="149"/>
      <c r="AB109" s="149"/>
      <c r="AC109" s="149"/>
      <c r="AD109" s="149"/>
      <c r="AE109" s="149"/>
      <c r="AF109" s="149" t="s">
        <v>117</v>
      </c>
      <c r="AG109" s="149">
        <v>0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</row>
    <row r="110" spans="1:59" outlineLevel="3" x14ac:dyDescent="0.2">
      <c r="A110" s="156"/>
      <c r="B110" s="157"/>
      <c r="C110" s="187" t="s">
        <v>226</v>
      </c>
      <c r="D110" s="160"/>
      <c r="E110" s="161">
        <v>22.7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49"/>
      <c r="Z110" s="149"/>
      <c r="AA110" s="149"/>
      <c r="AB110" s="149"/>
      <c r="AC110" s="149"/>
      <c r="AD110" s="149"/>
      <c r="AE110" s="149"/>
      <c r="AF110" s="149" t="s">
        <v>117</v>
      </c>
      <c r="AG110" s="149">
        <v>0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</row>
    <row r="111" spans="1:59" outlineLevel="3" x14ac:dyDescent="0.2">
      <c r="A111" s="156"/>
      <c r="B111" s="157"/>
      <c r="C111" s="187" t="s">
        <v>227</v>
      </c>
      <c r="D111" s="160"/>
      <c r="E111" s="161">
        <v>25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49"/>
      <c r="Z111" s="149"/>
      <c r="AA111" s="149"/>
      <c r="AB111" s="149"/>
      <c r="AC111" s="149"/>
      <c r="AD111" s="149"/>
      <c r="AE111" s="149"/>
      <c r="AF111" s="149" t="s">
        <v>117</v>
      </c>
      <c r="AG111" s="149">
        <v>0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</row>
    <row r="112" spans="1:59" ht="22.5" outlineLevel="1" x14ac:dyDescent="0.2">
      <c r="A112" s="170">
        <v>30</v>
      </c>
      <c r="B112" s="171" t="s">
        <v>228</v>
      </c>
      <c r="C112" s="186" t="s">
        <v>229</v>
      </c>
      <c r="D112" s="172" t="s">
        <v>120</v>
      </c>
      <c r="E112" s="173">
        <v>229.65</v>
      </c>
      <c r="F112" s="174"/>
      <c r="G112" s="175">
        <f>ROUND(E112*F112,2)</f>
        <v>0</v>
      </c>
      <c r="H112" s="174">
        <v>38.380000000000003</v>
      </c>
      <c r="I112" s="175">
        <f>ROUND(E112*H112,2)</f>
        <v>8813.9699999999993</v>
      </c>
      <c r="J112" s="174">
        <v>87.62</v>
      </c>
      <c r="K112" s="175">
        <f>ROUND(E112*J112,2)</f>
        <v>20121.93</v>
      </c>
      <c r="L112" s="175">
        <v>21</v>
      </c>
      <c r="M112" s="175">
        <f>G112*(1+L112/100)</f>
        <v>0</v>
      </c>
      <c r="N112" s="173">
        <v>8.0000000000000007E-5</v>
      </c>
      <c r="O112" s="173">
        <f>ROUND(E112*N112,2)</f>
        <v>0.02</v>
      </c>
      <c r="P112" s="173">
        <v>0</v>
      </c>
      <c r="Q112" s="173">
        <f>ROUND(E112*P112,2)</f>
        <v>0</v>
      </c>
      <c r="R112" s="175"/>
      <c r="S112" s="176" t="s">
        <v>121</v>
      </c>
      <c r="T112" s="159">
        <v>0.13719999999999999</v>
      </c>
      <c r="U112" s="159">
        <f>ROUND(E112*T112,2)</f>
        <v>31.51</v>
      </c>
      <c r="V112" s="159"/>
      <c r="W112" s="159" t="s">
        <v>113</v>
      </c>
      <c r="X112" s="159" t="s">
        <v>114</v>
      </c>
      <c r="Y112" s="149"/>
      <c r="Z112" s="149"/>
      <c r="AA112" s="149"/>
      <c r="AB112" s="149"/>
      <c r="AC112" s="149"/>
      <c r="AD112" s="149"/>
      <c r="AE112" s="149"/>
      <c r="AF112" s="149" t="s">
        <v>115</v>
      </c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</row>
    <row r="113" spans="1:59" outlineLevel="2" x14ac:dyDescent="0.2">
      <c r="A113" s="156"/>
      <c r="B113" s="157"/>
      <c r="C113" s="187" t="s">
        <v>211</v>
      </c>
      <c r="D113" s="160"/>
      <c r="E113" s="161">
        <v>13.8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49"/>
      <c r="Z113" s="149"/>
      <c r="AA113" s="149"/>
      <c r="AB113" s="149"/>
      <c r="AC113" s="149"/>
      <c r="AD113" s="149"/>
      <c r="AE113" s="149"/>
      <c r="AF113" s="149" t="s">
        <v>117</v>
      </c>
      <c r="AG113" s="149">
        <v>0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</row>
    <row r="114" spans="1:59" outlineLevel="3" x14ac:dyDescent="0.2">
      <c r="A114" s="156"/>
      <c r="B114" s="157"/>
      <c r="C114" s="187" t="s">
        <v>213</v>
      </c>
      <c r="D114" s="160"/>
      <c r="E114" s="161">
        <v>9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49"/>
      <c r="Z114" s="149"/>
      <c r="AA114" s="149"/>
      <c r="AB114" s="149"/>
      <c r="AC114" s="149"/>
      <c r="AD114" s="149"/>
      <c r="AE114" s="149"/>
      <c r="AF114" s="149" t="s">
        <v>117</v>
      </c>
      <c r="AG114" s="149">
        <v>0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</row>
    <row r="115" spans="1:59" outlineLevel="3" x14ac:dyDescent="0.2">
      <c r="A115" s="156"/>
      <c r="B115" s="157"/>
      <c r="C115" s="187" t="s">
        <v>215</v>
      </c>
      <c r="D115" s="160"/>
      <c r="E115" s="161">
        <v>19.25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49"/>
      <c r="Z115" s="149"/>
      <c r="AA115" s="149"/>
      <c r="AB115" s="149"/>
      <c r="AC115" s="149"/>
      <c r="AD115" s="149"/>
      <c r="AE115" s="149"/>
      <c r="AF115" s="149" t="s">
        <v>117</v>
      </c>
      <c r="AG115" s="149">
        <v>0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</row>
    <row r="116" spans="1:59" outlineLevel="3" x14ac:dyDescent="0.2">
      <c r="A116" s="156"/>
      <c r="B116" s="157"/>
      <c r="C116" s="187" t="s">
        <v>216</v>
      </c>
      <c r="D116" s="160"/>
      <c r="E116" s="161">
        <v>8.8000000000000007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49"/>
      <c r="Z116" s="149"/>
      <c r="AA116" s="149"/>
      <c r="AB116" s="149"/>
      <c r="AC116" s="149"/>
      <c r="AD116" s="149"/>
      <c r="AE116" s="149"/>
      <c r="AF116" s="149" t="s">
        <v>117</v>
      </c>
      <c r="AG116" s="149">
        <v>0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</row>
    <row r="117" spans="1:59" outlineLevel="3" x14ac:dyDescent="0.2">
      <c r="A117" s="156"/>
      <c r="B117" s="157"/>
      <c r="C117" s="187" t="s">
        <v>217</v>
      </c>
      <c r="D117" s="160"/>
      <c r="E117" s="161">
        <v>13.6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49"/>
      <c r="Z117" s="149"/>
      <c r="AA117" s="149"/>
      <c r="AB117" s="149"/>
      <c r="AC117" s="149"/>
      <c r="AD117" s="149"/>
      <c r="AE117" s="149"/>
      <c r="AF117" s="149" t="s">
        <v>117</v>
      </c>
      <c r="AG117" s="149">
        <v>0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</row>
    <row r="118" spans="1:59" outlineLevel="3" x14ac:dyDescent="0.2">
      <c r="A118" s="156"/>
      <c r="B118" s="157"/>
      <c r="C118" s="187" t="s">
        <v>219</v>
      </c>
      <c r="D118" s="160"/>
      <c r="E118" s="161">
        <v>15.6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49"/>
      <c r="Z118" s="149"/>
      <c r="AA118" s="149"/>
      <c r="AB118" s="149"/>
      <c r="AC118" s="149"/>
      <c r="AD118" s="149"/>
      <c r="AE118" s="149"/>
      <c r="AF118" s="149" t="s">
        <v>117</v>
      </c>
      <c r="AG118" s="149">
        <v>0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</row>
    <row r="119" spans="1:59" outlineLevel="3" x14ac:dyDescent="0.2">
      <c r="A119" s="156"/>
      <c r="B119" s="157"/>
      <c r="C119" s="187" t="s">
        <v>220</v>
      </c>
      <c r="D119" s="160"/>
      <c r="E119" s="161">
        <v>11.6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49"/>
      <c r="Z119" s="149"/>
      <c r="AA119" s="149"/>
      <c r="AB119" s="149"/>
      <c r="AC119" s="149"/>
      <c r="AD119" s="149"/>
      <c r="AE119" s="149"/>
      <c r="AF119" s="149" t="s">
        <v>117</v>
      </c>
      <c r="AG119" s="149">
        <v>0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</row>
    <row r="120" spans="1:59" outlineLevel="3" x14ac:dyDescent="0.2">
      <c r="A120" s="156"/>
      <c r="B120" s="157"/>
      <c r="C120" s="187" t="s">
        <v>221</v>
      </c>
      <c r="D120" s="160"/>
      <c r="E120" s="161">
        <v>25.8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49"/>
      <c r="Z120" s="149"/>
      <c r="AA120" s="149"/>
      <c r="AB120" s="149"/>
      <c r="AC120" s="149"/>
      <c r="AD120" s="149"/>
      <c r="AE120" s="149"/>
      <c r="AF120" s="149" t="s">
        <v>117</v>
      </c>
      <c r="AG120" s="149">
        <v>0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</row>
    <row r="121" spans="1:59" outlineLevel="3" x14ac:dyDescent="0.2">
      <c r="A121" s="156"/>
      <c r="B121" s="157"/>
      <c r="C121" s="187" t="s">
        <v>222</v>
      </c>
      <c r="D121" s="160"/>
      <c r="E121" s="161">
        <v>10.199999999999999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49"/>
      <c r="Z121" s="149"/>
      <c r="AA121" s="149"/>
      <c r="AB121" s="149"/>
      <c r="AC121" s="149"/>
      <c r="AD121" s="149"/>
      <c r="AE121" s="149"/>
      <c r="AF121" s="149" t="s">
        <v>117</v>
      </c>
      <c r="AG121" s="149">
        <v>0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</row>
    <row r="122" spans="1:59" outlineLevel="3" x14ac:dyDescent="0.2">
      <c r="A122" s="156"/>
      <c r="B122" s="157"/>
      <c r="C122" s="187" t="s">
        <v>223</v>
      </c>
      <c r="D122" s="160"/>
      <c r="E122" s="161">
        <v>17.899999999999999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49"/>
      <c r="Z122" s="149"/>
      <c r="AA122" s="149"/>
      <c r="AB122" s="149"/>
      <c r="AC122" s="149"/>
      <c r="AD122" s="149"/>
      <c r="AE122" s="149"/>
      <c r="AF122" s="149" t="s">
        <v>117</v>
      </c>
      <c r="AG122" s="149">
        <v>0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</row>
    <row r="123" spans="1:59" outlineLevel="3" x14ac:dyDescent="0.2">
      <c r="A123" s="156"/>
      <c r="B123" s="157"/>
      <c r="C123" s="187" t="s">
        <v>224</v>
      </c>
      <c r="D123" s="160"/>
      <c r="E123" s="161">
        <v>18.100000000000001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49"/>
      <c r="Z123" s="149"/>
      <c r="AA123" s="149"/>
      <c r="AB123" s="149"/>
      <c r="AC123" s="149"/>
      <c r="AD123" s="149"/>
      <c r="AE123" s="149"/>
      <c r="AF123" s="149" t="s">
        <v>117</v>
      </c>
      <c r="AG123" s="149">
        <v>0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</row>
    <row r="124" spans="1:59" outlineLevel="3" x14ac:dyDescent="0.2">
      <c r="A124" s="156"/>
      <c r="B124" s="157"/>
      <c r="C124" s="187" t="s">
        <v>225</v>
      </c>
      <c r="D124" s="160"/>
      <c r="E124" s="161">
        <v>18.3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49"/>
      <c r="Z124" s="149"/>
      <c r="AA124" s="149"/>
      <c r="AB124" s="149"/>
      <c r="AC124" s="149"/>
      <c r="AD124" s="149"/>
      <c r="AE124" s="149"/>
      <c r="AF124" s="149" t="s">
        <v>117</v>
      </c>
      <c r="AG124" s="149">
        <v>0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</row>
    <row r="125" spans="1:59" outlineLevel="3" x14ac:dyDescent="0.2">
      <c r="A125" s="156"/>
      <c r="B125" s="157"/>
      <c r="C125" s="187" t="s">
        <v>226</v>
      </c>
      <c r="D125" s="160"/>
      <c r="E125" s="161">
        <v>22.7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49"/>
      <c r="Z125" s="149"/>
      <c r="AA125" s="149"/>
      <c r="AB125" s="149"/>
      <c r="AC125" s="149"/>
      <c r="AD125" s="149"/>
      <c r="AE125" s="149"/>
      <c r="AF125" s="149" t="s">
        <v>117</v>
      </c>
      <c r="AG125" s="149">
        <v>0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</row>
    <row r="126" spans="1:59" outlineLevel="3" x14ac:dyDescent="0.2">
      <c r="A126" s="156"/>
      <c r="B126" s="157"/>
      <c r="C126" s="187" t="s">
        <v>227</v>
      </c>
      <c r="D126" s="160"/>
      <c r="E126" s="161">
        <v>25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49"/>
      <c r="Z126" s="149"/>
      <c r="AA126" s="149"/>
      <c r="AB126" s="149"/>
      <c r="AC126" s="149"/>
      <c r="AD126" s="149"/>
      <c r="AE126" s="149"/>
      <c r="AF126" s="149" t="s">
        <v>117</v>
      </c>
      <c r="AG126" s="149">
        <v>0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</row>
    <row r="127" spans="1:59" outlineLevel="1" x14ac:dyDescent="0.2">
      <c r="A127" s="170">
        <v>31</v>
      </c>
      <c r="B127" s="171" t="s">
        <v>230</v>
      </c>
      <c r="C127" s="186" t="s">
        <v>231</v>
      </c>
      <c r="D127" s="172" t="s">
        <v>120</v>
      </c>
      <c r="E127" s="173">
        <v>39.700000000000003</v>
      </c>
      <c r="F127" s="174"/>
      <c r="G127" s="175">
        <f>ROUND(E127*F127,2)</f>
        <v>0</v>
      </c>
      <c r="H127" s="174">
        <v>7.16</v>
      </c>
      <c r="I127" s="175">
        <f>ROUND(E127*H127,2)</f>
        <v>284.25</v>
      </c>
      <c r="J127" s="174">
        <v>121.84</v>
      </c>
      <c r="K127" s="175">
        <f>ROUND(E127*J127,2)</f>
        <v>4837.05</v>
      </c>
      <c r="L127" s="175">
        <v>21</v>
      </c>
      <c r="M127" s="175">
        <f>G127*(1+L127/100)</f>
        <v>0</v>
      </c>
      <c r="N127" s="173">
        <v>3.0000000000000001E-5</v>
      </c>
      <c r="O127" s="173">
        <f>ROUND(E127*N127,2)</f>
        <v>0</v>
      </c>
      <c r="P127" s="173">
        <v>0</v>
      </c>
      <c r="Q127" s="173">
        <f>ROUND(E127*P127,2)</f>
        <v>0</v>
      </c>
      <c r="R127" s="175"/>
      <c r="S127" s="176" t="s">
        <v>121</v>
      </c>
      <c r="T127" s="159">
        <v>0.2</v>
      </c>
      <c r="U127" s="159">
        <f>ROUND(E127*T127,2)</f>
        <v>7.94</v>
      </c>
      <c r="V127" s="159"/>
      <c r="W127" s="159" t="s">
        <v>113</v>
      </c>
      <c r="X127" s="159" t="s">
        <v>114</v>
      </c>
      <c r="Y127" s="149"/>
      <c r="Z127" s="149"/>
      <c r="AA127" s="149"/>
      <c r="AB127" s="149"/>
      <c r="AC127" s="149"/>
      <c r="AD127" s="149"/>
      <c r="AE127" s="149"/>
      <c r="AF127" s="149" t="s">
        <v>115</v>
      </c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</row>
    <row r="128" spans="1:59" outlineLevel="2" x14ac:dyDescent="0.2">
      <c r="A128" s="156"/>
      <c r="B128" s="157"/>
      <c r="C128" s="187" t="s">
        <v>212</v>
      </c>
      <c r="D128" s="160"/>
      <c r="E128" s="161">
        <v>13.9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49"/>
      <c r="Z128" s="149"/>
      <c r="AA128" s="149"/>
      <c r="AB128" s="149"/>
      <c r="AC128" s="149"/>
      <c r="AD128" s="149"/>
      <c r="AE128" s="149"/>
      <c r="AF128" s="149" t="s">
        <v>117</v>
      </c>
      <c r="AG128" s="149">
        <v>0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</row>
    <row r="129" spans="1:59" outlineLevel="3" x14ac:dyDescent="0.2">
      <c r="A129" s="156"/>
      <c r="B129" s="157"/>
      <c r="C129" s="187" t="s">
        <v>214</v>
      </c>
      <c r="D129" s="160"/>
      <c r="E129" s="161">
        <v>13.3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49"/>
      <c r="Z129" s="149"/>
      <c r="AA129" s="149"/>
      <c r="AB129" s="149"/>
      <c r="AC129" s="149"/>
      <c r="AD129" s="149"/>
      <c r="AE129" s="149"/>
      <c r="AF129" s="149" t="s">
        <v>117</v>
      </c>
      <c r="AG129" s="149">
        <v>0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</row>
    <row r="130" spans="1:59" outlineLevel="3" x14ac:dyDescent="0.2">
      <c r="A130" s="156"/>
      <c r="B130" s="157"/>
      <c r="C130" s="187" t="s">
        <v>218</v>
      </c>
      <c r="D130" s="160"/>
      <c r="E130" s="161">
        <v>12.5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49"/>
      <c r="Z130" s="149"/>
      <c r="AA130" s="149"/>
      <c r="AB130" s="149"/>
      <c r="AC130" s="149"/>
      <c r="AD130" s="149"/>
      <c r="AE130" s="149"/>
      <c r="AF130" s="149" t="s">
        <v>117</v>
      </c>
      <c r="AG130" s="149">
        <v>0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</row>
    <row r="131" spans="1:59" outlineLevel="1" x14ac:dyDescent="0.2">
      <c r="A131" s="170">
        <v>32</v>
      </c>
      <c r="B131" s="171" t="s">
        <v>232</v>
      </c>
      <c r="C131" s="186" t="s">
        <v>233</v>
      </c>
      <c r="D131" s="172" t="s">
        <v>111</v>
      </c>
      <c r="E131" s="173">
        <v>125.629</v>
      </c>
      <c r="F131" s="174"/>
      <c r="G131" s="175">
        <f>ROUND(E131*F131,2)</f>
        <v>0</v>
      </c>
      <c r="H131" s="174">
        <v>0</v>
      </c>
      <c r="I131" s="175">
        <f>ROUND(E131*H131,2)</f>
        <v>0</v>
      </c>
      <c r="J131" s="174">
        <v>141</v>
      </c>
      <c r="K131" s="175">
        <f>ROUND(E131*J131,2)</f>
        <v>17713.689999999999</v>
      </c>
      <c r="L131" s="175">
        <v>21</v>
      </c>
      <c r="M131" s="175">
        <f>G131*(1+L131/100)</f>
        <v>0</v>
      </c>
      <c r="N131" s="173">
        <v>0</v>
      </c>
      <c r="O131" s="173">
        <f>ROUND(E131*N131,2)</f>
        <v>0</v>
      </c>
      <c r="P131" s="173">
        <v>3.5000000000000001E-3</v>
      </c>
      <c r="Q131" s="173">
        <f>ROUND(E131*P131,2)</f>
        <v>0.44</v>
      </c>
      <c r="R131" s="175"/>
      <c r="S131" s="176" t="s">
        <v>121</v>
      </c>
      <c r="T131" s="159">
        <v>0.28100000000000003</v>
      </c>
      <c r="U131" s="159">
        <f>ROUND(E131*T131,2)</f>
        <v>35.299999999999997</v>
      </c>
      <c r="V131" s="159"/>
      <c r="W131" s="159" t="s">
        <v>113</v>
      </c>
      <c r="X131" s="159" t="s">
        <v>114</v>
      </c>
      <c r="Y131" s="149"/>
      <c r="Z131" s="149"/>
      <c r="AA131" s="149"/>
      <c r="AB131" s="149"/>
      <c r="AC131" s="149"/>
      <c r="AD131" s="149"/>
      <c r="AE131" s="149"/>
      <c r="AF131" s="149" t="s">
        <v>115</v>
      </c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</row>
    <row r="132" spans="1:59" outlineLevel="2" x14ac:dyDescent="0.2">
      <c r="A132" s="156"/>
      <c r="B132" s="157"/>
      <c r="C132" s="187" t="s">
        <v>205</v>
      </c>
      <c r="D132" s="160"/>
      <c r="E132" s="161">
        <v>125.629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49"/>
      <c r="Z132" s="149"/>
      <c r="AA132" s="149"/>
      <c r="AB132" s="149"/>
      <c r="AC132" s="149"/>
      <c r="AD132" s="149"/>
      <c r="AE132" s="149"/>
      <c r="AF132" s="149" t="s">
        <v>117</v>
      </c>
      <c r="AG132" s="149">
        <v>0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</row>
    <row r="133" spans="1:59" outlineLevel="1" x14ac:dyDescent="0.2">
      <c r="A133" s="170">
        <v>33</v>
      </c>
      <c r="B133" s="171" t="s">
        <v>234</v>
      </c>
      <c r="C133" s="186" t="s">
        <v>235</v>
      </c>
      <c r="D133" s="172" t="s">
        <v>111</v>
      </c>
      <c r="E133" s="173">
        <v>94.35</v>
      </c>
      <c r="F133" s="174"/>
      <c r="G133" s="175">
        <f>ROUND(E133*F133,2)</f>
        <v>0</v>
      </c>
      <c r="H133" s="174">
        <v>101.07</v>
      </c>
      <c r="I133" s="175">
        <f>ROUND(E133*H133,2)</f>
        <v>9535.9500000000007</v>
      </c>
      <c r="J133" s="174">
        <v>241.93</v>
      </c>
      <c r="K133" s="175">
        <f>ROUND(E133*J133,2)</f>
        <v>22826.1</v>
      </c>
      <c r="L133" s="175">
        <v>21</v>
      </c>
      <c r="M133" s="175">
        <f>G133*(1+L133/100)</f>
        <v>0</v>
      </c>
      <c r="N133" s="173">
        <v>3.8000000000000002E-4</v>
      </c>
      <c r="O133" s="173">
        <f>ROUND(E133*N133,2)</f>
        <v>0.04</v>
      </c>
      <c r="P133" s="173">
        <v>0</v>
      </c>
      <c r="Q133" s="173">
        <f>ROUND(E133*P133,2)</f>
        <v>0</v>
      </c>
      <c r="R133" s="175"/>
      <c r="S133" s="176" t="s">
        <v>121</v>
      </c>
      <c r="T133" s="159">
        <v>0.38</v>
      </c>
      <c r="U133" s="159">
        <f>ROUND(E133*T133,2)</f>
        <v>35.85</v>
      </c>
      <c r="V133" s="159"/>
      <c r="W133" s="159" t="s">
        <v>113</v>
      </c>
      <c r="X133" s="159" t="s">
        <v>114</v>
      </c>
      <c r="Y133" s="149"/>
      <c r="Z133" s="149"/>
      <c r="AA133" s="149"/>
      <c r="AB133" s="149"/>
      <c r="AC133" s="149"/>
      <c r="AD133" s="149"/>
      <c r="AE133" s="149"/>
      <c r="AF133" s="149" t="s">
        <v>115</v>
      </c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</row>
    <row r="134" spans="1:59" outlineLevel="2" x14ac:dyDescent="0.2">
      <c r="A134" s="156"/>
      <c r="B134" s="157"/>
      <c r="C134" s="187" t="s">
        <v>236</v>
      </c>
      <c r="D134" s="160"/>
      <c r="E134" s="161">
        <v>94.35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49"/>
      <c r="Z134" s="149"/>
      <c r="AA134" s="149"/>
      <c r="AB134" s="149"/>
      <c r="AC134" s="149"/>
      <c r="AD134" s="149"/>
      <c r="AE134" s="149"/>
      <c r="AF134" s="149" t="s">
        <v>117</v>
      </c>
      <c r="AG134" s="149">
        <v>0</v>
      </c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</row>
    <row r="135" spans="1:59" ht="22.5" outlineLevel="1" x14ac:dyDescent="0.2">
      <c r="A135" s="170">
        <v>34</v>
      </c>
      <c r="B135" s="171" t="s">
        <v>237</v>
      </c>
      <c r="C135" s="186" t="s">
        <v>238</v>
      </c>
      <c r="D135" s="172" t="s">
        <v>111</v>
      </c>
      <c r="E135" s="173">
        <v>31.27</v>
      </c>
      <c r="F135" s="174"/>
      <c r="G135" s="175">
        <f>ROUND(E135*F135,2)</f>
        <v>0</v>
      </c>
      <c r="H135" s="174">
        <v>56.89</v>
      </c>
      <c r="I135" s="175">
        <f>ROUND(E135*H135,2)</f>
        <v>1778.95</v>
      </c>
      <c r="J135" s="174">
        <v>138.11000000000001</v>
      </c>
      <c r="K135" s="175">
        <f>ROUND(E135*J135,2)</f>
        <v>4318.7</v>
      </c>
      <c r="L135" s="175">
        <v>21</v>
      </c>
      <c r="M135" s="175">
        <f>G135*(1+L135/100)</f>
        <v>0</v>
      </c>
      <c r="N135" s="173">
        <v>2.3000000000000001E-4</v>
      </c>
      <c r="O135" s="173">
        <f>ROUND(E135*N135,2)</f>
        <v>0.01</v>
      </c>
      <c r="P135" s="173">
        <v>0</v>
      </c>
      <c r="Q135" s="173">
        <f>ROUND(E135*P135,2)</f>
        <v>0</v>
      </c>
      <c r="R135" s="175"/>
      <c r="S135" s="176" t="s">
        <v>121</v>
      </c>
      <c r="T135" s="159">
        <v>0.21665999999999999</v>
      </c>
      <c r="U135" s="159">
        <f>ROUND(E135*T135,2)</f>
        <v>6.77</v>
      </c>
      <c r="V135" s="159"/>
      <c r="W135" s="159" t="s">
        <v>113</v>
      </c>
      <c r="X135" s="159" t="s">
        <v>114</v>
      </c>
      <c r="Y135" s="149"/>
      <c r="Z135" s="149"/>
      <c r="AA135" s="149"/>
      <c r="AB135" s="149"/>
      <c r="AC135" s="149"/>
      <c r="AD135" s="149"/>
      <c r="AE135" s="149"/>
      <c r="AF135" s="149" t="s">
        <v>115</v>
      </c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</row>
    <row r="136" spans="1:59" outlineLevel="2" x14ac:dyDescent="0.2">
      <c r="A136" s="156"/>
      <c r="B136" s="157"/>
      <c r="C136" s="187" t="s">
        <v>239</v>
      </c>
      <c r="D136" s="160"/>
      <c r="E136" s="161">
        <v>11.97</v>
      </c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49"/>
      <c r="Z136" s="149"/>
      <c r="AA136" s="149"/>
      <c r="AB136" s="149"/>
      <c r="AC136" s="149"/>
      <c r="AD136" s="149"/>
      <c r="AE136" s="149"/>
      <c r="AF136" s="149" t="s">
        <v>117</v>
      </c>
      <c r="AG136" s="149">
        <v>0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</row>
    <row r="137" spans="1:59" outlineLevel="3" x14ac:dyDescent="0.2">
      <c r="A137" s="156"/>
      <c r="B137" s="157"/>
      <c r="C137" s="187" t="s">
        <v>240</v>
      </c>
      <c r="D137" s="160"/>
      <c r="E137" s="161">
        <v>19.3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49"/>
      <c r="Z137" s="149"/>
      <c r="AA137" s="149"/>
      <c r="AB137" s="149"/>
      <c r="AC137" s="149"/>
      <c r="AD137" s="149"/>
      <c r="AE137" s="149"/>
      <c r="AF137" s="149" t="s">
        <v>117</v>
      </c>
      <c r="AG137" s="149">
        <v>0</v>
      </c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</row>
    <row r="138" spans="1:59" outlineLevel="1" x14ac:dyDescent="0.2">
      <c r="A138" s="170">
        <v>35</v>
      </c>
      <c r="B138" s="171" t="s">
        <v>241</v>
      </c>
      <c r="C138" s="186" t="s">
        <v>242</v>
      </c>
      <c r="D138" s="172" t="s">
        <v>120</v>
      </c>
      <c r="E138" s="173">
        <v>7</v>
      </c>
      <c r="F138" s="174"/>
      <c r="G138" s="175">
        <f>ROUND(E138*F138,2)</f>
        <v>0</v>
      </c>
      <c r="H138" s="174">
        <v>244.14</v>
      </c>
      <c r="I138" s="175">
        <f>ROUND(E138*H138,2)</f>
        <v>1708.98</v>
      </c>
      <c r="J138" s="174">
        <v>95.36</v>
      </c>
      <c r="K138" s="175">
        <f>ROUND(E138*J138,2)</f>
        <v>667.52</v>
      </c>
      <c r="L138" s="175">
        <v>21</v>
      </c>
      <c r="M138" s="175">
        <f>G138*(1+L138/100)</f>
        <v>0</v>
      </c>
      <c r="N138" s="173">
        <v>2.5999999999999998E-4</v>
      </c>
      <c r="O138" s="173">
        <f>ROUND(E138*N138,2)</f>
        <v>0</v>
      </c>
      <c r="P138" s="173">
        <v>0</v>
      </c>
      <c r="Q138" s="173">
        <f>ROUND(E138*P138,2)</f>
        <v>0</v>
      </c>
      <c r="R138" s="175"/>
      <c r="S138" s="176" t="s">
        <v>121</v>
      </c>
      <c r="T138" s="159">
        <v>0.15</v>
      </c>
      <c r="U138" s="159">
        <f>ROUND(E138*T138,2)</f>
        <v>1.05</v>
      </c>
      <c r="V138" s="159"/>
      <c r="W138" s="159" t="s">
        <v>113</v>
      </c>
      <c r="X138" s="159" t="s">
        <v>114</v>
      </c>
      <c r="Y138" s="149"/>
      <c r="Z138" s="149"/>
      <c r="AA138" s="149"/>
      <c r="AB138" s="149"/>
      <c r="AC138" s="149"/>
      <c r="AD138" s="149"/>
      <c r="AE138" s="149"/>
      <c r="AF138" s="149" t="s">
        <v>115</v>
      </c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</row>
    <row r="139" spans="1:59" outlineLevel="2" x14ac:dyDescent="0.2">
      <c r="A139" s="156"/>
      <c r="B139" s="157"/>
      <c r="C139" s="187" t="s">
        <v>243</v>
      </c>
      <c r="D139" s="160"/>
      <c r="E139" s="161"/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49"/>
      <c r="Z139" s="149"/>
      <c r="AA139" s="149"/>
      <c r="AB139" s="149"/>
      <c r="AC139" s="149"/>
      <c r="AD139" s="149"/>
      <c r="AE139" s="149"/>
      <c r="AF139" s="149" t="s">
        <v>117</v>
      </c>
      <c r="AG139" s="149">
        <v>0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</row>
    <row r="140" spans="1:59" outlineLevel="3" x14ac:dyDescent="0.2">
      <c r="A140" s="156"/>
      <c r="B140" s="157"/>
      <c r="C140" s="187" t="s">
        <v>244</v>
      </c>
      <c r="D140" s="160"/>
      <c r="E140" s="161">
        <v>2.4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49"/>
      <c r="Z140" s="149"/>
      <c r="AA140" s="149"/>
      <c r="AB140" s="149"/>
      <c r="AC140" s="149"/>
      <c r="AD140" s="149"/>
      <c r="AE140" s="149"/>
      <c r="AF140" s="149" t="s">
        <v>117</v>
      </c>
      <c r="AG140" s="149">
        <v>0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</row>
    <row r="141" spans="1:59" outlineLevel="3" x14ac:dyDescent="0.2">
      <c r="A141" s="156"/>
      <c r="B141" s="157"/>
      <c r="C141" s="187" t="s">
        <v>245</v>
      </c>
      <c r="D141" s="160"/>
      <c r="E141" s="161">
        <v>4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49"/>
      <c r="Z141" s="149"/>
      <c r="AA141" s="149"/>
      <c r="AB141" s="149"/>
      <c r="AC141" s="149"/>
      <c r="AD141" s="149"/>
      <c r="AE141" s="149"/>
      <c r="AF141" s="149" t="s">
        <v>117</v>
      </c>
      <c r="AG141" s="149">
        <v>0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</row>
    <row r="142" spans="1:59" outlineLevel="3" x14ac:dyDescent="0.2">
      <c r="A142" s="156"/>
      <c r="B142" s="157"/>
      <c r="C142" s="187" t="s">
        <v>246</v>
      </c>
      <c r="D142" s="160"/>
      <c r="E142" s="161">
        <v>0.6</v>
      </c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49"/>
      <c r="Z142" s="149"/>
      <c r="AA142" s="149"/>
      <c r="AB142" s="149"/>
      <c r="AC142" s="149"/>
      <c r="AD142" s="149"/>
      <c r="AE142" s="149"/>
      <c r="AF142" s="149" t="s">
        <v>117</v>
      </c>
      <c r="AG142" s="149">
        <v>0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</row>
    <row r="143" spans="1:59" outlineLevel="1" x14ac:dyDescent="0.2">
      <c r="A143" s="170">
        <v>36</v>
      </c>
      <c r="B143" s="171" t="s">
        <v>247</v>
      </c>
      <c r="C143" s="186" t="s">
        <v>248</v>
      </c>
      <c r="D143" s="172" t="s">
        <v>111</v>
      </c>
      <c r="E143" s="173">
        <v>125.629</v>
      </c>
      <c r="F143" s="174"/>
      <c r="G143" s="175">
        <f>ROUND(E143*F143,2)</f>
        <v>0</v>
      </c>
      <c r="H143" s="174">
        <v>0</v>
      </c>
      <c r="I143" s="175">
        <f>ROUND(E143*H143,2)</f>
        <v>0</v>
      </c>
      <c r="J143" s="174">
        <v>179.62</v>
      </c>
      <c r="K143" s="175">
        <f>ROUND(E143*J143,2)</f>
        <v>22565.48</v>
      </c>
      <c r="L143" s="175">
        <v>21</v>
      </c>
      <c r="M143" s="175">
        <f>G143*(1+L143/100)</f>
        <v>0</v>
      </c>
      <c r="N143" s="173">
        <v>0</v>
      </c>
      <c r="O143" s="173">
        <f>ROUND(E143*N143,2)</f>
        <v>0</v>
      </c>
      <c r="P143" s="173">
        <v>0</v>
      </c>
      <c r="Q143" s="173">
        <f>ROUND(E143*P143,2)</f>
        <v>0</v>
      </c>
      <c r="R143" s="175"/>
      <c r="S143" s="176" t="s">
        <v>112</v>
      </c>
      <c r="T143" s="159">
        <v>0.3</v>
      </c>
      <c r="U143" s="159">
        <f>ROUND(E143*T143,2)</f>
        <v>37.69</v>
      </c>
      <c r="V143" s="159"/>
      <c r="W143" s="159" t="s">
        <v>113</v>
      </c>
      <c r="X143" s="159" t="s">
        <v>114</v>
      </c>
      <c r="Y143" s="149"/>
      <c r="Z143" s="149"/>
      <c r="AA143" s="149"/>
      <c r="AB143" s="149"/>
      <c r="AC143" s="149"/>
      <c r="AD143" s="149"/>
      <c r="AE143" s="149"/>
      <c r="AF143" s="149" t="s">
        <v>115</v>
      </c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</row>
    <row r="144" spans="1:59" outlineLevel="2" x14ac:dyDescent="0.2">
      <c r="A144" s="156"/>
      <c r="B144" s="157"/>
      <c r="C144" s="187" t="s">
        <v>249</v>
      </c>
      <c r="D144" s="160"/>
      <c r="E144" s="161">
        <v>125.629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49"/>
      <c r="Z144" s="149"/>
      <c r="AA144" s="149"/>
      <c r="AB144" s="149"/>
      <c r="AC144" s="149"/>
      <c r="AD144" s="149"/>
      <c r="AE144" s="149"/>
      <c r="AF144" s="149" t="s">
        <v>117</v>
      </c>
      <c r="AG144" s="149">
        <v>5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</row>
    <row r="145" spans="1:59" ht="22.5" outlineLevel="1" x14ac:dyDescent="0.2">
      <c r="A145" s="170">
        <v>37</v>
      </c>
      <c r="B145" s="171" t="s">
        <v>250</v>
      </c>
      <c r="C145" s="186" t="s">
        <v>251</v>
      </c>
      <c r="D145" s="172" t="s">
        <v>111</v>
      </c>
      <c r="E145" s="173">
        <v>113.22</v>
      </c>
      <c r="F145" s="174"/>
      <c r="G145" s="175">
        <f>ROUND(E145*F145,2)</f>
        <v>0</v>
      </c>
      <c r="H145" s="174">
        <v>753</v>
      </c>
      <c r="I145" s="175">
        <f>ROUND(E145*H145,2)</f>
        <v>85254.66</v>
      </c>
      <c r="J145" s="174">
        <v>0</v>
      </c>
      <c r="K145" s="175">
        <f>ROUND(E145*J145,2)</f>
        <v>0</v>
      </c>
      <c r="L145" s="175">
        <v>21</v>
      </c>
      <c r="M145" s="175">
        <f>G145*(1+L145/100)</f>
        <v>0</v>
      </c>
      <c r="N145" s="173">
        <v>2.3999999999999998E-3</v>
      </c>
      <c r="O145" s="173">
        <f>ROUND(E145*N145,2)</f>
        <v>0.27</v>
      </c>
      <c r="P145" s="173">
        <v>0</v>
      </c>
      <c r="Q145" s="173">
        <f>ROUND(E145*P145,2)</f>
        <v>0</v>
      </c>
      <c r="R145" s="175" t="s">
        <v>154</v>
      </c>
      <c r="S145" s="176" t="s">
        <v>121</v>
      </c>
      <c r="T145" s="159">
        <v>0</v>
      </c>
      <c r="U145" s="159">
        <f>ROUND(E145*T145,2)</f>
        <v>0</v>
      </c>
      <c r="V145" s="159"/>
      <c r="W145" s="159" t="s">
        <v>155</v>
      </c>
      <c r="X145" s="159" t="s">
        <v>114</v>
      </c>
      <c r="Y145" s="149"/>
      <c r="Z145" s="149"/>
      <c r="AA145" s="149"/>
      <c r="AB145" s="149"/>
      <c r="AC145" s="149"/>
      <c r="AD145" s="149"/>
      <c r="AE145" s="149"/>
      <c r="AF145" s="149" t="s">
        <v>156</v>
      </c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</row>
    <row r="146" spans="1:59" outlineLevel="2" x14ac:dyDescent="0.2">
      <c r="A146" s="156"/>
      <c r="B146" s="157"/>
      <c r="C146" s="187" t="s">
        <v>252</v>
      </c>
      <c r="D146" s="160"/>
      <c r="E146" s="161">
        <v>113.22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49"/>
      <c r="Z146" s="149"/>
      <c r="AA146" s="149"/>
      <c r="AB146" s="149"/>
      <c r="AC146" s="149"/>
      <c r="AD146" s="149"/>
      <c r="AE146" s="149"/>
      <c r="AF146" s="149" t="s">
        <v>117</v>
      </c>
      <c r="AG146" s="149">
        <v>5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</row>
    <row r="147" spans="1:59" outlineLevel="1" x14ac:dyDescent="0.2">
      <c r="A147" s="170">
        <v>38</v>
      </c>
      <c r="B147" s="171" t="s">
        <v>253</v>
      </c>
      <c r="C147" s="186" t="s">
        <v>254</v>
      </c>
      <c r="D147" s="172" t="s">
        <v>255</v>
      </c>
      <c r="E147" s="173">
        <v>0.86573</v>
      </c>
      <c r="F147" s="174"/>
      <c r="G147" s="175">
        <f>ROUND(E147*F147,2)</f>
        <v>0</v>
      </c>
      <c r="H147" s="174">
        <v>19340</v>
      </c>
      <c r="I147" s="175">
        <f>ROUND(E147*H147,2)</f>
        <v>16743.22</v>
      </c>
      <c r="J147" s="174">
        <v>0</v>
      </c>
      <c r="K147" s="175">
        <f>ROUND(E147*J147,2)</f>
        <v>0</v>
      </c>
      <c r="L147" s="175">
        <v>21</v>
      </c>
      <c r="M147" s="175">
        <f>G147*(1+L147/100)</f>
        <v>0</v>
      </c>
      <c r="N147" s="173">
        <v>1</v>
      </c>
      <c r="O147" s="173">
        <f>ROUND(E147*N147,2)</f>
        <v>0.87</v>
      </c>
      <c r="P147" s="173">
        <v>0</v>
      </c>
      <c r="Q147" s="173">
        <f>ROUND(E147*P147,2)</f>
        <v>0</v>
      </c>
      <c r="R147" s="175" t="s">
        <v>154</v>
      </c>
      <c r="S147" s="176" t="s">
        <v>121</v>
      </c>
      <c r="T147" s="159">
        <v>0</v>
      </c>
      <c r="U147" s="159">
        <f>ROUND(E147*T147,2)</f>
        <v>0</v>
      </c>
      <c r="V147" s="159"/>
      <c r="W147" s="159" t="s">
        <v>155</v>
      </c>
      <c r="X147" s="159" t="s">
        <v>114</v>
      </c>
      <c r="Y147" s="149"/>
      <c r="Z147" s="149"/>
      <c r="AA147" s="149"/>
      <c r="AB147" s="149"/>
      <c r="AC147" s="149"/>
      <c r="AD147" s="149"/>
      <c r="AE147" s="149"/>
      <c r="AF147" s="149" t="s">
        <v>156</v>
      </c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</row>
    <row r="148" spans="1:59" outlineLevel="2" x14ac:dyDescent="0.2">
      <c r="A148" s="156"/>
      <c r="B148" s="157"/>
      <c r="C148" s="187" t="s">
        <v>256</v>
      </c>
      <c r="D148" s="160"/>
      <c r="E148" s="161">
        <v>0.86573</v>
      </c>
      <c r="F148" s="159"/>
      <c r="G148" s="159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49"/>
      <c r="Z148" s="149"/>
      <c r="AA148" s="149"/>
      <c r="AB148" s="149"/>
      <c r="AC148" s="149"/>
      <c r="AD148" s="149"/>
      <c r="AE148" s="149"/>
      <c r="AF148" s="149" t="s">
        <v>117</v>
      </c>
      <c r="AG148" s="149">
        <v>0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</row>
    <row r="149" spans="1:59" ht="22.5" outlineLevel="1" x14ac:dyDescent="0.2">
      <c r="A149" s="170">
        <v>39</v>
      </c>
      <c r="B149" s="171" t="s">
        <v>257</v>
      </c>
      <c r="C149" s="186" t="s">
        <v>258</v>
      </c>
      <c r="D149" s="172" t="s">
        <v>111</v>
      </c>
      <c r="E149" s="173">
        <v>37.524000000000001</v>
      </c>
      <c r="F149" s="174"/>
      <c r="G149" s="175">
        <f>ROUND(E149*F149,2)</f>
        <v>0</v>
      </c>
      <c r="H149" s="174">
        <v>593</v>
      </c>
      <c r="I149" s="175">
        <f>ROUND(E149*H149,2)</f>
        <v>22251.73</v>
      </c>
      <c r="J149" s="174">
        <v>0</v>
      </c>
      <c r="K149" s="175">
        <f>ROUND(E149*J149,2)</f>
        <v>0</v>
      </c>
      <c r="L149" s="175">
        <v>21</v>
      </c>
      <c r="M149" s="175">
        <f>G149*(1+L149/100)</f>
        <v>0</v>
      </c>
      <c r="N149" s="173">
        <v>1.32E-3</v>
      </c>
      <c r="O149" s="173">
        <f>ROUND(E149*N149,2)</f>
        <v>0.05</v>
      </c>
      <c r="P149" s="173">
        <v>0</v>
      </c>
      <c r="Q149" s="173">
        <f>ROUND(E149*P149,2)</f>
        <v>0</v>
      </c>
      <c r="R149" s="175" t="s">
        <v>154</v>
      </c>
      <c r="S149" s="176" t="s">
        <v>121</v>
      </c>
      <c r="T149" s="159">
        <v>0</v>
      </c>
      <c r="U149" s="159">
        <f>ROUND(E149*T149,2)</f>
        <v>0</v>
      </c>
      <c r="V149" s="159"/>
      <c r="W149" s="159" t="s">
        <v>155</v>
      </c>
      <c r="X149" s="159" t="s">
        <v>114</v>
      </c>
      <c r="Y149" s="149"/>
      <c r="Z149" s="149"/>
      <c r="AA149" s="149"/>
      <c r="AB149" s="149"/>
      <c r="AC149" s="149"/>
      <c r="AD149" s="149"/>
      <c r="AE149" s="149"/>
      <c r="AF149" s="149" t="s">
        <v>156</v>
      </c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</row>
    <row r="150" spans="1:59" outlineLevel="2" x14ac:dyDescent="0.2">
      <c r="A150" s="156"/>
      <c r="B150" s="157"/>
      <c r="C150" s="187" t="s">
        <v>259</v>
      </c>
      <c r="D150" s="160"/>
      <c r="E150" s="161">
        <v>37.524000000000001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49"/>
      <c r="Z150" s="149"/>
      <c r="AA150" s="149"/>
      <c r="AB150" s="149"/>
      <c r="AC150" s="149"/>
      <c r="AD150" s="149"/>
      <c r="AE150" s="149"/>
      <c r="AF150" s="149" t="s">
        <v>117</v>
      </c>
      <c r="AG150" s="149">
        <v>5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</row>
    <row r="151" spans="1:59" outlineLevel="1" x14ac:dyDescent="0.2">
      <c r="A151" s="170">
        <v>40</v>
      </c>
      <c r="B151" s="171" t="s">
        <v>260</v>
      </c>
      <c r="C151" s="186" t="s">
        <v>261</v>
      </c>
      <c r="D151" s="172" t="s">
        <v>120</v>
      </c>
      <c r="E151" s="173">
        <v>39.700000000000003</v>
      </c>
      <c r="F151" s="174"/>
      <c r="G151" s="175">
        <f>ROUND(E151*F151,2)</f>
        <v>0</v>
      </c>
      <c r="H151" s="174">
        <v>34.799999999999997</v>
      </c>
      <c r="I151" s="175">
        <f>ROUND(E151*H151,2)</f>
        <v>1381.56</v>
      </c>
      <c r="J151" s="174">
        <v>0</v>
      </c>
      <c r="K151" s="175">
        <f>ROUND(E151*J151,2)</f>
        <v>0</v>
      </c>
      <c r="L151" s="175">
        <v>21</v>
      </c>
      <c r="M151" s="175">
        <f>G151*(1+L151/100)</f>
        <v>0</v>
      </c>
      <c r="N151" s="173">
        <v>2.0000000000000001E-4</v>
      </c>
      <c r="O151" s="173">
        <f>ROUND(E151*N151,2)</f>
        <v>0.01</v>
      </c>
      <c r="P151" s="173">
        <v>0</v>
      </c>
      <c r="Q151" s="173">
        <f>ROUND(E151*P151,2)</f>
        <v>0</v>
      </c>
      <c r="R151" s="175" t="s">
        <v>154</v>
      </c>
      <c r="S151" s="176" t="s">
        <v>121</v>
      </c>
      <c r="T151" s="159">
        <v>0</v>
      </c>
      <c r="U151" s="159">
        <f>ROUND(E151*T151,2)</f>
        <v>0</v>
      </c>
      <c r="V151" s="159"/>
      <c r="W151" s="159" t="s">
        <v>155</v>
      </c>
      <c r="X151" s="159" t="s">
        <v>114</v>
      </c>
      <c r="Y151" s="149"/>
      <c r="Z151" s="149"/>
      <c r="AA151" s="149"/>
      <c r="AB151" s="149"/>
      <c r="AC151" s="149"/>
      <c r="AD151" s="149"/>
      <c r="AE151" s="149"/>
      <c r="AF151" s="149" t="s">
        <v>156</v>
      </c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</row>
    <row r="152" spans="1:59" outlineLevel="2" x14ac:dyDescent="0.2">
      <c r="A152" s="156"/>
      <c r="B152" s="157"/>
      <c r="C152" s="187" t="s">
        <v>262</v>
      </c>
      <c r="D152" s="160"/>
      <c r="E152" s="161">
        <v>39.700000000000003</v>
      </c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49"/>
      <c r="Z152" s="149"/>
      <c r="AA152" s="149"/>
      <c r="AB152" s="149"/>
      <c r="AC152" s="149"/>
      <c r="AD152" s="149"/>
      <c r="AE152" s="149"/>
      <c r="AF152" s="149" t="s">
        <v>117</v>
      </c>
      <c r="AG152" s="149">
        <v>5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</row>
    <row r="153" spans="1:59" outlineLevel="1" x14ac:dyDescent="0.2">
      <c r="A153" s="170">
        <v>41</v>
      </c>
      <c r="B153" s="171" t="s">
        <v>263</v>
      </c>
      <c r="C153" s="186" t="s">
        <v>264</v>
      </c>
      <c r="D153" s="172" t="s">
        <v>125</v>
      </c>
      <c r="E153" s="173">
        <v>13</v>
      </c>
      <c r="F153" s="174"/>
      <c r="G153" s="175">
        <f>ROUND(E153*F153,2)</f>
        <v>0</v>
      </c>
      <c r="H153" s="174">
        <v>20.3</v>
      </c>
      <c r="I153" s="175">
        <f>ROUND(E153*H153,2)</f>
        <v>263.89999999999998</v>
      </c>
      <c r="J153" s="174">
        <v>0</v>
      </c>
      <c r="K153" s="175">
        <f>ROUND(E153*J153,2)</f>
        <v>0</v>
      </c>
      <c r="L153" s="175">
        <v>21</v>
      </c>
      <c r="M153" s="175">
        <f>G153*(1+L153/100)</f>
        <v>0</v>
      </c>
      <c r="N153" s="173">
        <v>1E-4</v>
      </c>
      <c r="O153" s="173">
        <f>ROUND(E153*N153,2)</f>
        <v>0</v>
      </c>
      <c r="P153" s="173">
        <v>0</v>
      </c>
      <c r="Q153" s="173">
        <f>ROUND(E153*P153,2)</f>
        <v>0</v>
      </c>
      <c r="R153" s="175" t="s">
        <v>154</v>
      </c>
      <c r="S153" s="176" t="s">
        <v>121</v>
      </c>
      <c r="T153" s="159">
        <v>0</v>
      </c>
      <c r="U153" s="159">
        <f>ROUND(E153*T153,2)</f>
        <v>0</v>
      </c>
      <c r="V153" s="159"/>
      <c r="W153" s="159" t="s">
        <v>155</v>
      </c>
      <c r="X153" s="159" t="s">
        <v>114</v>
      </c>
      <c r="Y153" s="149"/>
      <c r="Z153" s="149"/>
      <c r="AA153" s="149"/>
      <c r="AB153" s="149"/>
      <c r="AC153" s="149"/>
      <c r="AD153" s="149"/>
      <c r="AE153" s="149"/>
      <c r="AF153" s="149" t="s">
        <v>156</v>
      </c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</row>
    <row r="154" spans="1:59" outlineLevel="2" x14ac:dyDescent="0.2">
      <c r="A154" s="156"/>
      <c r="B154" s="157"/>
      <c r="C154" s="187" t="s">
        <v>265</v>
      </c>
      <c r="D154" s="160"/>
      <c r="E154" s="161">
        <v>4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49"/>
      <c r="Z154" s="149"/>
      <c r="AA154" s="149"/>
      <c r="AB154" s="149"/>
      <c r="AC154" s="149"/>
      <c r="AD154" s="149"/>
      <c r="AE154" s="149"/>
      <c r="AF154" s="149" t="s">
        <v>117</v>
      </c>
      <c r="AG154" s="149">
        <v>0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</row>
    <row r="155" spans="1:59" outlineLevel="3" x14ac:dyDescent="0.2">
      <c r="A155" s="156"/>
      <c r="B155" s="157"/>
      <c r="C155" s="187" t="s">
        <v>266</v>
      </c>
      <c r="D155" s="160"/>
      <c r="E155" s="161">
        <v>9</v>
      </c>
      <c r="F155" s="159"/>
      <c r="G155" s="159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49"/>
      <c r="Z155" s="149"/>
      <c r="AA155" s="149"/>
      <c r="AB155" s="149"/>
      <c r="AC155" s="149"/>
      <c r="AD155" s="149"/>
      <c r="AE155" s="149"/>
      <c r="AF155" s="149" t="s">
        <v>117</v>
      </c>
      <c r="AG155" s="149">
        <v>0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</row>
    <row r="156" spans="1:59" outlineLevel="1" x14ac:dyDescent="0.2">
      <c r="A156" s="170">
        <v>42</v>
      </c>
      <c r="B156" s="171" t="s">
        <v>267</v>
      </c>
      <c r="C156" s="186" t="s">
        <v>268</v>
      </c>
      <c r="D156" s="172" t="s">
        <v>125</v>
      </c>
      <c r="E156" s="173">
        <v>1</v>
      </c>
      <c r="F156" s="174"/>
      <c r="G156" s="175">
        <f>ROUND(E156*F156,2)</f>
        <v>0</v>
      </c>
      <c r="H156" s="174">
        <v>20.3</v>
      </c>
      <c r="I156" s="175">
        <f>ROUND(E156*H156,2)</f>
        <v>20.3</v>
      </c>
      <c r="J156" s="174">
        <v>0</v>
      </c>
      <c r="K156" s="175">
        <f>ROUND(E156*J156,2)</f>
        <v>0</v>
      </c>
      <c r="L156" s="175">
        <v>21</v>
      </c>
      <c r="M156" s="175">
        <f>G156*(1+L156/100)</f>
        <v>0</v>
      </c>
      <c r="N156" s="173">
        <v>1E-4</v>
      </c>
      <c r="O156" s="173">
        <f>ROUND(E156*N156,2)</f>
        <v>0</v>
      </c>
      <c r="P156" s="173">
        <v>0</v>
      </c>
      <c r="Q156" s="173">
        <f>ROUND(E156*P156,2)</f>
        <v>0</v>
      </c>
      <c r="R156" s="175" t="s">
        <v>154</v>
      </c>
      <c r="S156" s="176" t="s">
        <v>121</v>
      </c>
      <c r="T156" s="159">
        <v>0</v>
      </c>
      <c r="U156" s="159">
        <f>ROUND(E156*T156,2)</f>
        <v>0</v>
      </c>
      <c r="V156" s="159"/>
      <c r="W156" s="159" t="s">
        <v>155</v>
      </c>
      <c r="X156" s="159" t="s">
        <v>114</v>
      </c>
      <c r="Y156" s="149"/>
      <c r="Z156" s="149"/>
      <c r="AA156" s="149"/>
      <c r="AB156" s="149"/>
      <c r="AC156" s="149"/>
      <c r="AD156" s="149"/>
      <c r="AE156" s="149"/>
      <c r="AF156" s="149" t="s">
        <v>156</v>
      </c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</row>
    <row r="157" spans="1:59" outlineLevel="2" x14ac:dyDescent="0.2">
      <c r="A157" s="156"/>
      <c r="B157" s="157"/>
      <c r="C157" s="187" t="s">
        <v>269</v>
      </c>
      <c r="D157" s="160"/>
      <c r="E157" s="161">
        <v>1</v>
      </c>
      <c r="F157" s="159"/>
      <c r="G157" s="159"/>
      <c r="H157" s="159"/>
      <c r="I157" s="159"/>
      <c r="J157" s="159"/>
      <c r="K157" s="159"/>
      <c r="L157" s="159"/>
      <c r="M157" s="159"/>
      <c r="N157" s="158"/>
      <c r="O157" s="158"/>
      <c r="P157" s="158"/>
      <c r="Q157" s="158"/>
      <c r="R157" s="159"/>
      <c r="S157" s="159"/>
      <c r="T157" s="159"/>
      <c r="U157" s="159"/>
      <c r="V157" s="159"/>
      <c r="W157" s="159"/>
      <c r="X157" s="159"/>
      <c r="Y157" s="149"/>
      <c r="Z157" s="149"/>
      <c r="AA157" s="149"/>
      <c r="AB157" s="149"/>
      <c r="AC157" s="149"/>
      <c r="AD157" s="149"/>
      <c r="AE157" s="149"/>
      <c r="AF157" s="149" t="s">
        <v>117</v>
      </c>
      <c r="AG157" s="149">
        <v>0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</row>
    <row r="158" spans="1:59" outlineLevel="1" x14ac:dyDescent="0.2">
      <c r="A158" s="177">
        <v>43</v>
      </c>
      <c r="B158" s="178" t="s">
        <v>270</v>
      </c>
      <c r="C158" s="188" t="s">
        <v>271</v>
      </c>
      <c r="D158" s="179" t="s">
        <v>0</v>
      </c>
      <c r="E158" s="180">
        <f>(G90+G92+G94+G112+G127+G131+G133+G135+G138+G143+G145+G147+G149+G151+G153+G156)/100</f>
        <v>0</v>
      </c>
      <c r="F158" s="181"/>
      <c r="G158" s="182">
        <f>ROUND(E158*F158,2)</f>
        <v>0</v>
      </c>
      <c r="H158" s="181">
        <v>0</v>
      </c>
      <c r="I158" s="182">
        <f>ROUND(E158*H158,2)</f>
        <v>0</v>
      </c>
      <c r="J158" s="181">
        <v>0.97</v>
      </c>
      <c r="K158" s="182">
        <f>ROUND(E158*J158,2)</f>
        <v>0</v>
      </c>
      <c r="L158" s="182">
        <v>21</v>
      </c>
      <c r="M158" s="182">
        <f>G158*(1+L158/100)</f>
        <v>0</v>
      </c>
      <c r="N158" s="180">
        <v>0</v>
      </c>
      <c r="O158" s="180">
        <f>ROUND(E158*N158,2)</f>
        <v>0</v>
      </c>
      <c r="P158" s="180">
        <v>0</v>
      </c>
      <c r="Q158" s="180">
        <f>ROUND(E158*P158,2)</f>
        <v>0</v>
      </c>
      <c r="R158" s="182"/>
      <c r="S158" s="183" t="s">
        <v>121</v>
      </c>
      <c r="T158" s="159">
        <v>0</v>
      </c>
      <c r="U158" s="159">
        <f>ROUND(E158*T158,2)</f>
        <v>0</v>
      </c>
      <c r="V158" s="159"/>
      <c r="W158" s="159" t="s">
        <v>201</v>
      </c>
      <c r="X158" s="159" t="s">
        <v>114</v>
      </c>
      <c r="Y158" s="149"/>
      <c r="Z158" s="149"/>
      <c r="AA158" s="149"/>
      <c r="AB158" s="149"/>
      <c r="AC158" s="149"/>
      <c r="AD158" s="149"/>
      <c r="AE158" s="149"/>
      <c r="AF158" s="149" t="s">
        <v>202</v>
      </c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</row>
    <row r="159" spans="1:59" x14ac:dyDescent="0.2">
      <c r="A159" s="163" t="s">
        <v>107</v>
      </c>
      <c r="B159" s="164" t="s">
        <v>67</v>
      </c>
      <c r="C159" s="185" t="s">
        <v>68</v>
      </c>
      <c r="D159" s="165"/>
      <c r="E159" s="166"/>
      <c r="F159" s="167"/>
      <c r="G159" s="167">
        <f>SUMIF(AF160:AF161,"&lt;&gt;NOR",G160:G161)</f>
        <v>0</v>
      </c>
      <c r="H159" s="167"/>
      <c r="I159" s="167">
        <f>SUM(I160:I161)</f>
        <v>756.14</v>
      </c>
      <c r="J159" s="167"/>
      <c r="K159" s="167">
        <f>SUM(K160:K161)</f>
        <v>3436.86</v>
      </c>
      <c r="L159" s="167"/>
      <c r="M159" s="167">
        <f>SUM(M160:M161)</f>
        <v>0</v>
      </c>
      <c r="N159" s="166"/>
      <c r="O159" s="166">
        <f>SUM(O160:O161)</f>
        <v>0</v>
      </c>
      <c r="P159" s="166"/>
      <c r="Q159" s="166">
        <f>SUM(Q160:Q161)</f>
        <v>0</v>
      </c>
      <c r="R159" s="167"/>
      <c r="S159" s="168"/>
      <c r="T159" s="162"/>
      <c r="U159" s="162">
        <f>SUM(U160:U161)</f>
        <v>5.64</v>
      </c>
      <c r="V159" s="162"/>
      <c r="W159" s="162"/>
      <c r="X159" s="162"/>
      <c r="AF159" t="s">
        <v>108</v>
      </c>
    </row>
    <row r="160" spans="1:59" outlineLevel="1" x14ac:dyDescent="0.2">
      <c r="A160" s="170">
        <v>44</v>
      </c>
      <c r="B160" s="171" t="s">
        <v>272</v>
      </c>
      <c r="C160" s="186" t="s">
        <v>273</v>
      </c>
      <c r="D160" s="172" t="s">
        <v>111</v>
      </c>
      <c r="E160" s="173">
        <v>14</v>
      </c>
      <c r="F160" s="174"/>
      <c r="G160" s="175">
        <f>ROUND(E160*F160,2)</f>
        <v>0</v>
      </c>
      <c r="H160" s="174">
        <v>54.01</v>
      </c>
      <c r="I160" s="175">
        <f>ROUND(E160*H160,2)</f>
        <v>756.14</v>
      </c>
      <c r="J160" s="174">
        <v>245.49</v>
      </c>
      <c r="K160" s="175">
        <f>ROUND(E160*J160,2)</f>
        <v>3436.86</v>
      </c>
      <c r="L160" s="175">
        <v>21</v>
      </c>
      <c r="M160" s="175">
        <f>G160*(1+L160/100)</f>
        <v>0</v>
      </c>
      <c r="N160" s="173">
        <v>3.1E-4</v>
      </c>
      <c r="O160" s="173">
        <f>ROUND(E160*N160,2)</f>
        <v>0</v>
      </c>
      <c r="P160" s="173">
        <v>0</v>
      </c>
      <c r="Q160" s="173">
        <f>ROUND(E160*P160,2)</f>
        <v>0</v>
      </c>
      <c r="R160" s="175"/>
      <c r="S160" s="176" t="s">
        <v>121</v>
      </c>
      <c r="T160" s="159">
        <v>0.40300000000000002</v>
      </c>
      <c r="U160" s="159">
        <f>ROUND(E160*T160,2)</f>
        <v>5.64</v>
      </c>
      <c r="V160" s="159"/>
      <c r="W160" s="159" t="s">
        <v>113</v>
      </c>
      <c r="X160" s="159" t="s">
        <v>114</v>
      </c>
      <c r="Y160" s="149"/>
      <c r="Z160" s="149"/>
      <c r="AA160" s="149"/>
      <c r="AB160" s="149"/>
      <c r="AC160" s="149"/>
      <c r="AD160" s="149"/>
      <c r="AE160" s="149"/>
      <c r="AF160" s="149" t="s">
        <v>115</v>
      </c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</row>
    <row r="161" spans="1:59" outlineLevel="2" x14ac:dyDescent="0.2">
      <c r="A161" s="156"/>
      <c r="B161" s="157"/>
      <c r="C161" s="187" t="s">
        <v>274</v>
      </c>
      <c r="D161" s="160"/>
      <c r="E161" s="161">
        <v>14</v>
      </c>
      <c r="F161" s="159"/>
      <c r="G161" s="159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49"/>
      <c r="Z161" s="149"/>
      <c r="AA161" s="149"/>
      <c r="AB161" s="149"/>
      <c r="AC161" s="149"/>
      <c r="AD161" s="149"/>
      <c r="AE161" s="149"/>
      <c r="AF161" s="149" t="s">
        <v>117</v>
      </c>
      <c r="AG161" s="149">
        <v>0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</row>
    <row r="162" spans="1:59" x14ac:dyDescent="0.2">
      <c r="A162" s="163" t="s">
        <v>107</v>
      </c>
      <c r="B162" s="164" t="s">
        <v>69</v>
      </c>
      <c r="C162" s="185" t="s">
        <v>70</v>
      </c>
      <c r="D162" s="165"/>
      <c r="E162" s="166"/>
      <c r="F162" s="167"/>
      <c r="G162" s="167">
        <f>SUMIF(AF163:AF165,"&lt;&gt;NOR",G163:G165)</f>
        <v>0</v>
      </c>
      <c r="H162" s="167"/>
      <c r="I162" s="167">
        <f>SUM(I163:I165)</f>
        <v>3555.05</v>
      </c>
      <c r="J162" s="167"/>
      <c r="K162" s="167">
        <f>SUM(K163:K165)</f>
        <v>32916.949999999997</v>
      </c>
      <c r="L162" s="167"/>
      <c r="M162" s="167">
        <f>SUM(M163:M165)</f>
        <v>0</v>
      </c>
      <c r="N162" s="166"/>
      <c r="O162" s="166">
        <f>SUM(O163:O165)</f>
        <v>0.1</v>
      </c>
      <c r="P162" s="166"/>
      <c r="Q162" s="166">
        <f>SUM(Q163:Q165)</f>
        <v>0</v>
      </c>
      <c r="R162" s="167"/>
      <c r="S162" s="168"/>
      <c r="T162" s="162"/>
      <c r="U162" s="162">
        <f>SUM(U163:U165)</f>
        <v>51.73</v>
      </c>
      <c r="V162" s="162"/>
      <c r="W162" s="162"/>
      <c r="X162" s="162"/>
      <c r="AF162" t="s">
        <v>108</v>
      </c>
    </row>
    <row r="163" spans="1:59" outlineLevel="1" x14ac:dyDescent="0.2">
      <c r="A163" s="170">
        <v>45</v>
      </c>
      <c r="B163" s="171" t="s">
        <v>275</v>
      </c>
      <c r="C163" s="186" t="s">
        <v>276</v>
      </c>
      <c r="D163" s="172" t="s">
        <v>111</v>
      </c>
      <c r="E163" s="173">
        <v>485</v>
      </c>
      <c r="F163" s="174"/>
      <c r="G163" s="175">
        <f>ROUND(E163*F163,2)</f>
        <v>0</v>
      </c>
      <c r="H163" s="174">
        <v>7.33</v>
      </c>
      <c r="I163" s="175">
        <f>ROUND(E163*H163,2)</f>
        <v>3555.05</v>
      </c>
      <c r="J163" s="174">
        <v>67.87</v>
      </c>
      <c r="K163" s="175">
        <f>ROUND(E163*J163,2)</f>
        <v>32916.949999999997</v>
      </c>
      <c r="L163" s="175">
        <v>21</v>
      </c>
      <c r="M163" s="175">
        <f>G163*(1+L163/100)</f>
        <v>0</v>
      </c>
      <c r="N163" s="173">
        <v>2.0000000000000001E-4</v>
      </c>
      <c r="O163" s="173">
        <f>ROUND(E163*N163,2)</f>
        <v>0.1</v>
      </c>
      <c r="P163" s="173">
        <v>0</v>
      </c>
      <c r="Q163" s="173">
        <f>ROUND(E163*P163,2)</f>
        <v>0</v>
      </c>
      <c r="R163" s="175"/>
      <c r="S163" s="176" t="s">
        <v>121</v>
      </c>
      <c r="T163" s="159">
        <v>0.10664999999999999</v>
      </c>
      <c r="U163" s="159">
        <f>ROUND(E163*T163,2)</f>
        <v>51.73</v>
      </c>
      <c r="V163" s="159"/>
      <c r="W163" s="159" t="s">
        <v>113</v>
      </c>
      <c r="X163" s="159" t="s">
        <v>114</v>
      </c>
      <c r="Y163" s="149"/>
      <c r="Z163" s="149"/>
      <c r="AA163" s="149"/>
      <c r="AB163" s="149"/>
      <c r="AC163" s="149"/>
      <c r="AD163" s="149"/>
      <c r="AE163" s="149"/>
      <c r="AF163" s="149" t="s">
        <v>115</v>
      </c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</row>
    <row r="164" spans="1:59" outlineLevel="2" x14ac:dyDescent="0.2">
      <c r="A164" s="156"/>
      <c r="B164" s="157"/>
      <c r="C164" s="187" t="s">
        <v>277</v>
      </c>
      <c r="D164" s="160"/>
      <c r="E164" s="161">
        <v>35</v>
      </c>
      <c r="F164" s="159"/>
      <c r="G164" s="159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49"/>
      <c r="Z164" s="149"/>
      <c r="AA164" s="149"/>
      <c r="AB164" s="149"/>
      <c r="AC164" s="149"/>
      <c r="AD164" s="149"/>
      <c r="AE164" s="149"/>
      <c r="AF164" s="149" t="s">
        <v>117</v>
      </c>
      <c r="AG164" s="149">
        <v>0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</row>
    <row r="165" spans="1:59" outlineLevel="3" x14ac:dyDescent="0.2">
      <c r="A165" s="156"/>
      <c r="B165" s="157"/>
      <c r="C165" s="187" t="s">
        <v>278</v>
      </c>
      <c r="D165" s="160"/>
      <c r="E165" s="161">
        <v>450</v>
      </c>
      <c r="F165" s="159"/>
      <c r="G165" s="159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49"/>
      <c r="Z165" s="149"/>
      <c r="AA165" s="149"/>
      <c r="AB165" s="149"/>
      <c r="AC165" s="149"/>
      <c r="AD165" s="149"/>
      <c r="AE165" s="149"/>
      <c r="AF165" s="149" t="s">
        <v>117</v>
      </c>
      <c r="AG165" s="149">
        <v>0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</row>
    <row r="166" spans="1:59" x14ac:dyDescent="0.2">
      <c r="A166" s="163" t="s">
        <v>107</v>
      </c>
      <c r="B166" s="164" t="s">
        <v>71</v>
      </c>
      <c r="C166" s="185" t="s">
        <v>72</v>
      </c>
      <c r="D166" s="165"/>
      <c r="E166" s="166"/>
      <c r="F166" s="167"/>
      <c r="G166" s="167">
        <f>SUMIF(AF167:AF167,"&lt;&gt;NOR",G167:G167)</f>
        <v>0</v>
      </c>
      <c r="H166" s="167"/>
      <c r="I166" s="167">
        <f>SUM(I167:I167)</f>
        <v>0</v>
      </c>
      <c r="J166" s="167"/>
      <c r="K166" s="167">
        <f>SUM(K167:K167)</f>
        <v>450489.2</v>
      </c>
      <c r="L166" s="167"/>
      <c r="M166" s="167">
        <f>SUM(M167:M167)</f>
        <v>0</v>
      </c>
      <c r="N166" s="166"/>
      <c r="O166" s="166">
        <f>SUM(O167:O167)</f>
        <v>0</v>
      </c>
      <c r="P166" s="166"/>
      <c r="Q166" s="166">
        <f>SUM(Q167:Q167)</f>
        <v>0</v>
      </c>
      <c r="R166" s="167"/>
      <c r="S166" s="168"/>
      <c r="T166" s="162"/>
      <c r="U166" s="162">
        <f>SUM(U167:U167)</f>
        <v>0</v>
      </c>
      <c r="V166" s="162"/>
      <c r="W166" s="162"/>
      <c r="X166" s="162"/>
      <c r="AF166" t="s">
        <v>108</v>
      </c>
    </row>
    <row r="167" spans="1:59" ht="22.5" outlineLevel="1" x14ac:dyDescent="0.2">
      <c r="A167" s="177">
        <v>46</v>
      </c>
      <c r="B167" s="178" t="s">
        <v>279</v>
      </c>
      <c r="C167" s="188" t="s">
        <v>280</v>
      </c>
      <c r="D167" s="179" t="s">
        <v>139</v>
      </c>
      <c r="E167" s="180">
        <v>1</v>
      </c>
      <c r="F167" s="181">
        <f>'Elektro č.p. 140'!G17</f>
        <v>0</v>
      </c>
      <c r="G167" s="182">
        <f>ROUND(E167*F167,2)</f>
        <v>0</v>
      </c>
      <c r="H167" s="181">
        <v>0</v>
      </c>
      <c r="I167" s="182">
        <f>ROUND(E167*H167,2)</f>
        <v>0</v>
      </c>
      <c r="J167" s="181">
        <v>450489.2</v>
      </c>
      <c r="K167" s="182">
        <f>ROUND(E167*J167,2)</f>
        <v>450489.2</v>
      </c>
      <c r="L167" s="182">
        <v>21</v>
      </c>
      <c r="M167" s="182">
        <f>G167*(1+L167/100)</f>
        <v>0</v>
      </c>
      <c r="N167" s="180">
        <v>0</v>
      </c>
      <c r="O167" s="180">
        <f>ROUND(E167*N167,2)</f>
        <v>0</v>
      </c>
      <c r="P167" s="180">
        <v>0</v>
      </c>
      <c r="Q167" s="180">
        <f>ROUND(E167*P167,2)</f>
        <v>0</v>
      </c>
      <c r="R167" s="182"/>
      <c r="S167" s="183" t="s">
        <v>112</v>
      </c>
      <c r="T167" s="159">
        <v>0</v>
      </c>
      <c r="U167" s="159">
        <f>ROUND(E167*T167,2)</f>
        <v>0</v>
      </c>
      <c r="V167" s="159"/>
      <c r="W167" s="159" t="s">
        <v>113</v>
      </c>
      <c r="X167" s="159" t="s">
        <v>114</v>
      </c>
      <c r="Y167" s="149"/>
      <c r="Z167" s="149"/>
      <c r="AA167" s="149"/>
      <c r="AB167" s="149"/>
      <c r="AC167" s="149"/>
      <c r="AD167" s="149"/>
      <c r="AE167" s="149"/>
      <c r="AF167" s="149" t="s">
        <v>115</v>
      </c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</row>
    <row r="168" spans="1:59" x14ac:dyDescent="0.2">
      <c r="A168" s="163" t="s">
        <v>107</v>
      </c>
      <c r="B168" s="164" t="s">
        <v>73</v>
      </c>
      <c r="C168" s="185" t="s">
        <v>74</v>
      </c>
      <c r="D168" s="165"/>
      <c r="E168" s="166"/>
      <c r="F168" s="167"/>
      <c r="G168" s="167">
        <f>SUMIF(AF169:AF170,"&lt;&gt;NOR",G169:G170)</f>
        <v>0</v>
      </c>
      <c r="H168" s="167"/>
      <c r="I168" s="167">
        <f>SUM(I169:I170)</f>
        <v>0</v>
      </c>
      <c r="J168" s="167"/>
      <c r="K168" s="167">
        <f>SUM(K169:K170)</f>
        <v>65200</v>
      </c>
      <c r="L168" s="167"/>
      <c r="M168" s="167">
        <f>SUM(M169:M170)</f>
        <v>0</v>
      </c>
      <c r="N168" s="166"/>
      <c r="O168" s="166">
        <f>SUM(O169:O170)</f>
        <v>0</v>
      </c>
      <c r="P168" s="166"/>
      <c r="Q168" s="166">
        <f>SUM(Q169:Q170)</f>
        <v>0</v>
      </c>
      <c r="R168" s="167"/>
      <c r="S168" s="168"/>
      <c r="T168" s="162"/>
      <c r="U168" s="162">
        <f>SUM(U169:U170)</f>
        <v>0</v>
      </c>
      <c r="V168" s="162"/>
      <c r="W168" s="162"/>
      <c r="X168" s="162"/>
      <c r="AF168" t="s">
        <v>108</v>
      </c>
    </row>
    <row r="169" spans="1:59" ht="22.5" outlineLevel="1" x14ac:dyDescent="0.2">
      <c r="A169" s="170">
        <v>47</v>
      </c>
      <c r="B169" s="171" t="s">
        <v>281</v>
      </c>
      <c r="C169" s="186" t="s">
        <v>282</v>
      </c>
      <c r="D169" s="172" t="s">
        <v>139</v>
      </c>
      <c r="E169" s="173">
        <v>4</v>
      </c>
      <c r="F169" s="174"/>
      <c r="G169" s="175">
        <f>ROUND(E169*F169,2)</f>
        <v>0</v>
      </c>
      <c r="H169" s="174">
        <v>0</v>
      </c>
      <c r="I169" s="175">
        <f>ROUND(E169*H169,2)</f>
        <v>0</v>
      </c>
      <c r="J169" s="174">
        <v>16300</v>
      </c>
      <c r="K169" s="175">
        <f>ROUND(E169*J169,2)</f>
        <v>65200</v>
      </c>
      <c r="L169" s="175">
        <v>21</v>
      </c>
      <c r="M169" s="175">
        <f>G169*(1+L169/100)</f>
        <v>0</v>
      </c>
      <c r="N169" s="173">
        <v>0</v>
      </c>
      <c r="O169" s="173">
        <f>ROUND(E169*N169,2)</f>
        <v>0</v>
      </c>
      <c r="P169" s="173">
        <v>0</v>
      </c>
      <c r="Q169" s="173">
        <f>ROUND(E169*P169,2)</f>
        <v>0</v>
      </c>
      <c r="R169" s="175"/>
      <c r="S169" s="176" t="s">
        <v>112</v>
      </c>
      <c r="T169" s="159">
        <v>0</v>
      </c>
      <c r="U169" s="159">
        <f>ROUND(E169*T169,2)</f>
        <v>0</v>
      </c>
      <c r="V169" s="159"/>
      <c r="W169" s="159" t="s">
        <v>113</v>
      </c>
      <c r="X169" s="159" t="s">
        <v>114</v>
      </c>
      <c r="Y169" s="149"/>
      <c r="Z169" s="149"/>
      <c r="AA169" s="149"/>
      <c r="AB169" s="149"/>
      <c r="AC169" s="149"/>
      <c r="AD169" s="149"/>
      <c r="AE169" s="149"/>
      <c r="AF169" s="149" t="s">
        <v>115</v>
      </c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</row>
    <row r="170" spans="1:59" ht="22.5" outlineLevel="2" x14ac:dyDescent="0.2">
      <c r="A170" s="156"/>
      <c r="B170" s="157"/>
      <c r="C170" s="388" t="s">
        <v>283</v>
      </c>
      <c r="D170" s="389"/>
      <c r="E170" s="389"/>
      <c r="F170" s="389"/>
      <c r="G170" s="389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49"/>
      <c r="Z170" s="149"/>
      <c r="AA170" s="149"/>
      <c r="AB170" s="149"/>
      <c r="AC170" s="149"/>
      <c r="AD170" s="149"/>
      <c r="AE170" s="149"/>
      <c r="AF170" s="149" t="s">
        <v>143</v>
      </c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84" t="str">
        <f>C170</f>
        <v>z kuchyně (0.13) do technické místnosti (0.17), potrubí vede přes samostatný požární úsek archivu (0.18)</v>
      </c>
      <c r="BA170" s="149"/>
      <c r="BB170" s="149"/>
      <c r="BC170" s="149"/>
      <c r="BD170" s="149"/>
      <c r="BE170" s="149"/>
      <c r="BF170" s="149"/>
      <c r="BG170" s="149"/>
    </row>
    <row r="171" spans="1:59" ht="25.5" x14ac:dyDescent="0.2">
      <c r="A171" s="163" t="s">
        <v>107</v>
      </c>
      <c r="B171" s="164" t="s">
        <v>75</v>
      </c>
      <c r="C171" s="185" t="s">
        <v>76</v>
      </c>
      <c r="D171" s="165"/>
      <c r="E171" s="166"/>
      <c r="F171" s="167"/>
      <c r="G171" s="167">
        <f>SUMIF(AF172:AF174,"&lt;&gt;NOR",G172:G174)</f>
        <v>0</v>
      </c>
      <c r="H171" s="167"/>
      <c r="I171" s="167">
        <f>SUM(I172:I174)</f>
        <v>0</v>
      </c>
      <c r="J171" s="167"/>
      <c r="K171" s="167">
        <f>SUM(K172:K174)</f>
        <v>499500</v>
      </c>
      <c r="L171" s="167"/>
      <c r="M171" s="167">
        <f>SUM(M172:M174)</f>
        <v>0</v>
      </c>
      <c r="N171" s="166"/>
      <c r="O171" s="166">
        <f>SUM(O172:O174)</f>
        <v>0</v>
      </c>
      <c r="P171" s="166"/>
      <c r="Q171" s="166">
        <f>SUM(Q172:Q174)</f>
        <v>0</v>
      </c>
      <c r="R171" s="167"/>
      <c r="S171" s="168"/>
      <c r="T171" s="162"/>
      <c r="U171" s="162">
        <f>SUM(U172:U174)</f>
        <v>0</v>
      </c>
      <c r="V171" s="162"/>
      <c r="W171" s="162"/>
      <c r="X171" s="162"/>
      <c r="AF171" t="s">
        <v>108</v>
      </c>
    </row>
    <row r="172" spans="1:59" ht="22.5" outlineLevel="1" x14ac:dyDescent="0.2">
      <c r="A172" s="170">
        <v>48</v>
      </c>
      <c r="B172" s="171" t="s">
        <v>284</v>
      </c>
      <c r="C172" s="186" t="s">
        <v>285</v>
      </c>
      <c r="D172" s="172" t="s">
        <v>139</v>
      </c>
      <c r="E172" s="173">
        <v>1</v>
      </c>
      <c r="F172" s="174"/>
      <c r="G172" s="175">
        <f>ROUND(E172*F172,2)</f>
        <v>0</v>
      </c>
      <c r="H172" s="174">
        <v>0</v>
      </c>
      <c r="I172" s="175">
        <f>ROUND(E172*H172,2)</f>
        <v>0</v>
      </c>
      <c r="J172" s="174">
        <v>450000</v>
      </c>
      <c r="K172" s="175">
        <f>ROUND(E172*J172,2)</f>
        <v>450000</v>
      </c>
      <c r="L172" s="175">
        <v>21</v>
      </c>
      <c r="M172" s="175">
        <f>G172*(1+L172/100)</f>
        <v>0</v>
      </c>
      <c r="N172" s="173">
        <v>0</v>
      </c>
      <c r="O172" s="173">
        <f>ROUND(E172*N172,2)</f>
        <v>0</v>
      </c>
      <c r="P172" s="173">
        <v>0</v>
      </c>
      <c r="Q172" s="173">
        <f>ROUND(E172*P172,2)</f>
        <v>0</v>
      </c>
      <c r="R172" s="175"/>
      <c r="S172" s="176" t="s">
        <v>112</v>
      </c>
      <c r="T172" s="159">
        <v>0</v>
      </c>
      <c r="U172" s="159">
        <f>ROUND(E172*T172,2)</f>
        <v>0</v>
      </c>
      <c r="V172" s="159"/>
      <c r="W172" s="159" t="s">
        <v>113</v>
      </c>
      <c r="X172" s="159" t="s">
        <v>114</v>
      </c>
      <c r="Y172" s="149"/>
      <c r="Z172" s="149"/>
      <c r="AA172" s="149"/>
      <c r="AB172" s="149"/>
      <c r="AC172" s="149"/>
      <c r="AD172" s="149"/>
      <c r="AE172" s="149"/>
      <c r="AF172" s="149" t="s">
        <v>115</v>
      </c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</row>
    <row r="173" spans="1:59" outlineLevel="2" x14ac:dyDescent="0.2">
      <c r="A173" s="156"/>
      <c r="B173" s="157"/>
      <c r="C173" s="388" t="s">
        <v>286</v>
      </c>
      <c r="D173" s="389"/>
      <c r="E173" s="389"/>
      <c r="F173" s="389"/>
      <c r="G173" s="389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49"/>
      <c r="Z173" s="149"/>
      <c r="AA173" s="149"/>
      <c r="AB173" s="149"/>
      <c r="AC173" s="149"/>
      <c r="AD173" s="149"/>
      <c r="AE173" s="149"/>
      <c r="AF173" s="149" t="s">
        <v>143</v>
      </c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</row>
    <row r="174" spans="1:59" ht="22.5" outlineLevel="1" x14ac:dyDescent="0.2">
      <c r="A174" s="177">
        <v>49</v>
      </c>
      <c r="B174" s="178" t="s">
        <v>287</v>
      </c>
      <c r="C174" s="188" t="s">
        <v>288</v>
      </c>
      <c r="D174" s="179" t="s">
        <v>289</v>
      </c>
      <c r="E174" s="180">
        <v>90</v>
      </c>
      <c r="F174" s="181"/>
      <c r="G174" s="182">
        <f>ROUND(E174*F174,2)</f>
        <v>0</v>
      </c>
      <c r="H174" s="181">
        <v>0</v>
      </c>
      <c r="I174" s="182">
        <f>ROUND(E174*H174,2)</f>
        <v>0</v>
      </c>
      <c r="J174" s="181">
        <v>550</v>
      </c>
      <c r="K174" s="182">
        <f>ROUND(E174*J174,2)</f>
        <v>49500</v>
      </c>
      <c r="L174" s="182">
        <v>21</v>
      </c>
      <c r="M174" s="182">
        <f>G174*(1+L174/100)</f>
        <v>0</v>
      </c>
      <c r="N174" s="180">
        <v>0</v>
      </c>
      <c r="O174" s="180">
        <f>ROUND(E174*N174,2)</f>
        <v>0</v>
      </c>
      <c r="P174" s="180">
        <v>0</v>
      </c>
      <c r="Q174" s="180">
        <f>ROUND(E174*P174,2)</f>
        <v>0</v>
      </c>
      <c r="R174" s="182"/>
      <c r="S174" s="183" t="s">
        <v>112</v>
      </c>
      <c r="T174" s="159">
        <v>0</v>
      </c>
      <c r="U174" s="159">
        <f>ROUND(E174*T174,2)</f>
        <v>0</v>
      </c>
      <c r="V174" s="159"/>
      <c r="W174" s="159" t="s">
        <v>113</v>
      </c>
      <c r="X174" s="159" t="s">
        <v>114</v>
      </c>
      <c r="Y174" s="149"/>
      <c r="Z174" s="149"/>
      <c r="AA174" s="149"/>
      <c r="AB174" s="149"/>
      <c r="AC174" s="149"/>
      <c r="AD174" s="149"/>
      <c r="AE174" s="149"/>
      <c r="AF174" s="149" t="s">
        <v>115</v>
      </c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</row>
    <row r="175" spans="1:59" x14ac:dyDescent="0.2">
      <c r="A175" s="163" t="s">
        <v>107</v>
      </c>
      <c r="B175" s="164" t="s">
        <v>77</v>
      </c>
      <c r="C175" s="185" t="s">
        <v>78</v>
      </c>
      <c r="D175" s="165"/>
      <c r="E175" s="166"/>
      <c r="F175" s="167"/>
      <c r="G175" s="167">
        <f>SUMIF(AF176:AF179,"&lt;&gt;NOR",G176:G179)</f>
        <v>0</v>
      </c>
      <c r="H175" s="167"/>
      <c r="I175" s="167">
        <f>SUM(I176:I179)</f>
        <v>0</v>
      </c>
      <c r="J175" s="167"/>
      <c r="K175" s="167">
        <f>SUM(K176:K179)</f>
        <v>7676.53</v>
      </c>
      <c r="L175" s="167"/>
      <c r="M175" s="167">
        <f>SUM(M176:M179)</f>
        <v>0</v>
      </c>
      <c r="N175" s="166"/>
      <c r="O175" s="166">
        <f>SUM(O176:O179)</f>
        <v>0</v>
      </c>
      <c r="P175" s="166"/>
      <c r="Q175" s="166">
        <f>SUM(Q176:Q179)</f>
        <v>0</v>
      </c>
      <c r="R175" s="167"/>
      <c r="S175" s="168"/>
      <c r="T175" s="162"/>
      <c r="U175" s="162">
        <f>SUM(U176:U179)</f>
        <v>0</v>
      </c>
      <c r="V175" s="162"/>
      <c r="W175" s="162"/>
      <c r="X175" s="162"/>
      <c r="AF175" t="s">
        <v>108</v>
      </c>
    </row>
    <row r="176" spans="1:59" ht="22.5" outlineLevel="1" x14ac:dyDescent="0.2">
      <c r="A176" s="170">
        <v>50</v>
      </c>
      <c r="B176" s="171" t="s">
        <v>290</v>
      </c>
      <c r="C176" s="186" t="s">
        <v>291</v>
      </c>
      <c r="D176" s="172" t="s">
        <v>255</v>
      </c>
      <c r="E176" s="173">
        <v>0.89400000000000002</v>
      </c>
      <c r="F176" s="174"/>
      <c r="G176" s="175">
        <f>ROUND(E176*F176,2)</f>
        <v>0</v>
      </c>
      <c r="H176" s="174">
        <v>0</v>
      </c>
      <c r="I176" s="175">
        <f>ROUND(E176*H176,2)</f>
        <v>0</v>
      </c>
      <c r="J176" s="174">
        <v>2880</v>
      </c>
      <c r="K176" s="175">
        <f>ROUND(E176*J176,2)</f>
        <v>2574.7199999999998</v>
      </c>
      <c r="L176" s="175">
        <v>21</v>
      </c>
      <c r="M176" s="175">
        <f>G176*(1+L176/100)</f>
        <v>0</v>
      </c>
      <c r="N176" s="173">
        <v>0</v>
      </c>
      <c r="O176" s="173">
        <f>ROUND(E176*N176,2)</f>
        <v>0</v>
      </c>
      <c r="P176" s="173">
        <v>0</v>
      </c>
      <c r="Q176" s="173">
        <f>ROUND(E176*P176,2)</f>
        <v>0</v>
      </c>
      <c r="R176" s="175"/>
      <c r="S176" s="176" t="s">
        <v>121</v>
      </c>
      <c r="T176" s="159">
        <v>0</v>
      </c>
      <c r="U176" s="159">
        <f>ROUND(E176*T176,2)</f>
        <v>0</v>
      </c>
      <c r="V176" s="159"/>
      <c r="W176" s="159" t="s">
        <v>113</v>
      </c>
      <c r="X176" s="159" t="s">
        <v>114</v>
      </c>
      <c r="Y176" s="149"/>
      <c r="Z176" s="149"/>
      <c r="AA176" s="149"/>
      <c r="AB176" s="149"/>
      <c r="AC176" s="149"/>
      <c r="AD176" s="149"/>
      <c r="AE176" s="149"/>
      <c r="AF176" s="149" t="s">
        <v>115</v>
      </c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</row>
    <row r="177" spans="1:59" outlineLevel="2" x14ac:dyDescent="0.2">
      <c r="A177" s="156"/>
      <c r="B177" s="157"/>
      <c r="C177" s="187" t="s">
        <v>292</v>
      </c>
      <c r="D177" s="160"/>
      <c r="E177" s="161">
        <v>0.89400000000000002</v>
      </c>
      <c r="F177" s="159"/>
      <c r="G177" s="159"/>
      <c r="H177" s="159"/>
      <c r="I177" s="159"/>
      <c r="J177" s="159"/>
      <c r="K177" s="159"/>
      <c r="L177" s="159"/>
      <c r="M177" s="159"/>
      <c r="N177" s="158"/>
      <c r="O177" s="158"/>
      <c r="P177" s="158"/>
      <c r="Q177" s="158"/>
      <c r="R177" s="159"/>
      <c r="S177" s="159"/>
      <c r="T177" s="159"/>
      <c r="U177" s="159"/>
      <c r="V177" s="159"/>
      <c r="W177" s="159"/>
      <c r="X177" s="159"/>
      <c r="Y177" s="149"/>
      <c r="Z177" s="149"/>
      <c r="AA177" s="149"/>
      <c r="AB177" s="149"/>
      <c r="AC177" s="149"/>
      <c r="AD177" s="149"/>
      <c r="AE177" s="149"/>
      <c r="AF177" s="149" t="s">
        <v>117</v>
      </c>
      <c r="AG177" s="149">
        <v>0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</row>
    <row r="178" spans="1:59" ht="22.5" outlineLevel="1" x14ac:dyDescent="0.2">
      <c r="A178" s="177">
        <v>51</v>
      </c>
      <c r="B178" s="178" t="s">
        <v>293</v>
      </c>
      <c r="C178" s="188" t="s">
        <v>294</v>
      </c>
      <c r="D178" s="179" t="s">
        <v>255</v>
      </c>
      <c r="E178" s="180">
        <v>0.44</v>
      </c>
      <c r="F178" s="181"/>
      <c r="G178" s="182">
        <f>ROUND(E178*F178,2)</f>
        <v>0</v>
      </c>
      <c r="H178" s="181">
        <v>0</v>
      </c>
      <c r="I178" s="182">
        <f>ROUND(E178*H178,2)</f>
        <v>0</v>
      </c>
      <c r="J178" s="181">
        <v>6060</v>
      </c>
      <c r="K178" s="182">
        <f>ROUND(E178*J178,2)</f>
        <v>2666.4</v>
      </c>
      <c r="L178" s="182">
        <v>21</v>
      </c>
      <c r="M178" s="182">
        <f>G178*(1+L178/100)</f>
        <v>0</v>
      </c>
      <c r="N178" s="180">
        <v>0</v>
      </c>
      <c r="O178" s="180">
        <f>ROUND(E178*N178,2)</f>
        <v>0</v>
      </c>
      <c r="P178" s="180">
        <v>0</v>
      </c>
      <c r="Q178" s="180">
        <f>ROUND(E178*P178,2)</f>
        <v>0</v>
      </c>
      <c r="R178" s="182"/>
      <c r="S178" s="183" t="s">
        <v>121</v>
      </c>
      <c r="T178" s="159">
        <v>0</v>
      </c>
      <c r="U178" s="159">
        <f>ROUND(E178*T178,2)</f>
        <v>0</v>
      </c>
      <c r="V178" s="159"/>
      <c r="W178" s="159" t="s">
        <v>113</v>
      </c>
      <c r="X178" s="159" t="s">
        <v>114</v>
      </c>
      <c r="Y178" s="149"/>
      <c r="Z178" s="149"/>
      <c r="AA178" s="149"/>
      <c r="AB178" s="149"/>
      <c r="AC178" s="149"/>
      <c r="AD178" s="149"/>
      <c r="AE178" s="149"/>
      <c r="AF178" s="149" t="s">
        <v>115</v>
      </c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</row>
    <row r="179" spans="1:59" ht="22.5" outlineLevel="1" x14ac:dyDescent="0.2">
      <c r="A179" s="177">
        <v>52</v>
      </c>
      <c r="B179" s="178" t="s">
        <v>295</v>
      </c>
      <c r="C179" s="188" t="s">
        <v>296</v>
      </c>
      <c r="D179" s="179" t="s">
        <v>255</v>
      </c>
      <c r="E179" s="180">
        <v>1.3335699999999999</v>
      </c>
      <c r="F179" s="181"/>
      <c r="G179" s="182">
        <f>ROUND(E179*F179,2)</f>
        <v>0</v>
      </c>
      <c r="H179" s="181">
        <v>0</v>
      </c>
      <c r="I179" s="182">
        <f>ROUND(E179*H179,2)</f>
        <v>0</v>
      </c>
      <c r="J179" s="181">
        <v>1826.23</v>
      </c>
      <c r="K179" s="182">
        <f>ROUND(E179*J179,2)</f>
        <v>2435.41</v>
      </c>
      <c r="L179" s="182">
        <v>21</v>
      </c>
      <c r="M179" s="182">
        <f>G179*(1+L179/100)</f>
        <v>0</v>
      </c>
      <c r="N179" s="180">
        <v>0</v>
      </c>
      <c r="O179" s="180">
        <f>ROUND(E179*N179,2)</f>
        <v>0</v>
      </c>
      <c r="P179" s="180">
        <v>0</v>
      </c>
      <c r="Q179" s="180">
        <f>ROUND(E179*P179,2)</f>
        <v>0</v>
      </c>
      <c r="R179" s="182"/>
      <c r="S179" s="183" t="s">
        <v>112</v>
      </c>
      <c r="T179" s="159">
        <v>0</v>
      </c>
      <c r="U179" s="159">
        <f>ROUND(E179*T179,2)</f>
        <v>0</v>
      </c>
      <c r="V179" s="159"/>
      <c r="W179" s="159" t="s">
        <v>297</v>
      </c>
      <c r="X179" s="159" t="s">
        <v>114</v>
      </c>
      <c r="Y179" s="149"/>
      <c r="Z179" s="149"/>
      <c r="AA179" s="149"/>
      <c r="AB179" s="149"/>
      <c r="AC179" s="149"/>
      <c r="AD179" s="149"/>
      <c r="AE179" s="149"/>
      <c r="AF179" s="149" t="s">
        <v>298</v>
      </c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</row>
    <row r="180" spans="1:59" x14ac:dyDescent="0.2">
      <c r="A180" s="163" t="s">
        <v>107</v>
      </c>
      <c r="B180" s="164" t="s">
        <v>80</v>
      </c>
      <c r="C180" s="185" t="s">
        <v>29</v>
      </c>
      <c r="D180" s="165"/>
      <c r="E180" s="166"/>
      <c r="F180" s="167"/>
      <c r="G180" s="167">
        <f>SUMIF(AF181:AF185,"&lt;&gt;NOR",G181:G185)</f>
        <v>0</v>
      </c>
      <c r="H180" s="167"/>
      <c r="I180" s="167">
        <f>SUM(I181:I185)</f>
        <v>0</v>
      </c>
      <c r="J180" s="167"/>
      <c r="K180" s="167">
        <f>SUM(K181:K185)</f>
        <v>261062.97</v>
      </c>
      <c r="L180" s="167"/>
      <c r="M180" s="167">
        <f>SUM(M181:M185)</f>
        <v>0</v>
      </c>
      <c r="N180" s="166"/>
      <c r="O180" s="166">
        <f>SUM(O181:O185)</f>
        <v>0</v>
      </c>
      <c r="P180" s="166"/>
      <c r="Q180" s="166">
        <f>SUM(Q181:Q185)</f>
        <v>0</v>
      </c>
      <c r="R180" s="167"/>
      <c r="S180" s="168"/>
      <c r="T180" s="162"/>
      <c r="U180" s="162">
        <f>SUM(U181:U185)</f>
        <v>0</v>
      </c>
      <c r="V180" s="162"/>
      <c r="W180" s="162"/>
      <c r="X180" s="162"/>
      <c r="AF180" t="s">
        <v>108</v>
      </c>
    </row>
    <row r="181" spans="1:59" outlineLevel="1" x14ac:dyDescent="0.2">
      <c r="A181" s="177">
        <v>53</v>
      </c>
      <c r="B181" s="178" t="s">
        <v>299</v>
      </c>
      <c r="C181" s="188" t="s">
        <v>300</v>
      </c>
      <c r="D181" s="179" t="s">
        <v>166</v>
      </c>
      <c r="E181" s="180">
        <v>7</v>
      </c>
      <c r="F181" s="181"/>
      <c r="G181" s="182">
        <f>ROUND(E181*F181,2)</f>
        <v>0</v>
      </c>
      <c r="H181" s="181">
        <v>0</v>
      </c>
      <c r="I181" s="182">
        <f>ROUND(E181*H181,2)</f>
        <v>0</v>
      </c>
      <c r="J181" s="181">
        <v>1600</v>
      </c>
      <c r="K181" s="182">
        <f>ROUND(E181*J181,2)</f>
        <v>11200</v>
      </c>
      <c r="L181" s="182">
        <v>21</v>
      </c>
      <c r="M181" s="182">
        <f>G181*(1+L181/100)</f>
        <v>0</v>
      </c>
      <c r="N181" s="180">
        <v>0</v>
      </c>
      <c r="O181" s="180">
        <f>ROUND(E181*N181,2)</f>
        <v>0</v>
      </c>
      <c r="P181" s="180">
        <v>0</v>
      </c>
      <c r="Q181" s="180">
        <f>ROUND(E181*P181,2)</f>
        <v>0</v>
      </c>
      <c r="R181" s="182"/>
      <c r="S181" s="183" t="s">
        <v>112</v>
      </c>
      <c r="T181" s="159">
        <v>0</v>
      </c>
      <c r="U181" s="159">
        <f>ROUND(E181*T181,2)</f>
        <v>0</v>
      </c>
      <c r="V181" s="159"/>
      <c r="W181" s="159" t="s">
        <v>113</v>
      </c>
      <c r="X181" s="159" t="s">
        <v>114</v>
      </c>
      <c r="Y181" s="149"/>
      <c r="Z181" s="149"/>
      <c r="AA181" s="149"/>
      <c r="AB181" s="149"/>
      <c r="AC181" s="149"/>
      <c r="AD181" s="149"/>
      <c r="AE181" s="149"/>
      <c r="AF181" s="149" t="s">
        <v>115</v>
      </c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</row>
    <row r="182" spans="1:59" outlineLevel="1" x14ac:dyDescent="0.2">
      <c r="A182" s="177">
        <v>54</v>
      </c>
      <c r="B182" s="178" t="s">
        <v>301</v>
      </c>
      <c r="C182" s="188" t="s">
        <v>470</v>
      </c>
      <c r="D182" s="179" t="s">
        <v>302</v>
      </c>
      <c r="E182" s="180">
        <v>1</v>
      </c>
      <c r="F182" s="315">
        <f>AC195/100*5</f>
        <v>0</v>
      </c>
      <c r="G182" s="182">
        <f>ROUND(E182*F182,2)</f>
        <v>0</v>
      </c>
      <c r="H182" s="181">
        <v>0</v>
      </c>
      <c r="I182" s="182">
        <f>ROUND(E182*H182,2)</f>
        <v>0</v>
      </c>
      <c r="J182" s="181">
        <v>81954.320000000007</v>
      </c>
      <c r="K182" s="182">
        <f>ROUND(E182*J182,2)</f>
        <v>81954.320000000007</v>
      </c>
      <c r="L182" s="182">
        <v>21</v>
      </c>
      <c r="M182" s="182">
        <f>G182*(1+L182/100)</f>
        <v>0</v>
      </c>
      <c r="N182" s="180">
        <v>0</v>
      </c>
      <c r="O182" s="180">
        <f>ROUND(E182*N182,2)</f>
        <v>0</v>
      </c>
      <c r="P182" s="180">
        <v>0</v>
      </c>
      <c r="Q182" s="180">
        <f>ROUND(E182*P182,2)</f>
        <v>0</v>
      </c>
      <c r="R182" s="182"/>
      <c r="S182" s="183" t="s">
        <v>303</v>
      </c>
      <c r="T182" s="159">
        <v>0</v>
      </c>
      <c r="U182" s="159">
        <f>ROUND(E182*T182,2)</f>
        <v>0</v>
      </c>
      <c r="V182" s="159"/>
      <c r="W182" s="159" t="s">
        <v>304</v>
      </c>
      <c r="X182" s="159" t="s">
        <v>114</v>
      </c>
      <c r="Y182" s="149"/>
      <c r="Z182" s="149"/>
      <c r="AA182" s="149"/>
      <c r="AB182" s="149"/>
      <c r="AC182" s="149"/>
      <c r="AD182" s="149"/>
      <c r="AE182" s="149"/>
      <c r="AF182" s="149" t="s">
        <v>305</v>
      </c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</row>
    <row r="183" spans="1:59" outlineLevel="1" x14ac:dyDescent="0.2">
      <c r="A183" s="170">
        <v>55</v>
      </c>
      <c r="B183" s="171" t="s">
        <v>306</v>
      </c>
      <c r="C183" s="186" t="s">
        <v>471</v>
      </c>
      <c r="D183" s="172" t="s">
        <v>302</v>
      </c>
      <c r="E183" s="173">
        <v>1</v>
      </c>
      <c r="F183" s="316">
        <f>AC195/100*10</f>
        <v>0</v>
      </c>
      <c r="G183" s="175">
        <f>ROUND(E183*F183,2)</f>
        <v>0</v>
      </c>
      <c r="H183" s="174">
        <v>0</v>
      </c>
      <c r="I183" s="175">
        <f>ROUND(E183*H183,2)</f>
        <v>0</v>
      </c>
      <c r="J183" s="174">
        <v>163908.65</v>
      </c>
      <c r="K183" s="175">
        <f>ROUND(E183*J183,2)</f>
        <v>163908.65</v>
      </c>
      <c r="L183" s="175">
        <v>21</v>
      </c>
      <c r="M183" s="175">
        <f>G183*(1+L183/100)</f>
        <v>0</v>
      </c>
      <c r="N183" s="173">
        <v>0</v>
      </c>
      <c r="O183" s="173">
        <f>ROUND(E183*N183,2)</f>
        <v>0</v>
      </c>
      <c r="P183" s="173">
        <v>0</v>
      </c>
      <c r="Q183" s="173">
        <f>ROUND(E183*P183,2)</f>
        <v>0</v>
      </c>
      <c r="R183" s="175"/>
      <c r="S183" s="176" t="s">
        <v>303</v>
      </c>
      <c r="T183" s="159">
        <v>0</v>
      </c>
      <c r="U183" s="159">
        <f>ROUND(E183*T183,2)</f>
        <v>0</v>
      </c>
      <c r="V183" s="159"/>
      <c r="W183" s="159" t="s">
        <v>304</v>
      </c>
      <c r="X183" s="159" t="s">
        <v>114</v>
      </c>
      <c r="Y183" s="149"/>
      <c r="Z183" s="149"/>
      <c r="AA183" s="149"/>
      <c r="AB183" s="149"/>
      <c r="AC183" s="149"/>
      <c r="AD183" s="149"/>
      <c r="AE183" s="149"/>
      <c r="AF183" s="149" t="s">
        <v>307</v>
      </c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</row>
    <row r="184" spans="1:59" outlineLevel="2" x14ac:dyDescent="0.2">
      <c r="A184" s="156"/>
      <c r="B184" s="157"/>
      <c r="C184" s="388" t="s">
        <v>308</v>
      </c>
      <c r="D184" s="389"/>
      <c r="E184" s="389"/>
      <c r="F184" s="389"/>
      <c r="G184" s="389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49"/>
      <c r="Z184" s="149"/>
      <c r="AA184" s="149"/>
      <c r="AB184" s="149"/>
      <c r="AC184" s="149"/>
      <c r="AD184" s="149"/>
      <c r="AE184" s="149"/>
      <c r="AF184" s="149" t="s">
        <v>143</v>
      </c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</row>
    <row r="185" spans="1:59" outlineLevel="1" x14ac:dyDescent="0.2">
      <c r="A185" s="177">
        <v>56</v>
      </c>
      <c r="B185" s="178" t="s">
        <v>309</v>
      </c>
      <c r="C185" s="188" t="s">
        <v>310</v>
      </c>
      <c r="D185" s="179" t="s">
        <v>139</v>
      </c>
      <c r="E185" s="180">
        <v>1</v>
      </c>
      <c r="F185" s="181"/>
      <c r="G185" s="182">
        <f>ROUND(E185*F185,2)</f>
        <v>0</v>
      </c>
      <c r="H185" s="181">
        <v>0</v>
      </c>
      <c r="I185" s="182">
        <f>ROUND(E185*H185,2)</f>
        <v>0</v>
      </c>
      <c r="J185" s="181">
        <v>4000</v>
      </c>
      <c r="K185" s="182">
        <f>ROUND(E185*J185,2)</f>
        <v>4000</v>
      </c>
      <c r="L185" s="182">
        <v>21</v>
      </c>
      <c r="M185" s="182">
        <f>G185*(1+L185/100)</f>
        <v>0</v>
      </c>
      <c r="N185" s="180">
        <v>0</v>
      </c>
      <c r="O185" s="180">
        <f>ROUND(E185*N185,2)</f>
        <v>0</v>
      </c>
      <c r="P185" s="180">
        <v>0</v>
      </c>
      <c r="Q185" s="180">
        <f>ROUND(E185*P185,2)</f>
        <v>0</v>
      </c>
      <c r="R185" s="182"/>
      <c r="S185" s="183" t="s">
        <v>112</v>
      </c>
      <c r="T185" s="159">
        <v>0</v>
      </c>
      <c r="U185" s="159">
        <f>ROUND(E185*T185,2)</f>
        <v>0</v>
      </c>
      <c r="V185" s="159"/>
      <c r="W185" s="159" t="s">
        <v>304</v>
      </c>
      <c r="X185" s="159" t="s">
        <v>114</v>
      </c>
      <c r="Y185" s="149"/>
      <c r="Z185" s="149"/>
      <c r="AA185" s="149"/>
      <c r="AB185" s="149"/>
      <c r="AC185" s="149"/>
      <c r="AD185" s="149"/>
      <c r="AE185" s="149"/>
      <c r="AF185" s="149" t="s">
        <v>311</v>
      </c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</row>
    <row r="186" spans="1:59" x14ac:dyDescent="0.2">
      <c r="A186" s="163" t="s">
        <v>107</v>
      </c>
      <c r="B186" s="164" t="s">
        <v>81</v>
      </c>
      <c r="C186" s="185" t="s">
        <v>30</v>
      </c>
      <c r="D186" s="165"/>
      <c r="E186" s="166"/>
      <c r="F186" s="167"/>
      <c r="G186" s="167">
        <f>SUMIF(AF187:AF189,"&lt;&gt;NOR",G187:G189)</f>
        <v>0</v>
      </c>
      <c r="H186" s="167"/>
      <c r="I186" s="167">
        <f>SUM(I187:I189)</f>
        <v>0</v>
      </c>
      <c r="J186" s="167"/>
      <c r="K186" s="167">
        <f>SUM(K187:K189)</f>
        <v>95000</v>
      </c>
      <c r="L186" s="167"/>
      <c r="M186" s="167">
        <f>SUM(M187:M189)</f>
        <v>0</v>
      </c>
      <c r="N186" s="166"/>
      <c r="O186" s="166">
        <f>SUM(O187:O189)</f>
        <v>0</v>
      </c>
      <c r="P186" s="166"/>
      <c r="Q186" s="166">
        <f>SUM(Q187:Q189)</f>
        <v>0</v>
      </c>
      <c r="R186" s="167"/>
      <c r="S186" s="168"/>
      <c r="T186" s="162"/>
      <c r="U186" s="162">
        <f>SUM(U187:U189)</f>
        <v>0</v>
      </c>
      <c r="V186" s="162"/>
      <c r="W186" s="162"/>
      <c r="X186" s="162"/>
      <c r="AF186" t="s">
        <v>108</v>
      </c>
    </row>
    <row r="187" spans="1:59" ht="22.5" outlineLevel="1" x14ac:dyDescent="0.2">
      <c r="A187" s="177">
        <v>57</v>
      </c>
      <c r="B187" s="178" t="s">
        <v>312</v>
      </c>
      <c r="C187" s="188" t="s">
        <v>313</v>
      </c>
      <c r="D187" s="179" t="s">
        <v>302</v>
      </c>
      <c r="E187" s="180">
        <v>1</v>
      </c>
      <c r="F187" s="181"/>
      <c r="G187" s="182">
        <f>ROUND(E187*F187,2)</f>
        <v>0</v>
      </c>
      <c r="H187" s="181">
        <v>0</v>
      </c>
      <c r="I187" s="182">
        <f>ROUND(E187*H187,2)</f>
        <v>0</v>
      </c>
      <c r="J187" s="181">
        <v>35000</v>
      </c>
      <c r="K187" s="182">
        <f>ROUND(E187*J187,2)</f>
        <v>35000</v>
      </c>
      <c r="L187" s="182">
        <v>21</v>
      </c>
      <c r="M187" s="182">
        <f>G187*(1+L187/100)</f>
        <v>0</v>
      </c>
      <c r="N187" s="180">
        <v>0</v>
      </c>
      <c r="O187" s="180">
        <f>ROUND(E187*N187,2)</f>
        <v>0</v>
      </c>
      <c r="P187" s="180">
        <v>0</v>
      </c>
      <c r="Q187" s="180">
        <f>ROUND(E187*P187,2)</f>
        <v>0</v>
      </c>
      <c r="R187" s="182"/>
      <c r="S187" s="183" t="s">
        <v>112</v>
      </c>
      <c r="T187" s="159">
        <v>0</v>
      </c>
      <c r="U187" s="159">
        <f>ROUND(E187*T187,2)</f>
        <v>0</v>
      </c>
      <c r="V187" s="159"/>
      <c r="W187" s="159" t="s">
        <v>304</v>
      </c>
      <c r="X187" s="159" t="s">
        <v>114</v>
      </c>
      <c r="Y187" s="149"/>
      <c r="Z187" s="149"/>
      <c r="AA187" s="149"/>
      <c r="AB187" s="149"/>
      <c r="AC187" s="149"/>
      <c r="AD187" s="149"/>
      <c r="AE187" s="149"/>
      <c r="AF187" s="149" t="s">
        <v>314</v>
      </c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</row>
    <row r="188" spans="1:59" ht="22.5" outlineLevel="1" x14ac:dyDescent="0.2">
      <c r="A188" s="177">
        <v>58</v>
      </c>
      <c r="B188" s="178" t="s">
        <v>315</v>
      </c>
      <c r="C188" s="188" t="s">
        <v>316</v>
      </c>
      <c r="D188" s="179" t="s">
        <v>302</v>
      </c>
      <c r="E188" s="180">
        <v>1</v>
      </c>
      <c r="F188" s="181"/>
      <c r="G188" s="182">
        <f>ROUND(E188*F188,2)</f>
        <v>0</v>
      </c>
      <c r="H188" s="181">
        <v>0</v>
      </c>
      <c r="I188" s="182">
        <f>ROUND(E188*H188,2)</f>
        <v>0</v>
      </c>
      <c r="J188" s="181">
        <v>25000</v>
      </c>
      <c r="K188" s="182">
        <f>ROUND(E188*J188,2)</f>
        <v>25000</v>
      </c>
      <c r="L188" s="182">
        <v>21</v>
      </c>
      <c r="M188" s="182">
        <f>G188*(1+L188/100)</f>
        <v>0</v>
      </c>
      <c r="N188" s="180">
        <v>0</v>
      </c>
      <c r="O188" s="180">
        <f>ROUND(E188*N188,2)</f>
        <v>0</v>
      </c>
      <c r="P188" s="180">
        <v>0</v>
      </c>
      <c r="Q188" s="180">
        <f>ROUND(E188*P188,2)</f>
        <v>0</v>
      </c>
      <c r="R188" s="182"/>
      <c r="S188" s="183" t="s">
        <v>112</v>
      </c>
      <c r="T188" s="159">
        <v>0</v>
      </c>
      <c r="U188" s="159">
        <f>ROUND(E188*T188,2)</f>
        <v>0</v>
      </c>
      <c r="V188" s="159"/>
      <c r="W188" s="159" t="s">
        <v>304</v>
      </c>
      <c r="X188" s="159" t="s">
        <v>114</v>
      </c>
      <c r="Y188" s="149"/>
      <c r="Z188" s="149"/>
      <c r="AA188" s="149"/>
      <c r="AB188" s="149"/>
      <c r="AC188" s="149"/>
      <c r="AD188" s="149"/>
      <c r="AE188" s="149"/>
      <c r="AF188" s="149" t="s">
        <v>314</v>
      </c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</row>
    <row r="189" spans="1:59" ht="22.5" outlineLevel="1" x14ac:dyDescent="0.2">
      <c r="A189" s="170">
        <v>59</v>
      </c>
      <c r="B189" s="171" t="s">
        <v>317</v>
      </c>
      <c r="C189" s="186" t="s">
        <v>318</v>
      </c>
      <c r="D189" s="172" t="s">
        <v>139</v>
      </c>
      <c r="E189" s="173">
        <v>1</v>
      </c>
      <c r="F189" s="174"/>
      <c r="G189" s="175">
        <f>ROUND(E189*F189,2)</f>
        <v>0</v>
      </c>
      <c r="H189" s="174">
        <v>0</v>
      </c>
      <c r="I189" s="175">
        <f>ROUND(E189*H189,2)</f>
        <v>0</v>
      </c>
      <c r="J189" s="174">
        <v>35000</v>
      </c>
      <c r="K189" s="175">
        <f>ROUND(E189*J189,2)</f>
        <v>35000</v>
      </c>
      <c r="L189" s="175">
        <v>21</v>
      </c>
      <c r="M189" s="175">
        <f>G189*(1+L189/100)</f>
        <v>0</v>
      </c>
      <c r="N189" s="173">
        <v>0</v>
      </c>
      <c r="O189" s="173">
        <f>ROUND(E189*N189,2)</f>
        <v>0</v>
      </c>
      <c r="P189" s="173">
        <v>0</v>
      </c>
      <c r="Q189" s="173">
        <f>ROUND(E189*P189,2)</f>
        <v>0</v>
      </c>
      <c r="R189" s="175"/>
      <c r="S189" s="176" t="s">
        <v>112</v>
      </c>
      <c r="T189" s="159">
        <v>0</v>
      </c>
      <c r="U189" s="159">
        <f>ROUND(E189*T189,2)</f>
        <v>0</v>
      </c>
      <c r="V189" s="159"/>
      <c r="W189" s="159" t="s">
        <v>304</v>
      </c>
      <c r="X189" s="159" t="s">
        <v>114</v>
      </c>
      <c r="Y189" s="149"/>
      <c r="Z189" s="149"/>
      <c r="AA189" s="149"/>
      <c r="AB189" s="149"/>
      <c r="AC189" s="149"/>
      <c r="AD189" s="149"/>
      <c r="AE189" s="149"/>
      <c r="AF189" s="149" t="s">
        <v>311</v>
      </c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</row>
    <row r="190" spans="1:59" x14ac:dyDescent="0.2">
      <c r="A190" s="3"/>
      <c r="B190" s="4"/>
      <c r="C190" s="189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AD190">
        <v>12</v>
      </c>
      <c r="AE190">
        <v>21</v>
      </c>
      <c r="AF190" t="s">
        <v>94</v>
      </c>
    </row>
    <row r="191" spans="1:59" x14ac:dyDescent="0.2">
      <c r="A191" s="152"/>
      <c r="B191" s="153" t="s">
        <v>321</v>
      </c>
      <c r="C191" s="190"/>
      <c r="D191" s="154"/>
      <c r="E191" s="155"/>
      <c r="F191" s="155"/>
      <c r="G191" s="169">
        <f>G8+G11+G14+G54+G59+G71+G89+G159+G162+G166+G168+G171+G175+G180+G186</f>
        <v>0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AD191">
        <f>SUMIF(L7:L189,AD190,G7:G189)</f>
        <v>0</v>
      </c>
      <c r="AE191">
        <f>SUMIF(L7:L189,AE190,G7:G189)</f>
        <v>0</v>
      </c>
      <c r="AF191" t="s">
        <v>319</v>
      </c>
    </row>
    <row r="192" spans="1:59" x14ac:dyDescent="0.2">
      <c r="A192" s="3"/>
      <c r="B192" s="4"/>
      <c r="C192" s="189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32" x14ac:dyDescent="0.2">
      <c r="A193" s="3"/>
      <c r="B193" s="4"/>
      <c r="C193" s="189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32" x14ac:dyDescent="0.2">
      <c r="A194" s="3"/>
      <c r="B194" s="4"/>
      <c r="C194" s="189"/>
      <c r="D194" s="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32" x14ac:dyDescent="0.2">
      <c r="C195" s="191"/>
      <c r="D195" s="10"/>
      <c r="AC195" s="88">
        <f>G8+G11+G14+G54+G59+G71+G89+G159+G162+G166+G168+G171+G175+G181+G185+G186</f>
        <v>0</v>
      </c>
      <c r="AF195" t="s">
        <v>320</v>
      </c>
    </row>
    <row r="196" spans="1:32" x14ac:dyDescent="0.2">
      <c r="D196" s="10"/>
    </row>
    <row r="197" spans="1:32" x14ac:dyDescent="0.2">
      <c r="D197" s="10"/>
    </row>
    <row r="198" spans="1:32" x14ac:dyDescent="0.2">
      <c r="D198" s="10"/>
    </row>
    <row r="199" spans="1:32" x14ac:dyDescent="0.2">
      <c r="D199" s="10"/>
    </row>
    <row r="200" spans="1:32" x14ac:dyDescent="0.2">
      <c r="D200" s="10"/>
    </row>
    <row r="201" spans="1:32" x14ac:dyDescent="0.2">
      <c r="D201" s="10"/>
    </row>
    <row r="202" spans="1:32" x14ac:dyDescent="0.2">
      <c r="D202" s="10"/>
    </row>
    <row r="203" spans="1:32" x14ac:dyDescent="0.2">
      <c r="D203" s="10"/>
    </row>
    <row r="204" spans="1:32" x14ac:dyDescent="0.2">
      <c r="D204" s="10"/>
    </row>
    <row r="205" spans="1:32" x14ac:dyDescent="0.2">
      <c r="D205" s="10"/>
    </row>
    <row r="206" spans="1:32" x14ac:dyDescent="0.2">
      <c r="D206" s="10"/>
    </row>
    <row r="207" spans="1:32" x14ac:dyDescent="0.2">
      <c r="D207" s="10"/>
    </row>
    <row r="208" spans="1:32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</sheetData>
  <sheetProtection algorithmName="SHA-512" hashValue="AY0dLYcPLsSvodIGtqYZwFEvsG4gyzzRdH8RgqBw0tIs1nsrQc8FqOOdwpgcz5UGUMzzMqAqbc79bNKm1PTcMA==" saltValue="2APVBlJQ6OxEkKAF35aFcg==" spinCount="100000" sheet="1" objects="1" scenarios="1"/>
  <mergeCells count="17">
    <mergeCell ref="C30:G30"/>
    <mergeCell ref="C31:G31"/>
    <mergeCell ref="C34:G34"/>
    <mergeCell ref="A1:G1"/>
    <mergeCell ref="C2:G2"/>
    <mergeCell ref="C3:G3"/>
    <mergeCell ref="C4:G4"/>
    <mergeCell ref="C29:G29"/>
    <mergeCell ref="C170:G170"/>
    <mergeCell ref="C173:G173"/>
    <mergeCell ref="C184:G184"/>
    <mergeCell ref="C35:G35"/>
    <mergeCell ref="C36:G36"/>
    <mergeCell ref="C38:G38"/>
    <mergeCell ref="C39:G39"/>
    <mergeCell ref="C40:G40"/>
    <mergeCell ref="C58:G5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8719-A34A-4D98-9F8C-92CDFD723B33}">
  <sheetPr>
    <pageSetUpPr fitToPage="1"/>
  </sheetPr>
  <dimension ref="A1:G134"/>
  <sheetViews>
    <sheetView zoomScale="115" zoomScaleNormal="115" workbookViewId="0">
      <selection activeCell="G21" sqref="G21"/>
    </sheetView>
  </sheetViews>
  <sheetFormatPr defaultColWidth="13.7109375" defaultRowHeight="12.75" x14ac:dyDescent="0.2"/>
  <cols>
    <col min="1" max="1" width="7.85546875" style="192" customWidth="1"/>
    <col min="2" max="2" width="45.28515625" style="193" customWidth="1"/>
    <col min="3" max="3" width="2.5703125" style="193" customWidth="1"/>
    <col min="4" max="4" width="13.7109375" style="193" customWidth="1"/>
    <col min="5" max="5" width="4.7109375" style="193" customWidth="1"/>
    <col min="6" max="6" width="14.7109375" style="193" customWidth="1"/>
    <col min="7" max="7" width="18.85546875" style="193" customWidth="1"/>
    <col min="8" max="8" width="4.28515625" style="193" customWidth="1"/>
    <col min="9" max="252" width="9.140625" style="193" customWidth="1"/>
    <col min="253" max="253" width="7.85546875" style="193" customWidth="1"/>
    <col min="254" max="254" width="45.28515625" style="193" customWidth="1"/>
    <col min="255" max="255" width="5.85546875" style="193" customWidth="1"/>
    <col min="256" max="16384" width="13.7109375" style="193"/>
  </cols>
  <sheetData>
    <row r="1" spans="1:7" ht="13.5" thickBot="1" x14ac:dyDescent="0.25"/>
    <row r="2" spans="1:7" ht="20.100000000000001" customHeight="1" x14ac:dyDescent="0.2">
      <c r="A2" s="402" t="s">
        <v>322</v>
      </c>
      <c r="B2" s="403"/>
      <c r="C2" s="403"/>
      <c r="D2" s="403"/>
      <c r="E2" s="403"/>
      <c r="F2" s="403"/>
      <c r="G2" s="404"/>
    </row>
    <row r="3" spans="1:7" ht="13.5" customHeight="1" x14ac:dyDescent="0.2">
      <c r="A3" s="405"/>
      <c r="B3" s="406"/>
      <c r="C3" s="406"/>
      <c r="D3" s="406"/>
      <c r="E3" s="406"/>
      <c r="F3" s="406"/>
      <c r="G3" s="407"/>
    </row>
    <row r="4" spans="1:7" ht="20.100000000000001" customHeight="1" thickBot="1" x14ac:dyDescent="0.25">
      <c r="A4" s="408" t="s">
        <v>323</v>
      </c>
      <c r="B4" s="409"/>
      <c r="C4" s="409"/>
      <c r="D4" s="409"/>
      <c r="E4" s="409"/>
      <c r="F4" s="409"/>
      <c r="G4" s="410"/>
    </row>
    <row r="5" spans="1:7" ht="15" x14ac:dyDescent="0.2">
      <c r="A5" s="194"/>
      <c r="B5" s="195"/>
      <c r="C5" s="195"/>
      <c r="D5" s="195"/>
      <c r="E5" s="195"/>
      <c r="F5" s="195"/>
      <c r="G5" s="195"/>
    </row>
    <row r="6" spans="1:7" x14ac:dyDescent="0.2">
      <c r="A6" s="411"/>
      <c r="B6" s="411"/>
      <c r="C6" s="411"/>
      <c r="D6" s="411"/>
      <c r="E6" s="411"/>
      <c r="F6" s="411"/>
      <c r="G6" s="411"/>
    </row>
    <row r="7" spans="1:7" ht="13.5" thickBot="1" x14ac:dyDescent="0.25">
      <c r="A7" s="196"/>
      <c r="B7" s="197"/>
      <c r="C7" s="197"/>
      <c r="D7" s="197"/>
      <c r="E7" s="197"/>
      <c r="F7" s="197"/>
      <c r="G7" s="197"/>
    </row>
    <row r="8" spans="1:7" ht="29.25" customHeight="1" x14ac:dyDescent="0.2">
      <c r="A8" s="412" t="s">
        <v>324</v>
      </c>
      <c r="B8" s="413"/>
      <c r="C8" s="413"/>
      <c r="D8" s="413"/>
      <c r="E8" s="413"/>
      <c r="F8" s="413"/>
      <c r="G8" s="414"/>
    </row>
    <row r="9" spans="1:7" ht="14.25" x14ac:dyDescent="0.2">
      <c r="A9" s="198" t="s">
        <v>325</v>
      </c>
      <c r="B9" s="199" t="s">
        <v>326</v>
      </c>
      <c r="C9" s="199"/>
      <c r="G9" s="200"/>
    </row>
    <row r="10" spans="1:7" x14ac:dyDescent="0.2">
      <c r="A10" s="201" t="s">
        <v>327</v>
      </c>
      <c r="B10" s="193" t="s">
        <v>328</v>
      </c>
      <c r="G10" s="202">
        <f>G43</f>
        <v>0</v>
      </c>
    </row>
    <row r="11" spans="1:7" x14ac:dyDescent="0.2">
      <c r="A11" s="203" t="s">
        <v>329</v>
      </c>
      <c r="B11" s="204" t="s">
        <v>330</v>
      </c>
      <c r="G11" s="202">
        <f>G50</f>
        <v>0</v>
      </c>
    </row>
    <row r="12" spans="1:7" x14ac:dyDescent="0.2">
      <c r="A12" s="201" t="s">
        <v>331</v>
      </c>
      <c r="B12" s="204" t="s">
        <v>332</v>
      </c>
      <c r="G12" s="202">
        <f>G79</f>
        <v>0</v>
      </c>
    </row>
    <row r="13" spans="1:7" x14ac:dyDescent="0.2">
      <c r="A13" s="201" t="s">
        <v>333</v>
      </c>
      <c r="B13" s="193" t="s">
        <v>334</v>
      </c>
      <c r="G13" s="202">
        <f>G102</f>
        <v>0</v>
      </c>
    </row>
    <row r="14" spans="1:7" x14ac:dyDescent="0.2">
      <c r="A14" s="201" t="s">
        <v>335</v>
      </c>
      <c r="B14" s="193" t="s">
        <v>336</v>
      </c>
      <c r="G14" s="202">
        <f>G111</f>
        <v>0</v>
      </c>
    </row>
    <row r="15" spans="1:7" x14ac:dyDescent="0.2">
      <c r="A15" s="201" t="s">
        <v>337</v>
      </c>
      <c r="B15" s="193" t="s">
        <v>338</v>
      </c>
      <c r="G15" s="202">
        <f>G121</f>
        <v>0</v>
      </c>
    </row>
    <row r="16" spans="1:7" ht="15.75" thickBot="1" x14ac:dyDescent="0.25">
      <c r="A16" s="205"/>
      <c r="B16" s="206" t="s">
        <v>31</v>
      </c>
      <c r="C16" s="206"/>
      <c r="D16" s="207"/>
      <c r="E16" s="207"/>
      <c r="F16" s="207"/>
      <c r="G16" s="208">
        <f>SUM(G10:G15)</f>
        <v>0</v>
      </c>
    </row>
    <row r="17" spans="1:7" ht="15.75" thickBot="1" x14ac:dyDescent="0.25">
      <c r="A17" s="205"/>
      <c r="B17" s="209" t="s">
        <v>321</v>
      </c>
      <c r="C17" s="209"/>
      <c r="D17" s="210"/>
      <c r="E17" s="210"/>
      <c r="F17" s="210"/>
      <c r="G17" s="211">
        <f>$G$16</f>
        <v>0</v>
      </c>
    </row>
    <row r="18" spans="1:7" x14ac:dyDescent="0.2">
      <c r="A18" s="212"/>
      <c r="G18" s="200"/>
    </row>
    <row r="19" spans="1:7" ht="15" x14ac:dyDescent="0.2">
      <c r="A19" s="212"/>
      <c r="B19" s="213"/>
      <c r="C19" s="213"/>
      <c r="D19" s="214"/>
      <c r="E19" s="215"/>
      <c r="F19" s="214"/>
      <c r="G19" s="216"/>
    </row>
    <row r="20" spans="1:7" ht="15.75" thickBot="1" x14ac:dyDescent="0.25">
      <c r="A20" s="212"/>
      <c r="B20" s="217" t="s">
        <v>19</v>
      </c>
      <c r="C20" s="217"/>
      <c r="D20" s="218"/>
      <c r="E20" s="219">
        <v>0.12</v>
      </c>
      <c r="F20" s="218"/>
      <c r="G20" s="220">
        <f>0.12*G17</f>
        <v>0</v>
      </c>
    </row>
    <row r="21" spans="1:7" ht="15.75" thickBot="1" x14ac:dyDescent="0.25">
      <c r="A21" s="221"/>
      <c r="B21" s="222" t="s">
        <v>339</v>
      </c>
      <c r="C21" s="222"/>
      <c r="D21" s="223"/>
      <c r="E21" s="223"/>
      <c r="F21" s="224"/>
      <c r="G21" s="225">
        <f>G17+G20</f>
        <v>0</v>
      </c>
    </row>
    <row r="22" spans="1:7" ht="13.5" thickBot="1" x14ac:dyDescent="0.25"/>
    <row r="23" spans="1:7" ht="33" customHeight="1" thickBot="1" x14ac:dyDescent="0.25">
      <c r="A23" s="412" t="s">
        <v>340</v>
      </c>
      <c r="B23" s="413"/>
      <c r="C23" s="413"/>
      <c r="D23" s="413"/>
      <c r="E23" s="413"/>
      <c r="F23" s="413"/>
      <c r="G23" s="414"/>
    </row>
    <row r="24" spans="1:7" ht="63.75" customHeight="1" thickBot="1" x14ac:dyDescent="0.25">
      <c r="A24" s="399" t="s">
        <v>341</v>
      </c>
      <c r="B24" s="400"/>
      <c r="C24" s="400"/>
      <c r="D24" s="400"/>
      <c r="E24" s="400"/>
      <c r="F24" s="400"/>
      <c r="G24" s="401"/>
    </row>
    <row r="25" spans="1:7" ht="63.75" customHeight="1" thickBot="1" x14ac:dyDescent="0.25">
      <c r="A25" s="399" t="s">
        <v>342</v>
      </c>
      <c r="B25" s="400"/>
      <c r="C25" s="400"/>
      <c r="D25" s="400"/>
      <c r="E25" s="400"/>
      <c r="F25" s="400"/>
      <c r="G25" s="401"/>
    </row>
    <row r="26" spans="1:7" ht="15.75" x14ac:dyDescent="0.2">
      <c r="A26" s="226"/>
      <c r="B26" s="227" t="s">
        <v>343</v>
      </c>
      <c r="C26" s="227"/>
      <c r="D26" s="228"/>
      <c r="E26" s="228"/>
      <c r="F26" s="229"/>
      <c r="G26" s="230"/>
    </row>
    <row r="27" spans="1:7" ht="24" x14ac:dyDescent="0.2">
      <c r="A27" s="231" t="s">
        <v>344</v>
      </c>
      <c r="B27" s="232" t="s">
        <v>345</v>
      </c>
      <c r="C27" s="232" t="s">
        <v>346</v>
      </c>
      <c r="D27" s="233" t="s">
        <v>347</v>
      </c>
      <c r="E27" s="234" t="s">
        <v>89</v>
      </c>
      <c r="F27" s="235" t="s">
        <v>348</v>
      </c>
      <c r="G27" s="236" t="s">
        <v>349</v>
      </c>
    </row>
    <row r="28" spans="1:7" x14ac:dyDescent="0.2">
      <c r="A28" s="231" t="s">
        <v>350</v>
      </c>
      <c r="B28" s="237" t="s">
        <v>351</v>
      </c>
      <c r="C28" s="238"/>
      <c r="D28" s="239"/>
      <c r="E28" s="240"/>
      <c r="F28" s="241"/>
      <c r="G28" s="242"/>
    </row>
    <row r="29" spans="1:7" x14ac:dyDescent="0.2">
      <c r="A29" s="231" t="s">
        <v>352</v>
      </c>
      <c r="B29" s="243" t="s">
        <v>353</v>
      </c>
      <c r="C29" s="243"/>
      <c r="D29" s="239">
        <v>1</v>
      </c>
      <c r="E29" s="240" t="s">
        <v>354</v>
      </c>
      <c r="F29" s="317"/>
      <c r="G29" s="242">
        <f t="shared" ref="G29:G41" si="0">F29*D29</f>
        <v>0</v>
      </c>
    </row>
    <row r="30" spans="1:7" x14ac:dyDescent="0.2">
      <c r="A30" s="231" t="s">
        <v>355</v>
      </c>
      <c r="B30" s="243" t="s">
        <v>356</v>
      </c>
      <c r="C30" s="243"/>
      <c r="D30" s="239">
        <v>1</v>
      </c>
      <c r="E30" s="240" t="s">
        <v>354</v>
      </c>
      <c r="F30" s="317"/>
      <c r="G30" s="242">
        <f t="shared" si="0"/>
        <v>0</v>
      </c>
    </row>
    <row r="31" spans="1:7" x14ac:dyDescent="0.2">
      <c r="A31" s="231" t="s">
        <v>357</v>
      </c>
      <c r="B31" s="243" t="s">
        <v>358</v>
      </c>
      <c r="C31" s="243"/>
      <c r="D31" s="239">
        <v>21</v>
      </c>
      <c r="E31" s="240" t="s">
        <v>354</v>
      </c>
      <c r="F31" s="317"/>
      <c r="G31" s="242">
        <f t="shared" si="0"/>
        <v>0</v>
      </c>
    </row>
    <row r="32" spans="1:7" x14ac:dyDescent="0.2">
      <c r="A32" s="231" t="s">
        <v>359</v>
      </c>
      <c r="B32" s="243" t="s">
        <v>360</v>
      </c>
      <c r="C32" s="243"/>
      <c r="D32" s="239">
        <v>2</v>
      </c>
      <c r="E32" s="240" t="s">
        <v>354</v>
      </c>
      <c r="F32" s="317"/>
      <c r="G32" s="242">
        <f t="shared" si="0"/>
        <v>0</v>
      </c>
    </row>
    <row r="33" spans="1:7" x14ac:dyDescent="0.2">
      <c r="A33" s="231" t="s">
        <v>361</v>
      </c>
      <c r="B33" s="243" t="s">
        <v>362</v>
      </c>
      <c r="C33" s="243"/>
      <c r="D33" s="239">
        <v>1</v>
      </c>
      <c r="E33" s="240" t="s">
        <v>354</v>
      </c>
      <c r="F33" s="317"/>
      <c r="G33" s="242">
        <f t="shared" si="0"/>
        <v>0</v>
      </c>
    </row>
    <row r="34" spans="1:7" x14ac:dyDescent="0.2">
      <c r="A34" s="231" t="s">
        <v>363</v>
      </c>
      <c r="B34" s="243" t="s">
        <v>364</v>
      </c>
      <c r="C34" s="243"/>
      <c r="D34" s="239">
        <v>3</v>
      </c>
      <c r="E34" s="240" t="s">
        <v>354</v>
      </c>
      <c r="F34" s="317"/>
      <c r="G34" s="242">
        <f t="shared" si="0"/>
        <v>0</v>
      </c>
    </row>
    <row r="35" spans="1:7" x14ac:dyDescent="0.2">
      <c r="A35" s="231" t="s">
        <v>365</v>
      </c>
      <c r="B35" s="243" t="s">
        <v>366</v>
      </c>
      <c r="C35" s="243"/>
      <c r="D35" s="239">
        <v>2</v>
      </c>
      <c r="E35" s="240" t="s">
        <v>354</v>
      </c>
      <c r="F35" s="317"/>
      <c r="G35" s="242">
        <f t="shared" si="0"/>
        <v>0</v>
      </c>
    </row>
    <row r="36" spans="1:7" x14ac:dyDescent="0.2">
      <c r="A36" s="231" t="s">
        <v>367</v>
      </c>
      <c r="B36" s="243" t="s">
        <v>368</v>
      </c>
      <c r="C36" s="243"/>
      <c r="D36" s="239">
        <v>4</v>
      </c>
      <c r="E36" s="240" t="s">
        <v>354</v>
      </c>
      <c r="F36" s="317"/>
      <c r="G36" s="242">
        <f t="shared" si="0"/>
        <v>0</v>
      </c>
    </row>
    <row r="37" spans="1:7" x14ac:dyDescent="0.2">
      <c r="A37" s="231" t="s">
        <v>369</v>
      </c>
      <c r="B37" s="243" t="s">
        <v>370</v>
      </c>
      <c r="C37" s="243"/>
      <c r="D37" s="239">
        <v>2</v>
      </c>
      <c r="E37" s="240" t="s">
        <v>354</v>
      </c>
      <c r="F37" s="317"/>
      <c r="G37" s="242">
        <f t="shared" si="0"/>
        <v>0</v>
      </c>
    </row>
    <row r="38" spans="1:7" x14ac:dyDescent="0.2">
      <c r="A38" s="231" t="s">
        <v>371</v>
      </c>
      <c r="B38" s="243" t="s">
        <v>372</v>
      </c>
      <c r="C38" s="243"/>
      <c r="D38" s="239">
        <v>1</v>
      </c>
      <c r="E38" s="240" t="s">
        <v>354</v>
      </c>
      <c r="F38" s="317"/>
      <c r="G38" s="242">
        <f t="shared" si="0"/>
        <v>0</v>
      </c>
    </row>
    <row r="39" spans="1:7" x14ac:dyDescent="0.2">
      <c r="A39" s="231" t="s">
        <v>373</v>
      </c>
      <c r="B39" s="243" t="s">
        <v>374</v>
      </c>
      <c r="C39" s="243"/>
      <c r="D39" s="239">
        <v>1</v>
      </c>
      <c r="E39" s="240" t="s">
        <v>354</v>
      </c>
      <c r="F39" s="317"/>
      <c r="G39" s="242">
        <f t="shared" si="0"/>
        <v>0</v>
      </c>
    </row>
    <row r="40" spans="1:7" x14ac:dyDescent="0.2">
      <c r="A40" s="231" t="s">
        <v>375</v>
      </c>
      <c r="B40" s="243" t="s">
        <v>376</v>
      </c>
      <c r="C40" s="243"/>
      <c r="D40" s="239">
        <v>2</v>
      </c>
      <c r="E40" s="240" t="s">
        <v>354</v>
      </c>
      <c r="F40" s="317"/>
      <c r="G40" s="242">
        <f t="shared" si="0"/>
        <v>0</v>
      </c>
    </row>
    <row r="41" spans="1:7" ht="25.5" x14ac:dyDescent="0.2">
      <c r="A41" s="231" t="s">
        <v>377</v>
      </c>
      <c r="B41" s="243" t="s">
        <v>378</v>
      </c>
      <c r="C41" s="243"/>
      <c r="D41" s="239">
        <v>9</v>
      </c>
      <c r="E41" s="240" t="s">
        <v>166</v>
      </c>
      <c r="F41" s="317"/>
      <c r="G41" s="242">
        <f t="shared" si="0"/>
        <v>0</v>
      </c>
    </row>
    <row r="42" spans="1:7" ht="13.5" thickBot="1" x14ac:dyDescent="0.25">
      <c r="A42" s="244"/>
      <c r="B42" s="245"/>
      <c r="C42" s="245"/>
      <c r="D42" s="246"/>
      <c r="E42" s="240"/>
      <c r="F42" s="318"/>
      <c r="G42" s="242"/>
    </row>
    <row r="43" spans="1:7" ht="15" x14ac:dyDescent="0.2">
      <c r="A43" s="247"/>
      <c r="B43" s="248" t="s">
        <v>321</v>
      </c>
      <c r="C43" s="248"/>
      <c r="D43" s="249"/>
      <c r="E43" s="249"/>
      <c r="F43" s="319"/>
      <c r="G43" s="251">
        <f>SUM(G28:G41)</f>
        <v>0</v>
      </c>
    </row>
    <row r="44" spans="1:7" ht="15.75" thickBot="1" x14ac:dyDescent="0.25">
      <c r="A44" s="252"/>
      <c r="B44" s="253"/>
      <c r="C44" s="253"/>
      <c r="D44" s="254"/>
      <c r="E44" s="254"/>
      <c r="F44" s="320"/>
      <c r="G44" s="256"/>
    </row>
    <row r="45" spans="1:7" ht="13.5" thickBot="1" x14ac:dyDescent="0.25">
      <c r="A45" s="257"/>
      <c r="B45" s="258"/>
      <c r="C45" s="258"/>
      <c r="D45" s="258"/>
      <c r="E45" s="258"/>
      <c r="F45" s="321"/>
      <c r="G45" s="259"/>
    </row>
    <row r="46" spans="1:7" ht="15.75" x14ac:dyDescent="0.2">
      <c r="A46" s="260"/>
      <c r="B46" s="227" t="s">
        <v>379</v>
      </c>
      <c r="C46" s="227"/>
      <c r="D46" s="228"/>
      <c r="E46" s="228"/>
      <c r="F46" s="322"/>
      <c r="G46" s="230"/>
    </row>
    <row r="47" spans="1:7" x14ac:dyDescent="0.2">
      <c r="A47" s="231" t="s">
        <v>344</v>
      </c>
      <c r="B47" s="232" t="s">
        <v>345</v>
      </c>
      <c r="C47" s="232"/>
      <c r="D47" s="233" t="s">
        <v>347</v>
      </c>
      <c r="E47" s="234" t="s">
        <v>89</v>
      </c>
      <c r="F47" s="323"/>
      <c r="G47" s="236" t="s">
        <v>349</v>
      </c>
    </row>
    <row r="48" spans="1:7" x14ac:dyDescent="0.2">
      <c r="A48" s="231" t="s">
        <v>380</v>
      </c>
      <c r="B48" s="232" t="s">
        <v>381</v>
      </c>
      <c r="C48" s="232"/>
      <c r="D48" s="261">
        <v>1</v>
      </c>
      <c r="E48" s="234" t="s">
        <v>139</v>
      </c>
      <c r="F48" s="317"/>
      <c r="G48" s="242">
        <f>F48*D48</f>
        <v>0</v>
      </c>
    </row>
    <row r="49" spans="1:7" ht="13.5" thickBot="1" x14ac:dyDescent="0.25">
      <c r="A49" s="244"/>
      <c r="B49" s="262"/>
      <c r="C49" s="262"/>
      <c r="D49" s="263"/>
      <c r="E49" s="264"/>
      <c r="F49" s="324"/>
      <c r="G49" s="266"/>
    </row>
    <row r="50" spans="1:7" ht="15" x14ac:dyDescent="0.2">
      <c r="A50" s="247"/>
      <c r="B50" s="248" t="s">
        <v>321</v>
      </c>
      <c r="C50" s="248"/>
      <c r="D50" s="249"/>
      <c r="E50" s="249"/>
      <c r="F50" s="319"/>
      <c r="G50" s="251">
        <f>SUM(G48:G48)</f>
        <v>0</v>
      </c>
    </row>
    <row r="51" spans="1:7" ht="15.75" thickBot="1" x14ac:dyDescent="0.25">
      <c r="A51" s="252"/>
      <c r="B51" s="253"/>
      <c r="C51" s="253"/>
      <c r="D51" s="254"/>
      <c r="E51" s="254"/>
      <c r="F51" s="320"/>
      <c r="G51" s="256"/>
    </row>
    <row r="52" spans="1:7" ht="15.75" thickBot="1" x14ac:dyDescent="0.25">
      <c r="A52" s="267"/>
      <c r="B52" s="268"/>
      <c r="C52" s="268"/>
      <c r="D52" s="269"/>
      <c r="E52" s="269"/>
      <c r="F52" s="325"/>
      <c r="G52" s="270"/>
    </row>
    <row r="53" spans="1:7" ht="15.75" x14ac:dyDescent="0.2">
      <c r="A53" s="260"/>
      <c r="B53" s="227" t="s">
        <v>382</v>
      </c>
      <c r="C53" s="227"/>
      <c r="D53" s="228"/>
      <c r="E53" s="228"/>
      <c r="F53" s="322"/>
      <c r="G53" s="230"/>
    </row>
    <row r="54" spans="1:7" x14ac:dyDescent="0.2">
      <c r="A54" s="231" t="s">
        <v>344</v>
      </c>
      <c r="B54" s="232" t="s">
        <v>345</v>
      </c>
      <c r="C54" s="232"/>
      <c r="D54" s="233" t="s">
        <v>347</v>
      </c>
      <c r="E54" s="234" t="s">
        <v>89</v>
      </c>
      <c r="F54" s="323"/>
      <c r="G54" s="236" t="s">
        <v>349</v>
      </c>
    </row>
    <row r="55" spans="1:7" x14ac:dyDescent="0.2">
      <c r="A55" s="231" t="s">
        <v>383</v>
      </c>
      <c r="B55" s="237" t="s">
        <v>384</v>
      </c>
      <c r="C55" s="237"/>
      <c r="D55" s="234"/>
      <c r="E55" s="234"/>
      <c r="F55" s="323"/>
      <c r="G55" s="271"/>
    </row>
    <row r="56" spans="1:7" x14ac:dyDescent="0.2">
      <c r="A56" s="231" t="s">
        <v>385</v>
      </c>
      <c r="B56" s="272" t="s">
        <v>386</v>
      </c>
      <c r="C56" s="232"/>
      <c r="D56" s="273">
        <v>1</v>
      </c>
      <c r="E56" s="234" t="s">
        <v>166</v>
      </c>
      <c r="F56" s="317"/>
      <c r="G56" s="242">
        <f>F56*D56</f>
        <v>0</v>
      </c>
    </row>
    <row r="57" spans="1:7" x14ac:dyDescent="0.2">
      <c r="A57" s="231" t="s">
        <v>387</v>
      </c>
      <c r="B57" s="243" t="s">
        <v>388</v>
      </c>
      <c r="C57" s="243"/>
      <c r="D57" s="239">
        <v>1</v>
      </c>
      <c r="E57" s="240" t="s">
        <v>354</v>
      </c>
      <c r="F57" s="317"/>
      <c r="G57" s="242">
        <f t="shared" ref="G57:G58" si="1">F57*D57</f>
        <v>0</v>
      </c>
    </row>
    <row r="58" spans="1:7" x14ac:dyDescent="0.2">
      <c r="A58" s="231" t="s">
        <v>389</v>
      </c>
      <c r="B58" s="243" t="s">
        <v>390</v>
      </c>
      <c r="C58" s="243"/>
      <c r="D58" s="239">
        <v>2</v>
      </c>
      <c r="E58" s="240" t="s">
        <v>166</v>
      </c>
      <c r="F58" s="317"/>
      <c r="G58" s="242">
        <f t="shared" si="1"/>
        <v>0</v>
      </c>
    </row>
    <row r="59" spans="1:7" x14ac:dyDescent="0.2">
      <c r="A59" s="231" t="s">
        <v>391</v>
      </c>
      <c r="B59" s="232"/>
      <c r="C59" s="232"/>
      <c r="D59" s="273"/>
      <c r="E59" s="234"/>
      <c r="F59" s="318"/>
      <c r="G59" s="242"/>
    </row>
    <row r="60" spans="1:7" x14ac:dyDescent="0.2">
      <c r="A60" s="231" t="s">
        <v>392</v>
      </c>
      <c r="B60" s="237" t="s">
        <v>393</v>
      </c>
      <c r="C60" s="237"/>
      <c r="D60" s="273"/>
      <c r="E60" s="234"/>
      <c r="F60" s="318"/>
      <c r="G60" s="242"/>
    </row>
    <row r="61" spans="1:7" x14ac:dyDescent="0.2">
      <c r="A61" s="231" t="s">
        <v>394</v>
      </c>
      <c r="B61" s="272" t="s">
        <v>395</v>
      </c>
      <c r="C61" s="232"/>
      <c r="D61" s="273">
        <v>290</v>
      </c>
      <c r="E61" s="234" t="s">
        <v>120</v>
      </c>
      <c r="F61" s="317"/>
      <c r="G61" s="242">
        <f t="shared" ref="G61:G66" si="2">F61*D61</f>
        <v>0</v>
      </c>
    </row>
    <row r="62" spans="1:7" x14ac:dyDescent="0.2">
      <c r="A62" s="231" t="s">
        <v>396</v>
      </c>
      <c r="B62" s="272" t="s">
        <v>397</v>
      </c>
      <c r="C62" s="232"/>
      <c r="D62" s="273">
        <v>220</v>
      </c>
      <c r="E62" s="234" t="s">
        <v>120</v>
      </c>
      <c r="F62" s="317"/>
      <c r="G62" s="242">
        <f t="shared" si="2"/>
        <v>0</v>
      </c>
    </row>
    <row r="63" spans="1:7" x14ac:dyDescent="0.2">
      <c r="A63" s="231" t="s">
        <v>398</v>
      </c>
      <c r="B63" s="272" t="s">
        <v>399</v>
      </c>
      <c r="C63" s="232"/>
      <c r="D63" s="273">
        <v>80</v>
      </c>
      <c r="E63" s="234" t="s">
        <v>120</v>
      </c>
      <c r="F63" s="317"/>
      <c r="G63" s="242">
        <f t="shared" si="2"/>
        <v>0</v>
      </c>
    </row>
    <row r="64" spans="1:7" x14ac:dyDescent="0.2">
      <c r="A64" s="231" t="s">
        <v>400</v>
      </c>
      <c r="B64" s="272" t="s">
        <v>401</v>
      </c>
      <c r="C64" s="232"/>
      <c r="D64" s="273">
        <v>420</v>
      </c>
      <c r="E64" s="234" t="s">
        <v>120</v>
      </c>
      <c r="F64" s="317"/>
      <c r="G64" s="242">
        <f t="shared" si="2"/>
        <v>0</v>
      </c>
    </row>
    <row r="65" spans="1:7" x14ac:dyDescent="0.2">
      <c r="A65" s="231" t="s">
        <v>402</v>
      </c>
      <c r="B65" s="272" t="s">
        <v>403</v>
      </c>
      <c r="C65" s="232"/>
      <c r="D65" s="273">
        <v>80</v>
      </c>
      <c r="E65" s="234" t="s">
        <v>120</v>
      </c>
      <c r="F65" s="317"/>
      <c r="G65" s="242">
        <f t="shared" si="2"/>
        <v>0</v>
      </c>
    </row>
    <row r="66" spans="1:7" x14ac:dyDescent="0.2">
      <c r="A66" s="231" t="s">
        <v>404</v>
      </c>
      <c r="B66" s="272" t="s">
        <v>405</v>
      </c>
      <c r="C66" s="232"/>
      <c r="D66" s="273">
        <v>170</v>
      </c>
      <c r="E66" s="234" t="s">
        <v>120</v>
      </c>
      <c r="F66" s="317"/>
      <c r="G66" s="242">
        <f t="shared" si="2"/>
        <v>0</v>
      </c>
    </row>
    <row r="67" spans="1:7" x14ac:dyDescent="0.2">
      <c r="A67" s="231" t="s">
        <v>406</v>
      </c>
      <c r="B67" s="272"/>
      <c r="C67" s="272"/>
      <c r="D67" s="273"/>
      <c r="E67" s="234"/>
      <c r="F67" s="318"/>
      <c r="G67" s="242"/>
    </row>
    <row r="68" spans="1:7" x14ac:dyDescent="0.2">
      <c r="A68" s="231" t="s">
        <v>407</v>
      </c>
      <c r="B68" s="274" t="s">
        <v>408</v>
      </c>
      <c r="C68" s="274"/>
      <c r="D68" s="261"/>
      <c r="E68" s="275"/>
      <c r="F68" s="318"/>
      <c r="G68" s="242"/>
    </row>
    <row r="69" spans="1:7" x14ac:dyDescent="0.2">
      <c r="A69" s="231" t="s">
        <v>409</v>
      </c>
      <c r="B69" s="272" t="s">
        <v>410</v>
      </c>
      <c r="C69" s="276"/>
      <c r="D69" s="277">
        <v>46</v>
      </c>
      <c r="E69" s="275" t="s">
        <v>120</v>
      </c>
      <c r="F69" s="317"/>
      <c r="G69" s="242">
        <f>F69*D69</f>
        <v>0</v>
      </c>
    </row>
    <row r="70" spans="1:7" x14ac:dyDescent="0.2">
      <c r="A70" s="231" t="s">
        <v>411</v>
      </c>
      <c r="B70" s="272" t="s">
        <v>412</v>
      </c>
      <c r="C70" s="272"/>
      <c r="D70" s="277">
        <v>186</v>
      </c>
      <c r="E70" s="234" t="s">
        <v>120</v>
      </c>
      <c r="F70" s="317"/>
      <c r="G70" s="242">
        <f>F70*D70</f>
        <v>0</v>
      </c>
    </row>
    <row r="71" spans="1:7" x14ac:dyDescent="0.2">
      <c r="A71" s="231" t="s">
        <v>413</v>
      </c>
      <c r="B71" s="272" t="s">
        <v>414</v>
      </c>
      <c r="C71" s="272"/>
      <c r="D71" s="277">
        <v>58</v>
      </c>
      <c r="E71" s="234" t="s">
        <v>120</v>
      </c>
      <c r="F71" s="317"/>
      <c r="G71" s="242">
        <f>F71*D71</f>
        <v>0</v>
      </c>
    </row>
    <row r="72" spans="1:7" x14ac:dyDescent="0.2">
      <c r="A72" s="231" t="s">
        <v>415</v>
      </c>
      <c r="B72" s="272" t="s">
        <v>416</v>
      </c>
      <c r="C72" s="272"/>
      <c r="D72" s="277">
        <v>34</v>
      </c>
      <c r="E72" s="234" t="s">
        <v>120</v>
      </c>
      <c r="F72" s="317"/>
      <c r="G72" s="242">
        <f t="shared" ref="G72" si="3">F72*D72</f>
        <v>0</v>
      </c>
    </row>
    <row r="73" spans="1:7" x14ac:dyDescent="0.2">
      <c r="A73" s="231" t="s">
        <v>417</v>
      </c>
      <c r="B73" s="276"/>
      <c r="C73" s="276"/>
      <c r="D73" s="277"/>
      <c r="E73" s="275"/>
      <c r="F73" s="318"/>
      <c r="G73" s="242"/>
    </row>
    <row r="74" spans="1:7" x14ac:dyDescent="0.2">
      <c r="A74" s="231" t="s">
        <v>418</v>
      </c>
      <c r="B74" s="237" t="s">
        <v>419</v>
      </c>
      <c r="C74" s="237"/>
      <c r="D74" s="277"/>
      <c r="E74" s="234"/>
      <c r="F74" s="318"/>
      <c r="G74" s="242"/>
    </row>
    <row r="75" spans="1:7" x14ac:dyDescent="0.2">
      <c r="A75" s="231" t="s">
        <v>420</v>
      </c>
      <c r="B75" s="232" t="s">
        <v>419</v>
      </c>
      <c r="C75" s="232"/>
      <c r="D75" s="277">
        <v>1</v>
      </c>
      <c r="E75" s="234" t="s">
        <v>139</v>
      </c>
      <c r="F75" s="317"/>
      <c r="G75" s="242">
        <f>F75*D75</f>
        <v>0</v>
      </c>
    </row>
    <row r="76" spans="1:7" x14ac:dyDescent="0.2">
      <c r="A76" s="231" t="s">
        <v>421</v>
      </c>
      <c r="B76" s="261" t="s">
        <v>422</v>
      </c>
      <c r="C76" s="261"/>
      <c r="D76" s="277">
        <v>1</v>
      </c>
      <c r="E76" s="275" t="s">
        <v>139</v>
      </c>
      <c r="F76" s="317"/>
      <c r="G76" s="242">
        <f>F76*D76</f>
        <v>0</v>
      </c>
    </row>
    <row r="77" spans="1:7" x14ac:dyDescent="0.2">
      <c r="A77" s="278"/>
      <c r="B77" s="279"/>
      <c r="C77" s="279"/>
      <c r="D77" s="280"/>
      <c r="E77" s="281"/>
      <c r="F77" s="326"/>
      <c r="G77" s="283"/>
    </row>
    <row r="78" spans="1:7" ht="13.5" thickBot="1" x14ac:dyDescent="0.25">
      <c r="A78" s="244"/>
      <c r="B78" s="262"/>
      <c r="C78" s="262"/>
      <c r="D78" s="263"/>
      <c r="E78" s="264"/>
      <c r="F78" s="324"/>
      <c r="G78" s="266"/>
    </row>
    <row r="79" spans="1:7" ht="15" x14ac:dyDescent="0.2">
      <c r="A79" s="247"/>
      <c r="B79" s="248" t="s">
        <v>321</v>
      </c>
      <c r="C79" s="248"/>
      <c r="D79" s="249"/>
      <c r="E79" s="249"/>
      <c r="F79" s="319"/>
      <c r="G79" s="251">
        <f>SUM(G55:G76)</f>
        <v>0</v>
      </c>
    </row>
    <row r="80" spans="1:7" ht="15.75" thickBot="1" x14ac:dyDescent="0.25">
      <c r="A80" s="252"/>
      <c r="B80" s="253"/>
      <c r="C80" s="253"/>
      <c r="D80" s="254"/>
      <c r="E80" s="254"/>
      <c r="F80" s="320"/>
      <c r="G80" s="256"/>
    </row>
    <row r="81" spans="1:7" ht="13.5" thickBot="1" x14ac:dyDescent="0.25">
      <c r="A81" s="257"/>
      <c r="B81" s="258"/>
      <c r="C81" s="258"/>
      <c r="D81" s="258"/>
      <c r="E81" s="258"/>
      <c r="F81" s="321"/>
      <c r="G81" s="259"/>
    </row>
    <row r="82" spans="1:7" s="288" customFormat="1" ht="15.75" x14ac:dyDescent="0.25">
      <c r="A82" s="284"/>
      <c r="B82" s="285" t="s">
        <v>423</v>
      </c>
      <c r="C82" s="285"/>
      <c r="D82" s="286"/>
      <c r="E82" s="286"/>
      <c r="F82" s="327"/>
      <c r="G82" s="287"/>
    </row>
    <row r="83" spans="1:7" s="288" customFormat="1" x14ac:dyDescent="0.2">
      <c r="A83" s="231" t="s">
        <v>344</v>
      </c>
      <c r="B83" s="232" t="s">
        <v>345</v>
      </c>
      <c r="C83" s="232"/>
      <c r="D83" s="233" t="s">
        <v>347</v>
      </c>
      <c r="E83" s="234" t="s">
        <v>89</v>
      </c>
      <c r="F83" s="323"/>
      <c r="G83" s="236" t="s">
        <v>349</v>
      </c>
    </row>
    <row r="84" spans="1:7" s="288" customFormat="1" x14ac:dyDescent="0.2">
      <c r="A84" s="231" t="s">
        <v>424</v>
      </c>
      <c r="B84" s="289" t="s">
        <v>425</v>
      </c>
      <c r="C84" s="289"/>
      <c r="D84" s="290">
        <v>11</v>
      </c>
      <c r="E84" s="291" t="s">
        <v>354</v>
      </c>
      <c r="F84" s="317"/>
      <c r="G84" s="242">
        <f>F84*D84</f>
        <v>0</v>
      </c>
    </row>
    <row r="85" spans="1:7" s="288" customFormat="1" x14ac:dyDescent="0.2">
      <c r="A85" s="231" t="s">
        <v>426</v>
      </c>
      <c r="B85" s="292" t="s">
        <v>427</v>
      </c>
      <c r="C85" s="292"/>
      <c r="D85" s="290">
        <v>5</v>
      </c>
      <c r="E85" s="291" t="s">
        <v>354</v>
      </c>
      <c r="F85" s="317"/>
      <c r="G85" s="242">
        <f t="shared" ref="G85:G100" si="4">F85*D85</f>
        <v>0</v>
      </c>
    </row>
    <row r="86" spans="1:7" s="288" customFormat="1" x14ac:dyDescent="0.2">
      <c r="A86" s="231" t="s">
        <v>428</v>
      </c>
      <c r="B86" s="292"/>
      <c r="C86" s="292"/>
      <c r="D86" s="290"/>
      <c r="E86" s="291"/>
      <c r="F86" s="318"/>
      <c r="G86" s="242"/>
    </row>
    <row r="87" spans="1:7" s="288" customFormat="1" x14ac:dyDescent="0.2">
      <c r="A87" s="231" t="s">
        <v>429</v>
      </c>
      <c r="B87" s="292" t="s">
        <v>430</v>
      </c>
      <c r="C87" s="292"/>
      <c r="D87" s="290">
        <v>1</v>
      </c>
      <c r="E87" s="291" t="s">
        <v>139</v>
      </c>
      <c r="F87" s="317"/>
      <c r="G87" s="242">
        <f t="shared" si="4"/>
        <v>0</v>
      </c>
    </row>
    <row r="88" spans="1:7" s="288" customFormat="1" x14ac:dyDescent="0.2">
      <c r="A88" s="231" t="s">
        <v>431</v>
      </c>
      <c r="B88" s="293"/>
      <c r="C88" s="293"/>
      <c r="D88" s="261"/>
      <c r="E88" s="275"/>
      <c r="F88" s="318"/>
      <c r="G88" s="242"/>
    </row>
    <row r="89" spans="1:7" s="288" customFormat="1" x14ac:dyDescent="0.2">
      <c r="A89" s="231" t="s">
        <v>432</v>
      </c>
      <c r="B89" s="294" t="s">
        <v>334</v>
      </c>
      <c r="C89" s="293"/>
      <c r="D89" s="261"/>
      <c r="E89" s="275"/>
      <c r="F89" s="318"/>
      <c r="G89" s="242"/>
    </row>
    <row r="90" spans="1:7" s="288" customFormat="1" x14ac:dyDescent="0.2">
      <c r="A90" s="231" t="s">
        <v>433</v>
      </c>
      <c r="B90" s="293" t="s">
        <v>434</v>
      </c>
      <c r="C90" s="293"/>
      <c r="D90" s="261">
        <v>1</v>
      </c>
      <c r="E90" s="275" t="s">
        <v>166</v>
      </c>
      <c r="F90" s="317"/>
      <c r="G90" s="242">
        <f t="shared" si="4"/>
        <v>0</v>
      </c>
    </row>
    <row r="91" spans="1:7" s="288" customFormat="1" x14ac:dyDescent="0.2">
      <c r="A91" s="231" t="s">
        <v>435</v>
      </c>
      <c r="B91" s="293" t="s">
        <v>436</v>
      </c>
      <c r="C91" s="293"/>
      <c r="D91" s="261">
        <v>4</v>
      </c>
      <c r="E91" s="275" t="s">
        <v>166</v>
      </c>
      <c r="F91" s="317"/>
      <c r="G91" s="242">
        <f t="shared" si="4"/>
        <v>0</v>
      </c>
    </row>
    <row r="92" spans="1:7" s="288" customFormat="1" x14ac:dyDescent="0.2">
      <c r="A92" s="231" t="s">
        <v>437</v>
      </c>
      <c r="B92" s="293" t="s">
        <v>438</v>
      </c>
      <c r="C92" s="293"/>
      <c r="D92" s="261">
        <v>2</v>
      </c>
      <c r="E92" s="275" t="s">
        <v>166</v>
      </c>
      <c r="F92" s="317"/>
      <c r="G92" s="242">
        <f t="shared" si="4"/>
        <v>0</v>
      </c>
    </row>
    <row r="93" spans="1:7" s="288" customFormat="1" x14ac:dyDescent="0.2">
      <c r="A93" s="231" t="s">
        <v>439</v>
      </c>
      <c r="B93" s="293" t="s">
        <v>440</v>
      </c>
      <c r="C93" s="293"/>
      <c r="D93" s="261">
        <v>21</v>
      </c>
      <c r="E93" s="275" t="s">
        <v>166</v>
      </c>
      <c r="F93" s="317"/>
      <c r="G93" s="242">
        <f t="shared" si="4"/>
        <v>0</v>
      </c>
    </row>
    <row r="94" spans="1:7" s="288" customFormat="1" x14ac:dyDescent="0.2">
      <c r="A94" s="231" t="s">
        <v>441</v>
      </c>
      <c r="B94" s="293" t="s">
        <v>442</v>
      </c>
      <c r="C94" s="293"/>
      <c r="D94" s="261">
        <v>3</v>
      </c>
      <c r="E94" s="275" t="s">
        <v>166</v>
      </c>
      <c r="F94" s="317"/>
      <c r="G94" s="242">
        <f t="shared" si="4"/>
        <v>0</v>
      </c>
    </row>
    <row r="95" spans="1:7" s="288" customFormat="1" x14ac:dyDescent="0.2">
      <c r="A95" s="231" t="s">
        <v>443</v>
      </c>
      <c r="B95" s="293" t="s">
        <v>444</v>
      </c>
      <c r="C95" s="293"/>
      <c r="D95" s="261">
        <v>2</v>
      </c>
      <c r="E95" s="275" t="s">
        <v>166</v>
      </c>
      <c r="F95" s="317"/>
      <c r="G95" s="242">
        <f t="shared" si="4"/>
        <v>0</v>
      </c>
    </row>
    <row r="96" spans="1:7" s="288" customFormat="1" x14ac:dyDescent="0.2">
      <c r="A96" s="231" t="s">
        <v>445</v>
      </c>
      <c r="B96" s="293" t="s">
        <v>446</v>
      </c>
      <c r="C96" s="293"/>
      <c r="D96" s="261">
        <v>1</v>
      </c>
      <c r="E96" s="275" t="s">
        <v>166</v>
      </c>
      <c r="F96" s="317"/>
      <c r="G96" s="242">
        <f t="shared" si="4"/>
        <v>0</v>
      </c>
    </row>
    <row r="97" spans="1:7" s="288" customFormat="1" x14ac:dyDescent="0.2">
      <c r="A97" s="231" t="s">
        <v>447</v>
      </c>
      <c r="B97" s="293" t="s">
        <v>448</v>
      </c>
      <c r="C97" s="293"/>
      <c r="D97" s="261">
        <v>9</v>
      </c>
      <c r="E97" s="275" t="s">
        <v>166</v>
      </c>
      <c r="F97" s="317"/>
      <c r="G97" s="242">
        <f t="shared" si="4"/>
        <v>0</v>
      </c>
    </row>
    <row r="98" spans="1:7" s="288" customFormat="1" x14ac:dyDescent="0.2">
      <c r="A98" s="231" t="s">
        <v>449</v>
      </c>
      <c r="B98" s="293" t="s">
        <v>450</v>
      </c>
      <c r="C98" s="293"/>
      <c r="D98" s="261">
        <v>324</v>
      </c>
      <c r="E98" s="275" t="s">
        <v>120</v>
      </c>
      <c r="F98" s="317"/>
      <c r="G98" s="242">
        <f t="shared" si="4"/>
        <v>0</v>
      </c>
    </row>
    <row r="99" spans="1:7" s="288" customFormat="1" x14ac:dyDescent="0.2">
      <c r="A99" s="231" t="s">
        <v>451</v>
      </c>
      <c r="B99" s="293" t="s">
        <v>452</v>
      </c>
      <c r="C99" s="293"/>
      <c r="D99" s="261">
        <v>1260</v>
      </c>
      <c r="E99" s="275" t="s">
        <v>120</v>
      </c>
      <c r="F99" s="317"/>
      <c r="G99" s="242">
        <f t="shared" si="4"/>
        <v>0</v>
      </c>
    </row>
    <row r="100" spans="1:7" s="288" customFormat="1" x14ac:dyDescent="0.2">
      <c r="A100" s="231" t="s">
        <v>453</v>
      </c>
      <c r="B100" s="293" t="s">
        <v>454</v>
      </c>
      <c r="C100" s="293"/>
      <c r="D100" s="261">
        <v>1</v>
      </c>
      <c r="E100" s="275" t="s">
        <v>139</v>
      </c>
      <c r="F100" s="317"/>
      <c r="G100" s="242">
        <f t="shared" si="4"/>
        <v>0</v>
      </c>
    </row>
    <row r="101" spans="1:7" ht="13.5" thickBot="1" x14ac:dyDescent="0.25">
      <c r="A101" s="295"/>
      <c r="B101" s="296"/>
      <c r="C101" s="296"/>
      <c r="D101" s="296"/>
      <c r="E101" s="296"/>
      <c r="F101" s="328"/>
      <c r="G101" s="297"/>
    </row>
    <row r="102" spans="1:7" ht="15" x14ac:dyDescent="0.2">
      <c r="A102" s="247"/>
      <c r="B102" s="248" t="s">
        <v>321</v>
      </c>
      <c r="C102" s="248"/>
      <c r="D102" s="249"/>
      <c r="E102" s="249"/>
      <c r="F102" s="319"/>
      <c r="G102" s="251">
        <f>SUM(G84:G100)</f>
        <v>0</v>
      </c>
    </row>
    <row r="103" spans="1:7" ht="15.75" thickBot="1" x14ac:dyDescent="0.25">
      <c r="A103" s="252"/>
      <c r="B103" s="253"/>
      <c r="C103" s="253"/>
      <c r="D103" s="254"/>
      <c r="E103" s="254"/>
      <c r="F103" s="320"/>
      <c r="G103" s="256"/>
    </row>
    <row r="104" spans="1:7" ht="13.5" thickBot="1" x14ac:dyDescent="0.25">
      <c r="A104" s="257"/>
      <c r="B104" s="258"/>
      <c r="C104" s="258"/>
      <c r="D104" s="258"/>
      <c r="E104" s="258"/>
      <c r="F104" s="321"/>
      <c r="G104" s="259"/>
    </row>
    <row r="105" spans="1:7" ht="15.75" x14ac:dyDescent="0.2">
      <c r="A105" s="260"/>
      <c r="B105" s="227" t="s">
        <v>455</v>
      </c>
      <c r="C105" s="227"/>
      <c r="D105" s="228"/>
      <c r="E105" s="228"/>
      <c r="F105" s="322"/>
      <c r="G105" s="230"/>
    </row>
    <row r="106" spans="1:7" x14ac:dyDescent="0.2">
      <c r="A106" s="231" t="s">
        <v>344</v>
      </c>
      <c r="B106" s="232" t="s">
        <v>345</v>
      </c>
      <c r="C106" s="232"/>
      <c r="D106" s="233" t="s">
        <v>347</v>
      </c>
      <c r="E106" s="234" t="s">
        <v>89</v>
      </c>
      <c r="F106" s="323"/>
      <c r="G106" s="236" t="s">
        <v>349</v>
      </c>
    </row>
    <row r="107" spans="1:7" x14ac:dyDescent="0.2">
      <c r="A107" s="298" t="s">
        <v>456</v>
      </c>
      <c r="B107" s="232" t="s">
        <v>457</v>
      </c>
      <c r="C107" s="232"/>
      <c r="D107" s="261">
        <v>1</v>
      </c>
      <c r="E107" s="234" t="s">
        <v>139</v>
      </c>
      <c r="F107" s="317"/>
      <c r="G107" s="242">
        <f t="shared" ref="G107:G109" si="5">F107*D107</f>
        <v>0</v>
      </c>
    </row>
    <row r="108" spans="1:7" x14ac:dyDescent="0.2">
      <c r="A108" s="298" t="s">
        <v>458</v>
      </c>
      <c r="B108" s="232" t="s">
        <v>459</v>
      </c>
      <c r="C108" s="232"/>
      <c r="D108" s="261">
        <v>1</v>
      </c>
      <c r="E108" s="234" t="s">
        <v>139</v>
      </c>
      <c r="F108" s="317"/>
      <c r="G108" s="242">
        <f t="shared" si="5"/>
        <v>0</v>
      </c>
    </row>
    <row r="109" spans="1:7" x14ac:dyDescent="0.2">
      <c r="A109" s="298" t="s">
        <v>460</v>
      </c>
      <c r="B109" s="232" t="s">
        <v>461</v>
      </c>
      <c r="C109" s="232"/>
      <c r="D109" s="261">
        <v>1</v>
      </c>
      <c r="E109" s="234" t="s">
        <v>139</v>
      </c>
      <c r="F109" s="317"/>
      <c r="G109" s="242">
        <f t="shared" si="5"/>
        <v>0</v>
      </c>
    </row>
    <row r="110" spans="1:7" ht="13.5" thickBot="1" x14ac:dyDescent="0.25">
      <c r="A110" s="244"/>
      <c r="B110" s="296"/>
      <c r="C110" s="296"/>
      <c r="D110" s="296"/>
      <c r="E110" s="296"/>
      <c r="F110" s="328"/>
      <c r="G110" s="266"/>
    </row>
    <row r="111" spans="1:7" ht="15" x14ac:dyDescent="0.2">
      <c r="A111" s="247"/>
      <c r="B111" s="248" t="s">
        <v>321</v>
      </c>
      <c r="C111" s="248"/>
      <c r="D111" s="249"/>
      <c r="E111" s="249"/>
      <c r="F111" s="319"/>
      <c r="G111" s="251">
        <f>SUM(G107:G109)</f>
        <v>0</v>
      </c>
    </row>
    <row r="112" spans="1:7" ht="15.75" thickBot="1" x14ac:dyDescent="0.25">
      <c r="A112" s="252"/>
      <c r="B112" s="253"/>
      <c r="C112" s="253"/>
      <c r="D112" s="254"/>
      <c r="E112" s="254"/>
      <c r="F112" s="320"/>
      <c r="G112" s="256"/>
    </row>
    <row r="113" spans="1:7" ht="13.5" thickBot="1" x14ac:dyDescent="0.25">
      <c r="A113" s="257"/>
      <c r="B113" s="258"/>
      <c r="C113" s="258"/>
      <c r="D113" s="258"/>
      <c r="E113" s="258"/>
      <c r="F113" s="321"/>
      <c r="G113" s="259"/>
    </row>
    <row r="114" spans="1:7" ht="15.75" x14ac:dyDescent="0.2">
      <c r="A114" s="260"/>
      <c r="B114" s="227" t="s">
        <v>462</v>
      </c>
      <c r="C114" s="227"/>
      <c r="D114" s="228"/>
      <c r="E114" s="228"/>
      <c r="F114" s="322"/>
      <c r="G114" s="230"/>
    </row>
    <row r="115" spans="1:7" x14ac:dyDescent="0.2">
      <c r="A115" s="231" t="s">
        <v>344</v>
      </c>
      <c r="B115" s="232" t="s">
        <v>345</v>
      </c>
      <c r="C115" s="232"/>
      <c r="D115" s="233" t="s">
        <v>347</v>
      </c>
      <c r="E115" s="234" t="s">
        <v>89</v>
      </c>
      <c r="F115" s="323"/>
      <c r="G115" s="236" t="s">
        <v>349</v>
      </c>
    </row>
    <row r="116" spans="1:7" x14ac:dyDescent="0.2">
      <c r="A116" s="231" t="s">
        <v>463</v>
      </c>
      <c r="B116" s="232" t="s">
        <v>464</v>
      </c>
      <c r="C116" s="232"/>
      <c r="D116" s="261">
        <v>1</v>
      </c>
      <c r="E116" s="234" t="s">
        <v>139</v>
      </c>
      <c r="F116" s="317"/>
      <c r="G116" s="242">
        <f>F116*D116</f>
        <v>0</v>
      </c>
    </row>
    <row r="117" spans="1:7" x14ac:dyDescent="0.2">
      <c r="A117" s="231" t="s">
        <v>465</v>
      </c>
      <c r="B117" s="232" t="s">
        <v>466</v>
      </c>
      <c r="C117" s="232"/>
      <c r="D117" s="261">
        <v>1</v>
      </c>
      <c r="E117" s="234" t="s">
        <v>139</v>
      </c>
      <c r="F117" s="317"/>
      <c r="G117" s="242">
        <f>F117*D117</f>
        <v>0</v>
      </c>
    </row>
    <row r="118" spans="1:7" x14ac:dyDescent="0.2">
      <c r="A118" s="298" t="s">
        <v>467</v>
      </c>
      <c r="B118" s="245" t="s">
        <v>468</v>
      </c>
      <c r="C118" s="245"/>
      <c r="D118" s="239">
        <v>1</v>
      </c>
      <c r="E118" s="240" t="s">
        <v>139</v>
      </c>
      <c r="F118" s="317"/>
      <c r="G118" s="242">
        <f>F118*D118</f>
        <v>0</v>
      </c>
    </row>
    <row r="119" spans="1:7" x14ac:dyDescent="0.2">
      <c r="A119" s="278"/>
      <c r="B119" s="299"/>
      <c r="C119" s="299"/>
      <c r="D119" s="300"/>
      <c r="E119" s="301"/>
      <c r="F119" s="282"/>
      <c r="G119" s="283"/>
    </row>
    <row r="120" spans="1:7" ht="13.5" thickBot="1" x14ac:dyDescent="0.25">
      <c r="A120" s="244"/>
      <c r="B120" s="262"/>
      <c r="C120" s="262"/>
      <c r="D120" s="263"/>
      <c r="E120" s="264"/>
      <c r="F120" s="265"/>
      <c r="G120" s="266"/>
    </row>
    <row r="121" spans="1:7" ht="15" x14ac:dyDescent="0.2">
      <c r="A121" s="247"/>
      <c r="B121" s="248" t="s">
        <v>321</v>
      </c>
      <c r="C121" s="248"/>
      <c r="D121" s="249"/>
      <c r="E121" s="249"/>
      <c r="F121" s="250"/>
      <c r="G121" s="251">
        <f>SUM(G116:G118)</f>
        <v>0</v>
      </c>
    </row>
    <row r="122" spans="1:7" ht="15.75" thickBot="1" x14ac:dyDescent="0.25">
      <c r="A122" s="252"/>
      <c r="B122" s="253"/>
      <c r="C122" s="253"/>
      <c r="D122" s="254"/>
      <c r="E122" s="254"/>
      <c r="F122" s="255"/>
      <c r="G122" s="256"/>
    </row>
    <row r="123" spans="1:7" ht="15.75" thickBot="1" x14ac:dyDescent="0.25">
      <c r="A123" s="302"/>
      <c r="B123" s="303"/>
      <c r="C123" s="303"/>
      <c r="D123" s="304"/>
      <c r="E123" s="304"/>
      <c r="F123" s="305"/>
      <c r="G123" s="306"/>
    </row>
    <row r="124" spans="1:7" ht="13.5" thickBot="1" x14ac:dyDescent="0.25">
      <c r="A124" s="307"/>
      <c r="B124" s="308"/>
      <c r="C124" s="308"/>
      <c r="D124" s="309"/>
      <c r="E124" s="308"/>
      <c r="F124" s="310"/>
      <c r="G124" s="311" t="s">
        <v>469</v>
      </c>
    </row>
    <row r="129" spans="1:7" x14ac:dyDescent="0.2">
      <c r="G129" s="312"/>
    </row>
    <row r="130" spans="1:7" x14ac:dyDescent="0.2">
      <c r="G130" s="312"/>
    </row>
    <row r="131" spans="1:7" x14ac:dyDescent="0.2">
      <c r="G131" s="312"/>
    </row>
    <row r="132" spans="1:7" x14ac:dyDescent="0.2">
      <c r="G132" s="312"/>
    </row>
    <row r="134" spans="1:7" x14ac:dyDescent="0.2">
      <c r="A134" s="193"/>
      <c r="B134" s="313"/>
      <c r="C134" s="313"/>
      <c r="D134" s="313"/>
      <c r="E134" s="313"/>
      <c r="F134" s="313"/>
      <c r="G134" s="314"/>
    </row>
  </sheetData>
  <sheetProtection algorithmName="SHA-512" hashValue="92ldKvywTl7pav1U38ar2G7lb1YM7iiYU4TuStauyi+nz54zkFYkq8f/THBHCUEhuyswEHFTVWInkue9avlUig==" saltValue="fe0/p6U+sZJvRoW7g958mw==" spinCount="100000" sheet="1" objects="1" scenarios="1"/>
  <mergeCells count="8">
    <mergeCell ref="A24:G24"/>
    <mergeCell ref="A25:G25"/>
    <mergeCell ref="A2:G2"/>
    <mergeCell ref="A3:G3"/>
    <mergeCell ref="A4:G4"/>
    <mergeCell ref="A6:G6"/>
    <mergeCell ref="A8:G8"/>
    <mergeCell ref="A23:G23"/>
  </mergeCells>
  <printOptions horizontalCentered="1"/>
  <pageMargins left="0.51181102362204722" right="0.51181102362204722" top="0.78740157480314965" bottom="0.78740157480314965" header="0.51181102362204722" footer="0.51181102362204722"/>
  <pageSetup paperSize="9" scale="85" fitToHeight="5" orientation="portrait" r:id="rId1"/>
  <headerFooter alignWithMargins="0">
    <oddFooter>Stránka &amp;P z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Krycí list</vt:lpstr>
      <vt:lpstr>VzorPolozky</vt:lpstr>
      <vt:lpstr>Položky</vt:lpstr>
      <vt:lpstr>Elektro č.p. 140</vt:lpstr>
      <vt:lpstr>'Krycí list'!CelkemDPHVypocet</vt:lpstr>
      <vt:lpstr>CenaCelkem</vt:lpstr>
      <vt:lpstr>CenaCelkemBezDPH</vt:lpstr>
      <vt:lpstr>'Krycí list'!CenaCelkemVypocet</vt:lpstr>
      <vt:lpstr>cisloobjektu</vt:lpstr>
      <vt:lpstr>'Krycí list'!CisloStavby</vt:lpstr>
      <vt:lpstr>CisloStavebnihoRozpoctu</vt:lpstr>
      <vt:lpstr>dadresa</vt:lpstr>
      <vt:lpstr>'Krycí list'!DIČ</vt:lpstr>
      <vt:lpstr>dmisto</vt:lpstr>
      <vt:lpstr>DPHSni</vt:lpstr>
      <vt:lpstr>DPHZakl</vt:lpstr>
      <vt:lpstr>'Krycí list'!dpsc</vt:lpstr>
      <vt:lpstr>'Krycí list'!IČO</vt:lpstr>
      <vt:lpstr>Mena</vt:lpstr>
      <vt:lpstr>MistoStavby</vt:lpstr>
      <vt:lpstr>nazevobjektu</vt:lpstr>
      <vt:lpstr>'Krycí list'!NazevStavby</vt:lpstr>
      <vt:lpstr>NazevStavebnihoRozpoctu</vt:lpstr>
      <vt:lpstr>'Elektro č.p. 140'!Názvy_tisku</vt:lpstr>
      <vt:lpstr>Položky!Názvy_tisku</vt:lpstr>
      <vt:lpstr>oadresa</vt:lpstr>
      <vt:lpstr>'Krycí list'!Objednatel</vt:lpstr>
      <vt:lpstr>'Krycí list'!Objekt</vt:lpstr>
      <vt:lpstr>'Krycí list'!Oblast_tisku</vt:lpstr>
      <vt:lpstr>Položky!Oblast_tisku</vt:lpstr>
      <vt:lpstr>'Krycí list'!odic</vt:lpstr>
      <vt:lpstr>'Krycí list'!oico</vt:lpstr>
      <vt:lpstr>'Krycí list'!omisto</vt:lpstr>
      <vt:lpstr>'Krycí list'!onazev</vt:lpstr>
      <vt:lpstr>'Krycí list'!opsc</vt:lpstr>
      <vt:lpstr>padresa</vt:lpstr>
      <vt:lpstr>pdic</vt:lpstr>
      <vt:lpstr>pico</vt:lpstr>
      <vt:lpstr>pmisto</vt:lpstr>
      <vt:lpstr>PoptavkaID</vt:lpstr>
      <vt:lpstr>pPSC</vt:lpstr>
      <vt:lpstr>Projektant</vt:lpstr>
      <vt:lpstr>'Krycí list'!SazbaDPH1</vt:lpstr>
      <vt:lpstr>'Krycí list'!SazbaDPH2</vt:lpstr>
      <vt:lpstr>Vypracoval</vt:lpstr>
      <vt:lpstr>ZakladDPHSni</vt:lpstr>
      <vt:lpstr>'Krycí list'!ZakladDPHSniVypocet</vt:lpstr>
      <vt:lpstr>ZakladDPHZakl</vt:lpstr>
      <vt:lpstr>'Krycí list'!ZakladDPHZaklVypocet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</dc:creator>
  <cp:lastModifiedBy>Daniel Mašek</cp:lastModifiedBy>
  <cp:lastPrinted>2019-03-19T12:27:02Z</cp:lastPrinted>
  <dcterms:created xsi:type="dcterms:W3CDTF">2009-04-08T07:15:50Z</dcterms:created>
  <dcterms:modified xsi:type="dcterms:W3CDTF">2025-05-12T09:05:30Z</dcterms:modified>
</cp:coreProperties>
</file>