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fo\OneDrive\Plocha\"/>
    </mc:Choice>
  </mc:AlternateContent>
  <bookViews>
    <workbookView xWindow="0" yWindow="0" windowWidth="0" windowHeight="0"/>
  </bookViews>
  <sheets>
    <sheet name="Rekapitulace zakázky" sheetId="1" r:id="rId1"/>
    <sheet name="001 - Rekonstrukce histor..." sheetId="2" r:id="rId2"/>
  </sheets>
  <definedNames>
    <definedName name="_xlnm.Print_Area" localSheetId="0">'Rekapitulace zakázky'!$D$4:$AO$76,'Rekapitulace zakázky'!$C$82:$AQ$96</definedName>
    <definedName name="_xlnm.Print_Titles" localSheetId="0">'Rekapitulace zakázky'!$92:$92</definedName>
    <definedName name="_xlnm._FilterDatabase" localSheetId="1" hidden="1">'001 - Rekonstrukce histor...'!$C$126:$K$199</definedName>
    <definedName name="_xlnm.Print_Area" localSheetId="1">'001 - Rekonstrukce histor...'!$C$116:$J$199</definedName>
    <definedName name="_xlnm.Print_Titles" localSheetId="1">'001 - Rekonstrukce histor...'!$126:$126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9"/>
  <c r="BH199"/>
  <c r="BG199"/>
  <c r="BF199"/>
  <c r="T199"/>
  <c r="T198"/>
  <c r="R199"/>
  <c r="R198"/>
  <c r="P199"/>
  <c r="P198"/>
  <c r="BI197"/>
  <c r="BH197"/>
  <c r="BG197"/>
  <c r="BF197"/>
  <c r="T197"/>
  <c r="T196"/>
  <c r="R197"/>
  <c r="R196"/>
  <c r="P197"/>
  <c r="P196"/>
  <c r="BI195"/>
  <c r="BH195"/>
  <c r="BG195"/>
  <c r="BF195"/>
  <c r="T195"/>
  <c r="T194"/>
  <c r="T193"/>
  <c r="R195"/>
  <c r="R194"/>
  <c r="R193"/>
  <c r="P195"/>
  <c r="P194"/>
  <c r="P193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F123"/>
  <c r="F121"/>
  <c r="E119"/>
  <c r="F89"/>
  <c r="F87"/>
  <c r="E85"/>
  <c r="J22"/>
  <c r="E22"/>
  <c r="J124"/>
  <c r="J21"/>
  <c r="J19"/>
  <c r="E19"/>
  <c r="J123"/>
  <c r="J18"/>
  <c r="J16"/>
  <c r="E16"/>
  <c r="F124"/>
  <c r="J15"/>
  <c r="J10"/>
  <c r="J121"/>
  <c i="1" r="L90"/>
  <c r="AM90"/>
  <c r="AM89"/>
  <c r="L89"/>
  <c r="AM87"/>
  <c r="L87"/>
  <c r="L85"/>
  <c r="L84"/>
  <c i="2" r="BK157"/>
  <c r="J152"/>
  <c r="J148"/>
  <c r="BK143"/>
  <c r="J139"/>
  <c r="J138"/>
  <c r="BK151"/>
  <c r="BK148"/>
  <c r="BK144"/>
  <c r="J143"/>
  <c r="J141"/>
  <c r="BK138"/>
  <c r="J137"/>
  <c r="J136"/>
  <c r="BK134"/>
  <c r="BK133"/>
  <c r="BK131"/>
  <c r="BK130"/>
  <c r="J130"/>
  <c i="1" r="AS94"/>
  <c i="2" r="F33"/>
  <c r="J190"/>
  <c r="BK188"/>
  <c r="BK187"/>
  <c r="BK186"/>
  <c r="J185"/>
  <c r="J184"/>
  <c r="J182"/>
  <c r="J181"/>
  <c r="J180"/>
  <c r="BK178"/>
  <c r="BK176"/>
  <c r="J174"/>
  <c r="J173"/>
  <c r="J172"/>
  <c r="J170"/>
  <c r="BK168"/>
  <c r="J168"/>
  <c r="BK166"/>
  <c r="J165"/>
  <c r="J164"/>
  <c r="J163"/>
  <c r="BK161"/>
  <c r="BK160"/>
  <c r="J158"/>
  <c r="BK152"/>
  <c r="BK154"/>
  <c r="J151"/>
  <c r="J145"/>
  <c r="BK141"/>
  <c r="F32"/>
  <c r="BK199"/>
  <c r="J199"/>
  <c r="BK197"/>
  <c r="J197"/>
  <c r="BK195"/>
  <c r="J195"/>
  <c r="BK192"/>
  <c r="J192"/>
  <c r="BK190"/>
  <c r="BK189"/>
  <c r="J188"/>
  <c r="J186"/>
  <c r="BK184"/>
  <c r="BK181"/>
  <c r="BK179"/>
  <c r="J178"/>
  <c r="BK174"/>
  <c r="BK172"/>
  <c r="BK169"/>
  <c r="BK167"/>
  <c r="J166"/>
  <c r="BK164"/>
  <c r="BK162"/>
  <c r="J161"/>
  <c r="J157"/>
  <c r="BK158"/>
  <c r="BK149"/>
  <c r="J144"/>
  <c r="BK142"/>
  <c r="J149"/>
  <c r="BK145"/>
  <c r="J142"/>
  <c r="BK139"/>
  <c r="BK137"/>
  <c r="BK136"/>
  <c r="J134"/>
  <c r="J133"/>
  <c r="J131"/>
  <c r="F34"/>
  <c r="J189"/>
  <c r="J187"/>
  <c r="BK185"/>
  <c r="BK182"/>
  <c r="BK180"/>
  <c r="J179"/>
  <c r="J176"/>
  <c r="BK173"/>
  <c r="BK170"/>
  <c r="J169"/>
  <c r="J167"/>
  <c r="BK165"/>
  <c r="BK163"/>
  <c r="J162"/>
  <c r="J160"/>
  <c r="J154"/>
  <c l="1" r="P129"/>
  <c r="R129"/>
  <c r="P132"/>
  <c r="BK147"/>
  <c r="J147"/>
  <c r="J98"/>
  <c r="T147"/>
  <c r="T156"/>
  <c r="P171"/>
  <c r="BK177"/>
  <c r="J177"/>
  <c r="J103"/>
  <c r="T177"/>
  <c r="P183"/>
  <c r="T129"/>
  <c r="T128"/>
  <c r="P147"/>
  <c r="R156"/>
  <c r="P177"/>
  <c r="T183"/>
  <c r="BK129"/>
  <c r="J129"/>
  <c r="J96"/>
  <c r="BK132"/>
  <c r="J132"/>
  <c r="J97"/>
  <c r="T132"/>
  <c r="R147"/>
  <c r="P156"/>
  <c r="P155"/>
  <c r="BK171"/>
  <c r="J171"/>
  <c r="J102"/>
  <c r="T171"/>
  <c r="R177"/>
  <c r="R183"/>
  <c r="R132"/>
  <c r="BK156"/>
  <c r="J156"/>
  <c r="J101"/>
  <c r="R171"/>
  <c r="BK183"/>
  <c r="J183"/>
  <c r="J104"/>
  <c r="BK153"/>
  <c r="J153"/>
  <c r="J99"/>
  <c r="BK194"/>
  <c r="J194"/>
  <c r="J107"/>
  <c r="BK198"/>
  <c r="J198"/>
  <c r="J109"/>
  <c r="BK191"/>
  <c r="J191"/>
  <c r="J105"/>
  <c r="BK196"/>
  <c r="J196"/>
  <c r="J108"/>
  <c r="BE152"/>
  <c r="BE154"/>
  <c r="BE157"/>
  <c r="BE158"/>
  <c r="BE160"/>
  <c r="BE161"/>
  <c r="BE162"/>
  <c r="BE163"/>
  <c r="BE164"/>
  <c r="BE165"/>
  <c r="BE166"/>
  <c r="BE167"/>
  <c r="BE168"/>
  <c r="BE169"/>
  <c r="BE170"/>
  <c r="BE172"/>
  <c r="BE173"/>
  <c r="BE174"/>
  <c r="BE176"/>
  <c r="BE178"/>
  <c r="BE179"/>
  <c r="BE180"/>
  <c r="BE181"/>
  <c r="BE182"/>
  <c r="BE184"/>
  <c r="BE185"/>
  <c r="BE186"/>
  <c r="BE187"/>
  <c r="BE188"/>
  <c r="BE189"/>
  <c r="BE190"/>
  <c r="BE192"/>
  <c r="BE195"/>
  <c r="BE197"/>
  <c r="BE199"/>
  <c r="J87"/>
  <c r="J89"/>
  <c r="F90"/>
  <c i="1" r="BC95"/>
  <c i="2" r="J90"/>
  <c r="BE130"/>
  <c r="BE131"/>
  <c r="BE133"/>
  <c r="BE134"/>
  <c r="BE136"/>
  <c r="BE139"/>
  <c r="BE143"/>
  <c r="BE149"/>
  <c i="1" r="BA95"/>
  <c i="2" r="BE137"/>
  <c r="BE138"/>
  <c r="BE141"/>
  <c r="BE142"/>
  <c r="BE144"/>
  <c r="BE145"/>
  <c r="BE148"/>
  <c r="BE151"/>
  <c i="1" r="BB95"/>
  <c i="2" r="J32"/>
  <c i="1" r="AW95"/>
  <c i="2" r="F35"/>
  <c i="1" r="BD95"/>
  <c r="BD94"/>
  <c r="W33"/>
  <c r="BB94"/>
  <c r="AX94"/>
  <c r="BA94"/>
  <c r="W30"/>
  <c r="BC94"/>
  <c r="W32"/>
  <c i="2" l="1" r="R155"/>
  <c r="R128"/>
  <c r="R127"/>
  <c r="T155"/>
  <c r="T127"/>
  <c r="P128"/>
  <c r="P127"/>
  <c i="1" r="AU95"/>
  <c i="2" r="BK128"/>
  <c r="J128"/>
  <c r="J95"/>
  <c r="BK155"/>
  <c r="J155"/>
  <c r="J100"/>
  <c r="BK193"/>
  <c r="J193"/>
  <c r="J106"/>
  <c i="1" r="AU94"/>
  <c r="AW94"/>
  <c r="AK30"/>
  <c r="W31"/>
  <c i="2" r="J31"/>
  <c i="1" r="AV95"/>
  <c r="AT95"/>
  <c r="AY94"/>
  <c i="2" r="F31"/>
  <c i="1" r="AZ95"/>
  <c r="AZ94"/>
  <c r="W29"/>
  <c i="2" l="1" r="BK127"/>
  <c r="J127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<sst xmlns="http://schemas.openxmlformats.org/spreadsheetml/2006/main">
  <si>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</si>
  <si>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</si>
  <si>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</si>
  <si>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</si>
  <si>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{133d7363-e451-4080-9a97-daf4f896973e}</t>
  </si>
  <si>
    <t xml:space="preserve">&gt;&gt;  skryté sloupce  &lt;&lt;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</si>
  <si>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</si>
  <si>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</si>
  <si>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</si>
  <si>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</si>
  <si>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</si>
  <si>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</si>
  <si>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</si>
  <si>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</si>
  <si>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</si>
  <si>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</si>
  <si>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</si>
  <si>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Rekonstrukce historické pavlače v Červeném Mlýně - Všestudy</t>
  </si>
  <si>
    <t>KSO:</t>
  </si>
  <si>
    <t>CC-CZ:</t>
  </si>
  <si>
    <t>Místo:</t>
  </si>
  <si>
    <t>Všestudy - Červený Mlýn</t>
  </si>
  <si>
    <t>Datum:</t>
  </si>
  <si>
    <t>18. 11. 2024</t>
  </si>
  <si>
    <t>Zadavatel:</t>
  </si>
  <si>
    <t>IČ:</t>
  </si>
  <si>
    <t>71209212</t>
  </si>
  <si>
    <t>Domov seniorů Červený Mlýn Všestrudy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</si>
  <si>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</si>
  <si>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</si>
  <si>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</si>
  <si>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</si>
  <si>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</si>
  <si>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</si>
  <si>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</si>
  <si>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</si>
  <si>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</si>
  <si>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</si>
  <si>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</si>
  <si>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</si>
  <si>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</si>
  <si>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</si>
  <si>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</si>
  <si>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</si>
  <si>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</si>
  <si>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</si>
  <si>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</si>
  <si>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</si>
  <si>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</si>
  <si>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</si>
  <si>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</si>
  <si>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</si>
  <si>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</si>
  <si>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</si>
  <si>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</si>
  <si>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</si>
  <si>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</si>
  <si>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</si>
  <si>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</si>
  <si>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</si>
  <si>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</si>
  <si>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</si>
  <si>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</si>
  <si>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</si>
  <si>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</si>
  <si>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</si>
  <si>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</si>
  <si>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</si>
  <si>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</si>
  <si>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</si>
  <si>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</si>
  <si>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</si>
  <si>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</si>
  <si>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</si>
  <si>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</si>
  <si>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</si>
  <si>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</si>
  <si>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</si>
  <si>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</si>
  <si>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</si>
  <si>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</si>
  <si>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</si>
  <si>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</si>
  <si>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</si>
  <si>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</si>
  <si>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</si>
  <si>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</si>
  <si>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</si>
  <si>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</si>
  <si>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</si>
  <si>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</si>
  <si>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</si>
  <si>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</si>
  <si>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</si>
  <si>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</si>
  <si>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</si>
  <si>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</si>
  <si>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</si>
  <si>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</si>
  <si>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783 - Dokončovací práce - nátěry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</si>
  <si>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</si>
  <si>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</si>
  <si>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</si>
  <si>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</si>
  <si>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</si>
  <si>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</si>
  <si>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</si>
  <si>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</si>
  <si>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</si>
  <si>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</si>
  <si>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</si>
  <si>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</si>
  <si>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</si>
  <si>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</si>
  <si>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</si>
  <si>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</si>
  <si>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</si>
  <si>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</si>
  <si>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</si>
  <si>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</si>
  <si>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</si>
  <si>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</si>
  <si>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</si>
  <si>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</si>
  <si>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622326459</t>
  </si>
  <si>
    <t>Oprava vnější vápenocementové omítky s celoplošným přeštukováním členitosti 3 - lokálně</t>
  </si>
  <si>
    <t>m2</t>
  </si>
  <si>
    <t>4</t>
  </si>
  <si>
    <t>131714625</t>
  </si>
  <si>
    <t>62999101R</t>
  </si>
  <si>
    <t>Zakrytí ploch a výplní proti znečištění fólií připevněnou lepící páskou</t>
  </si>
  <si>
    <t>292333121</t>
  </si>
  <si>
    <t>9</t>
  </si>
  <si>
    <t>Ostatní konstrukce a práce, bourání</t>
  </si>
  <si>
    <t>3</t>
  </si>
  <si>
    <t>941211111</t>
  </si>
  <si>
    <t>Montáž lešení řadového rámového lehkého zatížení do 200 kg/m2 š od 0,6 do 0,9 m v do 10 m</t>
  </si>
  <si>
    <t>-377265728</t>
  </si>
  <si>
    <t>941211211</t>
  </si>
  <si>
    <t>Příplatek k lešení řadovému rámovému lehkému do 200 kg/m2 š od 0,6 do 0,9 m v do 10 m za každý den použití</t>
  </si>
  <si>
    <t>951675821</t>
  </si>
  <si>
    <t>VV</t>
  </si>
  <si>
    <t>139,2*180 'Přepočtené koeficientem množství</t>
  </si>
  <si>
    <t>5</t>
  </si>
  <si>
    <t>941211312</t>
  </si>
  <si>
    <t>Odborná prohlídka lešení řadového rámového lehkého s podlahami zatížení do 200 kg/m2 š od 0,6 do 0,9 m v do 25 m pl do 500 m2 zakrytého sítí</t>
  </si>
  <si>
    <t>kus</t>
  </si>
  <si>
    <t>52758968</t>
  </si>
  <si>
    <t>941211811</t>
  </si>
  <si>
    <t>Demontáž lešení řadového rámového lehkého zatížení do 200 kg/m2 š od 0,6 do 0,9 m v do 10 m</t>
  </si>
  <si>
    <t>820669055</t>
  </si>
  <si>
    <t>7</t>
  </si>
  <si>
    <t>944511111</t>
  </si>
  <si>
    <t>Montáž ochranné sítě z textilie z umělých vláken</t>
  </si>
  <si>
    <t>-1490667009</t>
  </si>
  <si>
    <t>8</t>
  </si>
  <si>
    <t>944511211</t>
  </si>
  <si>
    <t>Příplatek k ochranné síti za každý den použití</t>
  </si>
  <si>
    <t>-1505109503</t>
  </si>
  <si>
    <t>944511811</t>
  </si>
  <si>
    <t>Demontáž ochranné sítě z textilie z umělých vláken</t>
  </si>
  <si>
    <t>4394714</t>
  </si>
  <si>
    <t>10</t>
  </si>
  <si>
    <t>952901114</t>
  </si>
  <si>
    <t>Průběžný a závěrečný úklid staveniště</t>
  </si>
  <si>
    <t>soubor</t>
  </si>
  <si>
    <t>-121443292</t>
  </si>
  <si>
    <t>11</t>
  </si>
  <si>
    <t>975063131</t>
  </si>
  <si>
    <t>Podchycení podest oboustranně podepřených rovných pro zatížení do 800 kg/m2 - před demontáží sloupku</t>
  </si>
  <si>
    <t>-394077447</t>
  </si>
  <si>
    <t>993111111</t>
  </si>
  <si>
    <t>Dovoz a odvoz lešení řadového do 10 km včetně naložení a složení</t>
  </si>
  <si>
    <t>442272277</t>
  </si>
  <si>
    <t>13</t>
  </si>
  <si>
    <t>993111119</t>
  </si>
  <si>
    <t>Příplatek k ceně dovozu a odvozu lešení řadového ZKD 10 km přes 10 km</t>
  </si>
  <si>
    <t>205384733</t>
  </si>
  <si>
    <t>139,2*20 'Přepočtené koeficientem množství</t>
  </si>
  <si>
    <t>997</t>
  </si>
  <si>
    <t>Přesun sutě</t>
  </si>
  <si>
    <t>14</t>
  </si>
  <si>
    <t>997013501</t>
  </si>
  <si>
    <t>Odvoz suti a vybouraných hmot na skládku nebo meziskládku do 1 km se složením</t>
  </si>
  <si>
    <t>t</t>
  </si>
  <si>
    <t>-1809585050</t>
  </si>
  <si>
    <t>15</t>
  </si>
  <si>
    <t>997013509</t>
  </si>
  <si>
    <t>Příplatek k odvozu suti a vybouraných hmot na skládku ZKD 1 km přes 1 km</t>
  </si>
  <si>
    <t>-1549936440</t>
  </si>
  <si>
    <t>3,534*20 'Přepočtené koeficientem množství</t>
  </si>
  <si>
    <t>16</t>
  </si>
  <si>
    <t>997013811</t>
  </si>
  <si>
    <t>Poplatek za uložení na skládce (skládkovné) stavebního odpadu dřevěného kód odpadu 17 02 01</t>
  </si>
  <si>
    <t>-1719745946</t>
  </si>
  <si>
    <t>17</t>
  </si>
  <si>
    <t>997013871</t>
  </si>
  <si>
    <t>Poplatek za uložení stavebního odpadu na recyklační skládce (skládkovné) směsného stavebního a demoličního kód odpadu 17 09 04</t>
  </si>
  <si>
    <t>2058603916</t>
  </si>
  <si>
    <t>998</t>
  </si>
  <si>
    <t>Přesun hmot</t>
  </si>
  <si>
    <t>18</t>
  </si>
  <si>
    <t>998011002</t>
  </si>
  <si>
    <t>Přesun hmot pro budovy zděné v přes 6 do 12 m</t>
  </si>
  <si>
    <t>104159651</t>
  </si>
  <si>
    <t>PSV</t>
  </si>
  <si>
    <t>Práce a dodávky PSV</t>
  </si>
  <si>
    <t>762</t>
  </si>
  <si>
    <t>Konstrukce tesařské</t>
  </si>
  <si>
    <t>19</t>
  </si>
  <si>
    <t>762086111</t>
  </si>
  <si>
    <t xml:space="preserve">Montáž KDK  - ocelová diagonála ve směru ke stěně objektu</t>
  </si>
  <si>
    <t>807154288</t>
  </si>
  <si>
    <t>20</t>
  </si>
  <si>
    <t>M</t>
  </si>
  <si>
    <t>13010710</t>
  </si>
  <si>
    <t>Ocelová diagonála - dle PD</t>
  </si>
  <si>
    <t>32</t>
  </si>
  <si>
    <t>1450655195</t>
  </si>
  <si>
    <t>P</t>
  </si>
  <si>
    <t>Poznámka k položce:_x000d_
Hmotnost: 5,94 kg/m</t>
  </si>
  <si>
    <t>762322R01</t>
  </si>
  <si>
    <t>Dmtž, mtž a výroba zdobných hlavice sloupu - dle PD</t>
  </si>
  <si>
    <t>1978197316</t>
  </si>
  <si>
    <t>22</t>
  </si>
  <si>
    <t>762322R02</t>
  </si>
  <si>
    <t>Dmtž, mtž a výroba patek sloupu - dle PD</t>
  </si>
  <si>
    <t>-1399446458</t>
  </si>
  <si>
    <t>23</t>
  </si>
  <si>
    <t>762322R03</t>
  </si>
  <si>
    <t>Dmtž, mtž a výroba dřevěného prvku nad okapničkou - dle PD</t>
  </si>
  <si>
    <t>-1130320218</t>
  </si>
  <si>
    <t>24</t>
  </si>
  <si>
    <t>762711810</t>
  </si>
  <si>
    <t xml:space="preserve">Demontáž prostorových vázaných kcí z hraněného řeziva průřezové pl do 120 cm2 - krajový sloupek </t>
  </si>
  <si>
    <t>m</t>
  </si>
  <si>
    <t>-1277476910</t>
  </si>
  <si>
    <t>25</t>
  </si>
  <si>
    <t>762713110</t>
  </si>
  <si>
    <t>Montáž - nový krajový sloupek ve stejném vzhledu jako původní dle PD</t>
  </si>
  <si>
    <t>808168234</t>
  </si>
  <si>
    <t>26</t>
  </si>
  <si>
    <t>60512125</t>
  </si>
  <si>
    <t>Krajový sloupek 100x100mm</t>
  </si>
  <si>
    <t>1485255294</t>
  </si>
  <si>
    <t>27</t>
  </si>
  <si>
    <t>762822810</t>
  </si>
  <si>
    <t>Demontáž stropních trámů z hraněného řeziva průřezové pl do 144 cm2</t>
  </si>
  <si>
    <t>-1734397385</t>
  </si>
  <si>
    <t>28</t>
  </si>
  <si>
    <t>762823210</t>
  </si>
  <si>
    <t>Montáž stropního trámu z hoblovaného řeziva průřezové pl do 144 cm2 s výměnami</t>
  </si>
  <si>
    <t>-296508485</t>
  </si>
  <si>
    <t>29</t>
  </si>
  <si>
    <t>60512130</t>
  </si>
  <si>
    <t>hranol stavební řezivo průřezu do 224cm2 do dl 6m</t>
  </si>
  <si>
    <t>m3</t>
  </si>
  <si>
    <t>-1135853509</t>
  </si>
  <si>
    <t>30</t>
  </si>
  <si>
    <t>762841952</t>
  </si>
  <si>
    <t>Doplnění části podbíjení palubkami - podbití střechy a vikýře</t>
  </si>
  <si>
    <t>1571420691</t>
  </si>
  <si>
    <t>31</t>
  </si>
  <si>
    <t>998762102</t>
  </si>
  <si>
    <t>Přesun hmot tonážní pro kce tesařské v objektech v přes 6 do 12 m</t>
  </si>
  <si>
    <t>-1264286813</t>
  </si>
  <si>
    <t>763</t>
  </si>
  <si>
    <t>Konstrukce suché výstavby</t>
  </si>
  <si>
    <t>763132811</t>
  </si>
  <si>
    <t>Demontáž desek jednoduché opláštění SDK podhled</t>
  </si>
  <si>
    <t>-1498123290</t>
  </si>
  <si>
    <t>33</t>
  </si>
  <si>
    <t>763135602</t>
  </si>
  <si>
    <t>Montáž desek pro bezesparý SDK podhled se standardním tmelením</t>
  </si>
  <si>
    <t>243538610</t>
  </si>
  <si>
    <t>34</t>
  </si>
  <si>
    <t>59591002</t>
  </si>
  <si>
    <t>deska SDK impregnovaná se skelnou výztuží GM-FH1 tl 12,5mm</t>
  </si>
  <si>
    <t>2087515272</t>
  </si>
  <si>
    <t>24,58*1,05 'Přepočtené koeficientem množství</t>
  </si>
  <si>
    <t>35</t>
  </si>
  <si>
    <t>998763302</t>
  </si>
  <si>
    <t>Přesun hmot tonážní pro konstrukce montované z desek v objektech v přes 6 do 12 m</t>
  </si>
  <si>
    <t>-517828011</t>
  </si>
  <si>
    <t>766</t>
  </si>
  <si>
    <t>Konstrukce truhlářské</t>
  </si>
  <si>
    <t>36</t>
  </si>
  <si>
    <t>766111820</t>
  </si>
  <si>
    <t>Demontáž truhlářských stěn dřevěných plných - deskové výplně pavlače + dmtž. provizorní výplně</t>
  </si>
  <si>
    <t>-1482428206</t>
  </si>
  <si>
    <t>37</t>
  </si>
  <si>
    <t>766121210</t>
  </si>
  <si>
    <t>Montáž stěn plných - provizorní výplň po demontáži stávájící tabulové výplně</t>
  </si>
  <si>
    <t>1323885649</t>
  </si>
  <si>
    <t>38</t>
  </si>
  <si>
    <t>60511150</t>
  </si>
  <si>
    <t>řezivo stavební prkna netříděná tl 25mm dl 4m</t>
  </si>
  <si>
    <t>-1084202948</t>
  </si>
  <si>
    <t>39</t>
  </si>
  <si>
    <t>76612511R</t>
  </si>
  <si>
    <t>Dodávka a montáž nových dřevěných stěn s neogotickými prvky tabulových výplní pavlače - specifikace dle PD</t>
  </si>
  <si>
    <t>-1152504023</t>
  </si>
  <si>
    <t>40</t>
  </si>
  <si>
    <t>998766102</t>
  </si>
  <si>
    <t>Přesun hmot tonážní pro kce truhlářské v objektech v přes 6 do 12 m</t>
  </si>
  <si>
    <t>10382028</t>
  </si>
  <si>
    <t>783</t>
  </si>
  <si>
    <t>Dokončovací práce - nátěry</t>
  </si>
  <si>
    <t>41</t>
  </si>
  <si>
    <t>783000123</t>
  </si>
  <si>
    <t>Ochrana konstrukcí nebo prvků při provádění nátěrů položením fólie - vč. dodávky fólie</t>
  </si>
  <si>
    <t>-21997491</t>
  </si>
  <si>
    <t>42</t>
  </si>
  <si>
    <t>783201201</t>
  </si>
  <si>
    <t>Obroušení tesařských konstrukcí před provedením nátěru</t>
  </si>
  <si>
    <t>-815064919</t>
  </si>
  <si>
    <t>43</t>
  </si>
  <si>
    <t>783213021</t>
  </si>
  <si>
    <t>Napouštěcí dvojnásobný syntetický biodní nátěr tesařských prvků - po podbití střechy a vikýře</t>
  </si>
  <si>
    <t>-1884953134</t>
  </si>
  <si>
    <t>44</t>
  </si>
  <si>
    <t>783232101</t>
  </si>
  <si>
    <t>Lokální tmelení tesařských kcí do 10 % pl epoxidovým tmelem - s případným doplněním kce</t>
  </si>
  <si>
    <t>566917757</t>
  </si>
  <si>
    <t>45</t>
  </si>
  <si>
    <t>783268111</t>
  </si>
  <si>
    <t>Lazurovací dvojnásobný olejový nátěr tesařských konstrukcí - (př.Xyladecor)</t>
  </si>
  <si>
    <t>1048930334</t>
  </si>
  <si>
    <t>46</t>
  </si>
  <si>
    <t>783823167</t>
  </si>
  <si>
    <t>Penetrační vápenný nátěr omítek stupně členitosti 3</t>
  </si>
  <si>
    <t>371948383</t>
  </si>
  <si>
    <t>47</t>
  </si>
  <si>
    <t>783827147</t>
  </si>
  <si>
    <t>Krycí jednonásobný vápenný nátěr omítek stupně členitosti 3</t>
  </si>
  <si>
    <t>960514385</t>
  </si>
  <si>
    <t>HZS</t>
  </si>
  <si>
    <t>Hodinové zúčtovací sazby</t>
  </si>
  <si>
    <t>48</t>
  </si>
  <si>
    <t>HZS2122</t>
  </si>
  <si>
    <t>Hodinová zúčtovací sazba - restauratorské práce</t>
  </si>
  <si>
    <t>hod</t>
  </si>
  <si>
    <t>512</t>
  </si>
  <si>
    <t>1119652096</t>
  </si>
  <si>
    <t>VRN</t>
  </si>
  <si>
    <t>Vedlejší rozpočtové náklady</t>
  </si>
  <si>
    <t>VRN1</t>
  </si>
  <si>
    <t>Průzkumné, geodetické a projektové práce</t>
  </si>
  <si>
    <t>49</t>
  </si>
  <si>
    <t>013002000</t>
  </si>
  <si>
    <t>Projektové práce - dílenská dokumentace pro výrobu nových dřevěných prvků</t>
  </si>
  <si>
    <t>1024</t>
  </si>
  <si>
    <t>-994056566</t>
  </si>
  <si>
    <t>VRN3</t>
  </si>
  <si>
    <t>Zařízení staveniště</t>
  </si>
  <si>
    <t>50</t>
  </si>
  <si>
    <t>032103000</t>
  </si>
  <si>
    <t>643183645</t>
  </si>
  <si>
    <t>VRN8</t>
  </si>
  <si>
    <t>Přesun stavebních kapacit</t>
  </si>
  <si>
    <t>51</t>
  </si>
  <si>
    <t>081103000</t>
  </si>
  <si>
    <t>Denní doprava pracovníků na pracoviště</t>
  </si>
  <si>
    <t>-763932101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</si>
</sst>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26</v>
      </c>
      <c r="AR10" s="19"/>
      <c r="BE10" s="28"/>
      <c r="BS10" s="16" t="s">
        <v>6</v>
      </c>
    </row>
    <row r="11" s="1" customFormat="1" ht="18.48" customHeight="1">
      <c r="B11" s="19"/>
      <c r="E11" s="24" t="s">
        <v>27</v>
      </c>
      <c r="AK11" s="29" t="s">
        <v>28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29</v>
      </c>
      <c r="AK13" s="29" t="s">
        <v>25</v>
      </c>
      <c r="AN13" s="31" t="s">
        <v>30</v>
      </c>
      <c r="AR13" s="19"/>
      <c r="BE13" s="28"/>
      <c r="BS13" s="16" t="s">
        <v>6</v>
      </c>
    </row>
    <row r="14">
      <c r="B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N14" s="31" t="s">
        <v>30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31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32</v>
      </c>
      <c r="AK17" s="29" t="s">
        <v>28</v>
      </c>
      <c r="AN17" s="24" t="s">
        <v>1</v>
      </c>
      <c r="AR17" s="19"/>
      <c r="BE17" s="28"/>
      <c r="BS17" s="16" t="s">
        <v>33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34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32</v>
      </c>
      <c r="AK20" s="29" t="s">
        <v>28</v>
      </c>
      <c r="AN20" s="24" t="s">
        <v>1</v>
      </c>
      <c r="AR20" s="19"/>
      <c r="BE20" s="28"/>
      <c r="BS20" s="16" t="s">
        <v>33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35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Rekonstrukce historické pavlače v Červeném Mlýně - Všestudy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>Všestudy - Červený Mlýn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18. 11. 2024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Domov seniorů Červený Mlýn Všestrudy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31</v>
      </c>
      <c r="AJ89" s="35"/>
      <c r="AK89" s="35"/>
      <c r="AL89" s="35"/>
      <c r="AM89" s="67" t="str">
        <f>IF(E17="","",E17)</f>
        <v xml:space="preserve"> 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29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34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74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75</v>
      </c>
      <c r="BT94" s="99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24.75" customHeight="1">
      <c r="A95" s="100" t="s">
        <v>79</v>
      </c>
      <c r="B95" s="101"/>
      <c r="C95" s="102"/>
      <c r="D95" s="103" t="s">
        <v>14</v>
      </c>
      <c r="E95" s="103"/>
      <c r="F95" s="103"/>
      <c r="G95" s="103"/>
      <c r="H95" s="103"/>
      <c r="I95" s="104"/>
      <c r="J95" s="103" t="s">
        <v>17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'001 - Rekonstrukce histor...'!J28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80</v>
      </c>
      <c r="AR95" s="101"/>
      <c r="AS95" s="107">
        <v>0</v>
      </c>
      <c r="AT95" s="108">
        <f>ROUND(SUM(AV95:AW95),2)</f>
        <v>0</v>
      </c>
      <c r="AU95" s="109">
        <f>'001 - Rekonstrukce histor...'!P127</f>
        <v>0</v>
      </c>
      <c r="AV95" s="108">
        <f>'001 - Rekonstrukce histor...'!J31</f>
        <v>0</v>
      </c>
      <c r="AW95" s="108">
        <f>'001 - Rekonstrukce histor...'!J32</f>
        <v>0</v>
      </c>
      <c r="AX95" s="108">
        <f>'001 - Rekonstrukce histor...'!J33</f>
        <v>0</v>
      </c>
      <c r="AY95" s="108">
        <f>'001 - Rekonstrukce histor...'!J34</f>
        <v>0</v>
      </c>
      <c r="AZ95" s="108">
        <f>'001 - Rekonstrukce histor...'!F31</f>
        <v>0</v>
      </c>
      <c r="BA95" s="108">
        <f>'001 - Rekonstrukce histor...'!F32</f>
        <v>0</v>
      </c>
      <c r="BB95" s="108">
        <f>'001 - Rekonstrukce histor...'!F33</f>
        <v>0</v>
      </c>
      <c r="BC95" s="108">
        <f>'001 - Rekonstrukce histor...'!F34</f>
        <v>0</v>
      </c>
      <c r="BD95" s="110">
        <f>'001 - Rekonstrukce histor...'!F35</f>
        <v>0</v>
      </c>
      <c r="BE95" s="7"/>
      <c r="BT95" s="111" t="s">
        <v>81</v>
      </c>
      <c r="BU95" s="111" t="s">
        <v>82</v>
      </c>
      <c r="BV95" s="111" t="s">
        <v>77</v>
      </c>
      <c r="BW95" s="111" t="s">
        <v>4</v>
      </c>
      <c r="BX95" s="111" t="s">
        <v>78</v>
      </c>
      <c r="CL95" s="111" t="s">
        <v>1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1 - Rekonstrukce histo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4</v>
      </c>
    </row>
    <row r="3" hidden="1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hidden="1" s="1" customFormat="1" ht="24.96" customHeight="1">
      <c r="B4" s="19"/>
      <c r="D4" s="20" t="s">
        <v>84</v>
      </c>
      <c r="L4" s="19"/>
      <c r="M4" s="112" t="s">
        <v>10</v>
      </c>
      <c r="AT4" s="16" t="s">
        <v>3</v>
      </c>
    </row>
    <row r="5" hidden="1" s="1" customFormat="1" ht="6.96" customHeight="1">
      <c r="B5" s="19"/>
      <c r="L5" s="19"/>
    </row>
    <row r="6" hidden="1" s="2" customFormat="1" ht="12" customHeight="1">
      <c r="A6" s="35"/>
      <c r="B6" s="36"/>
      <c r="C6" s="35"/>
      <c r="D6" s="29" t="s">
        <v>16</v>
      </c>
      <c r="E6" s="35"/>
      <c r="F6" s="35"/>
      <c r="G6" s="35"/>
      <c r="H6" s="35"/>
      <c r="I6" s="35"/>
      <c r="J6" s="35"/>
      <c r="K6" s="35"/>
      <c r="L6" s="5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30" customHeight="1">
      <c r="A7" s="35"/>
      <c r="B7" s="36"/>
      <c r="C7" s="35"/>
      <c r="D7" s="35"/>
      <c r="E7" s="64" t="s">
        <v>17</v>
      </c>
      <c r="F7" s="35"/>
      <c r="G7" s="35"/>
      <c r="H7" s="35"/>
      <c r="I7" s="35"/>
      <c r="J7" s="35"/>
      <c r="K7" s="35"/>
      <c r="L7" s="5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36"/>
      <c r="C9" s="35"/>
      <c r="D9" s="29" t="s">
        <v>18</v>
      </c>
      <c r="E9" s="35"/>
      <c r="F9" s="24" t="s">
        <v>1</v>
      </c>
      <c r="G9" s="35"/>
      <c r="H9" s="35"/>
      <c r="I9" s="29" t="s">
        <v>19</v>
      </c>
      <c r="J9" s="24" t="s">
        <v>1</v>
      </c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36"/>
      <c r="C10" s="35"/>
      <c r="D10" s="29" t="s">
        <v>20</v>
      </c>
      <c r="E10" s="35"/>
      <c r="F10" s="24" t="s">
        <v>21</v>
      </c>
      <c r="G10" s="35"/>
      <c r="H10" s="35"/>
      <c r="I10" s="29" t="s">
        <v>22</v>
      </c>
      <c r="J10" s="66" t="str">
        <f>'Rekapitulace zakázky'!AN8</f>
        <v>18. 11. 2024</v>
      </c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36"/>
      <c r="C12" s="35"/>
      <c r="D12" s="29" t="s">
        <v>24</v>
      </c>
      <c r="E12" s="35"/>
      <c r="F12" s="35"/>
      <c r="G12" s="35"/>
      <c r="H12" s="35"/>
      <c r="I12" s="29" t="s">
        <v>25</v>
      </c>
      <c r="J12" s="24" t="s">
        <v>26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36"/>
      <c r="C13" s="35"/>
      <c r="D13" s="35"/>
      <c r="E13" s="24" t="s">
        <v>27</v>
      </c>
      <c r="F13" s="35"/>
      <c r="G13" s="35"/>
      <c r="H13" s="35"/>
      <c r="I13" s="29" t="s">
        <v>28</v>
      </c>
      <c r="J13" s="24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36"/>
      <c r="C15" s="35"/>
      <c r="D15" s="29" t="s">
        <v>29</v>
      </c>
      <c r="E15" s="35"/>
      <c r="F15" s="35"/>
      <c r="G15" s="35"/>
      <c r="H15" s="35"/>
      <c r="I15" s="29" t="s">
        <v>25</v>
      </c>
      <c r="J15" s="30" t="str">
        <f>'Rekapitulace zakázky'!AN13</f>
        <v>Vyplň údaj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36"/>
      <c r="C16" s="35"/>
      <c r="D16" s="35"/>
      <c r="E16" s="30" t="str">
        <f>'Rekapitulace zakázky'!E14</f>
        <v>Vyplň údaj</v>
      </c>
      <c r="F16" s="24"/>
      <c r="G16" s="24"/>
      <c r="H16" s="24"/>
      <c r="I16" s="29" t="s">
        <v>28</v>
      </c>
      <c r="J16" s="30" t="str">
        <f>'Rekapitulace zakázky'!AN14</f>
        <v>Vyplň údaj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36"/>
      <c r="C18" s="35"/>
      <c r="D18" s="29" t="s">
        <v>31</v>
      </c>
      <c r="E18" s="35"/>
      <c r="F18" s="35"/>
      <c r="G18" s="35"/>
      <c r="H18" s="35"/>
      <c r="I18" s="29" t="s">
        <v>25</v>
      </c>
      <c r="J18" s="24" t="str">
        <f>IF('Rekapitulace zakázky'!AN16="","",'Rekapitulace zakázky'!AN16)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36"/>
      <c r="C19" s="35"/>
      <c r="D19" s="35"/>
      <c r="E19" s="24" t="str">
        <f>IF('Rekapitulace zakázky'!E17="","",'Rekapitulace zakázky'!E17)</f>
        <v xml:space="preserve"> </v>
      </c>
      <c r="F19" s="35"/>
      <c r="G19" s="35"/>
      <c r="H19" s="35"/>
      <c r="I19" s="29" t="s">
        <v>28</v>
      </c>
      <c r="J19" s="24" t="str">
        <f>IF('Rekapitulace zakázky'!AN17="","",'Rekapitulace zakázky'!AN17)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36"/>
      <c r="C21" s="35"/>
      <c r="D21" s="29" t="s">
        <v>34</v>
      </c>
      <c r="E21" s="35"/>
      <c r="F21" s="35"/>
      <c r="G21" s="35"/>
      <c r="H21" s="35"/>
      <c r="I21" s="29" t="s">
        <v>25</v>
      </c>
      <c r="J21" s="24" t="str">
        <f>IF('Rekapitulace zakázky'!AN19="","",'Rekapitulace zakázky'!AN19)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36"/>
      <c r="C22" s="35"/>
      <c r="D22" s="35"/>
      <c r="E22" s="24" t="str">
        <f>IF('Rekapitulace zakázky'!E20="","",'Rekapitulace zakázky'!E20)</f>
        <v xml:space="preserve"> </v>
      </c>
      <c r="F22" s="35"/>
      <c r="G22" s="35"/>
      <c r="H22" s="35"/>
      <c r="I22" s="29" t="s">
        <v>28</v>
      </c>
      <c r="J22" s="24" t="str">
        <f>IF('Rekapitulace zakázky'!AN20="","",'Rekapitulace zakázky'!AN20)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36"/>
      <c r="C24" s="35"/>
      <c r="D24" s="29" t="s">
        <v>35</v>
      </c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16.5" customHeight="1">
      <c r="A25" s="113"/>
      <c r="B25" s="114"/>
      <c r="C25" s="113"/>
      <c r="D25" s="113"/>
      <c r="E25" s="33" t="s">
        <v>1</v>
      </c>
      <c r="F25" s="33"/>
      <c r="G25" s="33"/>
      <c r="H25" s="33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hidden="1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36"/>
      <c r="C27" s="35"/>
      <c r="D27" s="87"/>
      <c r="E27" s="87"/>
      <c r="F27" s="87"/>
      <c r="G27" s="87"/>
      <c r="H27" s="87"/>
      <c r="I27" s="87"/>
      <c r="J27" s="87"/>
      <c r="K27" s="87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36"/>
      <c r="C28" s="35"/>
      <c r="D28" s="116" t="s">
        <v>36</v>
      </c>
      <c r="E28" s="35"/>
      <c r="F28" s="35"/>
      <c r="G28" s="35"/>
      <c r="H28" s="35"/>
      <c r="I28" s="35"/>
      <c r="J28" s="93">
        <f>ROUND(J127, 2)</f>
        <v>0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36"/>
      <c r="C30" s="35"/>
      <c r="D30" s="35"/>
      <c r="E30" s="35"/>
      <c r="F30" s="40" t="s">
        <v>38</v>
      </c>
      <c r="G30" s="35"/>
      <c r="H30" s="35"/>
      <c r="I30" s="40" t="s">
        <v>37</v>
      </c>
      <c r="J30" s="40" t="s">
        <v>39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36"/>
      <c r="C31" s="35"/>
      <c r="D31" s="117" t="s">
        <v>40</v>
      </c>
      <c r="E31" s="29" t="s">
        <v>41</v>
      </c>
      <c r="F31" s="118">
        <f>ROUND((SUM(BE127:BE199)),  2)</f>
        <v>0</v>
      </c>
      <c r="G31" s="35"/>
      <c r="H31" s="35"/>
      <c r="I31" s="119">
        <v>0.20999999999999999</v>
      </c>
      <c r="J31" s="118">
        <f>ROUND(((SUM(BE127:BE199))*I31),  2)</f>
        <v>0</v>
      </c>
      <c r="K31" s="3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36"/>
      <c r="C32" s="35"/>
      <c r="D32" s="35"/>
      <c r="E32" s="29" t="s">
        <v>42</v>
      </c>
      <c r="F32" s="118">
        <f>ROUND((SUM(BF127:BF199)),  2)</f>
        <v>0</v>
      </c>
      <c r="G32" s="35"/>
      <c r="H32" s="35"/>
      <c r="I32" s="119">
        <v>0.12</v>
      </c>
      <c r="J32" s="118">
        <f>ROUND(((SUM(BF127:BF199))*I32), 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36"/>
      <c r="C33" s="35"/>
      <c r="D33" s="35"/>
      <c r="E33" s="29" t="s">
        <v>43</v>
      </c>
      <c r="F33" s="118">
        <f>ROUND((SUM(BG127:BG199)),  2)</f>
        <v>0</v>
      </c>
      <c r="G33" s="35"/>
      <c r="H33" s="35"/>
      <c r="I33" s="119">
        <v>0.20999999999999999</v>
      </c>
      <c r="J33" s="118">
        <f>0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29" t="s">
        <v>44</v>
      </c>
      <c r="F34" s="118">
        <f>ROUND((SUM(BH127:BH199)),  2)</f>
        <v>0</v>
      </c>
      <c r="G34" s="35"/>
      <c r="H34" s="35"/>
      <c r="I34" s="119">
        <v>0.12</v>
      </c>
      <c r="J34" s="118">
        <f>0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45</v>
      </c>
      <c r="F35" s="118">
        <f>ROUND((SUM(BI127:BI199)),  2)</f>
        <v>0</v>
      </c>
      <c r="G35" s="35"/>
      <c r="H35" s="35"/>
      <c r="I35" s="119">
        <v>0</v>
      </c>
      <c r="J35" s="118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36"/>
      <c r="C37" s="120"/>
      <c r="D37" s="121" t="s">
        <v>46</v>
      </c>
      <c r="E37" s="78"/>
      <c r="F37" s="78"/>
      <c r="G37" s="122" t="s">
        <v>47</v>
      </c>
      <c r="H37" s="123" t="s">
        <v>48</v>
      </c>
      <c r="I37" s="78"/>
      <c r="J37" s="124">
        <f>SUM(J28:J35)</f>
        <v>0</v>
      </c>
      <c r="K37" s="12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1" customFormat="1" ht="14.4" customHeight="1">
      <c r="B39" s="19"/>
      <c r="L39" s="19"/>
    </row>
    <row r="40" hidden="1" s="1" customFormat="1" ht="14.4" customHeight="1">
      <c r="B40" s="19"/>
      <c r="L40" s="19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5"/>
      <c r="B61" s="36"/>
      <c r="C61" s="35"/>
      <c r="D61" s="55" t="s">
        <v>51</v>
      </c>
      <c r="E61" s="38"/>
      <c r="F61" s="126" t="s">
        <v>52</v>
      </c>
      <c r="G61" s="55" t="s">
        <v>51</v>
      </c>
      <c r="H61" s="38"/>
      <c r="I61" s="38"/>
      <c r="J61" s="127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5"/>
      <c r="B76" s="36"/>
      <c r="C76" s="35"/>
      <c r="D76" s="55" t="s">
        <v>51</v>
      </c>
      <c r="E76" s="38"/>
      <c r="F76" s="126" t="s">
        <v>52</v>
      </c>
      <c r="G76" s="55" t="s">
        <v>51</v>
      </c>
      <c r="H76" s="38"/>
      <c r="I76" s="38"/>
      <c r="J76" s="127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30" customHeight="1">
      <c r="A85" s="35"/>
      <c r="B85" s="36"/>
      <c r="C85" s="35"/>
      <c r="D85" s="35"/>
      <c r="E85" s="64" t="str">
        <f>E7</f>
        <v>Rekonstrukce historické pavlače v Červeném Mlýně - Všestudy</v>
      </c>
      <c r="F85" s="35"/>
      <c r="G85" s="35"/>
      <c r="H85" s="35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5"/>
      <c r="E87" s="35"/>
      <c r="F87" s="24" t="str">
        <f>F10</f>
        <v>Všestudy - Červený Mlýn</v>
      </c>
      <c r="G87" s="35"/>
      <c r="H87" s="35"/>
      <c r="I87" s="29" t="s">
        <v>22</v>
      </c>
      <c r="J87" s="66" t="str">
        <f>IF(J10="","",J10)</f>
        <v>18. 11. 2024</v>
      </c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5"/>
      <c r="E89" s="35"/>
      <c r="F89" s="24" t="str">
        <f>E13</f>
        <v>Domov seniorů Červený Mlýn Všestrudy</v>
      </c>
      <c r="G89" s="35"/>
      <c r="H89" s="35"/>
      <c r="I89" s="29" t="s">
        <v>31</v>
      </c>
      <c r="J89" s="33" t="str">
        <f>E19</f>
        <v xml:space="preserve"> 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5"/>
      <c r="E90" s="35"/>
      <c r="F90" s="24" t="str">
        <f>IF(E16="","",E16)</f>
        <v>Vyplň údaj</v>
      </c>
      <c r="G90" s="35"/>
      <c r="H90" s="35"/>
      <c r="I90" s="29" t="s">
        <v>34</v>
      </c>
      <c r="J90" s="33" t="str">
        <f>E22</f>
        <v xml:space="preserve"> </v>
      </c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28" t="s">
        <v>86</v>
      </c>
      <c r="D92" s="120"/>
      <c r="E92" s="120"/>
      <c r="F92" s="120"/>
      <c r="G92" s="120"/>
      <c r="H92" s="120"/>
      <c r="I92" s="120"/>
      <c r="J92" s="129" t="s">
        <v>87</v>
      </c>
      <c r="K92" s="120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30" t="s">
        <v>88</v>
      </c>
      <c r="D94" s="35"/>
      <c r="E94" s="35"/>
      <c r="F94" s="35"/>
      <c r="G94" s="35"/>
      <c r="H94" s="35"/>
      <c r="I94" s="35"/>
      <c r="J94" s="93">
        <f>J127</f>
        <v>0</v>
      </c>
      <c r="K94" s="3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6" t="s">
        <v>89</v>
      </c>
    </row>
    <row r="95" hidden="1" s="9" customFormat="1" ht="24.96" customHeight="1">
      <c r="A95" s="9"/>
      <c r="B95" s="131"/>
      <c r="C95" s="9"/>
      <c r="D95" s="132" t="s">
        <v>90</v>
      </c>
      <c r="E95" s="133"/>
      <c r="F95" s="133"/>
      <c r="G95" s="133"/>
      <c r="H95" s="133"/>
      <c r="I95" s="133"/>
      <c r="J95" s="134">
        <f>J128</f>
        <v>0</v>
      </c>
      <c r="K95" s="9"/>
      <c r="L95" s="13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35"/>
      <c r="C96" s="10"/>
      <c r="D96" s="136" t="s">
        <v>91</v>
      </c>
      <c r="E96" s="137"/>
      <c r="F96" s="137"/>
      <c r="G96" s="137"/>
      <c r="H96" s="137"/>
      <c r="I96" s="137"/>
      <c r="J96" s="138">
        <f>J129</f>
        <v>0</v>
      </c>
      <c r="K96" s="10"/>
      <c r="L96" s="13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35"/>
      <c r="C97" s="10"/>
      <c r="D97" s="136" t="s">
        <v>92</v>
      </c>
      <c r="E97" s="137"/>
      <c r="F97" s="137"/>
      <c r="G97" s="137"/>
      <c r="H97" s="137"/>
      <c r="I97" s="137"/>
      <c r="J97" s="138">
        <f>J132</f>
        <v>0</v>
      </c>
      <c r="K97" s="10"/>
      <c r="L97" s="13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35"/>
      <c r="C98" s="10"/>
      <c r="D98" s="136" t="s">
        <v>93</v>
      </c>
      <c r="E98" s="137"/>
      <c r="F98" s="137"/>
      <c r="G98" s="137"/>
      <c r="H98" s="137"/>
      <c r="I98" s="137"/>
      <c r="J98" s="138">
        <f>J147</f>
        <v>0</v>
      </c>
      <c r="K98" s="10"/>
      <c r="L98" s="13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35"/>
      <c r="C99" s="10"/>
      <c r="D99" s="136" t="s">
        <v>94</v>
      </c>
      <c r="E99" s="137"/>
      <c r="F99" s="137"/>
      <c r="G99" s="137"/>
      <c r="H99" s="137"/>
      <c r="I99" s="137"/>
      <c r="J99" s="138">
        <f>J153</f>
        <v>0</v>
      </c>
      <c r="K99" s="10"/>
      <c r="L99" s="13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31"/>
      <c r="C100" s="9"/>
      <c r="D100" s="132" t="s">
        <v>95</v>
      </c>
      <c r="E100" s="133"/>
      <c r="F100" s="133"/>
      <c r="G100" s="133"/>
      <c r="H100" s="133"/>
      <c r="I100" s="133"/>
      <c r="J100" s="134">
        <f>J155</f>
        <v>0</v>
      </c>
      <c r="K100" s="9"/>
      <c r="L100" s="13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35"/>
      <c r="C101" s="10"/>
      <c r="D101" s="136" t="s">
        <v>96</v>
      </c>
      <c r="E101" s="137"/>
      <c r="F101" s="137"/>
      <c r="G101" s="137"/>
      <c r="H101" s="137"/>
      <c r="I101" s="137"/>
      <c r="J101" s="138">
        <f>J156</f>
        <v>0</v>
      </c>
      <c r="K101" s="10"/>
      <c r="L101" s="13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35"/>
      <c r="C102" s="10"/>
      <c r="D102" s="136" t="s">
        <v>97</v>
      </c>
      <c r="E102" s="137"/>
      <c r="F102" s="137"/>
      <c r="G102" s="137"/>
      <c r="H102" s="137"/>
      <c r="I102" s="137"/>
      <c r="J102" s="138">
        <f>J171</f>
        <v>0</v>
      </c>
      <c r="K102" s="10"/>
      <c r="L102" s="13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35"/>
      <c r="C103" s="10"/>
      <c r="D103" s="136" t="s">
        <v>98</v>
      </c>
      <c r="E103" s="137"/>
      <c r="F103" s="137"/>
      <c r="G103" s="137"/>
      <c r="H103" s="137"/>
      <c r="I103" s="137"/>
      <c r="J103" s="138">
        <f>J177</f>
        <v>0</v>
      </c>
      <c r="K103" s="10"/>
      <c r="L103" s="13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35"/>
      <c r="C104" s="10"/>
      <c r="D104" s="136" t="s">
        <v>99</v>
      </c>
      <c r="E104" s="137"/>
      <c r="F104" s="137"/>
      <c r="G104" s="137"/>
      <c r="H104" s="137"/>
      <c r="I104" s="137"/>
      <c r="J104" s="138">
        <f>J183</f>
        <v>0</v>
      </c>
      <c r="K104" s="10"/>
      <c r="L104" s="13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31"/>
      <c r="C105" s="9"/>
      <c r="D105" s="132" t="s">
        <v>100</v>
      </c>
      <c r="E105" s="133"/>
      <c r="F105" s="133"/>
      <c r="G105" s="133"/>
      <c r="H105" s="133"/>
      <c r="I105" s="133"/>
      <c r="J105" s="134">
        <f>J191</f>
        <v>0</v>
      </c>
      <c r="K105" s="9"/>
      <c r="L105" s="13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31"/>
      <c r="C106" s="9"/>
      <c r="D106" s="132" t="s">
        <v>101</v>
      </c>
      <c r="E106" s="133"/>
      <c r="F106" s="133"/>
      <c r="G106" s="133"/>
      <c r="H106" s="133"/>
      <c r="I106" s="133"/>
      <c r="J106" s="134">
        <f>J193</f>
        <v>0</v>
      </c>
      <c r="K106" s="9"/>
      <c r="L106" s="13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35"/>
      <c r="C107" s="10"/>
      <c r="D107" s="136" t="s">
        <v>102</v>
      </c>
      <c r="E107" s="137"/>
      <c r="F107" s="137"/>
      <c r="G107" s="137"/>
      <c r="H107" s="137"/>
      <c r="I107" s="137"/>
      <c r="J107" s="138">
        <f>J194</f>
        <v>0</v>
      </c>
      <c r="K107" s="10"/>
      <c r="L107" s="13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35"/>
      <c r="C108" s="10"/>
      <c r="D108" s="136" t="s">
        <v>103</v>
      </c>
      <c r="E108" s="137"/>
      <c r="F108" s="137"/>
      <c r="G108" s="137"/>
      <c r="H108" s="137"/>
      <c r="I108" s="137"/>
      <c r="J108" s="138">
        <f>J196</f>
        <v>0</v>
      </c>
      <c r="K108" s="10"/>
      <c r="L108" s="13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35"/>
      <c r="C109" s="10"/>
      <c r="D109" s="136" t="s">
        <v>104</v>
      </c>
      <c r="E109" s="137"/>
      <c r="F109" s="137"/>
      <c r="G109" s="137"/>
      <c r="H109" s="137"/>
      <c r="I109" s="137"/>
      <c r="J109" s="138">
        <f>J198</f>
        <v>0</v>
      </c>
      <c r="K109" s="10"/>
      <c r="L109" s="13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 s="2" customFormat="1" ht="6.96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hidden="1"/>
    <row r="113" hidden="1"/>
    <row r="114" hidden="1"/>
    <row r="115" s="2" customFormat="1" ht="6.96" customHeight="1">
      <c r="A115" s="35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105</v>
      </c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5"/>
      <c r="E118" s="35"/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30" customHeight="1">
      <c r="A119" s="35"/>
      <c r="B119" s="36"/>
      <c r="C119" s="35"/>
      <c r="D119" s="35"/>
      <c r="E119" s="64" t="str">
        <f>E7</f>
        <v>Rekonstrukce historické pavlače v Červeném Mlýně - Všestudy</v>
      </c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5"/>
      <c r="E121" s="35"/>
      <c r="F121" s="24" t="str">
        <f>F10</f>
        <v>Všestudy - Červený Mlýn</v>
      </c>
      <c r="G121" s="35"/>
      <c r="H121" s="35"/>
      <c r="I121" s="29" t="s">
        <v>22</v>
      </c>
      <c r="J121" s="66" t="str">
        <f>IF(J10="","",J10)</f>
        <v>18. 11. 2024</v>
      </c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5"/>
      <c r="E123" s="35"/>
      <c r="F123" s="24" t="str">
        <f>E13</f>
        <v>Domov seniorů Červený Mlýn Všestrudy</v>
      </c>
      <c r="G123" s="35"/>
      <c r="H123" s="35"/>
      <c r="I123" s="29" t="s">
        <v>31</v>
      </c>
      <c r="J123" s="33" t="str">
        <f>E19</f>
        <v xml:space="preserve"> </v>
      </c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29</v>
      </c>
      <c r="D124" s="35"/>
      <c r="E124" s="35"/>
      <c r="F124" s="24" t="str">
        <f>IF(E16="","",E16)</f>
        <v>Vyplň údaj</v>
      </c>
      <c r="G124" s="35"/>
      <c r="H124" s="35"/>
      <c r="I124" s="29" t="s">
        <v>34</v>
      </c>
      <c r="J124" s="33" t="str">
        <f>E22</f>
        <v xml:space="preserve"> </v>
      </c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39"/>
      <c r="B126" s="140"/>
      <c r="C126" s="141" t="s">
        <v>106</v>
      </c>
      <c r="D126" s="142" t="s">
        <v>61</v>
      </c>
      <c r="E126" s="142" t="s">
        <v>57</v>
      </c>
      <c r="F126" s="142" t="s">
        <v>58</v>
      </c>
      <c r="G126" s="142" t="s">
        <v>107</v>
      </c>
      <c r="H126" s="142" t="s">
        <v>108</v>
      </c>
      <c r="I126" s="142" t="s">
        <v>109</v>
      </c>
      <c r="J126" s="143" t="s">
        <v>87</v>
      </c>
      <c r="K126" s="144" t="s">
        <v>110</v>
      </c>
      <c r="L126" s="145"/>
      <c r="M126" s="83" t="s">
        <v>1</v>
      </c>
      <c r="N126" s="84" t="s">
        <v>40</v>
      </c>
      <c r="O126" s="84" t="s">
        <v>111</v>
      </c>
      <c r="P126" s="84" t="s">
        <v>112</v>
      </c>
      <c r="Q126" s="84" t="s">
        <v>113</v>
      </c>
      <c r="R126" s="84" t="s">
        <v>114</v>
      </c>
      <c r="S126" s="84" t="s">
        <v>115</v>
      </c>
      <c r="T126" s="85" t="s">
        <v>116</v>
      </c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</row>
    <row r="127" s="2" customFormat="1" ht="22.8" customHeight="1">
      <c r="A127" s="35"/>
      <c r="B127" s="36"/>
      <c r="C127" s="90" t="s">
        <v>117</v>
      </c>
      <c r="D127" s="35"/>
      <c r="E127" s="35"/>
      <c r="F127" s="35"/>
      <c r="G127" s="35"/>
      <c r="H127" s="35"/>
      <c r="I127" s="35"/>
      <c r="J127" s="146">
        <f>BK127</f>
        <v>0</v>
      </c>
      <c r="K127" s="35"/>
      <c r="L127" s="36"/>
      <c r="M127" s="86"/>
      <c r="N127" s="70"/>
      <c r="O127" s="87"/>
      <c r="P127" s="147">
        <f>P128+P155+P191+P193</f>
        <v>0</v>
      </c>
      <c r="Q127" s="87"/>
      <c r="R127" s="147">
        <f>R128+R155+R191+R193</f>
        <v>6.3515737000000012</v>
      </c>
      <c r="S127" s="87"/>
      <c r="T127" s="148">
        <f>T128+T155+T191+T193</f>
        <v>3.5341233999999999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75</v>
      </c>
      <c r="AU127" s="16" t="s">
        <v>89</v>
      </c>
      <c r="BK127" s="149">
        <f>BK128+BK155+BK191+BK193</f>
        <v>0</v>
      </c>
    </row>
    <row r="128" s="12" customFormat="1" ht="25.92" customHeight="1">
      <c r="A128" s="12"/>
      <c r="B128" s="150"/>
      <c r="C128" s="12"/>
      <c r="D128" s="151" t="s">
        <v>75</v>
      </c>
      <c r="E128" s="152" t="s">
        <v>118</v>
      </c>
      <c r="F128" s="152" t="s">
        <v>119</v>
      </c>
      <c r="G128" s="12"/>
      <c r="H128" s="12"/>
      <c r="I128" s="153"/>
      <c r="J128" s="154">
        <f>BK128</f>
        <v>0</v>
      </c>
      <c r="K128" s="12"/>
      <c r="L128" s="150"/>
      <c r="M128" s="155"/>
      <c r="N128" s="156"/>
      <c r="O128" s="156"/>
      <c r="P128" s="157">
        <f>P129+P132+P147+P153</f>
        <v>0</v>
      </c>
      <c r="Q128" s="156"/>
      <c r="R128" s="157">
        <f>R129+R132+R147+R153</f>
        <v>1.729795</v>
      </c>
      <c r="S128" s="156"/>
      <c r="T128" s="158">
        <f>T129+T132+T147+T153</f>
        <v>0.0016000000000000001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1" t="s">
        <v>81</v>
      </c>
      <c r="AT128" s="159" t="s">
        <v>75</v>
      </c>
      <c r="AU128" s="159" t="s">
        <v>76</v>
      </c>
      <c r="AY128" s="151" t="s">
        <v>120</v>
      </c>
      <c r="BK128" s="160">
        <f>BK129+BK132+BK147+BK153</f>
        <v>0</v>
      </c>
    </row>
    <row r="129" s="12" customFormat="1" ht="22.8" customHeight="1">
      <c r="A129" s="12"/>
      <c r="B129" s="150"/>
      <c r="C129" s="12"/>
      <c r="D129" s="151" t="s">
        <v>75</v>
      </c>
      <c r="E129" s="161" t="s">
        <v>121</v>
      </c>
      <c r="F129" s="161" t="s">
        <v>122</v>
      </c>
      <c r="G129" s="12"/>
      <c r="H129" s="12"/>
      <c r="I129" s="153"/>
      <c r="J129" s="162">
        <f>BK129</f>
        <v>0</v>
      </c>
      <c r="K129" s="12"/>
      <c r="L129" s="150"/>
      <c r="M129" s="155"/>
      <c r="N129" s="156"/>
      <c r="O129" s="156"/>
      <c r="P129" s="157">
        <f>SUM(P130:P131)</f>
        <v>0</v>
      </c>
      <c r="Q129" s="156"/>
      <c r="R129" s="157">
        <f>SUM(R130:R131)</f>
        <v>1.7201599999999999</v>
      </c>
      <c r="S129" s="156"/>
      <c r="T129" s="158">
        <f>SUM(T130:T131)</f>
        <v>0.0016000000000000001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1" t="s">
        <v>81</v>
      </c>
      <c r="AT129" s="159" t="s">
        <v>75</v>
      </c>
      <c r="AU129" s="159" t="s">
        <v>81</v>
      </c>
      <c r="AY129" s="151" t="s">
        <v>120</v>
      </c>
      <c r="BK129" s="160">
        <f>SUM(BK130:BK131)</f>
        <v>0</v>
      </c>
    </row>
    <row r="130" s="2" customFormat="1" ht="24.15" customHeight="1">
      <c r="A130" s="35"/>
      <c r="B130" s="163"/>
      <c r="C130" s="164" t="s">
        <v>81</v>
      </c>
      <c r="D130" s="164" t="s">
        <v>123</v>
      </c>
      <c r="E130" s="165" t="s">
        <v>124</v>
      </c>
      <c r="F130" s="166" t="s">
        <v>125</v>
      </c>
      <c r="G130" s="167" t="s">
        <v>126</v>
      </c>
      <c r="H130" s="168">
        <v>26</v>
      </c>
      <c r="I130" s="169"/>
      <c r="J130" s="170">
        <f>ROUND(I130*H130,2)</f>
        <v>0</v>
      </c>
      <c r="K130" s="171"/>
      <c r="L130" s="36"/>
      <c r="M130" s="172" t="s">
        <v>1</v>
      </c>
      <c r="N130" s="173" t="s">
        <v>41</v>
      </c>
      <c r="O130" s="74"/>
      <c r="P130" s="174">
        <f>O130*H130</f>
        <v>0</v>
      </c>
      <c r="Q130" s="174">
        <v>0.063759999999999997</v>
      </c>
      <c r="R130" s="174">
        <f>Q130*H130</f>
        <v>1.6577599999999999</v>
      </c>
      <c r="S130" s="174">
        <v>0</v>
      </c>
      <c r="T130" s="17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6" t="s">
        <v>127</v>
      </c>
      <c r="AT130" s="176" t="s">
        <v>123</v>
      </c>
      <c r="AU130" s="176" t="s">
        <v>83</v>
      </c>
      <c r="AY130" s="16" t="s">
        <v>120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6" t="s">
        <v>81</v>
      </c>
      <c r="BK130" s="177">
        <f>ROUND(I130*H130,2)</f>
        <v>0</v>
      </c>
      <c r="BL130" s="16" t="s">
        <v>127</v>
      </c>
      <c r="BM130" s="176" t="s">
        <v>128</v>
      </c>
    </row>
    <row r="131" s="2" customFormat="1" ht="24.15" customHeight="1">
      <c r="A131" s="35"/>
      <c r="B131" s="163"/>
      <c r="C131" s="164" t="s">
        <v>83</v>
      </c>
      <c r="D131" s="164" t="s">
        <v>123</v>
      </c>
      <c r="E131" s="165" t="s">
        <v>129</v>
      </c>
      <c r="F131" s="166" t="s">
        <v>130</v>
      </c>
      <c r="G131" s="167" t="s">
        <v>126</v>
      </c>
      <c r="H131" s="168">
        <v>160</v>
      </c>
      <c r="I131" s="169"/>
      <c r="J131" s="170">
        <f>ROUND(I131*H131,2)</f>
        <v>0</v>
      </c>
      <c r="K131" s="171"/>
      <c r="L131" s="36"/>
      <c r="M131" s="172" t="s">
        <v>1</v>
      </c>
      <c r="N131" s="173" t="s">
        <v>41</v>
      </c>
      <c r="O131" s="74"/>
      <c r="P131" s="174">
        <f>O131*H131</f>
        <v>0</v>
      </c>
      <c r="Q131" s="174">
        <v>0.00038999999999999999</v>
      </c>
      <c r="R131" s="174">
        <f>Q131*H131</f>
        <v>0.062399999999999997</v>
      </c>
      <c r="S131" s="174">
        <v>1.0000000000000001E-05</v>
      </c>
      <c r="T131" s="175">
        <f>S131*H131</f>
        <v>0.0016000000000000001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76" t="s">
        <v>127</v>
      </c>
      <c r="AT131" s="176" t="s">
        <v>123</v>
      </c>
      <c r="AU131" s="176" t="s">
        <v>83</v>
      </c>
      <c r="AY131" s="16" t="s">
        <v>120</v>
      </c>
      <c r="BE131" s="177">
        <f>IF(N131="základní",J131,0)</f>
        <v>0</v>
      </c>
      <c r="BF131" s="177">
        <f>IF(N131="snížená",J131,0)</f>
        <v>0</v>
      </c>
      <c r="BG131" s="177">
        <f>IF(N131="zákl. přenesená",J131,0)</f>
        <v>0</v>
      </c>
      <c r="BH131" s="177">
        <f>IF(N131="sníž. přenesená",J131,0)</f>
        <v>0</v>
      </c>
      <c r="BI131" s="177">
        <f>IF(N131="nulová",J131,0)</f>
        <v>0</v>
      </c>
      <c r="BJ131" s="16" t="s">
        <v>81</v>
      </c>
      <c r="BK131" s="177">
        <f>ROUND(I131*H131,2)</f>
        <v>0</v>
      </c>
      <c r="BL131" s="16" t="s">
        <v>127</v>
      </c>
      <c r="BM131" s="176" t="s">
        <v>131</v>
      </c>
    </row>
    <row r="132" s="12" customFormat="1" ht="22.8" customHeight="1">
      <c r="A132" s="12"/>
      <c r="B132" s="150"/>
      <c r="C132" s="12"/>
      <c r="D132" s="151" t="s">
        <v>75</v>
      </c>
      <c r="E132" s="161" t="s">
        <v>132</v>
      </c>
      <c r="F132" s="161" t="s">
        <v>133</v>
      </c>
      <c r="G132" s="12"/>
      <c r="H132" s="12"/>
      <c r="I132" s="153"/>
      <c r="J132" s="162">
        <f>BK132</f>
        <v>0</v>
      </c>
      <c r="K132" s="12"/>
      <c r="L132" s="150"/>
      <c r="M132" s="155"/>
      <c r="N132" s="156"/>
      <c r="O132" s="156"/>
      <c r="P132" s="157">
        <f>SUM(P133:P146)</f>
        <v>0</v>
      </c>
      <c r="Q132" s="156"/>
      <c r="R132" s="157">
        <f>SUM(R133:R146)</f>
        <v>0.0096349999999999995</v>
      </c>
      <c r="S132" s="156"/>
      <c r="T132" s="158">
        <f>SUM(T133:T146)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1" t="s">
        <v>81</v>
      </c>
      <c r="AT132" s="159" t="s">
        <v>75</v>
      </c>
      <c r="AU132" s="159" t="s">
        <v>81</v>
      </c>
      <c r="AY132" s="151" t="s">
        <v>120</v>
      </c>
      <c r="BK132" s="160">
        <f>SUM(BK133:BK146)</f>
        <v>0</v>
      </c>
    </row>
    <row r="133" s="2" customFormat="1" ht="33" customHeight="1">
      <c r="A133" s="35"/>
      <c r="B133" s="163"/>
      <c r="C133" s="164" t="s">
        <v>134</v>
      </c>
      <c r="D133" s="164" t="s">
        <v>123</v>
      </c>
      <c r="E133" s="165" t="s">
        <v>135</v>
      </c>
      <c r="F133" s="166" t="s">
        <v>136</v>
      </c>
      <c r="G133" s="167" t="s">
        <v>126</v>
      </c>
      <c r="H133" s="168">
        <v>139.19999999999999</v>
      </c>
      <c r="I133" s="169"/>
      <c r="J133" s="170">
        <f>ROUND(I133*H133,2)</f>
        <v>0</v>
      </c>
      <c r="K133" s="171"/>
      <c r="L133" s="36"/>
      <c r="M133" s="172" t="s">
        <v>1</v>
      </c>
      <c r="N133" s="173" t="s">
        <v>41</v>
      </c>
      <c r="O133" s="74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76" t="s">
        <v>127</v>
      </c>
      <c r="AT133" s="176" t="s">
        <v>123</v>
      </c>
      <c r="AU133" s="176" t="s">
        <v>83</v>
      </c>
      <c r="AY133" s="16" t="s">
        <v>120</v>
      </c>
      <c r="BE133" s="177">
        <f>IF(N133="základní",J133,0)</f>
        <v>0</v>
      </c>
      <c r="BF133" s="177">
        <f>IF(N133="snížená",J133,0)</f>
        <v>0</v>
      </c>
      <c r="BG133" s="177">
        <f>IF(N133="zákl. přenesená",J133,0)</f>
        <v>0</v>
      </c>
      <c r="BH133" s="177">
        <f>IF(N133="sníž. přenesená",J133,0)</f>
        <v>0</v>
      </c>
      <c r="BI133" s="177">
        <f>IF(N133="nulová",J133,0)</f>
        <v>0</v>
      </c>
      <c r="BJ133" s="16" t="s">
        <v>81</v>
      </c>
      <c r="BK133" s="177">
        <f>ROUND(I133*H133,2)</f>
        <v>0</v>
      </c>
      <c r="BL133" s="16" t="s">
        <v>127</v>
      </c>
      <c r="BM133" s="176" t="s">
        <v>137</v>
      </c>
    </row>
    <row r="134" s="2" customFormat="1" ht="37.8" customHeight="1">
      <c r="A134" s="35"/>
      <c r="B134" s="163"/>
      <c r="C134" s="164" t="s">
        <v>127</v>
      </c>
      <c r="D134" s="164" t="s">
        <v>123</v>
      </c>
      <c r="E134" s="165" t="s">
        <v>138</v>
      </c>
      <c r="F134" s="166" t="s">
        <v>139</v>
      </c>
      <c r="G134" s="167" t="s">
        <v>126</v>
      </c>
      <c r="H134" s="168">
        <v>25056</v>
      </c>
      <c r="I134" s="169"/>
      <c r="J134" s="170">
        <f>ROUND(I134*H134,2)</f>
        <v>0</v>
      </c>
      <c r="K134" s="171"/>
      <c r="L134" s="36"/>
      <c r="M134" s="172" t="s">
        <v>1</v>
      </c>
      <c r="N134" s="173" t="s">
        <v>41</v>
      </c>
      <c r="O134" s="74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6" t="s">
        <v>127</v>
      </c>
      <c r="AT134" s="176" t="s">
        <v>123</v>
      </c>
      <c r="AU134" s="176" t="s">
        <v>83</v>
      </c>
      <c r="AY134" s="16" t="s">
        <v>120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6" t="s">
        <v>81</v>
      </c>
      <c r="BK134" s="177">
        <f>ROUND(I134*H134,2)</f>
        <v>0</v>
      </c>
      <c r="BL134" s="16" t="s">
        <v>127</v>
      </c>
      <c r="BM134" s="176" t="s">
        <v>140</v>
      </c>
    </row>
    <row r="135" s="13" customFormat="1">
      <c r="A135" s="13"/>
      <c r="B135" s="178"/>
      <c r="C135" s="13"/>
      <c r="D135" s="179" t="s">
        <v>141</v>
      </c>
      <c r="E135" s="13"/>
      <c r="F135" s="180" t="s">
        <v>142</v>
      </c>
      <c r="G135" s="13"/>
      <c r="H135" s="181">
        <v>25056</v>
      </c>
      <c r="I135" s="182"/>
      <c r="J135" s="13"/>
      <c r="K135" s="13"/>
      <c r="L135" s="178"/>
      <c r="M135" s="183"/>
      <c r="N135" s="184"/>
      <c r="O135" s="184"/>
      <c r="P135" s="184"/>
      <c r="Q135" s="184"/>
      <c r="R135" s="184"/>
      <c r="S135" s="184"/>
      <c r="T135" s="18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6" t="s">
        <v>141</v>
      </c>
      <c r="AU135" s="186" t="s">
        <v>83</v>
      </c>
      <c r="AV135" s="13" t="s">
        <v>83</v>
      </c>
      <c r="AW135" s="13" t="s">
        <v>3</v>
      </c>
      <c r="AX135" s="13" t="s">
        <v>81</v>
      </c>
      <c r="AY135" s="186" t="s">
        <v>120</v>
      </c>
    </row>
    <row r="136" s="2" customFormat="1" ht="44.25" customHeight="1">
      <c r="A136" s="35"/>
      <c r="B136" s="163"/>
      <c r="C136" s="164" t="s">
        <v>143</v>
      </c>
      <c r="D136" s="164" t="s">
        <v>123</v>
      </c>
      <c r="E136" s="165" t="s">
        <v>144</v>
      </c>
      <c r="F136" s="166" t="s">
        <v>145</v>
      </c>
      <c r="G136" s="167" t="s">
        <v>146</v>
      </c>
      <c r="H136" s="168">
        <v>1</v>
      </c>
      <c r="I136" s="169"/>
      <c r="J136" s="170">
        <f>ROUND(I136*H136,2)</f>
        <v>0</v>
      </c>
      <c r="K136" s="171"/>
      <c r="L136" s="36"/>
      <c r="M136" s="172" t="s">
        <v>1</v>
      </c>
      <c r="N136" s="173" t="s">
        <v>41</v>
      </c>
      <c r="O136" s="74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76" t="s">
        <v>127</v>
      </c>
      <c r="AT136" s="176" t="s">
        <v>123</v>
      </c>
      <c r="AU136" s="176" t="s">
        <v>83</v>
      </c>
      <c r="AY136" s="16" t="s">
        <v>120</v>
      </c>
      <c r="BE136" s="177">
        <f>IF(N136="základní",J136,0)</f>
        <v>0</v>
      </c>
      <c r="BF136" s="177">
        <f>IF(N136="snížená",J136,0)</f>
        <v>0</v>
      </c>
      <c r="BG136" s="177">
        <f>IF(N136="zákl. přenesená",J136,0)</f>
        <v>0</v>
      </c>
      <c r="BH136" s="177">
        <f>IF(N136="sníž. přenesená",J136,0)</f>
        <v>0</v>
      </c>
      <c r="BI136" s="177">
        <f>IF(N136="nulová",J136,0)</f>
        <v>0</v>
      </c>
      <c r="BJ136" s="16" t="s">
        <v>81</v>
      </c>
      <c r="BK136" s="177">
        <f>ROUND(I136*H136,2)</f>
        <v>0</v>
      </c>
      <c r="BL136" s="16" t="s">
        <v>127</v>
      </c>
      <c r="BM136" s="176" t="s">
        <v>147</v>
      </c>
    </row>
    <row r="137" s="2" customFormat="1" ht="33" customHeight="1">
      <c r="A137" s="35"/>
      <c r="B137" s="163"/>
      <c r="C137" s="164" t="s">
        <v>121</v>
      </c>
      <c r="D137" s="164" t="s">
        <v>123</v>
      </c>
      <c r="E137" s="165" t="s">
        <v>148</v>
      </c>
      <c r="F137" s="166" t="s">
        <v>149</v>
      </c>
      <c r="G137" s="167" t="s">
        <v>126</v>
      </c>
      <c r="H137" s="168">
        <v>139.19999999999999</v>
      </c>
      <c r="I137" s="169"/>
      <c r="J137" s="170">
        <f>ROUND(I137*H137,2)</f>
        <v>0</v>
      </c>
      <c r="K137" s="171"/>
      <c r="L137" s="36"/>
      <c r="M137" s="172" t="s">
        <v>1</v>
      </c>
      <c r="N137" s="173" t="s">
        <v>41</v>
      </c>
      <c r="O137" s="74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76" t="s">
        <v>127</v>
      </c>
      <c r="AT137" s="176" t="s">
        <v>123</v>
      </c>
      <c r="AU137" s="176" t="s">
        <v>83</v>
      </c>
      <c r="AY137" s="16" t="s">
        <v>120</v>
      </c>
      <c r="BE137" s="177">
        <f>IF(N137="základní",J137,0)</f>
        <v>0</v>
      </c>
      <c r="BF137" s="177">
        <f>IF(N137="snížená",J137,0)</f>
        <v>0</v>
      </c>
      <c r="BG137" s="177">
        <f>IF(N137="zákl. přenesená",J137,0)</f>
        <v>0</v>
      </c>
      <c r="BH137" s="177">
        <f>IF(N137="sníž. přenesená",J137,0)</f>
        <v>0</v>
      </c>
      <c r="BI137" s="177">
        <f>IF(N137="nulová",J137,0)</f>
        <v>0</v>
      </c>
      <c r="BJ137" s="16" t="s">
        <v>81</v>
      </c>
      <c r="BK137" s="177">
        <f>ROUND(I137*H137,2)</f>
        <v>0</v>
      </c>
      <c r="BL137" s="16" t="s">
        <v>127</v>
      </c>
      <c r="BM137" s="176" t="s">
        <v>150</v>
      </c>
    </row>
    <row r="138" s="2" customFormat="1" ht="16.5" customHeight="1">
      <c r="A138" s="35"/>
      <c r="B138" s="163"/>
      <c r="C138" s="164" t="s">
        <v>151</v>
      </c>
      <c r="D138" s="164" t="s">
        <v>123</v>
      </c>
      <c r="E138" s="165" t="s">
        <v>152</v>
      </c>
      <c r="F138" s="166" t="s">
        <v>153</v>
      </c>
      <c r="G138" s="167" t="s">
        <v>126</v>
      </c>
      <c r="H138" s="168">
        <v>139.19999999999999</v>
      </c>
      <c r="I138" s="169"/>
      <c r="J138" s="170">
        <f>ROUND(I138*H138,2)</f>
        <v>0</v>
      </c>
      <c r="K138" s="171"/>
      <c r="L138" s="36"/>
      <c r="M138" s="172" t="s">
        <v>1</v>
      </c>
      <c r="N138" s="173" t="s">
        <v>41</v>
      </c>
      <c r="O138" s="74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76" t="s">
        <v>127</v>
      </c>
      <c r="AT138" s="176" t="s">
        <v>123</v>
      </c>
      <c r="AU138" s="176" t="s">
        <v>83</v>
      </c>
      <c r="AY138" s="16" t="s">
        <v>120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6" t="s">
        <v>81</v>
      </c>
      <c r="BK138" s="177">
        <f>ROUND(I138*H138,2)</f>
        <v>0</v>
      </c>
      <c r="BL138" s="16" t="s">
        <v>127</v>
      </c>
      <c r="BM138" s="176" t="s">
        <v>154</v>
      </c>
    </row>
    <row r="139" s="2" customFormat="1" ht="16.5" customHeight="1">
      <c r="A139" s="35"/>
      <c r="B139" s="163"/>
      <c r="C139" s="164" t="s">
        <v>155</v>
      </c>
      <c r="D139" s="164" t="s">
        <v>123</v>
      </c>
      <c r="E139" s="165" t="s">
        <v>156</v>
      </c>
      <c r="F139" s="166" t="s">
        <v>157</v>
      </c>
      <c r="G139" s="167" t="s">
        <v>126</v>
      </c>
      <c r="H139" s="168">
        <v>25056</v>
      </c>
      <c r="I139" s="169"/>
      <c r="J139" s="170">
        <f>ROUND(I139*H139,2)</f>
        <v>0</v>
      </c>
      <c r="K139" s="171"/>
      <c r="L139" s="36"/>
      <c r="M139" s="172" t="s">
        <v>1</v>
      </c>
      <c r="N139" s="173" t="s">
        <v>41</v>
      </c>
      <c r="O139" s="74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6" t="s">
        <v>127</v>
      </c>
      <c r="AT139" s="176" t="s">
        <v>123</v>
      </c>
      <c r="AU139" s="176" t="s">
        <v>83</v>
      </c>
      <c r="AY139" s="16" t="s">
        <v>120</v>
      </c>
      <c r="BE139" s="177">
        <f>IF(N139="základní",J139,0)</f>
        <v>0</v>
      </c>
      <c r="BF139" s="177">
        <f>IF(N139="snížená",J139,0)</f>
        <v>0</v>
      </c>
      <c r="BG139" s="177">
        <f>IF(N139="zákl. přenesená",J139,0)</f>
        <v>0</v>
      </c>
      <c r="BH139" s="177">
        <f>IF(N139="sníž. přenesená",J139,0)</f>
        <v>0</v>
      </c>
      <c r="BI139" s="177">
        <f>IF(N139="nulová",J139,0)</f>
        <v>0</v>
      </c>
      <c r="BJ139" s="16" t="s">
        <v>81</v>
      </c>
      <c r="BK139" s="177">
        <f>ROUND(I139*H139,2)</f>
        <v>0</v>
      </c>
      <c r="BL139" s="16" t="s">
        <v>127</v>
      </c>
      <c r="BM139" s="176" t="s">
        <v>158</v>
      </c>
    </row>
    <row r="140" s="13" customFormat="1">
      <c r="A140" s="13"/>
      <c r="B140" s="178"/>
      <c r="C140" s="13"/>
      <c r="D140" s="179" t="s">
        <v>141</v>
      </c>
      <c r="E140" s="13"/>
      <c r="F140" s="180" t="s">
        <v>142</v>
      </c>
      <c r="G140" s="13"/>
      <c r="H140" s="181">
        <v>25056</v>
      </c>
      <c r="I140" s="182"/>
      <c r="J140" s="13"/>
      <c r="K140" s="13"/>
      <c r="L140" s="178"/>
      <c r="M140" s="183"/>
      <c r="N140" s="184"/>
      <c r="O140" s="184"/>
      <c r="P140" s="184"/>
      <c r="Q140" s="184"/>
      <c r="R140" s="184"/>
      <c r="S140" s="184"/>
      <c r="T140" s="18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141</v>
      </c>
      <c r="AU140" s="186" t="s">
        <v>83</v>
      </c>
      <c r="AV140" s="13" t="s">
        <v>83</v>
      </c>
      <c r="AW140" s="13" t="s">
        <v>3</v>
      </c>
      <c r="AX140" s="13" t="s">
        <v>81</v>
      </c>
      <c r="AY140" s="186" t="s">
        <v>120</v>
      </c>
    </row>
    <row r="141" s="2" customFormat="1" ht="21.75" customHeight="1">
      <c r="A141" s="35"/>
      <c r="B141" s="163"/>
      <c r="C141" s="164" t="s">
        <v>132</v>
      </c>
      <c r="D141" s="164" t="s">
        <v>123</v>
      </c>
      <c r="E141" s="165" t="s">
        <v>159</v>
      </c>
      <c r="F141" s="166" t="s">
        <v>160</v>
      </c>
      <c r="G141" s="167" t="s">
        <v>126</v>
      </c>
      <c r="H141" s="168">
        <v>139.19999999999999</v>
      </c>
      <c r="I141" s="169"/>
      <c r="J141" s="170">
        <f>ROUND(I141*H141,2)</f>
        <v>0</v>
      </c>
      <c r="K141" s="171"/>
      <c r="L141" s="36"/>
      <c r="M141" s="172" t="s">
        <v>1</v>
      </c>
      <c r="N141" s="173" t="s">
        <v>41</v>
      </c>
      <c r="O141" s="74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76" t="s">
        <v>127</v>
      </c>
      <c r="AT141" s="176" t="s">
        <v>123</v>
      </c>
      <c r="AU141" s="176" t="s">
        <v>83</v>
      </c>
      <c r="AY141" s="16" t="s">
        <v>120</v>
      </c>
      <c r="BE141" s="177">
        <f>IF(N141="základní",J141,0)</f>
        <v>0</v>
      </c>
      <c r="BF141" s="177">
        <f>IF(N141="snížená",J141,0)</f>
        <v>0</v>
      </c>
      <c r="BG141" s="177">
        <f>IF(N141="zákl. přenesená",J141,0)</f>
        <v>0</v>
      </c>
      <c r="BH141" s="177">
        <f>IF(N141="sníž. přenesená",J141,0)</f>
        <v>0</v>
      </c>
      <c r="BI141" s="177">
        <f>IF(N141="nulová",J141,0)</f>
        <v>0</v>
      </c>
      <c r="BJ141" s="16" t="s">
        <v>81</v>
      </c>
      <c r="BK141" s="177">
        <f>ROUND(I141*H141,2)</f>
        <v>0</v>
      </c>
      <c r="BL141" s="16" t="s">
        <v>127</v>
      </c>
      <c r="BM141" s="176" t="s">
        <v>161</v>
      </c>
    </row>
    <row r="142" s="2" customFormat="1" ht="16.5" customHeight="1">
      <c r="A142" s="35"/>
      <c r="B142" s="163"/>
      <c r="C142" s="164" t="s">
        <v>162</v>
      </c>
      <c r="D142" s="164" t="s">
        <v>123</v>
      </c>
      <c r="E142" s="165" t="s">
        <v>163</v>
      </c>
      <c r="F142" s="166" t="s">
        <v>164</v>
      </c>
      <c r="G142" s="167" t="s">
        <v>165</v>
      </c>
      <c r="H142" s="168">
        <v>1</v>
      </c>
      <c r="I142" s="169"/>
      <c r="J142" s="170">
        <f>ROUND(I142*H142,2)</f>
        <v>0</v>
      </c>
      <c r="K142" s="171"/>
      <c r="L142" s="36"/>
      <c r="M142" s="172" t="s">
        <v>1</v>
      </c>
      <c r="N142" s="173" t="s">
        <v>41</v>
      </c>
      <c r="O142" s="74"/>
      <c r="P142" s="174">
        <f>O142*H142</f>
        <v>0</v>
      </c>
      <c r="Q142" s="174">
        <v>4.0000000000000003E-05</v>
      </c>
      <c r="R142" s="174">
        <f>Q142*H142</f>
        <v>4.0000000000000003E-05</v>
      </c>
      <c r="S142" s="174">
        <v>0</v>
      </c>
      <c r="T142" s="17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76" t="s">
        <v>127</v>
      </c>
      <c r="AT142" s="176" t="s">
        <v>123</v>
      </c>
      <c r="AU142" s="176" t="s">
        <v>83</v>
      </c>
      <c r="AY142" s="16" t="s">
        <v>120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6" t="s">
        <v>81</v>
      </c>
      <c r="BK142" s="177">
        <f>ROUND(I142*H142,2)</f>
        <v>0</v>
      </c>
      <c r="BL142" s="16" t="s">
        <v>127</v>
      </c>
      <c r="BM142" s="176" t="s">
        <v>166</v>
      </c>
    </row>
    <row r="143" s="2" customFormat="1" ht="33" customHeight="1">
      <c r="A143" s="35"/>
      <c r="B143" s="163"/>
      <c r="C143" s="164" t="s">
        <v>167</v>
      </c>
      <c r="D143" s="164" t="s">
        <v>123</v>
      </c>
      <c r="E143" s="165" t="s">
        <v>168</v>
      </c>
      <c r="F143" s="166" t="s">
        <v>169</v>
      </c>
      <c r="G143" s="167" t="s">
        <v>126</v>
      </c>
      <c r="H143" s="168">
        <v>0.5</v>
      </c>
      <c r="I143" s="169"/>
      <c r="J143" s="170">
        <f>ROUND(I143*H143,2)</f>
        <v>0</v>
      </c>
      <c r="K143" s="171"/>
      <c r="L143" s="36"/>
      <c r="M143" s="172" t="s">
        <v>1</v>
      </c>
      <c r="N143" s="173" t="s">
        <v>41</v>
      </c>
      <c r="O143" s="74"/>
      <c r="P143" s="174">
        <f>O143*H143</f>
        <v>0</v>
      </c>
      <c r="Q143" s="174">
        <v>0.019189999999999999</v>
      </c>
      <c r="R143" s="174">
        <f>Q143*H143</f>
        <v>0.0095949999999999994</v>
      </c>
      <c r="S143" s="174">
        <v>0</v>
      </c>
      <c r="T143" s="17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76" t="s">
        <v>127</v>
      </c>
      <c r="AT143" s="176" t="s">
        <v>123</v>
      </c>
      <c r="AU143" s="176" t="s">
        <v>83</v>
      </c>
      <c r="AY143" s="16" t="s">
        <v>120</v>
      </c>
      <c r="BE143" s="177">
        <f>IF(N143="základní",J143,0)</f>
        <v>0</v>
      </c>
      <c r="BF143" s="177">
        <f>IF(N143="snížená",J143,0)</f>
        <v>0</v>
      </c>
      <c r="BG143" s="177">
        <f>IF(N143="zákl. přenesená",J143,0)</f>
        <v>0</v>
      </c>
      <c r="BH143" s="177">
        <f>IF(N143="sníž. přenesená",J143,0)</f>
        <v>0</v>
      </c>
      <c r="BI143" s="177">
        <f>IF(N143="nulová",J143,0)</f>
        <v>0</v>
      </c>
      <c r="BJ143" s="16" t="s">
        <v>81</v>
      </c>
      <c r="BK143" s="177">
        <f>ROUND(I143*H143,2)</f>
        <v>0</v>
      </c>
      <c r="BL143" s="16" t="s">
        <v>127</v>
      </c>
      <c r="BM143" s="176" t="s">
        <v>170</v>
      </c>
    </row>
    <row r="144" s="2" customFormat="1" ht="24.15" customHeight="1">
      <c r="A144" s="35"/>
      <c r="B144" s="163"/>
      <c r="C144" s="164" t="s">
        <v>8</v>
      </c>
      <c r="D144" s="164" t="s">
        <v>123</v>
      </c>
      <c r="E144" s="165" t="s">
        <v>171</v>
      </c>
      <c r="F144" s="166" t="s">
        <v>172</v>
      </c>
      <c r="G144" s="167" t="s">
        <v>126</v>
      </c>
      <c r="H144" s="168">
        <v>139.19999999999999</v>
      </c>
      <c r="I144" s="169"/>
      <c r="J144" s="170">
        <f>ROUND(I144*H144,2)</f>
        <v>0</v>
      </c>
      <c r="K144" s="171"/>
      <c r="L144" s="36"/>
      <c r="M144" s="172" t="s">
        <v>1</v>
      </c>
      <c r="N144" s="173" t="s">
        <v>41</v>
      </c>
      <c r="O144" s="74"/>
      <c r="P144" s="174">
        <f>O144*H144</f>
        <v>0</v>
      </c>
      <c r="Q144" s="174">
        <v>0</v>
      </c>
      <c r="R144" s="174">
        <f>Q144*H144</f>
        <v>0</v>
      </c>
      <c r="S144" s="174">
        <v>0</v>
      </c>
      <c r="T144" s="17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76" t="s">
        <v>127</v>
      </c>
      <c r="AT144" s="176" t="s">
        <v>123</v>
      </c>
      <c r="AU144" s="176" t="s">
        <v>83</v>
      </c>
      <c r="AY144" s="16" t="s">
        <v>120</v>
      </c>
      <c r="BE144" s="177">
        <f>IF(N144="základní",J144,0)</f>
        <v>0</v>
      </c>
      <c r="BF144" s="177">
        <f>IF(N144="snížená",J144,0)</f>
        <v>0</v>
      </c>
      <c r="BG144" s="177">
        <f>IF(N144="zákl. přenesená",J144,0)</f>
        <v>0</v>
      </c>
      <c r="BH144" s="177">
        <f>IF(N144="sníž. přenesená",J144,0)</f>
        <v>0</v>
      </c>
      <c r="BI144" s="177">
        <f>IF(N144="nulová",J144,0)</f>
        <v>0</v>
      </c>
      <c r="BJ144" s="16" t="s">
        <v>81</v>
      </c>
      <c r="BK144" s="177">
        <f>ROUND(I144*H144,2)</f>
        <v>0</v>
      </c>
      <c r="BL144" s="16" t="s">
        <v>127</v>
      </c>
      <c r="BM144" s="176" t="s">
        <v>173</v>
      </c>
    </row>
    <row r="145" s="2" customFormat="1" ht="24.15" customHeight="1">
      <c r="A145" s="35"/>
      <c r="B145" s="163"/>
      <c r="C145" s="164" t="s">
        <v>174</v>
      </c>
      <c r="D145" s="164" t="s">
        <v>123</v>
      </c>
      <c r="E145" s="165" t="s">
        <v>175</v>
      </c>
      <c r="F145" s="166" t="s">
        <v>176</v>
      </c>
      <c r="G145" s="167" t="s">
        <v>126</v>
      </c>
      <c r="H145" s="168">
        <v>2784</v>
      </c>
      <c r="I145" s="169"/>
      <c r="J145" s="170">
        <f>ROUND(I145*H145,2)</f>
        <v>0</v>
      </c>
      <c r="K145" s="171"/>
      <c r="L145" s="36"/>
      <c r="M145" s="172" t="s">
        <v>1</v>
      </c>
      <c r="N145" s="173" t="s">
        <v>41</v>
      </c>
      <c r="O145" s="74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6" t="s">
        <v>127</v>
      </c>
      <c r="AT145" s="176" t="s">
        <v>123</v>
      </c>
      <c r="AU145" s="176" t="s">
        <v>83</v>
      </c>
      <c r="AY145" s="16" t="s">
        <v>120</v>
      </c>
      <c r="BE145" s="177">
        <f>IF(N145="základní",J145,0)</f>
        <v>0</v>
      </c>
      <c r="BF145" s="177">
        <f>IF(N145="snížená",J145,0)</f>
        <v>0</v>
      </c>
      <c r="BG145" s="177">
        <f>IF(N145="zákl. přenesená",J145,0)</f>
        <v>0</v>
      </c>
      <c r="BH145" s="177">
        <f>IF(N145="sníž. přenesená",J145,0)</f>
        <v>0</v>
      </c>
      <c r="BI145" s="177">
        <f>IF(N145="nulová",J145,0)</f>
        <v>0</v>
      </c>
      <c r="BJ145" s="16" t="s">
        <v>81</v>
      </c>
      <c r="BK145" s="177">
        <f>ROUND(I145*H145,2)</f>
        <v>0</v>
      </c>
      <c r="BL145" s="16" t="s">
        <v>127</v>
      </c>
      <c r="BM145" s="176" t="s">
        <v>177</v>
      </c>
    </row>
    <row r="146" s="13" customFormat="1">
      <c r="A146" s="13"/>
      <c r="B146" s="178"/>
      <c r="C146" s="13"/>
      <c r="D146" s="179" t="s">
        <v>141</v>
      </c>
      <c r="E146" s="13"/>
      <c r="F146" s="180" t="s">
        <v>178</v>
      </c>
      <c r="G146" s="13"/>
      <c r="H146" s="181">
        <v>2784</v>
      </c>
      <c r="I146" s="182"/>
      <c r="J146" s="13"/>
      <c r="K146" s="13"/>
      <c r="L146" s="178"/>
      <c r="M146" s="183"/>
      <c r="N146" s="184"/>
      <c r="O146" s="184"/>
      <c r="P146" s="184"/>
      <c r="Q146" s="184"/>
      <c r="R146" s="184"/>
      <c r="S146" s="184"/>
      <c r="T146" s="18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6" t="s">
        <v>141</v>
      </c>
      <c r="AU146" s="186" t="s">
        <v>83</v>
      </c>
      <c r="AV146" s="13" t="s">
        <v>83</v>
      </c>
      <c r="AW146" s="13" t="s">
        <v>3</v>
      </c>
      <c r="AX146" s="13" t="s">
        <v>81</v>
      </c>
      <c r="AY146" s="186" t="s">
        <v>120</v>
      </c>
    </row>
    <row r="147" s="12" customFormat="1" ht="22.8" customHeight="1">
      <c r="A147" s="12"/>
      <c r="B147" s="150"/>
      <c r="C147" s="12"/>
      <c r="D147" s="151" t="s">
        <v>75</v>
      </c>
      <c r="E147" s="161" t="s">
        <v>179</v>
      </c>
      <c r="F147" s="161" t="s">
        <v>180</v>
      </c>
      <c r="G147" s="12"/>
      <c r="H147" s="12"/>
      <c r="I147" s="153"/>
      <c r="J147" s="162">
        <f>BK147</f>
        <v>0</v>
      </c>
      <c r="K147" s="12"/>
      <c r="L147" s="150"/>
      <c r="M147" s="155"/>
      <c r="N147" s="156"/>
      <c r="O147" s="156"/>
      <c r="P147" s="157">
        <f>SUM(P148:P152)</f>
        <v>0</v>
      </c>
      <c r="Q147" s="156"/>
      <c r="R147" s="157">
        <f>SUM(R148:R152)</f>
        <v>0</v>
      </c>
      <c r="S147" s="156"/>
      <c r="T147" s="158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1" t="s">
        <v>81</v>
      </c>
      <c r="AT147" s="159" t="s">
        <v>75</v>
      </c>
      <c r="AU147" s="159" t="s">
        <v>81</v>
      </c>
      <c r="AY147" s="151" t="s">
        <v>120</v>
      </c>
      <c r="BK147" s="160">
        <f>SUM(BK148:BK152)</f>
        <v>0</v>
      </c>
    </row>
    <row r="148" s="2" customFormat="1" ht="24.15" customHeight="1">
      <c r="A148" s="35"/>
      <c r="B148" s="163"/>
      <c r="C148" s="164" t="s">
        <v>181</v>
      </c>
      <c r="D148" s="164" t="s">
        <v>123</v>
      </c>
      <c r="E148" s="165" t="s">
        <v>182</v>
      </c>
      <c r="F148" s="166" t="s">
        <v>183</v>
      </c>
      <c r="G148" s="167" t="s">
        <v>184</v>
      </c>
      <c r="H148" s="168">
        <v>3.5339999999999998</v>
      </c>
      <c r="I148" s="169"/>
      <c r="J148" s="170">
        <f>ROUND(I148*H148,2)</f>
        <v>0</v>
      </c>
      <c r="K148" s="171"/>
      <c r="L148" s="36"/>
      <c r="M148" s="172" t="s">
        <v>1</v>
      </c>
      <c r="N148" s="173" t="s">
        <v>41</v>
      </c>
      <c r="O148" s="74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76" t="s">
        <v>127</v>
      </c>
      <c r="AT148" s="176" t="s">
        <v>123</v>
      </c>
      <c r="AU148" s="176" t="s">
        <v>83</v>
      </c>
      <c r="AY148" s="16" t="s">
        <v>120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6" t="s">
        <v>81</v>
      </c>
      <c r="BK148" s="177">
        <f>ROUND(I148*H148,2)</f>
        <v>0</v>
      </c>
      <c r="BL148" s="16" t="s">
        <v>127</v>
      </c>
      <c r="BM148" s="176" t="s">
        <v>185</v>
      </c>
    </row>
    <row r="149" s="2" customFormat="1" ht="24.15" customHeight="1">
      <c r="A149" s="35"/>
      <c r="B149" s="163"/>
      <c r="C149" s="164" t="s">
        <v>186</v>
      </c>
      <c r="D149" s="164" t="s">
        <v>123</v>
      </c>
      <c r="E149" s="165" t="s">
        <v>187</v>
      </c>
      <c r="F149" s="166" t="s">
        <v>188</v>
      </c>
      <c r="G149" s="167" t="s">
        <v>184</v>
      </c>
      <c r="H149" s="168">
        <v>70.680000000000007</v>
      </c>
      <c r="I149" s="169"/>
      <c r="J149" s="170">
        <f>ROUND(I149*H149,2)</f>
        <v>0</v>
      </c>
      <c r="K149" s="171"/>
      <c r="L149" s="36"/>
      <c r="M149" s="172" t="s">
        <v>1</v>
      </c>
      <c r="N149" s="173" t="s">
        <v>41</v>
      </c>
      <c r="O149" s="74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6" t="s">
        <v>127</v>
      </c>
      <c r="AT149" s="176" t="s">
        <v>123</v>
      </c>
      <c r="AU149" s="176" t="s">
        <v>83</v>
      </c>
      <c r="AY149" s="16" t="s">
        <v>120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6" t="s">
        <v>81</v>
      </c>
      <c r="BK149" s="177">
        <f>ROUND(I149*H149,2)</f>
        <v>0</v>
      </c>
      <c r="BL149" s="16" t="s">
        <v>127</v>
      </c>
      <c r="BM149" s="176" t="s">
        <v>189</v>
      </c>
    </row>
    <row r="150" s="13" customFormat="1">
      <c r="A150" s="13"/>
      <c r="B150" s="178"/>
      <c r="C150" s="13"/>
      <c r="D150" s="179" t="s">
        <v>141</v>
      </c>
      <c r="E150" s="13"/>
      <c r="F150" s="180" t="s">
        <v>190</v>
      </c>
      <c r="G150" s="13"/>
      <c r="H150" s="181">
        <v>70.680000000000007</v>
      </c>
      <c r="I150" s="182"/>
      <c r="J150" s="13"/>
      <c r="K150" s="13"/>
      <c r="L150" s="178"/>
      <c r="M150" s="183"/>
      <c r="N150" s="184"/>
      <c r="O150" s="184"/>
      <c r="P150" s="184"/>
      <c r="Q150" s="184"/>
      <c r="R150" s="184"/>
      <c r="S150" s="184"/>
      <c r="T150" s="18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6" t="s">
        <v>141</v>
      </c>
      <c r="AU150" s="186" t="s">
        <v>83</v>
      </c>
      <c r="AV150" s="13" t="s">
        <v>83</v>
      </c>
      <c r="AW150" s="13" t="s">
        <v>3</v>
      </c>
      <c r="AX150" s="13" t="s">
        <v>81</v>
      </c>
      <c r="AY150" s="186" t="s">
        <v>120</v>
      </c>
    </row>
    <row r="151" s="2" customFormat="1" ht="33" customHeight="1">
      <c r="A151" s="35"/>
      <c r="B151" s="163"/>
      <c r="C151" s="164" t="s">
        <v>191</v>
      </c>
      <c r="D151" s="164" t="s">
        <v>123</v>
      </c>
      <c r="E151" s="165" t="s">
        <v>192</v>
      </c>
      <c r="F151" s="166" t="s">
        <v>193</v>
      </c>
      <c r="G151" s="167" t="s">
        <v>184</v>
      </c>
      <c r="H151" s="168">
        <v>3.2549999999999999</v>
      </c>
      <c r="I151" s="169"/>
      <c r="J151" s="170">
        <f>ROUND(I151*H151,2)</f>
        <v>0</v>
      </c>
      <c r="K151" s="171"/>
      <c r="L151" s="36"/>
      <c r="M151" s="172" t="s">
        <v>1</v>
      </c>
      <c r="N151" s="173" t="s">
        <v>41</v>
      </c>
      <c r="O151" s="74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6" t="s">
        <v>127</v>
      </c>
      <c r="AT151" s="176" t="s">
        <v>123</v>
      </c>
      <c r="AU151" s="176" t="s">
        <v>83</v>
      </c>
      <c r="AY151" s="16" t="s">
        <v>120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6" t="s">
        <v>81</v>
      </c>
      <c r="BK151" s="177">
        <f>ROUND(I151*H151,2)</f>
        <v>0</v>
      </c>
      <c r="BL151" s="16" t="s">
        <v>127</v>
      </c>
      <c r="BM151" s="176" t="s">
        <v>194</v>
      </c>
    </row>
    <row r="152" s="2" customFormat="1" ht="44.25" customHeight="1">
      <c r="A152" s="35"/>
      <c r="B152" s="163"/>
      <c r="C152" s="164" t="s">
        <v>195</v>
      </c>
      <c r="D152" s="164" t="s">
        <v>123</v>
      </c>
      <c r="E152" s="165" t="s">
        <v>196</v>
      </c>
      <c r="F152" s="166" t="s">
        <v>197</v>
      </c>
      <c r="G152" s="167" t="s">
        <v>184</v>
      </c>
      <c r="H152" s="168">
        <v>0.27500000000000002</v>
      </c>
      <c r="I152" s="169"/>
      <c r="J152" s="170">
        <f>ROUND(I152*H152,2)</f>
        <v>0</v>
      </c>
      <c r="K152" s="171"/>
      <c r="L152" s="36"/>
      <c r="M152" s="172" t="s">
        <v>1</v>
      </c>
      <c r="N152" s="173" t="s">
        <v>41</v>
      </c>
      <c r="O152" s="74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76" t="s">
        <v>127</v>
      </c>
      <c r="AT152" s="176" t="s">
        <v>123</v>
      </c>
      <c r="AU152" s="176" t="s">
        <v>83</v>
      </c>
      <c r="AY152" s="16" t="s">
        <v>120</v>
      </c>
      <c r="BE152" s="177">
        <f>IF(N152="základní",J152,0)</f>
        <v>0</v>
      </c>
      <c r="BF152" s="177">
        <f>IF(N152="snížená",J152,0)</f>
        <v>0</v>
      </c>
      <c r="BG152" s="177">
        <f>IF(N152="zákl. přenesená",J152,0)</f>
        <v>0</v>
      </c>
      <c r="BH152" s="177">
        <f>IF(N152="sníž. přenesená",J152,0)</f>
        <v>0</v>
      </c>
      <c r="BI152" s="177">
        <f>IF(N152="nulová",J152,0)</f>
        <v>0</v>
      </c>
      <c r="BJ152" s="16" t="s">
        <v>81</v>
      </c>
      <c r="BK152" s="177">
        <f>ROUND(I152*H152,2)</f>
        <v>0</v>
      </c>
      <c r="BL152" s="16" t="s">
        <v>127</v>
      </c>
      <c r="BM152" s="176" t="s">
        <v>198</v>
      </c>
    </row>
    <row r="153" s="12" customFormat="1" ht="22.8" customHeight="1">
      <c r="A153" s="12"/>
      <c r="B153" s="150"/>
      <c r="C153" s="12"/>
      <c r="D153" s="151" t="s">
        <v>75</v>
      </c>
      <c r="E153" s="161" t="s">
        <v>199</v>
      </c>
      <c r="F153" s="161" t="s">
        <v>200</v>
      </c>
      <c r="G153" s="12"/>
      <c r="H153" s="12"/>
      <c r="I153" s="153"/>
      <c r="J153" s="162">
        <f>BK153</f>
        <v>0</v>
      </c>
      <c r="K153" s="12"/>
      <c r="L153" s="150"/>
      <c r="M153" s="155"/>
      <c r="N153" s="156"/>
      <c r="O153" s="156"/>
      <c r="P153" s="157">
        <f>P154</f>
        <v>0</v>
      </c>
      <c r="Q153" s="156"/>
      <c r="R153" s="157">
        <f>R154</f>
        <v>0</v>
      </c>
      <c r="S153" s="156"/>
      <c r="T153" s="158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1" t="s">
        <v>81</v>
      </c>
      <c r="AT153" s="159" t="s">
        <v>75</v>
      </c>
      <c r="AU153" s="159" t="s">
        <v>81</v>
      </c>
      <c r="AY153" s="151" t="s">
        <v>120</v>
      </c>
      <c r="BK153" s="160">
        <f>BK154</f>
        <v>0</v>
      </c>
    </row>
    <row r="154" s="2" customFormat="1" ht="21.75" customHeight="1">
      <c r="A154" s="35"/>
      <c r="B154" s="163"/>
      <c r="C154" s="164" t="s">
        <v>201</v>
      </c>
      <c r="D154" s="164" t="s">
        <v>123</v>
      </c>
      <c r="E154" s="165" t="s">
        <v>202</v>
      </c>
      <c r="F154" s="166" t="s">
        <v>203</v>
      </c>
      <c r="G154" s="167" t="s">
        <v>184</v>
      </c>
      <c r="H154" s="168">
        <v>1.73</v>
      </c>
      <c r="I154" s="169"/>
      <c r="J154" s="170">
        <f>ROUND(I154*H154,2)</f>
        <v>0</v>
      </c>
      <c r="K154" s="171"/>
      <c r="L154" s="36"/>
      <c r="M154" s="172" t="s">
        <v>1</v>
      </c>
      <c r="N154" s="173" t="s">
        <v>41</v>
      </c>
      <c r="O154" s="74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76" t="s">
        <v>127</v>
      </c>
      <c r="AT154" s="176" t="s">
        <v>123</v>
      </c>
      <c r="AU154" s="176" t="s">
        <v>83</v>
      </c>
      <c r="AY154" s="16" t="s">
        <v>120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6" t="s">
        <v>81</v>
      </c>
      <c r="BK154" s="177">
        <f>ROUND(I154*H154,2)</f>
        <v>0</v>
      </c>
      <c r="BL154" s="16" t="s">
        <v>127</v>
      </c>
      <c r="BM154" s="176" t="s">
        <v>204</v>
      </c>
    </row>
    <row r="155" s="12" customFormat="1" ht="25.92" customHeight="1">
      <c r="A155" s="12"/>
      <c r="B155" s="150"/>
      <c r="C155" s="12"/>
      <c r="D155" s="151" t="s">
        <v>75</v>
      </c>
      <c r="E155" s="152" t="s">
        <v>205</v>
      </c>
      <c r="F155" s="152" t="s">
        <v>206</v>
      </c>
      <c r="G155" s="12"/>
      <c r="H155" s="12"/>
      <c r="I155" s="153"/>
      <c r="J155" s="154">
        <f>BK155</f>
        <v>0</v>
      </c>
      <c r="K155" s="12"/>
      <c r="L155" s="150"/>
      <c r="M155" s="155"/>
      <c r="N155" s="156"/>
      <c r="O155" s="156"/>
      <c r="P155" s="157">
        <f>P156+P171+P177+P183</f>
        <v>0</v>
      </c>
      <c r="Q155" s="156"/>
      <c r="R155" s="157">
        <f>R156+R171+R177+R183</f>
        <v>4.621778700000001</v>
      </c>
      <c r="S155" s="156"/>
      <c r="T155" s="158">
        <f>T156+T171+T177+T183</f>
        <v>3.5325234000000001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1" t="s">
        <v>83</v>
      </c>
      <c r="AT155" s="159" t="s">
        <v>75</v>
      </c>
      <c r="AU155" s="159" t="s">
        <v>76</v>
      </c>
      <c r="AY155" s="151" t="s">
        <v>120</v>
      </c>
      <c r="BK155" s="160">
        <f>BK156+BK171+BK177+BK183</f>
        <v>0</v>
      </c>
    </row>
    <row r="156" s="12" customFormat="1" ht="22.8" customHeight="1">
      <c r="A156" s="12"/>
      <c r="B156" s="150"/>
      <c r="C156" s="12"/>
      <c r="D156" s="151" t="s">
        <v>75</v>
      </c>
      <c r="E156" s="161" t="s">
        <v>207</v>
      </c>
      <c r="F156" s="161" t="s">
        <v>208</v>
      </c>
      <c r="G156" s="12"/>
      <c r="H156" s="12"/>
      <c r="I156" s="153"/>
      <c r="J156" s="162">
        <f>BK156</f>
        <v>0</v>
      </c>
      <c r="K156" s="12"/>
      <c r="L156" s="150"/>
      <c r="M156" s="155"/>
      <c r="N156" s="156"/>
      <c r="O156" s="156"/>
      <c r="P156" s="157">
        <f>SUM(P157:P170)</f>
        <v>0</v>
      </c>
      <c r="Q156" s="156"/>
      <c r="R156" s="157">
        <f>SUM(R157:R170)</f>
        <v>3.5761275000000001</v>
      </c>
      <c r="S156" s="156"/>
      <c r="T156" s="158">
        <f>SUM(T157:T170)</f>
        <v>0.097879999999999995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1" t="s">
        <v>83</v>
      </c>
      <c r="AT156" s="159" t="s">
        <v>75</v>
      </c>
      <c r="AU156" s="159" t="s">
        <v>81</v>
      </c>
      <c r="AY156" s="151" t="s">
        <v>120</v>
      </c>
      <c r="BK156" s="160">
        <f>SUM(BK157:BK170)</f>
        <v>0</v>
      </c>
    </row>
    <row r="157" s="2" customFormat="1" ht="24.15" customHeight="1">
      <c r="A157" s="35"/>
      <c r="B157" s="163"/>
      <c r="C157" s="164" t="s">
        <v>209</v>
      </c>
      <c r="D157" s="164" t="s">
        <v>123</v>
      </c>
      <c r="E157" s="165" t="s">
        <v>210</v>
      </c>
      <c r="F157" s="166" t="s">
        <v>211</v>
      </c>
      <c r="G157" s="167" t="s">
        <v>146</v>
      </c>
      <c r="H157" s="168">
        <v>1</v>
      </c>
      <c r="I157" s="169"/>
      <c r="J157" s="170">
        <f>ROUND(I157*H157,2)</f>
        <v>0</v>
      </c>
      <c r="K157" s="171"/>
      <c r="L157" s="36"/>
      <c r="M157" s="172" t="s">
        <v>1</v>
      </c>
      <c r="N157" s="173" t="s">
        <v>41</v>
      </c>
      <c r="O157" s="74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6" t="s">
        <v>191</v>
      </c>
      <c r="AT157" s="176" t="s">
        <v>123</v>
      </c>
      <c r="AU157" s="176" t="s">
        <v>83</v>
      </c>
      <c r="AY157" s="16" t="s">
        <v>120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6" t="s">
        <v>81</v>
      </c>
      <c r="BK157" s="177">
        <f>ROUND(I157*H157,2)</f>
        <v>0</v>
      </c>
      <c r="BL157" s="16" t="s">
        <v>191</v>
      </c>
      <c r="BM157" s="176" t="s">
        <v>212</v>
      </c>
    </row>
    <row r="158" s="2" customFormat="1" ht="16.5" customHeight="1">
      <c r="A158" s="35"/>
      <c r="B158" s="163"/>
      <c r="C158" s="187" t="s">
        <v>213</v>
      </c>
      <c r="D158" s="187" t="s">
        <v>214</v>
      </c>
      <c r="E158" s="188" t="s">
        <v>215</v>
      </c>
      <c r="F158" s="189" t="s">
        <v>216</v>
      </c>
      <c r="G158" s="190" t="s">
        <v>146</v>
      </c>
      <c r="H158" s="191">
        <v>1</v>
      </c>
      <c r="I158" s="192"/>
      <c r="J158" s="193">
        <f>ROUND(I158*H158,2)</f>
        <v>0</v>
      </c>
      <c r="K158" s="194"/>
      <c r="L158" s="195"/>
      <c r="M158" s="196" t="s">
        <v>1</v>
      </c>
      <c r="N158" s="197" t="s">
        <v>41</v>
      </c>
      <c r="O158" s="74"/>
      <c r="P158" s="174">
        <f>O158*H158</f>
        <v>0</v>
      </c>
      <c r="Q158" s="174">
        <v>1</v>
      </c>
      <c r="R158" s="174">
        <f>Q158*H158</f>
        <v>1</v>
      </c>
      <c r="S158" s="174">
        <v>0</v>
      </c>
      <c r="T158" s="17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76" t="s">
        <v>217</v>
      </c>
      <c r="AT158" s="176" t="s">
        <v>214</v>
      </c>
      <c r="AU158" s="176" t="s">
        <v>83</v>
      </c>
      <c r="AY158" s="16" t="s">
        <v>120</v>
      </c>
      <c r="BE158" s="177">
        <f>IF(N158="základní",J158,0)</f>
        <v>0</v>
      </c>
      <c r="BF158" s="177">
        <f>IF(N158="snížená",J158,0)</f>
        <v>0</v>
      </c>
      <c r="BG158" s="177">
        <f>IF(N158="zákl. přenesená",J158,0)</f>
        <v>0</v>
      </c>
      <c r="BH158" s="177">
        <f>IF(N158="sníž. přenesená",J158,0)</f>
        <v>0</v>
      </c>
      <c r="BI158" s="177">
        <f>IF(N158="nulová",J158,0)</f>
        <v>0</v>
      </c>
      <c r="BJ158" s="16" t="s">
        <v>81</v>
      </c>
      <c r="BK158" s="177">
        <f>ROUND(I158*H158,2)</f>
        <v>0</v>
      </c>
      <c r="BL158" s="16" t="s">
        <v>191</v>
      </c>
      <c r="BM158" s="176" t="s">
        <v>218</v>
      </c>
    </row>
    <row r="159" s="2" customFormat="1">
      <c r="A159" s="35"/>
      <c r="B159" s="36"/>
      <c r="C159" s="35"/>
      <c r="D159" s="179" t="s">
        <v>219</v>
      </c>
      <c r="E159" s="35"/>
      <c r="F159" s="198" t="s">
        <v>220</v>
      </c>
      <c r="G159" s="35"/>
      <c r="H159" s="35"/>
      <c r="I159" s="199"/>
      <c r="J159" s="35"/>
      <c r="K159" s="35"/>
      <c r="L159" s="36"/>
      <c r="M159" s="200"/>
      <c r="N159" s="201"/>
      <c r="O159" s="74"/>
      <c r="P159" s="74"/>
      <c r="Q159" s="74"/>
      <c r="R159" s="74"/>
      <c r="S159" s="74"/>
      <c r="T159" s="7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6" t="s">
        <v>219</v>
      </c>
      <c r="AU159" s="16" t="s">
        <v>83</v>
      </c>
    </row>
    <row r="160" s="2" customFormat="1" ht="21.75" customHeight="1">
      <c r="A160" s="35"/>
      <c r="B160" s="163"/>
      <c r="C160" s="164" t="s">
        <v>7</v>
      </c>
      <c r="D160" s="164" t="s">
        <v>123</v>
      </c>
      <c r="E160" s="165" t="s">
        <v>221</v>
      </c>
      <c r="F160" s="166" t="s">
        <v>222</v>
      </c>
      <c r="G160" s="167" t="s">
        <v>165</v>
      </c>
      <c r="H160" s="168">
        <v>4</v>
      </c>
      <c r="I160" s="169"/>
      <c r="J160" s="170">
        <f>ROUND(I160*H160,2)</f>
        <v>0</v>
      </c>
      <c r="K160" s="171"/>
      <c r="L160" s="36"/>
      <c r="M160" s="172" t="s">
        <v>1</v>
      </c>
      <c r="N160" s="173" t="s">
        <v>41</v>
      </c>
      <c r="O160" s="74"/>
      <c r="P160" s="174">
        <f>O160*H160</f>
        <v>0</v>
      </c>
      <c r="Q160" s="174">
        <v>0.0048300000000000001</v>
      </c>
      <c r="R160" s="174">
        <f>Q160*H160</f>
        <v>0.01932</v>
      </c>
      <c r="S160" s="174">
        <v>0</v>
      </c>
      <c r="T160" s="17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76" t="s">
        <v>191</v>
      </c>
      <c r="AT160" s="176" t="s">
        <v>123</v>
      </c>
      <c r="AU160" s="176" t="s">
        <v>83</v>
      </c>
      <c r="AY160" s="16" t="s">
        <v>120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6" t="s">
        <v>81</v>
      </c>
      <c r="BK160" s="177">
        <f>ROUND(I160*H160,2)</f>
        <v>0</v>
      </c>
      <c r="BL160" s="16" t="s">
        <v>191</v>
      </c>
      <c r="BM160" s="176" t="s">
        <v>223</v>
      </c>
    </row>
    <row r="161" s="2" customFormat="1" ht="16.5" customHeight="1">
      <c r="A161" s="35"/>
      <c r="B161" s="163"/>
      <c r="C161" s="164" t="s">
        <v>224</v>
      </c>
      <c r="D161" s="164" t="s">
        <v>123</v>
      </c>
      <c r="E161" s="165" t="s">
        <v>225</v>
      </c>
      <c r="F161" s="166" t="s">
        <v>226</v>
      </c>
      <c r="G161" s="167" t="s">
        <v>165</v>
      </c>
      <c r="H161" s="168">
        <v>3</v>
      </c>
      <c r="I161" s="169"/>
      <c r="J161" s="170">
        <f>ROUND(I161*H161,2)</f>
        <v>0</v>
      </c>
      <c r="K161" s="171"/>
      <c r="L161" s="36"/>
      <c r="M161" s="172" t="s">
        <v>1</v>
      </c>
      <c r="N161" s="173" t="s">
        <v>41</v>
      </c>
      <c r="O161" s="74"/>
      <c r="P161" s="174">
        <f>O161*H161</f>
        <v>0</v>
      </c>
      <c r="Q161" s="174">
        <v>0.0048300000000000001</v>
      </c>
      <c r="R161" s="174">
        <f>Q161*H161</f>
        <v>0.014489999999999999</v>
      </c>
      <c r="S161" s="174">
        <v>0</v>
      </c>
      <c r="T161" s="17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6" t="s">
        <v>191</v>
      </c>
      <c r="AT161" s="176" t="s">
        <v>123</v>
      </c>
      <c r="AU161" s="176" t="s">
        <v>83</v>
      </c>
      <c r="AY161" s="16" t="s">
        <v>120</v>
      </c>
      <c r="BE161" s="177">
        <f>IF(N161="základní",J161,0)</f>
        <v>0</v>
      </c>
      <c r="BF161" s="177">
        <f>IF(N161="snížená",J161,0)</f>
        <v>0</v>
      </c>
      <c r="BG161" s="177">
        <f>IF(N161="zákl. přenesená",J161,0)</f>
        <v>0</v>
      </c>
      <c r="BH161" s="177">
        <f>IF(N161="sníž. přenesená",J161,0)</f>
        <v>0</v>
      </c>
      <c r="BI161" s="177">
        <f>IF(N161="nulová",J161,0)</f>
        <v>0</v>
      </c>
      <c r="BJ161" s="16" t="s">
        <v>81</v>
      </c>
      <c r="BK161" s="177">
        <f>ROUND(I161*H161,2)</f>
        <v>0</v>
      </c>
      <c r="BL161" s="16" t="s">
        <v>191</v>
      </c>
      <c r="BM161" s="176" t="s">
        <v>227</v>
      </c>
    </row>
    <row r="162" s="2" customFormat="1" ht="24.15" customHeight="1">
      <c r="A162" s="35"/>
      <c r="B162" s="163"/>
      <c r="C162" s="164" t="s">
        <v>228</v>
      </c>
      <c r="D162" s="164" t="s">
        <v>123</v>
      </c>
      <c r="E162" s="165" t="s">
        <v>229</v>
      </c>
      <c r="F162" s="166" t="s">
        <v>230</v>
      </c>
      <c r="G162" s="167" t="s">
        <v>165</v>
      </c>
      <c r="H162" s="168">
        <v>1</v>
      </c>
      <c r="I162" s="169"/>
      <c r="J162" s="170">
        <f>ROUND(I162*H162,2)</f>
        <v>0</v>
      </c>
      <c r="K162" s="171"/>
      <c r="L162" s="36"/>
      <c r="M162" s="172" t="s">
        <v>1</v>
      </c>
      <c r="N162" s="173" t="s">
        <v>41</v>
      </c>
      <c r="O162" s="74"/>
      <c r="P162" s="174">
        <f>O162*H162</f>
        <v>0</v>
      </c>
      <c r="Q162" s="174">
        <v>0.0048300000000000001</v>
      </c>
      <c r="R162" s="174">
        <f>Q162*H162</f>
        <v>0.0048300000000000001</v>
      </c>
      <c r="S162" s="174">
        <v>0</v>
      </c>
      <c r="T162" s="17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76" t="s">
        <v>191</v>
      </c>
      <c r="AT162" s="176" t="s">
        <v>123</v>
      </c>
      <c r="AU162" s="176" t="s">
        <v>83</v>
      </c>
      <c r="AY162" s="16" t="s">
        <v>120</v>
      </c>
      <c r="BE162" s="177">
        <f>IF(N162="základní",J162,0)</f>
        <v>0</v>
      </c>
      <c r="BF162" s="177">
        <f>IF(N162="snížená",J162,0)</f>
        <v>0</v>
      </c>
      <c r="BG162" s="177">
        <f>IF(N162="zákl. přenesená",J162,0)</f>
        <v>0</v>
      </c>
      <c r="BH162" s="177">
        <f>IF(N162="sníž. přenesená",J162,0)</f>
        <v>0</v>
      </c>
      <c r="BI162" s="177">
        <f>IF(N162="nulová",J162,0)</f>
        <v>0</v>
      </c>
      <c r="BJ162" s="16" t="s">
        <v>81</v>
      </c>
      <c r="BK162" s="177">
        <f>ROUND(I162*H162,2)</f>
        <v>0</v>
      </c>
      <c r="BL162" s="16" t="s">
        <v>191</v>
      </c>
      <c r="BM162" s="176" t="s">
        <v>231</v>
      </c>
    </row>
    <row r="163" s="2" customFormat="1" ht="33" customHeight="1">
      <c r="A163" s="35"/>
      <c r="B163" s="163"/>
      <c r="C163" s="164" t="s">
        <v>232</v>
      </c>
      <c r="D163" s="164" t="s">
        <v>123</v>
      </c>
      <c r="E163" s="165" t="s">
        <v>233</v>
      </c>
      <c r="F163" s="166" t="s">
        <v>234</v>
      </c>
      <c r="G163" s="167" t="s">
        <v>235</v>
      </c>
      <c r="H163" s="168">
        <v>2.98</v>
      </c>
      <c r="I163" s="169"/>
      <c r="J163" s="170">
        <f>ROUND(I163*H163,2)</f>
        <v>0</v>
      </c>
      <c r="K163" s="171"/>
      <c r="L163" s="36"/>
      <c r="M163" s="172" t="s">
        <v>1</v>
      </c>
      <c r="N163" s="173" t="s">
        <v>41</v>
      </c>
      <c r="O163" s="74"/>
      <c r="P163" s="174">
        <f>O163*H163</f>
        <v>0</v>
      </c>
      <c r="Q163" s="174">
        <v>0</v>
      </c>
      <c r="R163" s="174">
        <f>Q163*H163</f>
        <v>0</v>
      </c>
      <c r="S163" s="174">
        <v>0.0060000000000000001</v>
      </c>
      <c r="T163" s="175">
        <f>S163*H163</f>
        <v>0.01788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6" t="s">
        <v>191</v>
      </c>
      <c r="AT163" s="176" t="s">
        <v>123</v>
      </c>
      <c r="AU163" s="176" t="s">
        <v>83</v>
      </c>
      <c r="AY163" s="16" t="s">
        <v>120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6" t="s">
        <v>81</v>
      </c>
      <c r="BK163" s="177">
        <f>ROUND(I163*H163,2)</f>
        <v>0</v>
      </c>
      <c r="BL163" s="16" t="s">
        <v>191</v>
      </c>
      <c r="BM163" s="176" t="s">
        <v>236</v>
      </c>
    </row>
    <row r="164" s="2" customFormat="1" ht="24.15" customHeight="1">
      <c r="A164" s="35"/>
      <c r="B164" s="163"/>
      <c r="C164" s="164" t="s">
        <v>237</v>
      </c>
      <c r="D164" s="164" t="s">
        <v>123</v>
      </c>
      <c r="E164" s="165" t="s">
        <v>238</v>
      </c>
      <c r="F164" s="166" t="s">
        <v>239</v>
      </c>
      <c r="G164" s="167" t="s">
        <v>235</v>
      </c>
      <c r="H164" s="168">
        <v>2.98</v>
      </c>
      <c r="I164" s="169"/>
      <c r="J164" s="170">
        <f>ROUND(I164*H164,2)</f>
        <v>0</v>
      </c>
      <c r="K164" s="171"/>
      <c r="L164" s="36"/>
      <c r="M164" s="172" t="s">
        <v>1</v>
      </c>
      <c r="N164" s="173" t="s">
        <v>41</v>
      </c>
      <c r="O164" s="74"/>
      <c r="P164" s="174">
        <f>O164*H164</f>
        <v>0</v>
      </c>
      <c r="Q164" s="174">
        <v>0</v>
      </c>
      <c r="R164" s="174">
        <f>Q164*H164</f>
        <v>0</v>
      </c>
      <c r="S164" s="174">
        <v>0</v>
      </c>
      <c r="T164" s="17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76" t="s">
        <v>191</v>
      </c>
      <c r="AT164" s="176" t="s">
        <v>123</v>
      </c>
      <c r="AU164" s="176" t="s">
        <v>83</v>
      </c>
      <c r="AY164" s="16" t="s">
        <v>120</v>
      </c>
      <c r="BE164" s="177">
        <f>IF(N164="základní",J164,0)</f>
        <v>0</v>
      </c>
      <c r="BF164" s="177">
        <f>IF(N164="snížená",J164,0)</f>
        <v>0</v>
      </c>
      <c r="BG164" s="177">
        <f>IF(N164="zákl. přenesená",J164,0)</f>
        <v>0</v>
      </c>
      <c r="BH164" s="177">
        <f>IF(N164="sníž. přenesená",J164,0)</f>
        <v>0</v>
      </c>
      <c r="BI164" s="177">
        <f>IF(N164="nulová",J164,0)</f>
        <v>0</v>
      </c>
      <c r="BJ164" s="16" t="s">
        <v>81</v>
      </c>
      <c r="BK164" s="177">
        <f>ROUND(I164*H164,2)</f>
        <v>0</v>
      </c>
      <c r="BL164" s="16" t="s">
        <v>191</v>
      </c>
      <c r="BM164" s="176" t="s">
        <v>240</v>
      </c>
    </row>
    <row r="165" s="2" customFormat="1" ht="16.5" customHeight="1">
      <c r="A165" s="35"/>
      <c r="B165" s="163"/>
      <c r="C165" s="187" t="s">
        <v>241</v>
      </c>
      <c r="D165" s="187" t="s">
        <v>214</v>
      </c>
      <c r="E165" s="188" t="s">
        <v>242</v>
      </c>
      <c r="F165" s="189" t="s">
        <v>243</v>
      </c>
      <c r="G165" s="190" t="s">
        <v>235</v>
      </c>
      <c r="H165" s="191">
        <v>2.98</v>
      </c>
      <c r="I165" s="192"/>
      <c r="J165" s="193">
        <f>ROUND(I165*H165,2)</f>
        <v>0</v>
      </c>
      <c r="K165" s="194"/>
      <c r="L165" s="195"/>
      <c r="M165" s="196" t="s">
        <v>1</v>
      </c>
      <c r="N165" s="197" t="s">
        <v>41</v>
      </c>
      <c r="O165" s="74"/>
      <c r="P165" s="174">
        <f>O165*H165</f>
        <v>0</v>
      </c>
      <c r="Q165" s="174">
        <v>0.55000000000000004</v>
      </c>
      <c r="R165" s="174">
        <f>Q165*H165</f>
        <v>1.639</v>
      </c>
      <c r="S165" s="174">
        <v>0</v>
      </c>
      <c r="T165" s="17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76" t="s">
        <v>217</v>
      </c>
      <c r="AT165" s="176" t="s">
        <v>214</v>
      </c>
      <c r="AU165" s="176" t="s">
        <v>83</v>
      </c>
      <c r="AY165" s="16" t="s">
        <v>120</v>
      </c>
      <c r="BE165" s="177">
        <f>IF(N165="základní",J165,0)</f>
        <v>0</v>
      </c>
      <c r="BF165" s="177">
        <f>IF(N165="snížená",J165,0)</f>
        <v>0</v>
      </c>
      <c r="BG165" s="177">
        <f>IF(N165="zákl. přenesená",J165,0)</f>
        <v>0</v>
      </c>
      <c r="BH165" s="177">
        <f>IF(N165="sníž. přenesená",J165,0)</f>
        <v>0</v>
      </c>
      <c r="BI165" s="177">
        <f>IF(N165="nulová",J165,0)</f>
        <v>0</v>
      </c>
      <c r="BJ165" s="16" t="s">
        <v>81</v>
      </c>
      <c r="BK165" s="177">
        <f>ROUND(I165*H165,2)</f>
        <v>0</v>
      </c>
      <c r="BL165" s="16" t="s">
        <v>191</v>
      </c>
      <c r="BM165" s="176" t="s">
        <v>244</v>
      </c>
    </row>
    <row r="166" s="2" customFormat="1" ht="24.15" customHeight="1">
      <c r="A166" s="35"/>
      <c r="B166" s="163"/>
      <c r="C166" s="164" t="s">
        <v>245</v>
      </c>
      <c r="D166" s="164" t="s">
        <v>123</v>
      </c>
      <c r="E166" s="165" t="s">
        <v>246</v>
      </c>
      <c r="F166" s="166" t="s">
        <v>247</v>
      </c>
      <c r="G166" s="167" t="s">
        <v>235</v>
      </c>
      <c r="H166" s="168">
        <v>10</v>
      </c>
      <c r="I166" s="169"/>
      <c r="J166" s="170">
        <f>ROUND(I166*H166,2)</f>
        <v>0</v>
      </c>
      <c r="K166" s="171"/>
      <c r="L166" s="36"/>
      <c r="M166" s="172" t="s">
        <v>1</v>
      </c>
      <c r="N166" s="173" t="s">
        <v>41</v>
      </c>
      <c r="O166" s="74"/>
      <c r="P166" s="174">
        <f>O166*H166</f>
        <v>0</v>
      </c>
      <c r="Q166" s="174">
        <v>0</v>
      </c>
      <c r="R166" s="174">
        <f>Q166*H166</f>
        <v>0</v>
      </c>
      <c r="S166" s="174">
        <v>0.0080000000000000002</v>
      </c>
      <c r="T166" s="175">
        <f>S166*H166</f>
        <v>0.080000000000000002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76" t="s">
        <v>191</v>
      </c>
      <c r="AT166" s="176" t="s">
        <v>123</v>
      </c>
      <c r="AU166" s="176" t="s">
        <v>83</v>
      </c>
      <c r="AY166" s="16" t="s">
        <v>120</v>
      </c>
      <c r="BE166" s="177">
        <f>IF(N166="základní",J166,0)</f>
        <v>0</v>
      </c>
      <c r="BF166" s="177">
        <f>IF(N166="snížená",J166,0)</f>
        <v>0</v>
      </c>
      <c r="BG166" s="177">
        <f>IF(N166="zákl. přenesená",J166,0)</f>
        <v>0</v>
      </c>
      <c r="BH166" s="177">
        <f>IF(N166="sníž. přenesená",J166,0)</f>
        <v>0</v>
      </c>
      <c r="BI166" s="177">
        <f>IF(N166="nulová",J166,0)</f>
        <v>0</v>
      </c>
      <c r="BJ166" s="16" t="s">
        <v>81</v>
      </c>
      <c r="BK166" s="177">
        <f>ROUND(I166*H166,2)</f>
        <v>0</v>
      </c>
      <c r="BL166" s="16" t="s">
        <v>191</v>
      </c>
      <c r="BM166" s="176" t="s">
        <v>248</v>
      </c>
    </row>
    <row r="167" s="2" customFormat="1" ht="24.15" customHeight="1">
      <c r="A167" s="35"/>
      <c r="B167" s="163"/>
      <c r="C167" s="164" t="s">
        <v>249</v>
      </c>
      <c r="D167" s="164" t="s">
        <v>123</v>
      </c>
      <c r="E167" s="165" t="s">
        <v>250</v>
      </c>
      <c r="F167" s="166" t="s">
        <v>251</v>
      </c>
      <c r="G167" s="167" t="s">
        <v>235</v>
      </c>
      <c r="H167" s="168">
        <v>10</v>
      </c>
      <c r="I167" s="169"/>
      <c r="J167" s="170">
        <f>ROUND(I167*H167,2)</f>
        <v>0</v>
      </c>
      <c r="K167" s="171"/>
      <c r="L167" s="36"/>
      <c r="M167" s="172" t="s">
        <v>1</v>
      </c>
      <c r="N167" s="173" t="s">
        <v>41</v>
      </c>
      <c r="O167" s="74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76" t="s">
        <v>191</v>
      </c>
      <c r="AT167" s="176" t="s">
        <v>123</v>
      </c>
      <c r="AU167" s="176" t="s">
        <v>83</v>
      </c>
      <c r="AY167" s="16" t="s">
        <v>120</v>
      </c>
      <c r="BE167" s="177">
        <f>IF(N167="základní",J167,0)</f>
        <v>0</v>
      </c>
      <c r="BF167" s="177">
        <f>IF(N167="snížená",J167,0)</f>
        <v>0</v>
      </c>
      <c r="BG167" s="177">
        <f>IF(N167="zákl. přenesená",J167,0)</f>
        <v>0</v>
      </c>
      <c r="BH167" s="177">
        <f>IF(N167="sníž. přenesená",J167,0)</f>
        <v>0</v>
      </c>
      <c r="BI167" s="177">
        <f>IF(N167="nulová",J167,0)</f>
        <v>0</v>
      </c>
      <c r="BJ167" s="16" t="s">
        <v>81</v>
      </c>
      <c r="BK167" s="177">
        <f>ROUND(I167*H167,2)</f>
        <v>0</v>
      </c>
      <c r="BL167" s="16" t="s">
        <v>191</v>
      </c>
      <c r="BM167" s="176" t="s">
        <v>252</v>
      </c>
    </row>
    <row r="168" s="2" customFormat="1" ht="21.75" customHeight="1">
      <c r="A168" s="35"/>
      <c r="B168" s="163"/>
      <c r="C168" s="187" t="s">
        <v>253</v>
      </c>
      <c r="D168" s="187" t="s">
        <v>214</v>
      </c>
      <c r="E168" s="188" t="s">
        <v>254</v>
      </c>
      <c r="F168" s="189" t="s">
        <v>255</v>
      </c>
      <c r="G168" s="190" t="s">
        <v>256</v>
      </c>
      <c r="H168" s="191">
        <v>0.25</v>
      </c>
      <c r="I168" s="192"/>
      <c r="J168" s="193">
        <f>ROUND(I168*H168,2)</f>
        <v>0</v>
      </c>
      <c r="K168" s="194"/>
      <c r="L168" s="195"/>
      <c r="M168" s="196" t="s">
        <v>1</v>
      </c>
      <c r="N168" s="197" t="s">
        <v>41</v>
      </c>
      <c r="O168" s="74"/>
      <c r="P168" s="174">
        <f>O168*H168</f>
        <v>0</v>
      </c>
      <c r="Q168" s="174">
        <v>0.55000000000000004</v>
      </c>
      <c r="R168" s="174">
        <f>Q168*H168</f>
        <v>0.13750000000000001</v>
      </c>
      <c r="S168" s="174">
        <v>0</v>
      </c>
      <c r="T168" s="17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6" t="s">
        <v>217</v>
      </c>
      <c r="AT168" s="176" t="s">
        <v>214</v>
      </c>
      <c r="AU168" s="176" t="s">
        <v>83</v>
      </c>
      <c r="AY168" s="16" t="s">
        <v>120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6" t="s">
        <v>81</v>
      </c>
      <c r="BK168" s="177">
        <f>ROUND(I168*H168,2)</f>
        <v>0</v>
      </c>
      <c r="BL168" s="16" t="s">
        <v>191</v>
      </c>
      <c r="BM168" s="176" t="s">
        <v>257</v>
      </c>
    </row>
    <row r="169" s="2" customFormat="1" ht="24.15" customHeight="1">
      <c r="A169" s="35"/>
      <c r="B169" s="163"/>
      <c r="C169" s="164" t="s">
        <v>258</v>
      </c>
      <c r="D169" s="164" t="s">
        <v>123</v>
      </c>
      <c r="E169" s="165" t="s">
        <v>259</v>
      </c>
      <c r="F169" s="166" t="s">
        <v>260</v>
      </c>
      <c r="G169" s="167" t="s">
        <v>126</v>
      </c>
      <c r="H169" s="168">
        <v>68.25</v>
      </c>
      <c r="I169" s="169"/>
      <c r="J169" s="170">
        <f>ROUND(I169*H169,2)</f>
        <v>0</v>
      </c>
      <c r="K169" s="171"/>
      <c r="L169" s="36"/>
      <c r="M169" s="172" t="s">
        <v>1</v>
      </c>
      <c r="N169" s="173" t="s">
        <v>41</v>
      </c>
      <c r="O169" s="74"/>
      <c r="P169" s="174">
        <f>O169*H169</f>
        <v>0</v>
      </c>
      <c r="Q169" s="174">
        <v>0.01115</v>
      </c>
      <c r="R169" s="174">
        <f>Q169*H169</f>
        <v>0.76098750000000004</v>
      </c>
      <c r="S169" s="174">
        <v>0</v>
      </c>
      <c r="T169" s="17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76" t="s">
        <v>191</v>
      </c>
      <c r="AT169" s="176" t="s">
        <v>123</v>
      </c>
      <c r="AU169" s="176" t="s">
        <v>83</v>
      </c>
      <c r="AY169" s="16" t="s">
        <v>120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6" t="s">
        <v>81</v>
      </c>
      <c r="BK169" s="177">
        <f>ROUND(I169*H169,2)</f>
        <v>0</v>
      </c>
      <c r="BL169" s="16" t="s">
        <v>191</v>
      </c>
      <c r="BM169" s="176" t="s">
        <v>261</v>
      </c>
    </row>
    <row r="170" s="2" customFormat="1" ht="24.15" customHeight="1">
      <c r="A170" s="35"/>
      <c r="B170" s="163"/>
      <c r="C170" s="164" t="s">
        <v>262</v>
      </c>
      <c r="D170" s="164" t="s">
        <v>123</v>
      </c>
      <c r="E170" s="165" t="s">
        <v>263</v>
      </c>
      <c r="F170" s="166" t="s">
        <v>264</v>
      </c>
      <c r="G170" s="167" t="s">
        <v>184</v>
      </c>
      <c r="H170" s="168">
        <v>3.5760000000000001</v>
      </c>
      <c r="I170" s="169"/>
      <c r="J170" s="170">
        <f>ROUND(I170*H170,2)</f>
        <v>0</v>
      </c>
      <c r="K170" s="171"/>
      <c r="L170" s="36"/>
      <c r="M170" s="172" t="s">
        <v>1</v>
      </c>
      <c r="N170" s="173" t="s">
        <v>41</v>
      </c>
      <c r="O170" s="74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76" t="s">
        <v>191</v>
      </c>
      <c r="AT170" s="176" t="s">
        <v>123</v>
      </c>
      <c r="AU170" s="176" t="s">
        <v>83</v>
      </c>
      <c r="AY170" s="16" t="s">
        <v>120</v>
      </c>
      <c r="BE170" s="177">
        <f>IF(N170="základní",J170,0)</f>
        <v>0</v>
      </c>
      <c r="BF170" s="177">
        <f>IF(N170="snížená",J170,0)</f>
        <v>0</v>
      </c>
      <c r="BG170" s="177">
        <f>IF(N170="zákl. přenesená",J170,0)</f>
        <v>0</v>
      </c>
      <c r="BH170" s="177">
        <f>IF(N170="sníž. přenesená",J170,0)</f>
        <v>0</v>
      </c>
      <c r="BI170" s="177">
        <f>IF(N170="nulová",J170,0)</f>
        <v>0</v>
      </c>
      <c r="BJ170" s="16" t="s">
        <v>81</v>
      </c>
      <c r="BK170" s="177">
        <f>ROUND(I170*H170,2)</f>
        <v>0</v>
      </c>
      <c r="BL170" s="16" t="s">
        <v>191</v>
      </c>
      <c r="BM170" s="176" t="s">
        <v>265</v>
      </c>
    </row>
    <row r="171" s="12" customFormat="1" ht="22.8" customHeight="1">
      <c r="A171" s="12"/>
      <c r="B171" s="150"/>
      <c r="C171" s="12"/>
      <c r="D171" s="151" t="s">
        <v>75</v>
      </c>
      <c r="E171" s="161" t="s">
        <v>266</v>
      </c>
      <c r="F171" s="161" t="s">
        <v>267</v>
      </c>
      <c r="G171" s="12"/>
      <c r="H171" s="12"/>
      <c r="I171" s="153"/>
      <c r="J171" s="162">
        <f>BK171</f>
        <v>0</v>
      </c>
      <c r="K171" s="12"/>
      <c r="L171" s="150"/>
      <c r="M171" s="155"/>
      <c r="N171" s="156"/>
      <c r="O171" s="156"/>
      <c r="P171" s="157">
        <f>SUM(P172:P176)</f>
        <v>0</v>
      </c>
      <c r="Q171" s="156"/>
      <c r="R171" s="157">
        <f>SUM(R172:R176)</f>
        <v>0.2744357</v>
      </c>
      <c r="S171" s="156"/>
      <c r="T171" s="158">
        <f>SUM(T172:T176)</f>
        <v>0.27529599999999999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1" t="s">
        <v>83</v>
      </c>
      <c r="AT171" s="159" t="s">
        <v>75</v>
      </c>
      <c r="AU171" s="159" t="s">
        <v>81</v>
      </c>
      <c r="AY171" s="151" t="s">
        <v>120</v>
      </c>
      <c r="BK171" s="160">
        <f>SUM(BK172:BK176)</f>
        <v>0</v>
      </c>
    </row>
    <row r="172" s="2" customFormat="1" ht="21.75" customHeight="1">
      <c r="A172" s="35"/>
      <c r="B172" s="163"/>
      <c r="C172" s="164" t="s">
        <v>217</v>
      </c>
      <c r="D172" s="164" t="s">
        <v>123</v>
      </c>
      <c r="E172" s="165" t="s">
        <v>268</v>
      </c>
      <c r="F172" s="166" t="s">
        <v>269</v>
      </c>
      <c r="G172" s="167" t="s">
        <v>126</v>
      </c>
      <c r="H172" s="168">
        <v>24.579999999999998</v>
      </c>
      <c r="I172" s="169"/>
      <c r="J172" s="170">
        <f>ROUND(I172*H172,2)</f>
        <v>0</v>
      </c>
      <c r="K172" s="171"/>
      <c r="L172" s="36"/>
      <c r="M172" s="172" t="s">
        <v>1</v>
      </c>
      <c r="N172" s="173" t="s">
        <v>41</v>
      </c>
      <c r="O172" s="74"/>
      <c r="P172" s="174">
        <f>O172*H172</f>
        <v>0</v>
      </c>
      <c r="Q172" s="174">
        <v>0</v>
      </c>
      <c r="R172" s="174">
        <f>Q172*H172</f>
        <v>0</v>
      </c>
      <c r="S172" s="174">
        <v>0.0112</v>
      </c>
      <c r="T172" s="175">
        <f>S172*H172</f>
        <v>0.27529599999999999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76" t="s">
        <v>191</v>
      </c>
      <c r="AT172" s="176" t="s">
        <v>123</v>
      </c>
      <c r="AU172" s="176" t="s">
        <v>83</v>
      </c>
      <c r="AY172" s="16" t="s">
        <v>120</v>
      </c>
      <c r="BE172" s="177">
        <f>IF(N172="základní",J172,0)</f>
        <v>0</v>
      </c>
      <c r="BF172" s="177">
        <f>IF(N172="snížená",J172,0)</f>
        <v>0</v>
      </c>
      <c r="BG172" s="177">
        <f>IF(N172="zákl. přenesená",J172,0)</f>
        <v>0</v>
      </c>
      <c r="BH172" s="177">
        <f>IF(N172="sníž. přenesená",J172,0)</f>
        <v>0</v>
      </c>
      <c r="BI172" s="177">
        <f>IF(N172="nulová",J172,0)</f>
        <v>0</v>
      </c>
      <c r="BJ172" s="16" t="s">
        <v>81</v>
      </c>
      <c r="BK172" s="177">
        <f>ROUND(I172*H172,2)</f>
        <v>0</v>
      </c>
      <c r="BL172" s="16" t="s">
        <v>191</v>
      </c>
      <c r="BM172" s="176" t="s">
        <v>270</v>
      </c>
    </row>
    <row r="173" s="2" customFormat="1" ht="24.15" customHeight="1">
      <c r="A173" s="35"/>
      <c r="B173" s="163"/>
      <c r="C173" s="164" t="s">
        <v>271</v>
      </c>
      <c r="D173" s="164" t="s">
        <v>123</v>
      </c>
      <c r="E173" s="165" t="s">
        <v>272</v>
      </c>
      <c r="F173" s="166" t="s">
        <v>273</v>
      </c>
      <c r="G173" s="167" t="s">
        <v>126</v>
      </c>
      <c r="H173" s="168">
        <v>24.579999999999998</v>
      </c>
      <c r="I173" s="169"/>
      <c r="J173" s="170">
        <f>ROUND(I173*H173,2)</f>
        <v>0</v>
      </c>
      <c r="K173" s="171"/>
      <c r="L173" s="36"/>
      <c r="M173" s="172" t="s">
        <v>1</v>
      </c>
      <c r="N173" s="173" t="s">
        <v>41</v>
      </c>
      <c r="O173" s="74"/>
      <c r="P173" s="174">
        <f>O173*H173</f>
        <v>0</v>
      </c>
      <c r="Q173" s="174">
        <v>0.00013999999999999999</v>
      </c>
      <c r="R173" s="174">
        <f>Q173*H173</f>
        <v>0.0034411999999999993</v>
      </c>
      <c r="S173" s="174">
        <v>0</v>
      </c>
      <c r="T173" s="17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6" t="s">
        <v>191</v>
      </c>
      <c r="AT173" s="176" t="s">
        <v>123</v>
      </c>
      <c r="AU173" s="176" t="s">
        <v>83</v>
      </c>
      <c r="AY173" s="16" t="s">
        <v>120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6" t="s">
        <v>81</v>
      </c>
      <c r="BK173" s="177">
        <f>ROUND(I173*H173,2)</f>
        <v>0</v>
      </c>
      <c r="BL173" s="16" t="s">
        <v>191</v>
      </c>
      <c r="BM173" s="176" t="s">
        <v>274</v>
      </c>
    </row>
    <row r="174" s="2" customFormat="1" ht="24.15" customHeight="1">
      <c r="A174" s="35"/>
      <c r="B174" s="163"/>
      <c r="C174" s="187" t="s">
        <v>275</v>
      </c>
      <c r="D174" s="187" t="s">
        <v>214</v>
      </c>
      <c r="E174" s="188" t="s">
        <v>276</v>
      </c>
      <c r="F174" s="189" t="s">
        <v>277</v>
      </c>
      <c r="G174" s="190" t="s">
        <v>126</v>
      </c>
      <c r="H174" s="191">
        <v>25.809000000000001</v>
      </c>
      <c r="I174" s="192"/>
      <c r="J174" s="193">
        <f>ROUND(I174*H174,2)</f>
        <v>0</v>
      </c>
      <c r="K174" s="194"/>
      <c r="L174" s="195"/>
      <c r="M174" s="196" t="s">
        <v>1</v>
      </c>
      <c r="N174" s="197" t="s">
        <v>41</v>
      </c>
      <c r="O174" s="74"/>
      <c r="P174" s="174">
        <f>O174*H174</f>
        <v>0</v>
      </c>
      <c r="Q174" s="174">
        <v>0.010500000000000001</v>
      </c>
      <c r="R174" s="174">
        <f>Q174*H174</f>
        <v>0.27099450000000003</v>
      </c>
      <c r="S174" s="174">
        <v>0</v>
      </c>
      <c r="T174" s="17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76" t="s">
        <v>217</v>
      </c>
      <c r="AT174" s="176" t="s">
        <v>214</v>
      </c>
      <c r="AU174" s="176" t="s">
        <v>83</v>
      </c>
      <c r="AY174" s="16" t="s">
        <v>120</v>
      </c>
      <c r="BE174" s="177">
        <f>IF(N174="základní",J174,0)</f>
        <v>0</v>
      </c>
      <c r="BF174" s="177">
        <f>IF(N174="snížená",J174,0)</f>
        <v>0</v>
      </c>
      <c r="BG174" s="177">
        <f>IF(N174="zákl. přenesená",J174,0)</f>
        <v>0</v>
      </c>
      <c r="BH174" s="177">
        <f>IF(N174="sníž. přenesená",J174,0)</f>
        <v>0</v>
      </c>
      <c r="BI174" s="177">
        <f>IF(N174="nulová",J174,0)</f>
        <v>0</v>
      </c>
      <c r="BJ174" s="16" t="s">
        <v>81</v>
      </c>
      <c r="BK174" s="177">
        <f>ROUND(I174*H174,2)</f>
        <v>0</v>
      </c>
      <c r="BL174" s="16" t="s">
        <v>191</v>
      </c>
      <c r="BM174" s="176" t="s">
        <v>278</v>
      </c>
    </row>
    <row r="175" s="13" customFormat="1">
      <c r="A175" s="13"/>
      <c r="B175" s="178"/>
      <c r="C175" s="13"/>
      <c r="D175" s="179" t="s">
        <v>141</v>
      </c>
      <c r="E175" s="13"/>
      <c r="F175" s="180" t="s">
        <v>279</v>
      </c>
      <c r="G175" s="13"/>
      <c r="H175" s="181">
        <v>25.809000000000001</v>
      </c>
      <c r="I175" s="182"/>
      <c r="J175" s="13"/>
      <c r="K175" s="13"/>
      <c r="L175" s="178"/>
      <c r="M175" s="183"/>
      <c r="N175" s="184"/>
      <c r="O175" s="184"/>
      <c r="P175" s="184"/>
      <c r="Q175" s="184"/>
      <c r="R175" s="184"/>
      <c r="S175" s="184"/>
      <c r="T175" s="18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6" t="s">
        <v>141</v>
      </c>
      <c r="AU175" s="186" t="s">
        <v>83</v>
      </c>
      <c r="AV175" s="13" t="s">
        <v>83</v>
      </c>
      <c r="AW175" s="13" t="s">
        <v>3</v>
      </c>
      <c r="AX175" s="13" t="s">
        <v>81</v>
      </c>
      <c r="AY175" s="186" t="s">
        <v>120</v>
      </c>
    </row>
    <row r="176" s="2" customFormat="1" ht="24.15" customHeight="1">
      <c r="A176" s="35"/>
      <c r="B176" s="163"/>
      <c r="C176" s="164" t="s">
        <v>280</v>
      </c>
      <c r="D176" s="164" t="s">
        <v>123</v>
      </c>
      <c r="E176" s="165" t="s">
        <v>281</v>
      </c>
      <c r="F176" s="166" t="s">
        <v>282</v>
      </c>
      <c r="G176" s="167" t="s">
        <v>184</v>
      </c>
      <c r="H176" s="168">
        <v>0.27400000000000002</v>
      </c>
      <c r="I176" s="169"/>
      <c r="J176" s="170">
        <f>ROUND(I176*H176,2)</f>
        <v>0</v>
      </c>
      <c r="K176" s="171"/>
      <c r="L176" s="36"/>
      <c r="M176" s="172" t="s">
        <v>1</v>
      </c>
      <c r="N176" s="173" t="s">
        <v>41</v>
      </c>
      <c r="O176" s="74"/>
      <c r="P176" s="174">
        <f>O176*H176</f>
        <v>0</v>
      </c>
      <c r="Q176" s="174">
        <v>0</v>
      </c>
      <c r="R176" s="174">
        <f>Q176*H176</f>
        <v>0</v>
      </c>
      <c r="S176" s="174">
        <v>0</v>
      </c>
      <c r="T176" s="17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76" t="s">
        <v>191</v>
      </c>
      <c r="AT176" s="176" t="s">
        <v>123</v>
      </c>
      <c r="AU176" s="176" t="s">
        <v>83</v>
      </c>
      <c r="AY176" s="16" t="s">
        <v>120</v>
      </c>
      <c r="BE176" s="177">
        <f>IF(N176="základní",J176,0)</f>
        <v>0</v>
      </c>
      <c r="BF176" s="177">
        <f>IF(N176="snížená",J176,0)</f>
        <v>0</v>
      </c>
      <c r="BG176" s="177">
        <f>IF(N176="zákl. přenesená",J176,0)</f>
        <v>0</v>
      </c>
      <c r="BH176" s="177">
        <f>IF(N176="sníž. přenesená",J176,0)</f>
        <v>0</v>
      </c>
      <c r="BI176" s="177">
        <f>IF(N176="nulová",J176,0)</f>
        <v>0</v>
      </c>
      <c r="BJ176" s="16" t="s">
        <v>81</v>
      </c>
      <c r="BK176" s="177">
        <f>ROUND(I176*H176,2)</f>
        <v>0</v>
      </c>
      <c r="BL176" s="16" t="s">
        <v>191</v>
      </c>
      <c r="BM176" s="176" t="s">
        <v>283</v>
      </c>
    </row>
    <row r="177" s="12" customFormat="1" ht="22.8" customHeight="1">
      <c r="A177" s="12"/>
      <c r="B177" s="150"/>
      <c r="C177" s="12"/>
      <c r="D177" s="151" t="s">
        <v>75</v>
      </c>
      <c r="E177" s="161" t="s">
        <v>284</v>
      </c>
      <c r="F177" s="161" t="s">
        <v>285</v>
      </c>
      <c r="G177" s="12"/>
      <c r="H177" s="12"/>
      <c r="I177" s="153"/>
      <c r="J177" s="162">
        <f>BK177</f>
        <v>0</v>
      </c>
      <c r="K177" s="12"/>
      <c r="L177" s="150"/>
      <c r="M177" s="155"/>
      <c r="N177" s="156"/>
      <c r="O177" s="156"/>
      <c r="P177" s="157">
        <f>SUM(P178:P182)</f>
        <v>0</v>
      </c>
      <c r="Q177" s="156"/>
      <c r="R177" s="157">
        <f>SUM(R178:R182)</f>
        <v>0.71500000000000008</v>
      </c>
      <c r="S177" s="156"/>
      <c r="T177" s="158">
        <f>SUM(T178:T182)</f>
        <v>3.1554120000000001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1" t="s">
        <v>83</v>
      </c>
      <c r="AT177" s="159" t="s">
        <v>75</v>
      </c>
      <c r="AU177" s="159" t="s">
        <v>81</v>
      </c>
      <c r="AY177" s="151" t="s">
        <v>120</v>
      </c>
      <c r="BK177" s="160">
        <f>SUM(BK178:BK182)</f>
        <v>0</v>
      </c>
    </row>
    <row r="178" s="2" customFormat="1" ht="24.15" customHeight="1">
      <c r="A178" s="35"/>
      <c r="B178" s="163"/>
      <c r="C178" s="164" t="s">
        <v>286</v>
      </c>
      <c r="D178" s="164" t="s">
        <v>123</v>
      </c>
      <c r="E178" s="165" t="s">
        <v>287</v>
      </c>
      <c r="F178" s="166" t="s">
        <v>288</v>
      </c>
      <c r="G178" s="167" t="s">
        <v>126</v>
      </c>
      <c r="H178" s="168">
        <v>186.16</v>
      </c>
      <c r="I178" s="169"/>
      <c r="J178" s="170">
        <f>ROUND(I178*H178,2)</f>
        <v>0</v>
      </c>
      <c r="K178" s="171"/>
      <c r="L178" s="36"/>
      <c r="M178" s="172" t="s">
        <v>1</v>
      </c>
      <c r="N178" s="173" t="s">
        <v>41</v>
      </c>
      <c r="O178" s="74"/>
      <c r="P178" s="174">
        <f>O178*H178</f>
        <v>0</v>
      </c>
      <c r="Q178" s="174">
        <v>0</v>
      </c>
      <c r="R178" s="174">
        <f>Q178*H178</f>
        <v>0</v>
      </c>
      <c r="S178" s="174">
        <v>0.01695</v>
      </c>
      <c r="T178" s="175">
        <f>S178*H178</f>
        <v>3.1554120000000001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76" t="s">
        <v>191</v>
      </c>
      <c r="AT178" s="176" t="s">
        <v>123</v>
      </c>
      <c r="AU178" s="176" t="s">
        <v>83</v>
      </c>
      <c r="AY178" s="16" t="s">
        <v>120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6" t="s">
        <v>81</v>
      </c>
      <c r="BK178" s="177">
        <f>ROUND(I178*H178,2)</f>
        <v>0</v>
      </c>
      <c r="BL178" s="16" t="s">
        <v>191</v>
      </c>
      <c r="BM178" s="176" t="s">
        <v>289</v>
      </c>
    </row>
    <row r="179" s="2" customFormat="1" ht="24.15" customHeight="1">
      <c r="A179" s="35"/>
      <c r="B179" s="163"/>
      <c r="C179" s="164" t="s">
        <v>290</v>
      </c>
      <c r="D179" s="164" t="s">
        <v>123</v>
      </c>
      <c r="E179" s="165" t="s">
        <v>291</v>
      </c>
      <c r="F179" s="166" t="s">
        <v>292</v>
      </c>
      <c r="G179" s="167" t="s">
        <v>126</v>
      </c>
      <c r="H179" s="168">
        <v>93.079999999999998</v>
      </c>
      <c r="I179" s="169"/>
      <c r="J179" s="170">
        <f>ROUND(I179*H179,2)</f>
        <v>0</v>
      </c>
      <c r="K179" s="171"/>
      <c r="L179" s="36"/>
      <c r="M179" s="172" t="s">
        <v>1</v>
      </c>
      <c r="N179" s="173" t="s">
        <v>41</v>
      </c>
      <c r="O179" s="74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76" t="s">
        <v>191</v>
      </c>
      <c r="AT179" s="176" t="s">
        <v>123</v>
      </c>
      <c r="AU179" s="176" t="s">
        <v>83</v>
      </c>
      <c r="AY179" s="16" t="s">
        <v>120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6" t="s">
        <v>81</v>
      </c>
      <c r="BK179" s="177">
        <f>ROUND(I179*H179,2)</f>
        <v>0</v>
      </c>
      <c r="BL179" s="16" t="s">
        <v>191</v>
      </c>
      <c r="BM179" s="176" t="s">
        <v>293</v>
      </c>
    </row>
    <row r="180" s="2" customFormat="1" ht="16.5" customHeight="1">
      <c r="A180" s="35"/>
      <c r="B180" s="163"/>
      <c r="C180" s="187" t="s">
        <v>294</v>
      </c>
      <c r="D180" s="187" t="s">
        <v>214</v>
      </c>
      <c r="E180" s="188" t="s">
        <v>295</v>
      </c>
      <c r="F180" s="189" t="s">
        <v>296</v>
      </c>
      <c r="G180" s="190" t="s">
        <v>256</v>
      </c>
      <c r="H180" s="191">
        <v>1.3</v>
      </c>
      <c r="I180" s="192"/>
      <c r="J180" s="193">
        <f>ROUND(I180*H180,2)</f>
        <v>0</v>
      </c>
      <c r="K180" s="194"/>
      <c r="L180" s="195"/>
      <c r="M180" s="196" t="s">
        <v>1</v>
      </c>
      <c r="N180" s="197" t="s">
        <v>41</v>
      </c>
      <c r="O180" s="74"/>
      <c r="P180" s="174">
        <f>O180*H180</f>
        <v>0</v>
      </c>
      <c r="Q180" s="174">
        <v>0.55000000000000004</v>
      </c>
      <c r="R180" s="174">
        <f>Q180*H180</f>
        <v>0.71500000000000008</v>
      </c>
      <c r="S180" s="174">
        <v>0</v>
      </c>
      <c r="T180" s="17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76" t="s">
        <v>217</v>
      </c>
      <c r="AT180" s="176" t="s">
        <v>214</v>
      </c>
      <c r="AU180" s="176" t="s">
        <v>83</v>
      </c>
      <c r="AY180" s="16" t="s">
        <v>120</v>
      </c>
      <c r="BE180" s="177">
        <f>IF(N180="základní",J180,0)</f>
        <v>0</v>
      </c>
      <c r="BF180" s="177">
        <f>IF(N180="snížená",J180,0)</f>
        <v>0</v>
      </c>
      <c r="BG180" s="177">
        <f>IF(N180="zákl. přenesená",J180,0)</f>
        <v>0</v>
      </c>
      <c r="BH180" s="177">
        <f>IF(N180="sníž. přenesená",J180,0)</f>
        <v>0</v>
      </c>
      <c r="BI180" s="177">
        <f>IF(N180="nulová",J180,0)</f>
        <v>0</v>
      </c>
      <c r="BJ180" s="16" t="s">
        <v>81</v>
      </c>
      <c r="BK180" s="177">
        <f>ROUND(I180*H180,2)</f>
        <v>0</v>
      </c>
      <c r="BL180" s="16" t="s">
        <v>191</v>
      </c>
      <c r="BM180" s="176" t="s">
        <v>297</v>
      </c>
    </row>
    <row r="181" s="2" customFormat="1" ht="37.8" customHeight="1">
      <c r="A181" s="35"/>
      <c r="B181" s="163"/>
      <c r="C181" s="164" t="s">
        <v>298</v>
      </c>
      <c r="D181" s="164" t="s">
        <v>123</v>
      </c>
      <c r="E181" s="165" t="s">
        <v>299</v>
      </c>
      <c r="F181" s="166" t="s">
        <v>300</v>
      </c>
      <c r="G181" s="167" t="s">
        <v>126</v>
      </c>
      <c r="H181" s="168">
        <v>93.079999999999998</v>
      </c>
      <c r="I181" s="169"/>
      <c r="J181" s="170">
        <f>ROUND(I181*H181,2)</f>
        <v>0</v>
      </c>
      <c r="K181" s="171"/>
      <c r="L181" s="36"/>
      <c r="M181" s="172" t="s">
        <v>1</v>
      </c>
      <c r="N181" s="173" t="s">
        <v>41</v>
      </c>
      <c r="O181" s="74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76" t="s">
        <v>191</v>
      </c>
      <c r="AT181" s="176" t="s">
        <v>123</v>
      </c>
      <c r="AU181" s="176" t="s">
        <v>83</v>
      </c>
      <c r="AY181" s="16" t="s">
        <v>120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6" t="s">
        <v>81</v>
      </c>
      <c r="BK181" s="177">
        <f>ROUND(I181*H181,2)</f>
        <v>0</v>
      </c>
      <c r="BL181" s="16" t="s">
        <v>191</v>
      </c>
      <c r="BM181" s="176" t="s">
        <v>301</v>
      </c>
    </row>
    <row r="182" s="2" customFormat="1" ht="24.15" customHeight="1">
      <c r="A182" s="35"/>
      <c r="B182" s="163"/>
      <c r="C182" s="164" t="s">
        <v>302</v>
      </c>
      <c r="D182" s="164" t="s">
        <v>123</v>
      </c>
      <c r="E182" s="165" t="s">
        <v>303</v>
      </c>
      <c r="F182" s="166" t="s">
        <v>304</v>
      </c>
      <c r="G182" s="167" t="s">
        <v>184</v>
      </c>
      <c r="H182" s="168">
        <v>0.71499999999999997</v>
      </c>
      <c r="I182" s="169"/>
      <c r="J182" s="170">
        <f>ROUND(I182*H182,2)</f>
        <v>0</v>
      </c>
      <c r="K182" s="171"/>
      <c r="L182" s="36"/>
      <c r="M182" s="172" t="s">
        <v>1</v>
      </c>
      <c r="N182" s="173" t="s">
        <v>41</v>
      </c>
      <c r="O182" s="74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76" t="s">
        <v>191</v>
      </c>
      <c r="AT182" s="176" t="s">
        <v>123</v>
      </c>
      <c r="AU182" s="176" t="s">
        <v>83</v>
      </c>
      <c r="AY182" s="16" t="s">
        <v>120</v>
      </c>
      <c r="BE182" s="177">
        <f>IF(N182="základní",J182,0)</f>
        <v>0</v>
      </c>
      <c r="BF182" s="177">
        <f>IF(N182="snížená",J182,0)</f>
        <v>0</v>
      </c>
      <c r="BG182" s="177">
        <f>IF(N182="zákl. přenesená",J182,0)</f>
        <v>0</v>
      </c>
      <c r="BH182" s="177">
        <f>IF(N182="sníž. přenesená",J182,0)</f>
        <v>0</v>
      </c>
      <c r="BI182" s="177">
        <f>IF(N182="nulová",J182,0)</f>
        <v>0</v>
      </c>
      <c r="BJ182" s="16" t="s">
        <v>81</v>
      </c>
      <c r="BK182" s="177">
        <f>ROUND(I182*H182,2)</f>
        <v>0</v>
      </c>
      <c r="BL182" s="16" t="s">
        <v>191</v>
      </c>
      <c r="BM182" s="176" t="s">
        <v>305</v>
      </c>
    </row>
    <row r="183" s="12" customFormat="1" ht="22.8" customHeight="1">
      <c r="A183" s="12"/>
      <c r="B183" s="150"/>
      <c r="C183" s="12"/>
      <c r="D183" s="151" t="s">
        <v>75</v>
      </c>
      <c r="E183" s="161" t="s">
        <v>306</v>
      </c>
      <c r="F183" s="161" t="s">
        <v>307</v>
      </c>
      <c r="G183" s="12"/>
      <c r="H183" s="12"/>
      <c r="I183" s="153"/>
      <c r="J183" s="162">
        <f>BK183</f>
        <v>0</v>
      </c>
      <c r="K183" s="12"/>
      <c r="L183" s="150"/>
      <c r="M183" s="155"/>
      <c r="N183" s="156"/>
      <c r="O183" s="156"/>
      <c r="P183" s="157">
        <f>SUM(P184:P190)</f>
        <v>0</v>
      </c>
      <c r="Q183" s="156"/>
      <c r="R183" s="157">
        <f>SUM(R184:R190)</f>
        <v>0.056215500000000002</v>
      </c>
      <c r="S183" s="156"/>
      <c r="T183" s="158">
        <f>SUM(T184:T190)</f>
        <v>0.0039353999999999995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1" t="s">
        <v>83</v>
      </c>
      <c r="AT183" s="159" t="s">
        <v>75</v>
      </c>
      <c r="AU183" s="159" t="s">
        <v>81</v>
      </c>
      <c r="AY183" s="151" t="s">
        <v>120</v>
      </c>
      <c r="BK183" s="160">
        <f>SUM(BK184:BK190)</f>
        <v>0</v>
      </c>
    </row>
    <row r="184" s="2" customFormat="1" ht="24.15" customHeight="1">
      <c r="A184" s="35"/>
      <c r="B184" s="163"/>
      <c r="C184" s="164" t="s">
        <v>308</v>
      </c>
      <c r="D184" s="164" t="s">
        <v>123</v>
      </c>
      <c r="E184" s="165" t="s">
        <v>309</v>
      </c>
      <c r="F184" s="166" t="s">
        <v>310</v>
      </c>
      <c r="G184" s="167" t="s">
        <v>126</v>
      </c>
      <c r="H184" s="168">
        <v>112.44</v>
      </c>
      <c r="I184" s="169"/>
      <c r="J184" s="170">
        <f>ROUND(I184*H184,2)</f>
        <v>0</v>
      </c>
      <c r="K184" s="171"/>
      <c r="L184" s="36"/>
      <c r="M184" s="172" t="s">
        <v>1</v>
      </c>
      <c r="N184" s="173" t="s">
        <v>41</v>
      </c>
      <c r="O184" s="74"/>
      <c r="P184" s="174">
        <f>O184*H184</f>
        <v>0</v>
      </c>
      <c r="Q184" s="174">
        <v>0</v>
      </c>
      <c r="R184" s="174">
        <f>Q184*H184</f>
        <v>0</v>
      </c>
      <c r="S184" s="174">
        <v>3.4999999999999997E-05</v>
      </c>
      <c r="T184" s="175">
        <f>S184*H184</f>
        <v>0.0039353999999999995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6" t="s">
        <v>191</v>
      </c>
      <c r="AT184" s="176" t="s">
        <v>123</v>
      </c>
      <c r="AU184" s="176" t="s">
        <v>83</v>
      </c>
      <c r="AY184" s="16" t="s">
        <v>120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6" t="s">
        <v>81</v>
      </c>
      <c r="BK184" s="177">
        <f>ROUND(I184*H184,2)</f>
        <v>0</v>
      </c>
      <c r="BL184" s="16" t="s">
        <v>191</v>
      </c>
      <c r="BM184" s="176" t="s">
        <v>311</v>
      </c>
    </row>
    <row r="185" s="2" customFormat="1" ht="24.15" customHeight="1">
      <c r="A185" s="35"/>
      <c r="B185" s="163"/>
      <c r="C185" s="164" t="s">
        <v>312</v>
      </c>
      <c r="D185" s="164" t="s">
        <v>123</v>
      </c>
      <c r="E185" s="165" t="s">
        <v>313</v>
      </c>
      <c r="F185" s="166" t="s">
        <v>314</v>
      </c>
      <c r="G185" s="167" t="s">
        <v>126</v>
      </c>
      <c r="H185" s="168">
        <v>48.600000000000001</v>
      </c>
      <c r="I185" s="169"/>
      <c r="J185" s="170">
        <f>ROUND(I185*H185,2)</f>
        <v>0</v>
      </c>
      <c r="K185" s="171"/>
      <c r="L185" s="36"/>
      <c r="M185" s="172" t="s">
        <v>1</v>
      </c>
      <c r="N185" s="173" t="s">
        <v>41</v>
      </c>
      <c r="O185" s="74"/>
      <c r="P185" s="174">
        <f>O185*H185</f>
        <v>0</v>
      </c>
      <c r="Q185" s="174">
        <v>2.0000000000000002E-05</v>
      </c>
      <c r="R185" s="174">
        <f>Q185*H185</f>
        <v>0.0009720000000000001</v>
      </c>
      <c r="S185" s="174">
        <v>0</v>
      </c>
      <c r="T185" s="17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6" t="s">
        <v>191</v>
      </c>
      <c r="AT185" s="176" t="s">
        <v>123</v>
      </c>
      <c r="AU185" s="176" t="s">
        <v>83</v>
      </c>
      <c r="AY185" s="16" t="s">
        <v>120</v>
      </c>
      <c r="BE185" s="177">
        <f>IF(N185="základní",J185,0)</f>
        <v>0</v>
      </c>
      <c r="BF185" s="177">
        <f>IF(N185="snížená",J185,0)</f>
        <v>0</v>
      </c>
      <c r="BG185" s="177">
        <f>IF(N185="zákl. přenesená",J185,0)</f>
        <v>0</v>
      </c>
      <c r="BH185" s="177">
        <f>IF(N185="sníž. přenesená",J185,0)</f>
        <v>0</v>
      </c>
      <c r="BI185" s="177">
        <f>IF(N185="nulová",J185,0)</f>
        <v>0</v>
      </c>
      <c r="BJ185" s="16" t="s">
        <v>81</v>
      </c>
      <c r="BK185" s="177">
        <f>ROUND(I185*H185,2)</f>
        <v>0</v>
      </c>
      <c r="BL185" s="16" t="s">
        <v>191</v>
      </c>
      <c r="BM185" s="176" t="s">
        <v>315</v>
      </c>
    </row>
    <row r="186" s="2" customFormat="1" ht="24.15" customHeight="1">
      <c r="A186" s="35"/>
      <c r="B186" s="163"/>
      <c r="C186" s="164" t="s">
        <v>316</v>
      </c>
      <c r="D186" s="164" t="s">
        <v>123</v>
      </c>
      <c r="E186" s="165" t="s">
        <v>317</v>
      </c>
      <c r="F186" s="166" t="s">
        <v>318</v>
      </c>
      <c r="G186" s="167" t="s">
        <v>126</v>
      </c>
      <c r="H186" s="168">
        <v>68.25</v>
      </c>
      <c r="I186" s="169"/>
      <c r="J186" s="170">
        <f>ROUND(I186*H186,2)</f>
        <v>0</v>
      </c>
      <c r="K186" s="171"/>
      <c r="L186" s="36"/>
      <c r="M186" s="172" t="s">
        <v>1</v>
      </c>
      <c r="N186" s="173" t="s">
        <v>41</v>
      </c>
      <c r="O186" s="74"/>
      <c r="P186" s="174">
        <f>O186*H186</f>
        <v>0</v>
      </c>
      <c r="Q186" s="174">
        <v>0.00022000000000000001</v>
      </c>
      <c r="R186" s="174">
        <f>Q186*H186</f>
        <v>0.015015000000000001</v>
      </c>
      <c r="S186" s="174">
        <v>0</v>
      </c>
      <c r="T186" s="17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76" t="s">
        <v>191</v>
      </c>
      <c r="AT186" s="176" t="s">
        <v>123</v>
      </c>
      <c r="AU186" s="176" t="s">
        <v>83</v>
      </c>
      <c r="AY186" s="16" t="s">
        <v>120</v>
      </c>
      <c r="BE186" s="177">
        <f>IF(N186="základní",J186,0)</f>
        <v>0</v>
      </c>
      <c r="BF186" s="177">
        <f>IF(N186="snížená",J186,0)</f>
        <v>0</v>
      </c>
      <c r="BG186" s="177">
        <f>IF(N186="zákl. přenesená",J186,0)</f>
        <v>0</v>
      </c>
      <c r="BH186" s="177">
        <f>IF(N186="sníž. přenesená",J186,0)</f>
        <v>0</v>
      </c>
      <c r="BI186" s="177">
        <f>IF(N186="nulová",J186,0)</f>
        <v>0</v>
      </c>
      <c r="BJ186" s="16" t="s">
        <v>81</v>
      </c>
      <c r="BK186" s="177">
        <f>ROUND(I186*H186,2)</f>
        <v>0</v>
      </c>
      <c r="BL186" s="16" t="s">
        <v>191</v>
      </c>
      <c r="BM186" s="176" t="s">
        <v>319</v>
      </c>
    </row>
    <row r="187" s="2" customFormat="1" ht="33" customHeight="1">
      <c r="A187" s="35"/>
      <c r="B187" s="163"/>
      <c r="C187" s="164" t="s">
        <v>320</v>
      </c>
      <c r="D187" s="164" t="s">
        <v>123</v>
      </c>
      <c r="E187" s="165" t="s">
        <v>321</v>
      </c>
      <c r="F187" s="166" t="s">
        <v>322</v>
      </c>
      <c r="G187" s="167" t="s">
        <v>126</v>
      </c>
      <c r="H187" s="168">
        <v>2.3599999999999999</v>
      </c>
      <c r="I187" s="169"/>
      <c r="J187" s="170">
        <f>ROUND(I187*H187,2)</f>
        <v>0</v>
      </c>
      <c r="K187" s="171"/>
      <c r="L187" s="36"/>
      <c r="M187" s="172" t="s">
        <v>1</v>
      </c>
      <c r="N187" s="173" t="s">
        <v>41</v>
      </c>
      <c r="O187" s="74"/>
      <c r="P187" s="174">
        <f>O187*H187</f>
        <v>0</v>
      </c>
      <c r="Q187" s="174">
        <v>5.0000000000000002E-05</v>
      </c>
      <c r="R187" s="174">
        <f>Q187*H187</f>
        <v>0.000118</v>
      </c>
      <c r="S187" s="174">
        <v>0</v>
      </c>
      <c r="T187" s="17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6" t="s">
        <v>191</v>
      </c>
      <c r="AT187" s="176" t="s">
        <v>123</v>
      </c>
      <c r="AU187" s="176" t="s">
        <v>83</v>
      </c>
      <c r="AY187" s="16" t="s">
        <v>120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6" t="s">
        <v>81</v>
      </c>
      <c r="BK187" s="177">
        <f>ROUND(I187*H187,2)</f>
        <v>0</v>
      </c>
      <c r="BL187" s="16" t="s">
        <v>191</v>
      </c>
      <c r="BM187" s="176" t="s">
        <v>323</v>
      </c>
    </row>
    <row r="188" s="2" customFormat="1" ht="24.15" customHeight="1">
      <c r="A188" s="35"/>
      <c r="B188" s="163"/>
      <c r="C188" s="164" t="s">
        <v>324</v>
      </c>
      <c r="D188" s="164" t="s">
        <v>123</v>
      </c>
      <c r="E188" s="165" t="s">
        <v>325</v>
      </c>
      <c r="F188" s="166" t="s">
        <v>326</v>
      </c>
      <c r="G188" s="167" t="s">
        <v>126</v>
      </c>
      <c r="H188" s="168">
        <v>151.27000000000001</v>
      </c>
      <c r="I188" s="169"/>
      <c r="J188" s="170">
        <f>ROUND(I188*H188,2)</f>
        <v>0</v>
      </c>
      <c r="K188" s="171"/>
      <c r="L188" s="36"/>
      <c r="M188" s="172" t="s">
        <v>1</v>
      </c>
      <c r="N188" s="173" t="s">
        <v>41</v>
      </c>
      <c r="O188" s="74"/>
      <c r="P188" s="174">
        <f>O188*H188</f>
        <v>0</v>
      </c>
      <c r="Q188" s="174">
        <v>0.00014999999999999999</v>
      </c>
      <c r="R188" s="174">
        <f>Q188*H188</f>
        <v>0.022690499999999999</v>
      </c>
      <c r="S188" s="174">
        <v>0</v>
      </c>
      <c r="T188" s="17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76" t="s">
        <v>191</v>
      </c>
      <c r="AT188" s="176" t="s">
        <v>123</v>
      </c>
      <c r="AU188" s="176" t="s">
        <v>83</v>
      </c>
      <c r="AY188" s="16" t="s">
        <v>120</v>
      </c>
      <c r="BE188" s="177">
        <f>IF(N188="základní",J188,0)</f>
        <v>0</v>
      </c>
      <c r="BF188" s="177">
        <f>IF(N188="snížená",J188,0)</f>
        <v>0</v>
      </c>
      <c r="BG188" s="177">
        <f>IF(N188="zákl. přenesená",J188,0)</f>
        <v>0</v>
      </c>
      <c r="BH188" s="177">
        <f>IF(N188="sníž. přenesená",J188,0)</f>
        <v>0</v>
      </c>
      <c r="BI188" s="177">
        <f>IF(N188="nulová",J188,0)</f>
        <v>0</v>
      </c>
      <c r="BJ188" s="16" t="s">
        <v>81</v>
      </c>
      <c r="BK188" s="177">
        <f>ROUND(I188*H188,2)</f>
        <v>0</v>
      </c>
      <c r="BL188" s="16" t="s">
        <v>191</v>
      </c>
      <c r="BM188" s="176" t="s">
        <v>327</v>
      </c>
    </row>
    <row r="189" s="2" customFormat="1" ht="21.75" customHeight="1">
      <c r="A189" s="35"/>
      <c r="B189" s="163"/>
      <c r="C189" s="164" t="s">
        <v>328</v>
      </c>
      <c r="D189" s="164" t="s">
        <v>123</v>
      </c>
      <c r="E189" s="165" t="s">
        <v>329</v>
      </c>
      <c r="F189" s="166" t="s">
        <v>330</v>
      </c>
      <c r="G189" s="167" t="s">
        <v>126</v>
      </c>
      <c r="H189" s="168">
        <v>26</v>
      </c>
      <c r="I189" s="169"/>
      <c r="J189" s="170">
        <f>ROUND(I189*H189,2)</f>
        <v>0</v>
      </c>
      <c r="K189" s="171"/>
      <c r="L189" s="36"/>
      <c r="M189" s="172" t="s">
        <v>1</v>
      </c>
      <c r="N189" s="173" t="s">
        <v>41</v>
      </c>
      <c r="O189" s="74"/>
      <c r="P189" s="174">
        <f>O189*H189</f>
        <v>0</v>
      </c>
      <c r="Q189" s="174">
        <v>0.00029999999999999997</v>
      </c>
      <c r="R189" s="174">
        <f>Q189*H189</f>
        <v>0.0077999999999999996</v>
      </c>
      <c r="S189" s="174">
        <v>0</v>
      </c>
      <c r="T189" s="17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76" t="s">
        <v>191</v>
      </c>
      <c r="AT189" s="176" t="s">
        <v>123</v>
      </c>
      <c r="AU189" s="176" t="s">
        <v>83</v>
      </c>
      <c r="AY189" s="16" t="s">
        <v>120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6" t="s">
        <v>81</v>
      </c>
      <c r="BK189" s="177">
        <f>ROUND(I189*H189,2)</f>
        <v>0</v>
      </c>
      <c r="BL189" s="16" t="s">
        <v>191</v>
      </c>
      <c r="BM189" s="176" t="s">
        <v>331</v>
      </c>
    </row>
    <row r="190" s="2" customFormat="1" ht="24.15" customHeight="1">
      <c r="A190" s="35"/>
      <c r="B190" s="163"/>
      <c r="C190" s="164" t="s">
        <v>332</v>
      </c>
      <c r="D190" s="164" t="s">
        <v>123</v>
      </c>
      <c r="E190" s="165" t="s">
        <v>333</v>
      </c>
      <c r="F190" s="166" t="s">
        <v>334</v>
      </c>
      <c r="G190" s="167" t="s">
        <v>126</v>
      </c>
      <c r="H190" s="168">
        <v>26</v>
      </c>
      <c r="I190" s="169"/>
      <c r="J190" s="170">
        <f>ROUND(I190*H190,2)</f>
        <v>0</v>
      </c>
      <c r="K190" s="171"/>
      <c r="L190" s="36"/>
      <c r="M190" s="172" t="s">
        <v>1</v>
      </c>
      <c r="N190" s="173" t="s">
        <v>41</v>
      </c>
      <c r="O190" s="74"/>
      <c r="P190" s="174">
        <f>O190*H190</f>
        <v>0</v>
      </c>
      <c r="Q190" s="174">
        <v>0.00036999999999999999</v>
      </c>
      <c r="R190" s="174">
        <f>Q190*H190</f>
        <v>0.0096200000000000001</v>
      </c>
      <c r="S190" s="174">
        <v>0</v>
      </c>
      <c r="T190" s="17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76" t="s">
        <v>191</v>
      </c>
      <c r="AT190" s="176" t="s">
        <v>123</v>
      </c>
      <c r="AU190" s="176" t="s">
        <v>83</v>
      </c>
      <c r="AY190" s="16" t="s">
        <v>120</v>
      </c>
      <c r="BE190" s="177">
        <f>IF(N190="základní",J190,0)</f>
        <v>0</v>
      </c>
      <c r="BF190" s="177">
        <f>IF(N190="snížená",J190,0)</f>
        <v>0</v>
      </c>
      <c r="BG190" s="177">
        <f>IF(N190="zákl. přenesená",J190,0)</f>
        <v>0</v>
      </c>
      <c r="BH190" s="177">
        <f>IF(N190="sníž. přenesená",J190,0)</f>
        <v>0</v>
      </c>
      <c r="BI190" s="177">
        <f>IF(N190="nulová",J190,0)</f>
        <v>0</v>
      </c>
      <c r="BJ190" s="16" t="s">
        <v>81</v>
      </c>
      <c r="BK190" s="177">
        <f>ROUND(I190*H190,2)</f>
        <v>0</v>
      </c>
      <c r="BL190" s="16" t="s">
        <v>191</v>
      </c>
      <c r="BM190" s="176" t="s">
        <v>335</v>
      </c>
    </row>
    <row r="191" s="12" customFormat="1" ht="25.92" customHeight="1">
      <c r="A191" s="12"/>
      <c r="B191" s="150"/>
      <c r="C191" s="12"/>
      <c r="D191" s="151" t="s">
        <v>75</v>
      </c>
      <c r="E191" s="152" t="s">
        <v>336</v>
      </c>
      <c r="F191" s="152" t="s">
        <v>337</v>
      </c>
      <c r="G191" s="12"/>
      <c r="H191" s="12"/>
      <c r="I191" s="153"/>
      <c r="J191" s="154">
        <f>BK191</f>
        <v>0</v>
      </c>
      <c r="K191" s="12"/>
      <c r="L191" s="150"/>
      <c r="M191" s="155"/>
      <c r="N191" s="156"/>
      <c r="O191" s="156"/>
      <c r="P191" s="157">
        <f>P192</f>
        <v>0</v>
      </c>
      <c r="Q191" s="156"/>
      <c r="R191" s="157">
        <f>R192</f>
        <v>0</v>
      </c>
      <c r="S191" s="156"/>
      <c r="T191" s="158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1" t="s">
        <v>127</v>
      </c>
      <c r="AT191" s="159" t="s">
        <v>75</v>
      </c>
      <c r="AU191" s="159" t="s">
        <v>76</v>
      </c>
      <c r="AY191" s="151" t="s">
        <v>120</v>
      </c>
      <c r="BK191" s="160">
        <f>BK192</f>
        <v>0</v>
      </c>
    </row>
    <row r="192" s="2" customFormat="1" ht="16.5" customHeight="1">
      <c r="A192" s="35"/>
      <c r="B192" s="163"/>
      <c r="C192" s="164" t="s">
        <v>338</v>
      </c>
      <c r="D192" s="164" t="s">
        <v>123</v>
      </c>
      <c r="E192" s="165" t="s">
        <v>339</v>
      </c>
      <c r="F192" s="166" t="s">
        <v>340</v>
      </c>
      <c r="G192" s="167" t="s">
        <v>341</v>
      </c>
      <c r="H192" s="168">
        <v>560</v>
      </c>
      <c r="I192" s="169"/>
      <c r="J192" s="170">
        <f>ROUND(I192*H192,2)</f>
        <v>0</v>
      </c>
      <c r="K192" s="171"/>
      <c r="L192" s="36"/>
      <c r="M192" s="172" t="s">
        <v>1</v>
      </c>
      <c r="N192" s="173" t="s">
        <v>41</v>
      </c>
      <c r="O192" s="74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76" t="s">
        <v>342</v>
      </c>
      <c r="AT192" s="176" t="s">
        <v>123</v>
      </c>
      <c r="AU192" s="176" t="s">
        <v>81</v>
      </c>
      <c r="AY192" s="16" t="s">
        <v>120</v>
      </c>
      <c r="BE192" s="177">
        <f>IF(N192="základní",J192,0)</f>
        <v>0</v>
      </c>
      <c r="BF192" s="177">
        <f>IF(N192="snížená",J192,0)</f>
        <v>0</v>
      </c>
      <c r="BG192" s="177">
        <f>IF(N192="zákl. přenesená",J192,0)</f>
        <v>0</v>
      </c>
      <c r="BH192" s="177">
        <f>IF(N192="sníž. přenesená",J192,0)</f>
        <v>0</v>
      </c>
      <c r="BI192" s="177">
        <f>IF(N192="nulová",J192,0)</f>
        <v>0</v>
      </c>
      <c r="BJ192" s="16" t="s">
        <v>81</v>
      </c>
      <c r="BK192" s="177">
        <f>ROUND(I192*H192,2)</f>
        <v>0</v>
      </c>
      <c r="BL192" s="16" t="s">
        <v>342</v>
      </c>
      <c r="BM192" s="176" t="s">
        <v>343</v>
      </c>
    </row>
    <row r="193" s="12" customFormat="1" ht="25.92" customHeight="1">
      <c r="A193" s="12"/>
      <c r="B193" s="150"/>
      <c r="C193" s="12"/>
      <c r="D193" s="151" t="s">
        <v>75</v>
      </c>
      <c r="E193" s="152" t="s">
        <v>344</v>
      </c>
      <c r="F193" s="152" t="s">
        <v>345</v>
      </c>
      <c r="G193" s="12"/>
      <c r="H193" s="12"/>
      <c r="I193" s="153"/>
      <c r="J193" s="154">
        <f>BK193</f>
        <v>0</v>
      </c>
      <c r="K193" s="12"/>
      <c r="L193" s="150"/>
      <c r="M193" s="155"/>
      <c r="N193" s="156"/>
      <c r="O193" s="156"/>
      <c r="P193" s="157">
        <f>P194+P196+P198</f>
        <v>0</v>
      </c>
      <c r="Q193" s="156"/>
      <c r="R193" s="157">
        <f>R194+R196+R198</f>
        <v>0</v>
      </c>
      <c r="S193" s="156"/>
      <c r="T193" s="158">
        <f>T194+T196+T198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1" t="s">
        <v>143</v>
      </c>
      <c r="AT193" s="159" t="s">
        <v>75</v>
      </c>
      <c r="AU193" s="159" t="s">
        <v>76</v>
      </c>
      <c r="AY193" s="151" t="s">
        <v>120</v>
      </c>
      <c r="BK193" s="160">
        <f>BK194+BK196+BK198</f>
        <v>0</v>
      </c>
    </row>
    <row r="194" s="12" customFormat="1" ht="22.8" customHeight="1">
      <c r="A194" s="12"/>
      <c r="B194" s="150"/>
      <c r="C194" s="12"/>
      <c r="D194" s="151" t="s">
        <v>75</v>
      </c>
      <c r="E194" s="161" t="s">
        <v>346</v>
      </c>
      <c r="F194" s="161" t="s">
        <v>347</v>
      </c>
      <c r="G194" s="12"/>
      <c r="H194" s="12"/>
      <c r="I194" s="153"/>
      <c r="J194" s="162">
        <f>BK194</f>
        <v>0</v>
      </c>
      <c r="K194" s="12"/>
      <c r="L194" s="150"/>
      <c r="M194" s="155"/>
      <c r="N194" s="156"/>
      <c r="O194" s="156"/>
      <c r="P194" s="157">
        <f>P195</f>
        <v>0</v>
      </c>
      <c r="Q194" s="156"/>
      <c r="R194" s="157">
        <f>R195</f>
        <v>0</v>
      </c>
      <c r="S194" s="156"/>
      <c r="T194" s="158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1" t="s">
        <v>143</v>
      </c>
      <c r="AT194" s="159" t="s">
        <v>75</v>
      </c>
      <c r="AU194" s="159" t="s">
        <v>81</v>
      </c>
      <c r="AY194" s="151" t="s">
        <v>120</v>
      </c>
      <c r="BK194" s="160">
        <f>BK195</f>
        <v>0</v>
      </c>
    </row>
    <row r="195" s="2" customFormat="1" ht="24.15" customHeight="1">
      <c r="A195" s="35"/>
      <c r="B195" s="163"/>
      <c r="C195" s="164" t="s">
        <v>348</v>
      </c>
      <c r="D195" s="164" t="s">
        <v>123</v>
      </c>
      <c r="E195" s="165" t="s">
        <v>349</v>
      </c>
      <c r="F195" s="166" t="s">
        <v>350</v>
      </c>
      <c r="G195" s="167" t="s">
        <v>165</v>
      </c>
      <c r="H195" s="168">
        <v>1</v>
      </c>
      <c r="I195" s="169"/>
      <c r="J195" s="170">
        <f>ROUND(I195*H195,2)</f>
        <v>0</v>
      </c>
      <c r="K195" s="171"/>
      <c r="L195" s="36"/>
      <c r="M195" s="172" t="s">
        <v>1</v>
      </c>
      <c r="N195" s="173" t="s">
        <v>41</v>
      </c>
      <c r="O195" s="74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76" t="s">
        <v>351</v>
      </c>
      <c r="AT195" s="176" t="s">
        <v>123</v>
      </c>
      <c r="AU195" s="176" t="s">
        <v>83</v>
      </c>
      <c r="AY195" s="16" t="s">
        <v>120</v>
      </c>
      <c r="BE195" s="177">
        <f>IF(N195="základní",J195,0)</f>
        <v>0</v>
      </c>
      <c r="BF195" s="177">
        <f>IF(N195="snížená",J195,0)</f>
        <v>0</v>
      </c>
      <c r="BG195" s="177">
        <f>IF(N195="zákl. přenesená",J195,0)</f>
        <v>0</v>
      </c>
      <c r="BH195" s="177">
        <f>IF(N195="sníž. přenesená",J195,0)</f>
        <v>0</v>
      </c>
      <c r="BI195" s="177">
        <f>IF(N195="nulová",J195,0)</f>
        <v>0</v>
      </c>
      <c r="BJ195" s="16" t="s">
        <v>81</v>
      </c>
      <c r="BK195" s="177">
        <f>ROUND(I195*H195,2)</f>
        <v>0</v>
      </c>
      <c r="BL195" s="16" t="s">
        <v>351</v>
      </c>
      <c r="BM195" s="176" t="s">
        <v>352</v>
      </c>
    </row>
    <row r="196" s="12" customFormat="1" ht="22.8" customHeight="1">
      <c r="A196" s="12"/>
      <c r="B196" s="150"/>
      <c r="C196" s="12"/>
      <c r="D196" s="151" t="s">
        <v>75</v>
      </c>
      <c r="E196" s="161" t="s">
        <v>353</v>
      </c>
      <c r="F196" s="161" t="s">
        <v>354</v>
      </c>
      <c r="G196" s="12"/>
      <c r="H196" s="12"/>
      <c r="I196" s="153"/>
      <c r="J196" s="162">
        <f>BK196</f>
        <v>0</v>
      </c>
      <c r="K196" s="12"/>
      <c r="L196" s="150"/>
      <c r="M196" s="155"/>
      <c r="N196" s="156"/>
      <c r="O196" s="156"/>
      <c r="P196" s="157">
        <f>P197</f>
        <v>0</v>
      </c>
      <c r="Q196" s="156"/>
      <c r="R196" s="157">
        <f>R197</f>
        <v>0</v>
      </c>
      <c r="S196" s="156"/>
      <c r="T196" s="158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1" t="s">
        <v>143</v>
      </c>
      <c r="AT196" s="159" t="s">
        <v>75</v>
      </c>
      <c r="AU196" s="159" t="s">
        <v>81</v>
      </c>
      <c r="AY196" s="151" t="s">
        <v>120</v>
      </c>
      <c r="BK196" s="160">
        <f>BK197</f>
        <v>0</v>
      </c>
    </row>
    <row r="197" s="2" customFormat="1" ht="16.5" customHeight="1">
      <c r="A197" s="35"/>
      <c r="B197" s="163"/>
      <c r="C197" s="164" t="s">
        <v>355</v>
      </c>
      <c r="D197" s="164" t="s">
        <v>123</v>
      </c>
      <c r="E197" s="165" t="s">
        <v>356</v>
      </c>
      <c r="F197" s="166" t="s">
        <v>354</v>
      </c>
      <c r="G197" s="167" t="s">
        <v>165</v>
      </c>
      <c r="H197" s="168">
        <v>1</v>
      </c>
      <c r="I197" s="169"/>
      <c r="J197" s="170">
        <f>ROUND(I197*H197,2)</f>
        <v>0</v>
      </c>
      <c r="K197" s="171"/>
      <c r="L197" s="36"/>
      <c r="M197" s="172" t="s">
        <v>1</v>
      </c>
      <c r="N197" s="173" t="s">
        <v>41</v>
      </c>
      <c r="O197" s="74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76" t="s">
        <v>351</v>
      </c>
      <c r="AT197" s="176" t="s">
        <v>123</v>
      </c>
      <c r="AU197" s="176" t="s">
        <v>83</v>
      </c>
      <c r="AY197" s="16" t="s">
        <v>120</v>
      </c>
      <c r="BE197" s="177">
        <f>IF(N197="základní",J197,0)</f>
        <v>0</v>
      </c>
      <c r="BF197" s="177">
        <f>IF(N197="snížená",J197,0)</f>
        <v>0</v>
      </c>
      <c r="BG197" s="177">
        <f>IF(N197="zákl. přenesená",J197,0)</f>
        <v>0</v>
      </c>
      <c r="BH197" s="177">
        <f>IF(N197="sníž. přenesená",J197,0)</f>
        <v>0</v>
      </c>
      <c r="BI197" s="177">
        <f>IF(N197="nulová",J197,0)</f>
        <v>0</v>
      </c>
      <c r="BJ197" s="16" t="s">
        <v>81</v>
      </c>
      <c r="BK197" s="177">
        <f>ROUND(I197*H197,2)</f>
        <v>0</v>
      </c>
      <c r="BL197" s="16" t="s">
        <v>351</v>
      </c>
      <c r="BM197" s="176" t="s">
        <v>357</v>
      </c>
    </row>
    <row r="198" s="12" customFormat="1" ht="22.8" customHeight="1">
      <c r="A198" s="12"/>
      <c r="B198" s="150"/>
      <c r="C198" s="12"/>
      <c r="D198" s="151" t="s">
        <v>75</v>
      </c>
      <c r="E198" s="161" t="s">
        <v>358</v>
      </c>
      <c r="F198" s="161" t="s">
        <v>359</v>
      </c>
      <c r="G198" s="12"/>
      <c r="H198" s="12"/>
      <c r="I198" s="153"/>
      <c r="J198" s="162">
        <f>BK198</f>
        <v>0</v>
      </c>
      <c r="K198" s="12"/>
      <c r="L198" s="150"/>
      <c r="M198" s="155"/>
      <c r="N198" s="156"/>
      <c r="O198" s="156"/>
      <c r="P198" s="157">
        <f>P199</f>
        <v>0</v>
      </c>
      <c r="Q198" s="156"/>
      <c r="R198" s="157">
        <f>R199</f>
        <v>0</v>
      </c>
      <c r="S198" s="156"/>
      <c r="T198" s="158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1" t="s">
        <v>143</v>
      </c>
      <c r="AT198" s="159" t="s">
        <v>75</v>
      </c>
      <c r="AU198" s="159" t="s">
        <v>81</v>
      </c>
      <c r="AY198" s="151" t="s">
        <v>120</v>
      </c>
      <c r="BK198" s="160">
        <f>BK199</f>
        <v>0</v>
      </c>
    </row>
    <row r="199" s="2" customFormat="1" ht="16.5" customHeight="1">
      <c r="A199" s="35"/>
      <c r="B199" s="163"/>
      <c r="C199" s="164" t="s">
        <v>360</v>
      </c>
      <c r="D199" s="164" t="s">
        <v>123</v>
      </c>
      <c r="E199" s="165" t="s">
        <v>361</v>
      </c>
      <c r="F199" s="166" t="s">
        <v>362</v>
      </c>
      <c r="G199" s="167" t="s">
        <v>165</v>
      </c>
      <c r="H199" s="168">
        <v>1</v>
      </c>
      <c r="I199" s="169"/>
      <c r="J199" s="170">
        <f>ROUND(I199*H199,2)</f>
        <v>0</v>
      </c>
      <c r="K199" s="171"/>
      <c r="L199" s="36"/>
      <c r="M199" s="202" t="s">
        <v>1</v>
      </c>
      <c r="N199" s="203" t="s">
        <v>41</v>
      </c>
      <c r="O199" s="204"/>
      <c r="P199" s="205">
        <f>O199*H199</f>
        <v>0</v>
      </c>
      <c r="Q199" s="205">
        <v>0</v>
      </c>
      <c r="R199" s="205">
        <f>Q199*H199</f>
        <v>0</v>
      </c>
      <c r="S199" s="205">
        <v>0</v>
      </c>
      <c r="T199" s="20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76" t="s">
        <v>351</v>
      </c>
      <c r="AT199" s="176" t="s">
        <v>123</v>
      </c>
      <c r="AU199" s="176" t="s">
        <v>83</v>
      </c>
      <c r="AY199" s="16" t="s">
        <v>120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6" t="s">
        <v>81</v>
      </c>
      <c r="BK199" s="177">
        <f>ROUND(I199*H199,2)</f>
        <v>0</v>
      </c>
      <c r="BL199" s="16" t="s">
        <v>351</v>
      </c>
      <c r="BM199" s="176" t="s">
        <v>363</v>
      </c>
    </row>
    <row r="200" s="2" customFormat="1" ht="6.96" customHeight="1">
      <c r="A200" s="35"/>
      <c r="B200" s="57"/>
      <c r="C200" s="58"/>
      <c r="D200" s="58"/>
      <c r="E200" s="58"/>
      <c r="F200" s="58"/>
      <c r="G200" s="58"/>
      <c r="H200" s="58"/>
      <c r="I200" s="58"/>
      <c r="J200" s="58"/>
      <c r="K200" s="58"/>
      <c r="L200" s="36"/>
      <c r="M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</row>
  </sheetData>
  <autoFilter ref="C126:K199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Luděk Vintner</dc:creator>
  <cp:lastModifiedBy>Luděk Vintner</cp:lastModifiedBy>
  <dcterms:created xsi:type="dcterms:W3CDTF">2025-03-24T10:09:18Z</dcterms:created>
  <dcterms:modified xsi:type="dcterms:W3CDTF">2025-03-24T10:09:21Z</dcterms:modified>
</cp:coreProperties>
</file>