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\\Fs02\oru\Oddeleni hospodarske spravy\Žádost o VZ\Rok 2025\VZMR větší nákup - Rekonstrukce sociálních zařízení v budově KÚ\0 podklady\SČ KRAJ-SOCIÁLKY U VSTUPU C\"/>
    </mc:Choice>
  </mc:AlternateContent>
  <xr:revisionPtr revIDLastSave="0" documentId="13_ncr:1_{CD02D951-4F4B-4259-8E32-EC9819508A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2025-05 - Rekonstrukce so..." sheetId="2" r:id="rId2"/>
    <sheet name="Pokyny pro vyplnění" sheetId="3" r:id="rId3"/>
  </sheets>
  <definedNames>
    <definedName name="_xlnm._FilterDatabase" localSheetId="1" hidden="1">'2025-05 - Rekonstrukce so...'!$C$98:$K$867</definedName>
    <definedName name="_xlnm.Print_Titles" localSheetId="1">'2025-05 - Rekonstrukce so...'!$98:$98</definedName>
    <definedName name="_xlnm.Print_Titles" localSheetId="0">'Rekapitulace stavby'!$52:$52</definedName>
    <definedName name="_xlnm.Print_Area" localSheetId="1">'2025-05 - Rekonstrukce so...'!$C$4:$J$37,'2025-05 - Rekonstrukce so...'!$C$43:$J$82,'2025-05 - Rekonstrukce so...'!$C$88:$K$867</definedName>
    <definedName name="_xlnm.Print_Area" localSheetId="2">'Pokyny pro vyplnění'!$B$2:$K$71,'Pokyny pro vyplnění'!$B$74:$K$118,'Pokyny pro vyplnění'!$B$121:$K$161,'Pokyny pro vyplnění'!$B$164:$K$219</definedName>
    <definedName name="_xlnm.Print_Area" localSheetId="0">'Rekapitulace stavby'!$D$4:$AO$36,'Rekapitulace stavby'!$C$42:$AQ$56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5" i="2" l="1"/>
  <c r="J34" i="2"/>
  <c r="AY55" i="1"/>
  <c r="J33" i="2"/>
  <c r="AX55" i="1" s="1"/>
  <c r="BI865" i="2"/>
  <c r="BH865" i="2"/>
  <c r="BG865" i="2"/>
  <c r="BF865" i="2"/>
  <c r="T865" i="2"/>
  <c r="T864" i="2"/>
  <c r="R865" i="2"/>
  <c r="R864" i="2" s="1"/>
  <c r="P865" i="2"/>
  <c r="P864" i="2"/>
  <c r="BI861" i="2"/>
  <c r="BH861" i="2"/>
  <c r="BG861" i="2"/>
  <c r="BF861" i="2"/>
  <c r="T861" i="2"/>
  <c r="T860" i="2" s="1"/>
  <c r="T859" i="2" s="1"/>
  <c r="R861" i="2"/>
  <c r="R860" i="2"/>
  <c r="R859" i="2" s="1"/>
  <c r="P861" i="2"/>
  <c r="P860" i="2"/>
  <c r="P859" i="2"/>
  <c r="BI854" i="2"/>
  <c r="BH854" i="2"/>
  <c r="BG854" i="2"/>
  <c r="BF854" i="2"/>
  <c r="T854" i="2"/>
  <c r="R854" i="2"/>
  <c r="P854" i="2"/>
  <c r="BI849" i="2"/>
  <c r="BH849" i="2"/>
  <c r="BG849" i="2"/>
  <c r="BF849" i="2"/>
  <c r="T849" i="2"/>
  <c r="R849" i="2"/>
  <c r="P849" i="2"/>
  <c r="BI844" i="2"/>
  <c r="BH844" i="2"/>
  <c r="BG844" i="2"/>
  <c r="BF844" i="2"/>
  <c r="T844" i="2"/>
  <c r="R844" i="2"/>
  <c r="P844" i="2"/>
  <c r="BI839" i="2"/>
  <c r="BH839" i="2"/>
  <c r="BG839" i="2"/>
  <c r="BF839" i="2"/>
  <c r="T839" i="2"/>
  <c r="R839" i="2"/>
  <c r="P839" i="2"/>
  <c r="BI830" i="2"/>
  <c r="BH830" i="2"/>
  <c r="BG830" i="2"/>
  <c r="BF830" i="2"/>
  <c r="T830" i="2"/>
  <c r="R830" i="2"/>
  <c r="P830" i="2"/>
  <c r="BI827" i="2"/>
  <c r="BH827" i="2"/>
  <c r="BG827" i="2"/>
  <c r="BF827" i="2"/>
  <c r="T827" i="2"/>
  <c r="R827" i="2"/>
  <c r="P827" i="2"/>
  <c r="BI819" i="2"/>
  <c r="BH819" i="2"/>
  <c r="BG819" i="2"/>
  <c r="BF819" i="2"/>
  <c r="T819" i="2"/>
  <c r="R819" i="2"/>
  <c r="P819" i="2"/>
  <c r="BI816" i="2"/>
  <c r="BH816" i="2"/>
  <c r="BG816" i="2"/>
  <c r="BF816" i="2"/>
  <c r="T816" i="2"/>
  <c r="R816" i="2"/>
  <c r="P816" i="2"/>
  <c r="BI813" i="2"/>
  <c r="BH813" i="2"/>
  <c r="BG813" i="2"/>
  <c r="BF813" i="2"/>
  <c r="T813" i="2"/>
  <c r="R813" i="2"/>
  <c r="P813" i="2"/>
  <c r="BI805" i="2"/>
  <c r="BH805" i="2"/>
  <c r="BG805" i="2"/>
  <c r="BF805" i="2"/>
  <c r="T805" i="2"/>
  <c r="R805" i="2"/>
  <c r="P805" i="2"/>
  <c r="BI792" i="2"/>
  <c r="BH792" i="2"/>
  <c r="BG792" i="2"/>
  <c r="BF792" i="2"/>
  <c r="T792" i="2"/>
  <c r="R792" i="2"/>
  <c r="P792" i="2"/>
  <c r="BI779" i="2"/>
  <c r="BH779" i="2"/>
  <c r="BG779" i="2"/>
  <c r="BF779" i="2"/>
  <c r="T779" i="2"/>
  <c r="R779" i="2"/>
  <c r="P779" i="2"/>
  <c r="BI775" i="2"/>
  <c r="BH775" i="2"/>
  <c r="BG775" i="2"/>
  <c r="BF775" i="2"/>
  <c r="T775" i="2"/>
  <c r="R775" i="2"/>
  <c r="P775" i="2"/>
  <c r="BI772" i="2"/>
  <c r="BH772" i="2"/>
  <c r="BG772" i="2"/>
  <c r="BF772" i="2"/>
  <c r="T772" i="2"/>
  <c r="R772" i="2"/>
  <c r="P772" i="2"/>
  <c r="BI769" i="2"/>
  <c r="BH769" i="2"/>
  <c r="BG769" i="2"/>
  <c r="BF769" i="2"/>
  <c r="T769" i="2"/>
  <c r="R769" i="2"/>
  <c r="P769" i="2"/>
  <c r="BI764" i="2"/>
  <c r="BH764" i="2"/>
  <c r="BG764" i="2"/>
  <c r="BF764" i="2"/>
  <c r="T764" i="2"/>
  <c r="R764" i="2"/>
  <c r="P764" i="2"/>
  <c r="BI761" i="2"/>
  <c r="BH761" i="2"/>
  <c r="BG761" i="2"/>
  <c r="BF761" i="2"/>
  <c r="T761" i="2"/>
  <c r="R761" i="2"/>
  <c r="P761" i="2"/>
  <c r="BI758" i="2"/>
  <c r="BH758" i="2"/>
  <c r="BG758" i="2"/>
  <c r="BF758" i="2"/>
  <c r="T758" i="2"/>
  <c r="R758" i="2"/>
  <c r="P758" i="2"/>
  <c r="BI753" i="2"/>
  <c r="BH753" i="2"/>
  <c r="BG753" i="2"/>
  <c r="BF753" i="2"/>
  <c r="T753" i="2"/>
  <c r="R753" i="2"/>
  <c r="P753" i="2"/>
  <c r="BI748" i="2"/>
  <c r="BH748" i="2"/>
  <c r="BG748" i="2"/>
  <c r="BF748" i="2"/>
  <c r="T748" i="2"/>
  <c r="R748" i="2"/>
  <c r="P748" i="2"/>
  <c r="BI738" i="2"/>
  <c r="BH738" i="2"/>
  <c r="BG738" i="2"/>
  <c r="BF738" i="2"/>
  <c r="T738" i="2"/>
  <c r="R738" i="2"/>
  <c r="P738" i="2"/>
  <c r="BI728" i="2"/>
  <c r="BH728" i="2"/>
  <c r="BG728" i="2"/>
  <c r="BF728" i="2"/>
  <c r="T728" i="2"/>
  <c r="R728" i="2"/>
  <c r="P728" i="2"/>
  <c r="BI720" i="2"/>
  <c r="BH720" i="2"/>
  <c r="BG720" i="2"/>
  <c r="BF720" i="2"/>
  <c r="T720" i="2"/>
  <c r="R720" i="2"/>
  <c r="P720" i="2"/>
  <c r="BI711" i="2"/>
  <c r="BH711" i="2"/>
  <c r="BG711" i="2"/>
  <c r="BF711" i="2"/>
  <c r="T711" i="2"/>
  <c r="R711" i="2"/>
  <c r="P711" i="2"/>
  <c r="BI703" i="2"/>
  <c r="BH703" i="2"/>
  <c r="BG703" i="2"/>
  <c r="BF703" i="2"/>
  <c r="T703" i="2"/>
  <c r="R703" i="2"/>
  <c r="P703" i="2"/>
  <c r="BI695" i="2"/>
  <c r="BH695" i="2"/>
  <c r="BG695" i="2"/>
  <c r="BF695" i="2"/>
  <c r="T695" i="2"/>
  <c r="R695" i="2"/>
  <c r="P695" i="2"/>
  <c r="BI685" i="2"/>
  <c r="BH685" i="2"/>
  <c r="BG685" i="2"/>
  <c r="BF685" i="2"/>
  <c r="T685" i="2"/>
  <c r="R685" i="2"/>
  <c r="P685" i="2"/>
  <c r="BI681" i="2"/>
  <c r="BH681" i="2"/>
  <c r="BG681" i="2"/>
  <c r="BF681" i="2"/>
  <c r="T681" i="2"/>
  <c r="R681" i="2"/>
  <c r="P681" i="2"/>
  <c r="BI678" i="2"/>
  <c r="BH678" i="2"/>
  <c r="BG678" i="2"/>
  <c r="BF678" i="2"/>
  <c r="T678" i="2"/>
  <c r="R678" i="2"/>
  <c r="P678" i="2"/>
  <c r="BI673" i="2"/>
  <c r="BH673" i="2"/>
  <c r="BG673" i="2"/>
  <c r="BF673" i="2"/>
  <c r="T673" i="2"/>
  <c r="R673" i="2"/>
  <c r="P673" i="2"/>
  <c r="BI668" i="2"/>
  <c r="BH668" i="2"/>
  <c r="BG668" i="2"/>
  <c r="BF668" i="2"/>
  <c r="T668" i="2"/>
  <c r="R668" i="2"/>
  <c r="P668" i="2"/>
  <c r="BI665" i="2"/>
  <c r="BH665" i="2"/>
  <c r="BG665" i="2"/>
  <c r="BF665" i="2"/>
  <c r="T665" i="2"/>
  <c r="R665" i="2"/>
  <c r="P665" i="2"/>
  <c r="BI656" i="2"/>
  <c r="BH656" i="2"/>
  <c r="BG656" i="2"/>
  <c r="BF656" i="2"/>
  <c r="T656" i="2"/>
  <c r="R656" i="2"/>
  <c r="P656" i="2"/>
  <c r="BI653" i="2"/>
  <c r="BH653" i="2"/>
  <c r="BG653" i="2"/>
  <c r="BF653" i="2"/>
  <c r="T653" i="2"/>
  <c r="R653" i="2"/>
  <c r="P653" i="2"/>
  <c r="BI648" i="2"/>
  <c r="BH648" i="2"/>
  <c r="BG648" i="2"/>
  <c r="BF648" i="2"/>
  <c r="T648" i="2"/>
  <c r="R648" i="2"/>
  <c r="P648" i="2"/>
  <c r="BI644" i="2"/>
  <c r="BH644" i="2"/>
  <c r="BG644" i="2"/>
  <c r="BF644" i="2"/>
  <c r="T644" i="2"/>
  <c r="R644" i="2"/>
  <c r="P644" i="2"/>
  <c r="BI641" i="2"/>
  <c r="BH641" i="2"/>
  <c r="BG641" i="2"/>
  <c r="BF641" i="2"/>
  <c r="T641" i="2"/>
  <c r="R641" i="2"/>
  <c r="P641" i="2"/>
  <c r="BI636" i="2"/>
  <c r="BH636" i="2"/>
  <c r="BG636" i="2"/>
  <c r="BF636" i="2"/>
  <c r="T636" i="2"/>
  <c r="R636" i="2"/>
  <c r="P636" i="2"/>
  <c r="BI631" i="2"/>
  <c r="BH631" i="2"/>
  <c r="BG631" i="2"/>
  <c r="BF631" i="2"/>
  <c r="T631" i="2"/>
  <c r="R631" i="2"/>
  <c r="P631" i="2"/>
  <c r="BI628" i="2"/>
  <c r="BH628" i="2"/>
  <c r="BG628" i="2"/>
  <c r="BF628" i="2"/>
  <c r="T628" i="2"/>
  <c r="R628" i="2"/>
  <c r="P628" i="2"/>
  <c r="BI624" i="2"/>
  <c r="BH624" i="2"/>
  <c r="BG624" i="2"/>
  <c r="BF624" i="2"/>
  <c r="T624" i="2"/>
  <c r="R624" i="2"/>
  <c r="P624" i="2"/>
  <c r="BI619" i="2"/>
  <c r="BH619" i="2"/>
  <c r="BG619" i="2"/>
  <c r="BF619" i="2"/>
  <c r="T619" i="2"/>
  <c r="R619" i="2"/>
  <c r="P619" i="2"/>
  <c r="BI616" i="2"/>
  <c r="BH616" i="2"/>
  <c r="BG616" i="2"/>
  <c r="BF616" i="2"/>
  <c r="T616" i="2"/>
  <c r="R616" i="2"/>
  <c r="P616" i="2"/>
  <c r="BI613" i="2"/>
  <c r="BH613" i="2"/>
  <c r="BG613" i="2"/>
  <c r="BF613" i="2"/>
  <c r="T613" i="2"/>
  <c r="R613" i="2"/>
  <c r="P613" i="2"/>
  <c r="BI610" i="2"/>
  <c r="BH610" i="2"/>
  <c r="BG610" i="2"/>
  <c r="BF610" i="2"/>
  <c r="T610" i="2"/>
  <c r="R610" i="2"/>
  <c r="P610" i="2"/>
  <c r="BI607" i="2"/>
  <c r="BH607" i="2"/>
  <c r="BG607" i="2"/>
  <c r="BF607" i="2"/>
  <c r="T607" i="2"/>
  <c r="R607" i="2"/>
  <c r="P607" i="2"/>
  <c r="BI602" i="2"/>
  <c r="BH602" i="2"/>
  <c r="BG602" i="2"/>
  <c r="BF602" i="2"/>
  <c r="T602" i="2"/>
  <c r="R602" i="2"/>
  <c r="P602" i="2"/>
  <c r="BI597" i="2"/>
  <c r="BH597" i="2"/>
  <c r="BG597" i="2"/>
  <c r="BF597" i="2"/>
  <c r="T597" i="2"/>
  <c r="R597" i="2"/>
  <c r="P597" i="2"/>
  <c r="BI592" i="2"/>
  <c r="BH592" i="2"/>
  <c r="BG592" i="2"/>
  <c r="BF592" i="2"/>
  <c r="T592" i="2"/>
  <c r="R592" i="2"/>
  <c r="P592" i="2"/>
  <c r="BI587" i="2"/>
  <c r="BH587" i="2"/>
  <c r="BG587" i="2"/>
  <c r="BF587" i="2"/>
  <c r="T587" i="2"/>
  <c r="R587" i="2"/>
  <c r="P587" i="2"/>
  <c r="BI582" i="2"/>
  <c r="BH582" i="2"/>
  <c r="BG582" i="2"/>
  <c r="BF582" i="2"/>
  <c r="T582" i="2"/>
  <c r="R582" i="2"/>
  <c r="P582" i="2"/>
  <c r="BI578" i="2"/>
  <c r="BH578" i="2"/>
  <c r="BG578" i="2"/>
  <c r="BF578" i="2"/>
  <c r="T578" i="2"/>
  <c r="R578" i="2"/>
  <c r="P578" i="2"/>
  <c r="BI573" i="2"/>
  <c r="BH573" i="2"/>
  <c r="BG573" i="2"/>
  <c r="BF573" i="2"/>
  <c r="T573" i="2"/>
  <c r="R573" i="2"/>
  <c r="P573" i="2"/>
  <c r="BI571" i="2"/>
  <c r="BH571" i="2"/>
  <c r="BG571" i="2"/>
  <c r="BF571" i="2"/>
  <c r="T571" i="2"/>
  <c r="R571" i="2"/>
  <c r="P571" i="2"/>
  <c r="BI569" i="2"/>
  <c r="BH569" i="2"/>
  <c r="BG569" i="2"/>
  <c r="BF569" i="2"/>
  <c r="T569" i="2"/>
  <c r="R569" i="2"/>
  <c r="P569" i="2"/>
  <c r="BI566" i="2"/>
  <c r="BH566" i="2"/>
  <c r="BG566" i="2"/>
  <c r="BF566" i="2"/>
  <c r="T566" i="2"/>
  <c r="R566" i="2"/>
  <c r="P566" i="2"/>
  <c r="BI562" i="2"/>
  <c r="BH562" i="2"/>
  <c r="BG562" i="2"/>
  <c r="BF562" i="2"/>
  <c r="T562" i="2"/>
  <c r="R562" i="2"/>
  <c r="P562" i="2"/>
  <c r="BI559" i="2"/>
  <c r="BH559" i="2"/>
  <c r="BG559" i="2"/>
  <c r="BF559" i="2"/>
  <c r="T559" i="2"/>
  <c r="R559" i="2"/>
  <c r="P559" i="2"/>
  <c r="BI556" i="2"/>
  <c r="BH556" i="2"/>
  <c r="BG556" i="2"/>
  <c r="BF556" i="2"/>
  <c r="T556" i="2"/>
  <c r="R556" i="2"/>
  <c r="P556" i="2"/>
  <c r="BI551" i="2"/>
  <c r="BH551" i="2"/>
  <c r="BG551" i="2"/>
  <c r="BF551" i="2"/>
  <c r="T551" i="2"/>
  <c r="R551" i="2"/>
  <c r="P551" i="2"/>
  <c r="BI547" i="2"/>
  <c r="BH547" i="2"/>
  <c r="BG547" i="2"/>
  <c r="BF547" i="2"/>
  <c r="T547" i="2"/>
  <c r="R547" i="2"/>
  <c r="P547" i="2"/>
  <c r="BI542" i="2"/>
  <c r="BH542" i="2"/>
  <c r="BG542" i="2"/>
  <c r="BF542" i="2"/>
  <c r="T542" i="2"/>
  <c r="R542" i="2"/>
  <c r="P542" i="2"/>
  <c r="BI537" i="2"/>
  <c r="BH537" i="2"/>
  <c r="BG537" i="2"/>
  <c r="BF537" i="2"/>
  <c r="T537" i="2"/>
  <c r="R537" i="2"/>
  <c r="P537" i="2"/>
  <c r="BI533" i="2"/>
  <c r="BH533" i="2"/>
  <c r="BG533" i="2"/>
  <c r="BF533" i="2"/>
  <c r="T533" i="2"/>
  <c r="R533" i="2"/>
  <c r="P533" i="2"/>
  <c r="BI531" i="2"/>
  <c r="BH531" i="2"/>
  <c r="BG531" i="2"/>
  <c r="BF531" i="2"/>
  <c r="T531" i="2"/>
  <c r="R531" i="2"/>
  <c r="P531" i="2"/>
  <c r="BI528" i="2"/>
  <c r="BH528" i="2"/>
  <c r="BG528" i="2"/>
  <c r="BF528" i="2"/>
  <c r="T528" i="2"/>
  <c r="R528" i="2"/>
  <c r="P528" i="2"/>
  <c r="BI524" i="2"/>
  <c r="BH524" i="2"/>
  <c r="BG524" i="2"/>
  <c r="BF524" i="2"/>
  <c r="T524" i="2"/>
  <c r="R524" i="2"/>
  <c r="P524" i="2"/>
  <c r="BI522" i="2"/>
  <c r="BH522" i="2"/>
  <c r="BG522" i="2"/>
  <c r="BF522" i="2"/>
  <c r="T522" i="2"/>
  <c r="R522" i="2"/>
  <c r="P522" i="2"/>
  <c r="BI518" i="2"/>
  <c r="BH518" i="2"/>
  <c r="BG518" i="2"/>
  <c r="BF518" i="2"/>
  <c r="T518" i="2"/>
  <c r="R518" i="2"/>
  <c r="P518" i="2"/>
  <c r="BI516" i="2"/>
  <c r="BH516" i="2"/>
  <c r="BG516" i="2"/>
  <c r="BF516" i="2"/>
  <c r="T516" i="2"/>
  <c r="R516" i="2"/>
  <c r="P516" i="2"/>
  <c r="BI514" i="2"/>
  <c r="BH514" i="2"/>
  <c r="BG514" i="2"/>
  <c r="BF514" i="2"/>
  <c r="T514" i="2"/>
  <c r="R514" i="2"/>
  <c r="P514" i="2"/>
  <c r="BI512" i="2"/>
  <c r="BH512" i="2"/>
  <c r="BG512" i="2"/>
  <c r="BF512" i="2"/>
  <c r="T512" i="2"/>
  <c r="R512" i="2"/>
  <c r="P512" i="2"/>
  <c r="BI510" i="2"/>
  <c r="BH510" i="2"/>
  <c r="BG510" i="2"/>
  <c r="BF510" i="2"/>
  <c r="T510" i="2"/>
  <c r="R510" i="2"/>
  <c r="P510" i="2"/>
  <c r="BI507" i="2"/>
  <c r="BH507" i="2"/>
  <c r="BG507" i="2"/>
  <c r="BF507" i="2"/>
  <c r="T507" i="2"/>
  <c r="R507" i="2"/>
  <c r="P507" i="2"/>
  <c r="BI504" i="2"/>
  <c r="BH504" i="2"/>
  <c r="BG504" i="2"/>
  <c r="BF504" i="2"/>
  <c r="T504" i="2"/>
  <c r="R504" i="2"/>
  <c r="P504" i="2"/>
  <c r="BI501" i="2"/>
  <c r="BH501" i="2"/>
  <c r="BG501" i="2"/>
  <c r="BF501" i="2"/>
  <c r="T501" i="2"/>
  <c r="R501" i="2"/>
  <c r="P501" i="2"/>
  <c r="BI499" i="2"/>
  <c r="BH499" i="2"/>
  <c r="BG499" i="2"/>
  <c r="BF499" i="2"/>
  <c r="T499" i="2"/>
  <c r="R499" i="2"/>
  <c r="P499" i="2"/>
  <c r="BI497" i="2"/>
  <c r="BH497" i="2"/>
  <c r="BG497" i="2"/>
  <c r="BF497" i="2"/>
  <c r="T497" i="2"/>
  <c r="R497" i="2"/>
  <c r="P497" i="2"/>
  <c r="BI495" i="2"/>
  <c r="BH495" i="2"/>
  <c r="BG495" i="2"/>
  <c r="BF495" i="2"/>
  <c r="T495" i="2"/>
  <c r="R495" i="2"/>
  <c r="P495" i="2"/>
  <c r="BI492" i="2"/>
  <c r="BH492" i="2"/>
  <c r="BG492" i="2"/>
  <c r="BF492" i="2"/>
  <c r="T492" i="2"/>
  <c r="R492" i="2"/>
  <c r="P492" i="2"/>
  <c r="BI490" i="2"/>
  <c r="BH490" i="2"/>
  <c r="BG490" i="2"/>
  <c r="BF490" i="2"/>
  <c r="T490" i="2"/>
  <c r="R490" i="2"/>
  <c r="P490" i="2"/>
  <c r="BI487" i="2"/>
  <c r="BH487" i="2"/>
  <c r="BG487" i="2"/>
  <c r="BF487" i="2"/>
  <c r="T487" i="2"/>
  <c r="R487" i="2"/>
  <c r="P487" i="2"/>
  <c r="BI484" i="2"/>
  <c r="BH484" i="2"/>
  <c r="BG484" i="2"/>
  <c r="BF484" i="2"/>
  <c r="T484" i="2"/>
  <c r="R484" i="2"/>
  <c r="P484" i="2"/>
  <c r="BI481" i="2"/>
  <c r="BH481" i="2"/>
  <c r="BG481" i="2"/>
  <c r="BF481" i="2"/>
  <c r="T481" i="2"/>
  <c r="R481" i="2"/>
  <c r="P481" i="2"/>
  <c r="BI477" i="2"/>
  <c r="BH477" i="2"/>
  <c r="BG477" i="2"/>
  <c r="BF477" i="2"/>
  <c r="T477" i="2"/>
  <c r="R477" i="2"/>
  <c r="P477" i="2"/>
  <c r="BI474" i="2"/>
  <c r="BH474" i="2"/>
  <c r="BG474" i="2"/>
  <c r="BF474" i="2"/>
  <c r="T474" i="2"/>
  <c r="R474" i="2"/>
  <c r="P474" i="2"/>
  <c r="BI470" i="2"/>
  <c r="BH470" i="2"/>
  <c r="BG470" i="2"/>
  <c r="BF470" i="2"/>
  <c r="T470" i="2"/>
  <c r="R470" i="2"/>
  <c r="P470" i="2"/>
  <c r="BI468" i="2"/>
  <c r="BH468" i="2"/>
  <c r="BG468" i="2"/>
  <c r="BF468" i="2"/>
  <c r="T468" i="2"/>
  <c r="R468" i="2"/>
  <c r="P468" i="2"/>
  <c r="BI465" i="2"/>
  <c r="BH465" i="2"/>
  <c r="BG465" i="2"/>
  <c r="BF465" i="2"/>
  <c r="T465" i="2"/>
  <c r="R465" i="2"/>
  <c r="P465" i="2"/>
  <c r="BI462" i="2"/>
  <c r="BH462" i="2"/>
  <c r="BG462" i="2"/>
  <c r="BF462" i="2"/>
  <c r="T462" i="2"/>
  <c r="R462" i="2"/>
  <c r="P462" i="2"/>
  <c r="BI459" i="2"/>
  <c r="BH459" i="2"/>
  <c r="BG459" i="2"/>
  <c r="BF459" i="2"/>
  <c r="T459" i="2"/>
  <c r="R459" i="2"/>
  <c r="P459" i="2"/>
  <c r="BI455" i="2"/>
  <c r="BH455" i="2"/>
  <c r="BG455" i="2"/>
  <c r="BF455" i="2"/>
  <c r="T455" i="2"/>
  <c r="R455" i="2"/>
  <c r="P455" i="2"/>
  <c r="BI452" i="2"/>
  <c r="BH452" i="2"/>
  <c r="BG452" i="2"/>
  <c r="BF452" i="2"/>
  <c r="T452" i="2"/>
  <c r="R452" i="2"/>
  <c r="P452" i="2"/>
  <c r="BI447" i="2"/>
  <c r="BH447" i="2"/>
  <c r="BG447" i="2"/>
  <c r="BF447" i="2"/>
  <c r="T447" i="2"/>
  <c r="R447" i="2"/>
  <c r="P447" i="2"/>
  <c r="BI444" i="2"/>
  <c r="BH444" i="2"/>
  <c r="BG444" i="2"/>
  <c r="BF444" i="2"/>
  <c r="T444" i="2"/>
  <c r="R444" i="2"/>
  <c r="P444" i="2"/>
  <c r="BI440" i="2"/>
  <c r="BH440" i="2"/>
  <c r="BG440" i="2"/>
  <c r="BF440" i="2"/>
  <c r="T440" i="2"/>
  <c r="R440" i="2"/>
  <c r="P440" i="2"/>
  <c r="BI437" i="2"/>
  <c r="BH437" i="2"/>
  <c r="BG437" i="2"/>
  <c r="BF437" i="2"/>
  <c r="T437" i="2"/>
  <c r="R437" i="2"/>
  <c r="P437" i="2"/>
  <c r="BI434" i="2"/>
  <c r="BH434" i="2"/>
  <c r="BG434" i="2"/>
  <c r="BF434" i="2"/>
  <c r="T434" i="2"/>
  <c r="R434" i="2"/>
  <c r="P434" i="2"/>
  <c r="BI431" i="2"/>
  <c r="BH431" i="2"/>
  <c r="BG431" i="2"/>
  <c r="BF431" i="2"/>
  <c r="T431" i="2"/>
  <c r="R431" i="2"/>
  <c r="P431" i="2"/>
  <c r="BI427" i="2"/>
  <c r="BH427" i="2"/>
  <c r="BG427" i="2"/>
  <c r="BF427" i="2"/>
  <c r="T427" i="2"/>
  <c r="R427" i="2"/>
  <c r="P427" i="2"/>
  <c r="BI424" i="2"/>
  <c r="BH424" i="2"/>
  <c r="BG424" i="2"/>
  <c r="BF424" i="2"/>
  <c r="T424" i="2"/>
  <c r="R424" i="2"/>
  <c r="P424" i="2"/>
  <c r="BI421" i="2"/>
  <c r="BH421" i="2"/>
  <c r="BG421" i="2"/>
  <c r="BF421" i="2"/>
  <c r="T421" i="2"/>
  <c r="R421" i="2"/>
  <c r="P421" i="2"/>
  <c r="BI416" i="2"/>
  <c r="BH416" i="2"/>
  <c r="BG416" i="2"/>
  <c r="BF416" i="2"/>
  <c r="T416" i="2"/>
  <c r="R416" i="2"/>
  <c r="P416" i="2"/>
  <c r="BI413" i="2"/>
  <c r="BH413" i="2"/>
  <c r="BG413" i="2"/>
  <c r="BF413" i="2"/>
  <c r="T413" i="2"/>
  <c r="R413" i="2"/>
  <c r="P413" i="2"/>
  <c r="BI408" i="2"/>
  <c r="BH408" i="2"/>
  <c r="BG408" i="2"/>
  <c r="BF408" i="2"/>
  <c r="T408" i="2"/>
  <c r="T407" i="2"/>
  <c r="R408" i="2"/>
  <c r="R407" i="2"/>
  <c r="P408" i="2"/>
  <c r="P407" i="2"/>
  <c r="BI404" i="2"/>
  <c r="BH404" i="2"/>
  <c r="BG404" i="2"/>
  <c r="BF404" i="2"/>
  <c r="T404" i="2"/>
  <c r="R404" i="2"/>
  <c r="P404" i="2"/>
  <c r="BI402" i="2"/>
  <c r="BH402" i="2"/>
  <c r="BG402" i="2"/>
  <c r="BF402" i="2"/>
  <c r="T402" i="2"/>
  <c r="R402" i="2"/>
  <c r="P402" i="2"/>
  <c r="BI398" i="2"/>
  <c r="BH398" i="2"/>
  <c r="BG398" i="2"/>
  <c r="BF398" i="2"/>
  <c r="T398" i="2"/>
  <c r="R398" i="2"/>
  <c r="P398" i="2"/>
  <c r="BI394" i="2"/>
  <c r="BH394" i="2"/>
  <c r="BG394" i="2"/>
  <c r="BF394" i="2"/>
  <c r="T394" i="2"/>
  <c r="R394" i="2"/>
  <c r="P394" i="2"/>
  <c r="BI390" i="2"/>
  <c r="BH390" i="2"/>
  <c r="BG390" i="2"/>
  <c r="BF390" i="2"/>
  <c r="T390" i="2"/>
  <c r="R390" i="2"/>
  <c r="P390" i="2"/>
  <c r="BI387" i="2"/>
  <c r="BH387" i="2"/>
  <c r="BG387" i="2"/>
  <c r="BF387" i="2"/>
  <c r="T387" i="2"/>
  <c r="R387" i="2"/>
  <c r="P387" i="2"/>
  <c r="BI382" i="2"/>
  <c r="BH382" i="2"/>
  <c r="BG382" i="2"/>
  <c r="BF382" i="2"/>
  <c r="T382" i="2"/>
  <c r="R382" i="2"/>
  <c r="P382" i="2"/>
  <c r="BI379" i="2"/>
  <c r="BH379" i="2"/>
  <c r="BG379" i="2"/>
  <c r="BF379" i="2"/>
  <c r="T379" i="2"/>
  <c r="R379" i="2"/>
  <c r="P379" i="2"/>
  <c r="BI374" i="2"/>
  <c r="BH374" i="2"/>
  <c r="BG374" i="2"/>
  <c r="BF374" i="2"/>
  <c r="T374" i="2"/>
  <c r="R374" i="2"/>
  <c r="P374" i="2"/>
  <c r="BI372" i="2"/>
  <c r="BH372" i="2"/>
  <c r="BG372" i="2"/>
  <c r="BF372" i="2"/>
  <c r="T372" i="2"/>
  <c r="R372" i="2"/>
  <c r="P372" i="2"/>
  <c r="BI369" i="2"/>
  <c r="BH369" i="2"/>
  <c r="BG369" i="2"/>
  <c r="BF369" i="2"/>
  <c r="T369" i="2"/>
  <c r="R369" i="2"/>
  <c r="P369" i="2"/>
  <c r="BI367" i="2"/>
  <c r="BH367" i="2"/>
  <c r="BG367" i="2"/>
  <c r="BF367" i="2"/>
  <c r="T367" i="2"/>
  <c r="R367" i="2"/>
  <c r="P367" i="2"/>
  <c r="BI362" i="2"/>
  <c r="BH362" i="2"/>
  <c r="BG362" i="2"/>
  <c r="BF362" i="2"/>
  <c r="T362" i="2"/>
  <c r="R362" i="2"/>
  <c r="P362" i="2"/>
  <c r="BI360" i="2"/>
  <c r="BH360" i="2"/>
  <c r="BG360" i="2"/>
  <c r="BF360" i="2"/>
  <c r="T360" i="2"/>
  <c r="R360" i="2"/>
  <c r="P360" i="2"/>
  <c r="BI355" i="2"/>
  <c r="BH355" i="2"/>
  <c r="BG355" i="2"/>
  <c r="BF355" i="2"/>
  <c r="T355" i="2"/>
  <c r="R355" i="2"/>
  <c r="P355" i="2"/>
  <c r="BI353" i="2"/>
  <c r="BH353" i="2"/>
  <c r="BG353" i="2"/>
  <c r="BF353" i="2"/>
  <c r="T353" i="2"/>
  <c r="R353" i="2"/>
  <c r="P353" i="2"/>
  <c r="BI350" i="2"/>
  <c r="BH350" i="2"/>
  <c r="BG350" i="2"/>
  <c r="BF350" i="2"/>
  <c r="T350" i="2"/>
  <c r="R350" i="2"/>
  <c r="P350" i="2"/>
  <c r="BI348" i="2"/>
  <c r="BH348" i="2"/>
  <c r="BG348" i="2"/>
  <c r="BF348" i="2"/>
  <c r="T348" i="2"/>
  <c r="R348" i="2"/>
  <c r="P348" i="2"/>
  <c r="BI343" i="2"/>
  <c r="BH343" i="2"/>
  <c r="BG343" i="2"/>
  <c r="BF343" i="2"/>
  <c r="T343" i="2"/>
  <c r="R343" i="2"/>
  <c r="P343" i="2"/>
  <c r="BI341" i="2"/>
  <c r="BH341" i="2"/>
  <c r="BG341" i="2"/>
  <c r="BF341" i="2"/>
  <c r="T341" i="2"/>
  <c r="R341" i="2"/>
  <c r="P341" i="2"/>
  <c r="BI336" i="2"/>
  <c r="BH336" i="2"/>
  <c r="BG336" i="2"/>
  <c r="BF336" i="2"/>
  <c r="T336" i="2"/>
  <c r="R336" i="2"/>
  <c r="P336" i="2"/>
  <c r="BI332" i="2"/>
  <c r="BH332" i="2"/>
  <c r="BG332" i="2"/>
  <c r="BF332" i="2"/>
  <c r="T332" i="2"/>
  <c r="R332" i="2"/>
  <c r="P332" i="2"/>
  <c r="BI329" i="2"/>
  <c r="BH329" i="2"/>
  <c r="BG329" i="2"/>
  <c r="BF329" i="2"/>
  <c r="T329" i="2"/>
  <c r="R329" i="2"/>
  <c r="P329" i="2"/>
  <c r="BI324" i="2"/>
  <c r="BH324" i="2"/>
  <c r="BG324" i="2"/>
  <c r="BF324" i="2"/>
  <c r="T324" i="2"/>
  <c r="R324" i="2"/>
  <c r="P324" i="2"/>
  <c r="BI319" i="2"/>
  <c r="BH319" i="2"/>
  <c r="BG319" i="2"/>
  <c r="BF319" i="2"/>
  <c r="T319" i="2"/>
  <c r="R319" i="2"/>
  <c r="P319" i="2"/>
  <c r="BI314" i="2"/>
  <c r="BH314" i="2"/>
  <c r="BG314" i="2"/>
  <c r="BF314" i="2"/>
  <c r="T314" i="2"/>
  <c r="R314" i="2"/>
  <c r="P314" i="2"/>
  <c r="BI309" i="2"/>
  <c r="BH309" i="2"/>
  <c r="BG309" i="2"/>
  <c r="BF309" i="2"/>
  <c r="T309" i="2"/>
  <c r="R309" i="2"/>
  <c r="P309" i="2"/>
  <c r="BI306" i="2"/>
  <c r="BH306" i="2"/>
  <c r="BG306" i="2"/>
  <c r="BF306" i="2"/>
  <c r="T306" i="2"/>
  <c r="R306" i="2"/>
  <c r="P306" i="2"/>
  <c r="BI303" i="2"/>
  <c r="BH303" i="2"/>
  <c r="BG303" i="2"/>
  <c r="BF303" i="2"/>
  <c r="T303" i="2"/>
  <c r="R303" i="2"/>
  <c r="P303" i="2"/>
  <c r="BI300" i="2"/>
  <c r="BH300" i="2"/>
  <c r="BG300" i="2"/>
  <c r="BF300" i="2"/>
  <c r="T300" i="2"/>
  <c r="R300" i="2"/>
  <c r="P300" i="2"/>
  <c r="BI297" i="2"/>
  <c r="BH297" i="2"/>
  <c r="BG297" i="2"/>
  <c r="BF297" i="2"/>
  <c r="T297" i="2"/>
  <c r="R297" i="2"/>
  <c r="P297" i="2"/>
  <c r="BI294" i="2"/>
  <c r="BH294" i="2"/>
  <c r="BG294" i="2"/>
  <c r="BF294" i="2"/>
  <c r="T294" i="2"/>
  <c r="R294" i="2"/>
  <c r="P294" i="2"/>
  <c r="BI291" i="2"/>
  <c r="BH291" i="2"/>
  <c r="BG291" i="2"/>
  <c r="BF291" i="2"/>
  <c r="T291" i="2"/>
  <c r="R291" i="2"/>
  <c r="P291" i="2"/>
  <c r="BI286" i="2"/>
  <c r="BH286" i="2"/>
  <c r="BG286" i="2"/>
  <c r="BF286" i="2"/>
  <c r="T286" i="2"/>
  <c r="R286" i="2"/>
  <c r="P286" i="2"/>
  <c r="BI282" i="2"/>
  <c r="BH282" i="2"/>
  <c r="BG282" i="2"/>
  <c r="BF282" i="2"/>
  <c r="T282" i="2"/>
  <c r="R282" i="2"/>
  <c r="P282" i="2"/>
  <c r="BI277" i="2"/>
  <c r="BH277" i="2"/>
  <c r="BG277" i="2"/>
  <c r="BF277" i="2"/>
  <c r="T277" i="2"/>
  <c r="R277" i="2"/>
  <c r="P277" i="2"/>
  <c r="BI274" i="2"/>
  <c r="BH274" i="2"/>
  <c r="BG274" i="2"/>
  <c r="BF274" i="2"/>
  <c r="T274" i="2"/>
  <c r="R274" i="2"/>
  <c r="P274" i="2"/>
  <c r="BI271" i="2"/>
  <c r="BH271" i="2"/>
  <c r="BG271" i="2"/>
  <c r="BF271" i="2"/>
  <c r="T271" i="2"/>
  <c r="R271" i="2"/>
  <c r="P271" i="2"/>
  <c r="BI266" i="2"/>
  <c r="BH266" i="2"/>
  <c r="BG266" i="2"/>
  <c r="BF266" i="2"/>
  <c r="T266" i="2"/>
  <c r="R266" i="2"/>
  <c r="P266" i="2"/>
  <c r="BI261" i="2"/>
  <c r="BH261" i="2"/>
  <c r="BG261" i="2"/>
  <c r="BF261" i="2"/>
  <c r="T261" i="2"/>
  <c r="R261" i="2"/>
  <c r="P261" i="2"/>
  <c r="BI257" i="2"/>
  <c r="BH257" i="2"/>
  <c r="BG257" i="2"/>
  <c r="BF257" i="2"/>
  <c r="T257" i="2"/>
  <c r="R257" i="2"/>
  <c r="P257" i="2"/>
  <c r="BI254" i="2"/>
  <c r="BH254" i="2"/>
  <c r="BG254" i="2"/>
  <c r="BF254" i="2"/>
  <c r="T254" i="2"/>
  <c r="R254" i="2"/>
  <c r="P254" i="2"/>
  <c r="BI250" i="2"/>
  <c r="BH250" i="2"/>
  <c r="BG250" i="2"/>
  <c r="BF250" i="2"/>
  <c r="T250" i="2"/>
  <c r="R250" i="2"/>
  <c r="P250" i="2"/>
  <c r="BI245" i="2"/>
  <c r="BH245" i="2"/>
  <c r="BG245" i="2"/>
  <c r="BF245" i="2"/>
  <c r="T245" i="2"/>
  <c r="R245" i="2"/>
  <c r="P245" i="2"/>
  <c r="BI240" i="2"/>
  <c r="BH240" i="2"/>
  <c r="BG240" i="2"/>
  <c r="BF240" i="2"/>
  <c r="T240" i="2"/>
  <c r="R240" i="2"/>
  <c r="P240" i="2"/>
  <c r="BI235" i="2"/>
  <c r="BH235" i="2"/>
  <c r="BG235" i="2"/>
  <c r="BF235" i="2"/>
  <c r="T235" i="2"/>
  <c r="T234" i="2"/>
  <c r="R235" i="2"/>
  <c r="R234" i="2" s="1"/>
  <c r="P235" i="2"/>
  <c r="P234" i="2"/>
  <c r="BI231" i="2"/>
  <c r="BH231" i="2"/>
  <c r="BG231" i="2"/>
  <c r="BF231" i="2"/>
  <c r="T231" i="2"/>
  <c r="R231" i="2"/>
  <c r="P231" i="2"/>
  <c r="BI227" i="2"/>
  <c r="BH227" i="2"/>
  <c r="BG227" i="2"/>
  <c r="BF227" i="2"/>
  <c r="T227" i="2"/>
  <c r="R227" i="2"/>
  <c r="P227" i="2"/>
  <c r="BI224" i="2"/>
  <c r="BH224" i="2"/>
  <c r="BG224" i="2"/>
  <c r="BF224" i="2"/>
  <c r="T224" i="2"/>
  <c r="R224" i="2"/>
  <c r="P224" i="2"/>
  <c r="BI221" i="2"/>
  <c r="BH221" i="2"/>
  <c r="BG221" i="2"/>
  <c r="BF221" i="2"/>
  <c r="T221" i="2"/>
  <c r="R221" i="2"/>
  <c r="P221" i="2"/>
  <c r="BI206" i="2"/>
  <c r="BH206" i="2"/>
  <c r="BG206" i="2"/>
  <c r="BF206" i="2"/>
  <c r="T206" i="2"/>
  <c r="R206" i="2"/>
  <c r="P206" i="2"/>
  <c r="BI200" i="2"/>
  <c r="BH200" i="2"/>
  <c r="BG200" i="2"/>
  <c r="BF200" i="2"/>
  <c r="T200" i="2"/>
  <c r="R200" i="2"/>
  <c r="P200" i="2"/>
  <c r="BI195" i="2"/>
  <c r="BH195" i="2"/>
  <c r="BG195" i="2"/>
  <c r="BF195" i="2"/>
  <c r="T195" i="2"/>
  <c r="R195" i="2"/>
  <c r="P195" i="2"/>
  <c r="BI190" i="2"/>
  <c r="BH190" i="2"/>
  <c r="BG190" i="2"/>
  <c r="BF190" i="2"/>
  <c r="T190" i="2"/>
  <c r="R190" i="2"/>
  <c r="P190" i="2"/>
  <c r="BI185" i="2"/>
  <c r="BH185" i="2"/>
  <c r="BG185" i="2"/>
  <c r="BF185" i="2"/>
  <c r="T185" i="2"/>
  <c r="R185" i="2"/>
  <c r="P185" i="2"/>
  <c r="BI180" i="2"/>
  <c r="BH180" i="2"/>
  <c r="BG180" i="2"/>
  <c r="BF180" i="2"/>
  <c r="T180" i="2"/>
  <c r="R180" i="2"/>
  <c r="P180" i="2"/>
  <c r="BI175" i="2"/>
  <c r="BH175" i="2"/>
  <c r="BG175" i="2"/>
  <c r="BF175" i="2"/>
  <c r="T175" i="2"/>
  <c r="R175" i="2"/>
  <c r="P175" i="2"/>
  <c r="BI170" i="2"/>
  <c r="BH170" i="2"/>
  <c r="BG170" i="2"/>
  <c r="BF170" i="2"/>
  <c r="T170" i="2"/>
  <c r="R170" i="2"/>
  <c r="P170" i="2"/>
  <c r="BI165" i="2"/>
  <c r="BH165" i="2"/>
  <c r="BG165" i="2"/>
  <c r="BF165" i="2"/>
  <c r="T165" i="2"/>
  <c r="R165" i="2"/>
  <c r="P165" i="2"/>
  <c r="BI162" i="2"/>
  <c r="BH162" i="2"/>
  <c r="BG162" i="2"/>
  <c r="BF162" i="2"/>
  <c r="T162" i="2"/>
  <c r="R162" i="2"/>
  <c r="P162" i="2"/>
  <c r="BI158" i="2"/>
  <c r="BH158" i="2"/>
  <c r="BG158" i="2"/>
  <c r="BF158" i="2"/>
  <c r="T158" i="2"/>
  <c r="R158" i="2"/>
  <c r="P158" i="2"/>
  <c r="BI155" i="2"/>
  <c r="BH155" i="2"/>
  <c r="BG155" i="2"/>
  <c r="BF155" i="2"/>
  <c r="T155" i="2"/>
  <c r="R155" i="2"/>
  <c r="P155" i="2"/>
  <c r="BI150" i="2"/>
  <c r="BH150" i="2"/>
  <c r="BG150" i="2"/>
  <c r="BF150" i="2"/>
  <c r="T150" i="2"/>
  <c r="R150" i="2"/>
  <c r="P150" i="2"/>
  <c r="BI146" i="2"/>
  <c r="BH146" i="2"/>
  <c r="BG146" i="2"/>
  <c r="BF146" i="2"/>
  <c r="T146" i="2"/>
  <c r="R146" i="2"/>
  <c r="P146" i="2"/>
  <c r="BI141" i="2"/>
  <c r="BH141" i="2"/>
  <c r="BG141" i="2"/>
  <c r="BF141" i="2"/>
  <c r="T141" i="2"/>
  <c r="R141" i="2"/>
  <c r="P141" i="2"/>
  <c r="BI138" i="2"/>
  <c r="BH138" i="2"/>
  <c r="BG138" i="2"/>
  <c r="BF138" i="2"/>
  <c r="T138" i="2"/>
  <c r="R138" i="2"/>
  <c r="P138" i="2"/>
  <c r="BI134" i="2"/>
  <c r="BH134" i="2"/>
  <c r="BG134" i="2"/>
  <c r="BF134" i="2"/>
  <c r="T134" i="2"/>
  <c r="R134" i="2"/>
  <c r="P134" i="2"/>
  <c r="BI129" i="2"/>
  <c r="BH129" i="2"/>
  <c r="BG129" i="2"/>
  <c r="BF129" i="2"/>
  <c r="T129" i="2"/>
  <c r="R129" i="2"/>
  <c r="P129" i="2"/>
  <c r="BI124" i="2"/>
  <c r="BH124" i="2"/>
  <c r="BG124" i="2"/>
  <c r="BF124" i="2"/>
  <c r="T124" i="2"/>
  <c r="R124" i="2"/>
  <c r="P124" i="2"/>
  <c r="BI119" i="2"/>
  <c r="BH119" i="2"/>
  <c r="BG119" i="2"/>
  <c r="BF119" i="2"/>
  <c r="T119" i="2"/>
  <c r="R119" i="2"/>
  <c r="P119" i="2"/>
  <c r="BI114" i="2"/>
  <c r="BH114" i="2"/>
  <c r="BG114" i="2"/>
  <c r="BF114" i="2"/>
  <c r="T114" i="2"/>
  <c r="R114" i="2"/>
  <c r="P114" i="2"/>
  <c r="BI108" i="2"/>
  <c r="BH108" i="2"/>
  <c r="BG108" i="2"/>
  <c r="BF108" i="2"/>
  <c r="T108" i="2"/>
  <c r="R108" i="2"/>
  <c r="P108" i="2"/>
  <c r="BI102" i="2"/>
  <c r="BH102" i="2"/>
  <c r="BG102" i="2"/>
  <c r="BF102" i="2"/>
  <c r="T102" i="2"/>
  <c r="T101" i="2"/>
  <c r="R102" i="2"/>
  <c r="R101" i="2" s="1"/>
  <c r="P102" i="2"/>
  <c r="P101" i="2"/>
  <c r="J96" i="2"/>
  <c r="J95" i="2"/>
  <c r="F95" i="2"/>
  <c r="F93" i="2"/>
  <c r="E91" i="2"/>
  <c r="J51" i="2"/>
  <c r="J50" i="2"/>
  <c r="F50" i="2"/>
  <c r="F48" i="2"/>
  <c r="E46" i="2"/>
  <c r="J16" i="2"/>
  <c r="E16" i="2"/>
  <c r="F96" i="2"/>
  <c r="J15" i="2"/>
  <c r="J10" i="2"/>
  <c r="J93" i="2"/>
  <c r="L50" i="1"/>
  <c r="AM50" i="1"/>
  <c r="AM49" i="1"/>
  <c r="L49" i="1"/>
  <c r="AM47" i="1"/>
  <c r="L47" i="1"/>
  <c r="L45" i="1"/>
  <c r="L44" i="1"/>
  <c r="BK155" i="2"/>
  <c r="J827" i="2"/>
  <c r="BK631" i="2"/>
  <c r="BK571" i="2"/>
  <c r="BK314" i="2"/>
  <c r="J170" i="2"/>
  <c r="J839" i="2"/>
  <c r="BK758" i="2"/>
  <c r="BK607" i="2"/>
  <c r="J507" i="2"/>
  <c r="J437" i="2"/>
  <c r="BK355" i="2"/>
  <c r="BK254" i="2"/>
  <c r="J571" i="2"/>
  <c r="BK481" i="2"/>
  <c r="BK343" i="2"/>
  <c r="J297" i="2"/>
  <c r="BK108" i="2"/>
  <c r="BK813" i="2"/>
  <c r="BK678" i="2"/>
  <c r="J573" i="2"/>
  <c r="BK504" i="2"/>
  <c r="BK440" i="2"/>
  <c r="BK374" i="2"/>
  <c r="J282" i="2"/>
  <c r="J138" i="2"/>
  <c r="J819" i="2"/>
  <c r="BK648" i="2"/>
  <c r="BK507" i="2"/>
  <c r="BK416" i="2"/>
  <c r="BK360" i="2"/>
  <c r="BK282" i="2"/>
  <c r="J235" i="2"/>
  <c r="BK150" i="2"/>
  <c r="BK769" i="2"/>
  <c r="BK624" i="2"/>
  <c r="J533" i="2"/>
  <c r="BK455" i="2"/>
  <c r="J382" i="2"/>
  <c r="BK854" i="2"/>
  <c r="BK728" i="2"/>
  <c r="J597" i="2"/>
  <c r="BK497" i="2"/>
  <c r="BK452" i="2"/>
  <c r="BK336" i="2"/>
  <c r="BK274" i="2"/>
  <c r="J190" i="2"/>
  <c r="J108" i="2"/>
  <c r="BK827" i="2"/>
  <c r="J641" i="2"/>
  <c r="BK556" i="2"/>
  <c r="BK484" i="2"/>
  <c r="BK350" i="2"/>
  <c r="J274" i="2"/>
  <c r="J102" i="2"/>
  <c r="J849" i="2"/>
  <c r="J678" i="2"/>
  <c r="BK559" i="2"/>
  <c r="J294" i="2"/>
  <c r="BK195" i="2"/>
  <c r="J162" i="2"/>
  <c r="BK772" i="2"/>
  <c r="J648" i="2"/>
  <c r="BK528" i="2"/>
  <c r="J462" i="2"/>
  <c r="J394" i="2"/>
  <c r="BK306" i="2"/>
  <c r="J673" i="2"/>
  <c r="J587" i="2"/>
  <c r="BK492" i="2"/>
  <c r="BK362" i="2"/>
  <c r="BK277" i="2"/>
  <c r="BK190" i="2"/>
  <c r="J830" i="2"/>
  <c r="BK695" i="2"/>
  <c r="BK597" i="2"/>
  <c r="BK487" i="2"/>
  <c r="J390" i="2"/>
  <c r="BK297" i="2"/>
  <c r="J200" i="2"/>
  <c r="BK844" i="2"/>
  <c r="J711" i="2"/>
  <c r="BK569" i="2"/>
  <c r="J497" i="2"/>
  <c r="BK437" i="2"/>
  <c r="BK382" i="2"/>
  <c r="BK332" i="2"/>
  <c r="J254" i="2"/>
  <c r="J141" i="2"/>
  <c r="BK830" i="2"/>
  <c r="BK641" i="2"/>
  <c r="J578" i="2"/>
  <c r="J501" i="2"/>
  <c r="J434" i="2"/>
  <c r="BK141" i="2"/>
  <c r="BK816" i="2"/>
  <c r="J681" i="2"/>
  <c r="BK573" i="2"/>
  <c r="J516" i="2"/>
  <c r="BK387" i="2"/>
  <c r="BK291" i="2"/>
  <c r="J224" i="2"/>
  <c r="BK129" i="2"/>
  <c r="J813" i="2"/>
  <c r="BK665" i="2"/>
  <c r="BK566" i="2"/>
  <c r="BK474" i="2"/>
  <c r="BK390" i="2"/>
  <c r="J341" i="2"/>
  <c r="J261" i="2"/>
  <c r="J134" i="2"/>
  <c r="J805" i="2"/>
  <c r="J665" i="2"/>
  <c r="BK582" i="2"/>
  <c r="BK490" i="2"/>
  <c r="BK224" i="2"/>
  <c r="BK138" i="2"/>
  <c r="J792" i="2"/>
  <c r="J668" i="2"/>
  <c r="J569" i="2"/>
  <c r="J484" i="2"/>
  <c r="J404" i="2"/>
  <c r="J336" i="2"/>
  <c r="J185" i="2"/>
  <c r="J559" i="2"/>
  <c r="BK465" i="2"/>
  <c r="J387" i="2"/>
  <c r="BK245" i="2"/>
  <c r="J165" i="2"/>
  <c r="BK779" i="2"/>
  <c r="BK613" i="2"/>
  <c r="J524" i="2"/>
  <c r="BK477" i="2"/>
  <c r="J367" i="2"/>
  <c r="BK271" i="2"/>
  <c r="J180" i="2"/>
  <c r="J775" i="2"/>
  <c r="BK685" i="2"/>
  <c r="BK587" i="2"/>
  <c r="BK468" i="2"/>
  <c r="J374" i="2"/>
  <c r="J314" i="2"/>
  <c r="BK200" i="2"/>
  <c r="J816" i="2"/>
  <c r="BK673" i="2"/>
  <c r="J547" i="2"/>
  <c r="J477" i="2"/>
  <c r="J421" i="2"/>
  <c r="J119" i="2"/>
  <c r="BK753" i="2"/>
  <c r="J613" i="2"/>
  <c r="J542" i="2"/>
  <c r="J474" i="2"/>
  <c r="BK413" i="2"/>
  <c r="J329" i="2"/>
  <c r="BK261" i="2"/>
  <c r="BK114" i="2"/>
  <c r="J844" i="2"/>
  <c r="J703" i="2"/>
  <c r="BK578" i="2"/>
  <c r="J504" i="2"/>
  <c r="BK402" i="2"/>
  <c r="J360" i="2"/>
  <c r="J324" i="2"/>
  <c r="J250" i="2"/>
  <c r="J175" i="2"/>
  <c r="J728" i="2"/>
  <c r="J619" i="2"/>
  <c r="BK524" i="2"/>
  <c r="BK257" i="2"/>
  <c r="J854" i="2"/>
  <c r="J720" i="2"/>
  <c r="BK592" i="2"/>
  <c r="J499" i="2"/>
  <c r="BK447" i="2"/>
  <c r="BK369" i="2"/>
  <c r="J286" i="2"/>
  <c r="J631" i="2"/>
  <c r="J512" i="2"/>
  <c r="BK427" i="2"/>
  <c r="BK329" i="2"/>
  <c r="BK286" i="2"/>
  <c r="BK119" i="2"/>
  <c r="BK849" i="2"/>
  <c r="J753" i="2"/>
  <c r="J628" i="2"/>
  <c r="J556" i="2"/>
  <c r="J470" i="2"/>
  <c r="J413" i="2"/>
  <c r="BK341" i="2"/>
  <c r="J240" i="2"/>
  <c r="J129" i="2"/>
  <c r="BK805" i="2"/>
  <c r="BK602" i="2"/>
  <c r="J518" i="2"/>
  <c r="J459" i="2"/>
  <c r="BK394" i="2"/>
  <c r="J350" i="2"/>
  <c r="J266" i="2"/>
  <c r="J114" i="2"/>
  <c r="J779" i="2"/>
  <c r="BK656" i="2"/>
  <c r="J602" i="2"/>
  <c r="J468" i="2"/>
  <c r="BK408" i="2"/>
  <c r="J158" i="2"/>
  <c r="BK792" i="2"/>
  <c r="BK628" i="2"/>
  <c r="BK510" i="2"/>
  <c r="J444" i="2"/>
  <c r="J372" i="2"/>
  <c r="J231" i="2"/>
  <c r="J146" i="2"/>
  <c r="BK681" i="2"/>
  <c r="J592" i="2"/>
  <c r="BK537" i="2"/>
  <c r="J495" i="2"/>
  <c r="BK424" i="2"/>
  <c r="J362" i="2"/>
  <c r="J300" i="2"/>
  <c r="J195" i="2"/>
  <c r="BK861" i="2"/>
  <c r="J758" i="2"/>
  <c r="J607" i="2"/>
  <c r="BK514" i="2"/>
  <c r="J271" i="2"/>
  <c r="BK102" i="2"/>
  <c r="BK865" i="2"/>
  <c r="BK748" i="2"/>
  <c r="J582" i="2"/>
  <c r="J492" i="2"/>
  <c r="J427" i="2"/>
  <c r="BK348" i="2"/>
  <c r="BK266" i="2"/>
  <c r="J610" i="2"/>
  <c r="BK501" i="2"/>
  <c r="J408" i="2"/>
  <c r="J319" i="2"/>
  <c r="BK206" i="2"/>
  <c r="BK124" i="2"/>
  <c r="BK720" i="2"/>
  <c r="J566" i="2"/>
  <c r="BK495" i="2"/>
  <c r="BK421" i="2"/>
  <c r="J353" i="2"/>
  <c r="BK250" i="2"/>
  <c r="AS54" i="1"/>
  <c r="J764" i="2"/>
  <c r="BK668" i="2"/>
  <c r="J531" i="2"/>
  <c r="BK431" i="2"/>
  <c r="BK367" i="2"/>
  <c r="J343" i="2"/>
  <c r="J277" i="2"/>
  <c r="BK185" i="2"/>
  <c r="BK162" i="2"/>
  <c r="J738" i="2"/>
  <c r="J562" i="2"/>
  <c r="J490" i="2"/>
  <c r="J398" i="2"/>
  <c r="BK146" i="2"/>
  <c r="BK764" i="2"/>
  <c r="BK644" i="2"/>
  <c r="J551" i="2"/>
  <c r="J465" i="2"/>
  <c r="J424" i="2"/>
  <c r="J309" i="2"/>
  <c r="J865" i="2"/>
  <c r="BK761" i="2"/>
  <c r="BK619" i="2"/>
  <c r="J522" i="2"/>
  <c r="J440" i="2"/>
  <c r="J369" i="2"/>
  <c r="J332" i="2"/>
  <c r="BK235" i="2"/>
  <c r="J150" i="2"/>
  <c r="J772" i="2"/>
  <c r="J644" i="2"/>
  <c r="BK542" i="2"/>
  <c r="BK303" i="2"/>
  <c r="BK240" i="2"/>
  <c r="BK819" i="2"/>
  <c r="J624" i="2"/>
  <c r="BK516" i="2"/>
  <c r="BK470" i="2"/>
  <c r="J416" i="2"/>
  <c r="BK319" i="2"/>
  <c r="J653" i="2"/>
  <c r="BK522" i="2"/>
  <c r="J447" i="2"/>
  <c r="J303" i="2"/>
  <c r="BK231" i="2"/>
  <c r="BK134" i="2"/>
  <c r="J769" i="2"/>
  <c r="BK636" i="2"/>
  <c r="J537" i="2"/>
  <c r="BK459" i="2"/>
  <c r="J402" i="2"/>
  <c r="J306" i="2"/>
  <c r="J227" i="2"/>
  <c r="BK158" i="2"/>
  <c r="J748" i="2"/>
  <c r="J636" i="2"/>
  <c r="BK551" i="2"/>
  <c r="J481" i="2"/>
  <c r="BK404" i="2"/>
  <c r="J355" i="2"/>
  <c r="BK294" i="2"/>
  <c r="J221" i="2"/>
  <c r="J861" i="2"/>
  <c r="J761" i="2"/>
  <c r="J616" i="2"/>
  <c r="J510" i="2"/>
  <c r="BK444" i="2"/>
  <c r="BK372" i="2"/>
  <c r="BK839" i="2"/>
  <c r="J656" i="2"/>
  <c r="BK562" i="2"/>
  <c r="J487" i="2"/>
  <c r="BK434" i="2"/>
  <c r="J245" i="2"/>
  <c r="BK165" i="2"/>
  <c r="BK738" i="2"/>
  <c r="BK610" i="2"/>
  <c r="J514" i="2"/>
  <c r="BK462" i="2"/>
  <c r="J379" i="2"/>
  <c r="J348" i="2"/>
  <c r="J291" i="2"/>
  <c r="BK221" i="2"/>
  <c r="BK703" i="2"/>
  <c r="BK499" i="2"/>
  <c r="J124" i="2"/>
  <c r="J685" i="2"/>
  <c r="BK547" i="2"/>
  <c r="BK379" i="2"/>
  <c r="BK227" i="2"/>
  <c r="BK533" i="2"/>
  <c r="BK353" i="2"/>
  <c r="J257" i="2"/>
  <c r="J155" i="2"/>
  <c r="BK653" i="2"/>
  <c r="BK512" i="2"/>
  <c r="J431" i="2"/>
  <c r="BK324" i="2"/>
  <c r="BK175" i="2"/>
  <c r="BK616" i="2"/>
  <c r="J452" i="2"/>
  <c r="BK300" i="2"/>
  <c r="BK170" i="2"/>
  <c r="J695" i="2"/>
  <c r="BK518" i="2"/>
  <c r="BK180" i="2"/>
  <c r="BK711" i="2"/>
  <c r="BK531" i="2"/>
  <c r="BK398" i="2"/>
  <c r="J206" i="2"/>
  <c r="BK775" i="2"/>
  <c r="J528" i="2"/>
  <c r="J455" i="2"/>
  <c r="BK309" i="2"/>
  <c r="BK157" i="2" l="1"/>
  <c r="J157" i="2" s="1"/>
  <c r="J59" i="2" s="1"/>
  <c r="P285" i="2"/>
  <c r="T412" i="2"/>
  <c r="P430" i="2"/>
  <c r="R443" i="2"/>
  <c r="T527" i="2"/>
  <c r="R581" i="2"/>
  <c r="P107" i="2"/>
  <c r="BK285" i="2"/>
  <c r="J285" i="2"/>
  <c r="J65" i="2" s="1"/>
  <c r="T458" i="2"/>
  <c r="R536" i="2"/>
  <c r="BK627" i="2"/>
  <c r="J627" i="2" s="1"/>
  <c r="J75" i="2" s="1"/>
  <c r="R627" i="2"/>
  <c r="P778" i="2"/>
  <c r="R157" i="2"/>
  <c r="R220" i="2"/>
  <c r="T239" i="2"/>
  <c r="T260" i="2"/>
  <c r="R458" i="2"/>
  <c r="P536" i="2"/>
  <c r="R550" i="2"/>
  <c r="R684" i="2"/>
  <c r="T838" i="2"/>
  <c r="T107" i="2"/>
  <c r="BK220" i="2"/>
  <c r="J220" i="2"/>
  <c r="J60" i="2" s="1"/>
  <c r="BK239" i="2"/>
  <c r="BK260" i="2"/>
  <c r="J260" i="2"/>
  <c r="J64" i="2" s="1"/>
  <c r="BK412" i="2"/>
  <c r="J412" i="2"/>
  <c r="J67" i="2"/>
  <c r="BK430" i="2"/>
  <c r="J430" i="2" s="1"/>
  <c r="J68" i="2" s="1"/>
  <c r="BK443" i="2"/>
  <c r="J443" i="2" s="1"/>
  <c r="J69" i="2" s="1"/>
  <c r="BK527" i="2"/>
  <c r="J527" i="2"/>
  <c r="J71" i="2" s="1"/>
  <c r="P527" i="2"/>
  <c r="P550" i="2"/>
  <c r="P627" i="2"/>
  <c r="BK778" i="2"/>
  <c r="J778" i="2" s="1"/>
  <c r="J77" i="2" s="1"/>
  <c r="BK838" i="2"/>
  <c r="J838" i="2" s="1"/>
  <c r="J78" i="2" s="1"/>
  <c r="R107" i="2"/>
  <c r="R100" i="2"/>
  <c r="T285" i="2"/>
  <c r="R412" i="2"/>
  <c r="R430" i="2"/>
  <c r="P443" i="2"/>
  <c r="R527" i="2"/>
  <c r="BK581" i="2"/>
  <c r="J581" i="2"/>
  <c r="J74" i="2"/>
  <c r="P684" i="2"/>
  <c r="R838" i="2"/>
  <c r="T157" i="2"/>
  <c r="T220" i="2"/>
  <c r="P239" i="2"/>
  <c r="P260" i="2"/>
  <c r="BK458" i="2"/>
  <c r="J458" i="2"/>
  <c r="J70" i="2" s="1"/>
  <c r="BK536" i="2"/>
  <c r="J536" i="2"/>
  <c r="J72" i="2"/>
  <c r="T550" i="2"/>
  <c r="BK684" i="2"/>
  <c r="J684" i="2"/>
  <c r="J76" i="2"/>
  <c r="T778" i="2"/>
  <c r="P157" i="2"/>
  <c r="P220" i="2"/>
  <c r="R239" i="2"/>
  <c r="R260" i="2"/>
  <c r="P458" i="2"/>
  <c r="T536" i="2"/>
  <c r="T581" i="2"/>
  <c r="T627" i="2"/>
  <c r="R778" i="2"/>
  <c r="BK107" i="2"/>
  <c r="J107" i="2"/>
  <c r="J58" i="2" s="1"/>
  <c r="R285" i="2"/>
  <c r="P412" i="2"/>
  <c r="T430" i="2"/>
  <c r="T443" i="2"/>
  <c r="BK550" i="2"/>
  <c r="J550" i="2"/>
  <c r="J73" i="2"/>
  <c r="P581" i="2"/>
  <c r="T684" i="2"/>
  <c r="P838" i="2"/>
  <c r="BK234" i="2"/>
  <c r="J234" i="2" s="1"/>
  <c r="J61" i="2" s="1"/>
  <c r="BK864" i="2"/>
  <c r="J864" i="2"/>
  <c r="J81" i="2" s="1"/>
  <c r="BK101" i="2"/>
  <c r="J101" i="2"/>
  <c r="J57" i="2"/>
  <c r="BK407" i="2"/>
  <c r="J407" i="2" s="1"/>
  <c r="J66" i="2" s="1"/>
  <c r="BK860" i="2"/>
  <c r="BK859" i="2" s="1"/>
  <c r="J859" i="2" s="1"/>
  <c r="J79" i="2" s="1"/>
  <c r="BE185" i="2"/>
  <c r="BE190" i="2"/>
  <c r="BE195" i="2"/>
  <c r="BE200" i="2"/>
  <c r="BE206" i="2"/>
  <c r="BE221" i="2"/>
  <c r="BE224" i="2"/>
  <c r="BE227" i="2"/>
  <c r="BE231" i="2"/>
  <c r="BE235" i="2"/>
  <c r="BE240" i="2"/>
  <c r="BE245" i="2"/>
  <c r="BE250" i="2"/>
  <c r="BE254" i="2"/>
  <c r="BE257" i="2"/>
  <c r="BE261" i="2"/>
  <c r="BE266" i="2"/>
  <c r="BE271" i="2"/>
  <c r="BE274" i="2"/>
  <c r="BE277" i="2"/>
  <c r="BE282" i="2"/>
  <c r="BE286" i="2"/>
  <c r="BE291" i="2"/>
  <c r="BE294" i="2"/>
  <c r="BE297" i="2"/>
  <c r="BE300" i="2"/>
  <c r="BE303" i="2"/>
  <c r="BE306" i="2"/>
  <c r="BE309" i="2"/>
  <c r="BE314" i="2"/>
  <c r="BE319" i="2"/>
  <c r="BE324" i="2"/>
  <c r="BE329" i="2"/>
  <c r="BE332" i="2"/>
  <c r="BE336" i="2"/>
  <c r="BE341" i="2"/>
  <c r="BE343" i="2"/>
  <c r="BE348" i="2"/>
  <c r="BE350" i="2"/>
  <c r="BE353" i="2"/>
  <c r="BE355" i="2"/>
  <c r="BE360" i="2"/>
  <c r="BE362" i="2"/>
  <c r="BE367" i="2"/>
  <c r="BE369" i="2"/>
  <c r="BE372" i="2"/>
  <c r="BE374" i="2"/>
  <c r="BE379" i="2"/>
  <c r="BE382" i="2"/>
  <c r="BE387" i="2"/>
  <c r="BE390" i="2"/>
  <c r="BE394" i="2"/>
  <c r="BE398" i="2"/>
  <c r="BE402" i="2"/>
  <c r="BE404" i="2"/>
  <c r="BE408" i="2"/>
  <c r="BE413" i="2"/>
  <c r="BE416" i="2"/>
  <c r="BE421" i="2"/>
  <c r="BE424" i="2"/>
  <c r="BE427" i="2"/>
  <c r="BE431" i="2"/>
  <c r="BE434" i="2"/>
  <c r="BE437" i="2"/>
  <c r="BE440" i="2"/>
  <c r="BE444" i="2"/>
  <c r="BE447" i="2"/>
  <c r="BE452" i="2"/>
  <c r="BE455" i="2"/>
  <c r="BE459" i="2"/>
  <c r="BE462" i="2"/>
  <c r="BE465" i="2"/>
  <c r="BE468" i="2"/>
  <c r="BE470" i="2"/>
  <c r="BE474" i="2"/>
  <c r="BE477" i="2"/>
  <c r="BE481" i="2"/>
  <c r="BE484" i="2"/>
  <c r="BE487" i="2"/>
  <c r="BE490" i="2"/>
  <c r="BE492" i="2"/>
  <c r="BE495" i="2"/>
  <c r="BE497" i="2"/>
  <c r="BE499" i="2"/>
  <c r="BE501" i="2"/>
  <c r="BE504" i="2"/>
  <c r="BE507" i="2"/>
  <c r="BE510" i="2"/>
  <c r="BE512" i="2"/>
  <c r="BE514" i="2"/>
  <c r="BE516" i="2"/>
  <c r="BE518" i="2"/>
  <c r="BE522" i="2"/>
  <c r="BE524" i="2"/>
  <c r="BE528" i="2"/>
  <c r="BE531" i="2"/>
  <c r="BE533" i="2"/>
  <c r="BE537" i="2"/>
  <c r="BE542" i="2"/>
  <c r="BE547" i="2"/>
  <c r="BE551" i="2"/>
  <c r="BE556" i="2"/>
  <c r="BE559" i="2"/>
  <c r="BE562" i="2"/>
  <c r="BE566" i="2"/>
  <c r="BE569" i="2"/>
  <c r="BE571" i="2"/>
  <c r="BE573" i="2"/>
  <c r="BE578" i="2"/>
  <c r="BE582" i="2"/>
  <c r="BE587" i="2"/>
  <c r="BE592" i="2"/>
  <c r="BE597" i="2"/>
  <c r="BE602" i="2"/>
  <c r="BE607" i="2"/>
  <c r="BE610" i="2"/>
  <c r="BE613" i="2"/>
  <c r="BE616" i="2"/>
  <c r="BE619" i="2"/>
  <c r="BE624" i="2"/>
  <c r="BE628" i="2"/>
  <c r="BE631" i="2"/>
  <c r="BE636" i="2"/>
  <c r="BE641" i="2"/>
  <c r="BE644" i="2"/>
  <c r="BE648" i="2"/>
  <c r="BE653" i="2"/>
  <c r="BE656" i="2"/>
  <c r="BE665" i="2"/>
  <c r="BE668" i="2"/>
  <c r="BE673" i="2"/>
  <c r="BE678" i="2"/>
  <c r="BE681" i="2"/>
  <c r="BE685" i="2"/>
  <c r="BE695" i="2"/>
  <c r="BE703" i="2"/>
  <c r="BE711" i="2"/>
  <c r="BE720" i="2"/>
  <c r="BE728" i="2"/>
  <c r="BE738" i="2"/>
  <c r="BE748" i="2"/>
  <c r="BE753" i="2"/>
  <c r="BE758" i="2"/>
  <c r="BE761" i="2"/>
  <c r="BE764" i="2"/>
  <c r="BE769" i="2"/>
  <c r="BE772" i="2"/>
  <c r="BE775" i="2"/>
  <c r="BE779" i="2"/>
  <c r="BE792" i="2"/>
  <c r="BE805" i="2"/>
  <c r="BE813" i="2"/>
  <c r="BE816" i="2"/>
  <c r="BE819" i="2"/>
  <c r="BE827" i="2"/>
  <c r="BE830" i="2"/>
  <c r="BE839" i="2"/>
  <c r="BE844" i="2"/>
  <c r="BE849" i="2"/>
  <c r="BE854" i="2"/>
  <c r="BE861" i="2"/>
  <c r="BE865" i="2"/>
  <c r="BE141" i="2"/>
  <c r="BE150" i="2"/>
  <c r="BE155" i="2"/>
  <c r="BE158" i="2"/>
  <c r="BE162" i="2"/>
  <c r="BE165" i="2"/>
  <c r="BE170" i="2"/>
  <c r="J48" i="2"/>
  <c r="BE114" i="2"/>
  <c r="BE124" i="2"/>
  <c r="BE129" i="2"/>
  <c r="BE134" i="2"/>
  <c r="BE138" i="2"/>
  <c r="BE146" i="2"/>
  <c r="F51" i="2"/>
  <c r="BE102" i="2"/>
  <c r="BE108" i="2"/>
  <c r="BE119" i="2"/>
  <c r="BE175" i="2"/>
  <c r="BE180" i="2"/>
  <c r="F32" i="2"/>
  <c r="BA55" i="1"/>
  <c r="BA54" i="1"/>
  <c r="W30" i="1" s="1"/>
  <c r="F34" i="2"/>
  <c r="BC55" i="1"/>
  <c r="BC54" i="1"/>
  <c r="W32" i="1" s="1"/>
  <c r="F33" i="2"/>
  <c r="BB55" i="1"/>
  <c r="BB54" i="1"/>
  <c r="W31" i="1" s="1"/>
  <c r="F35" i="2"/>
  <c r="BD55" i="1"/>
  <c r="BD54" i="1"/>
  <c r="W33" i="1" s="1"/>
  <c r="J32" i="2"/>
  <c r="AW55" i="1"/>
  <c r="P100" i="2" l="1"/>
  <c r="T100" i="2"/>
  <c r="P238" i="2"/>
  <c r="P99" i="2"/>
  <c r="AU55" i="1" s="1"/>
  <c r="AU54" i="1" s="1"/>
  <c r="R238" i="2"/>
  <c r="R99" i="2"/>
  <c r="BK238" i="2"/>
  <c r="J238" i="2" s="1"/>
  <c r="J62" i="2" s="1"/>
  <c r="T238" i="2"/>
  <c r="T99" i="2"/>
  <c r="BK100" i="2"/>
  <c r="J239" i="2"/>
  <c r="J63" i="2" s="1"/>
  <c r="J860" i="2"/>
  <c r="J80" i="2"/>
  <c r="AY54" i="1"/>
  <c r="J31" i="2"/>
  <c r="AV55" i="1" s="1"/>
  <c r="AT55" i="1" s="1"/>
  <c r="AX54" i="1"/>
  <c r="AW54" i="1"/>
  <c r="AK30" i="1" s="1"/>
  <c r="F31" i="2"/>
  <c r="AZ55" i="1" s="1"/>
  <c r="AZ54" i="1" s="1"/>
  <c r="W29" i="1" s="1"/>
  <c r="BK99" i="2" l="1"/>
  <c r="J99" i="2" s="1"/>
  <c r="J28" i="2" s="1"/>
  <c r="AG55" i="1" s="1"/>
  <c r="AG54" i="1" s="1"/>
  <c r="AK26" i="1" s="1"/>
  <c r="J100" i="2"/>
  <c r="J56" i="2"/>
  <c r="J55" i="2"/>
  <c r="J37" i="2"/>
  <c r="AN55" i="1"/>
  <c r="AV54" i="1"/>
  <c r="AK29" i="1"/>
  <c r="AK35" i="1" s="1"/>
  <c r="AT54" i="1" l="1"/>
  <c r="AN54" i="1" l="1"/>
</calcChain>
</file>

<file path=xl/sharedStrings.xml><?xml version="1.0" encoding="utf-8"?>
<sst xmlns="http://schemas.openxmlformats.org/spreadsheetml/2006/main" count="7151" uniqueCount="1510">
  <si>
    <t>Export Komplet</t>
  </si>
  <si>
    <t>VZ</t>
  </si>
  <si>
    <t>2.0</t>
  </si>
  <si>
    <t>ZAMOK</t>
  </si>
  <si>
    <t>False</t>
  </si>
  <si>
    <t>{a14ac76f-0c34-4564-bf0b-a5faf479d0f0}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</si>
  <si>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</si>
  <si>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</si>
  <si>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</si>
  <si>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</si>
  <si>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</si>
  <si>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</si>
  <si>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</si>
  <si>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</si>
  <si>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2025-05</t>
  </si>
  <si>
    <t>Měnit lze pouze buňky se žlutým podbarvením!_x000D_
_x000D_
1) v Rekapitulaci stavby vyplňte údaje o Účastníkovi (přenesou se do ostatních sestav i v jiných listech)_x000D_
_x000D_
2) na vybraných listech vyplňte v sestavě Soupis prací ceny u položek</t>
  </si>
  <si>
    <t>Stavba:</t>
  </si>
  <si>
    <t>Rekonstrukce sociálních zařízení v přízemí u vstupu C budovy KUSK</t>
  </si>
  <si>
    <t>KSO:</t>
  </si>
  <si>
    <t/>
  </si>
  <si>
    <t>CC-CZ:</t>
  </si>
  <si>
    <t>Místo:</t>
  </si>
  <si>
    <t>Zborovská 11, Praha</t>
  </si>
  <si>
    <t>Datum:</t>
  </si>
  <si>
    <t>24. 3. 2025</t>
  </si>
  <si>
    <t>Zadavatel:</t>
  </si>
  <si>
    <t>IČ:</t>
  </si>
  <si>
    <t>70891095</t>
  </si>
  <si>
    <t>Středočeský kraj</t>
  </si>
  <si>
    <t>DIČ:</t>
  </si>
  <si>
    <t>CZ70809195</t>
  </si>
  <si>
    <t>Účastník:</t>
  </si>
  <si>
    <t>Vyplň údaj</t>
  </si>
  <si>
    <t>Projektant:</t>
  </si>
  <si>
    <t>03805433</t>
  </si>
  <si>
    <t>FITOX TEAM s.r.o.</t>
  </si>
  <si>
    <t>CZ03805433</t>
  </si>
  <si>
    <t>True</t>
  </si>
  <si>
    <t>Zpracovatel:</t>
  </si>
  <si>
    <t>ing. Pavel Kolář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</si>
  <si>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</si>
  <si>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webu podminky.urs.cz.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</si>
  <si>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</si>
  <si>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</si>
  <si>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</si>
  <si>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</si>
  <si>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</si>
  <si>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</si>
  <si>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</si>
  <si>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</si>
  <si>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</si>
  <si>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</si>
  <si>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</si>
  <si>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</si>
  <si>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</si>
  <si>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</si>
  <si>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</si>
  <si>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</si>
  <si>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</si>
  <si>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</si>
  <si>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</si>
  <si>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</si>
  <si>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</si>
  <si>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</si>
  <si>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</si>
  <si>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</si>
  <si>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</si>
  <si>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</si>
  <si>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</si>
  <si>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</si>
  <si>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</si>
  <si>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</si>
  <si>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</si>
  <si>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</si>
  <si>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</si>
  <si>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</si>
  <si>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</si>
  <si>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IMPORT</t>
  </si>
  <si>
    <t>{00000000-0000-0000-0000-000000000000}</t>
  </si>
  <si>
    <t>/</t>
  </si>
  <si>
    <t>STA</t>
  </si>
  <si>
    <t>1</t>
  </si>
  <si>
    <t>###NOINSERT###</t>
  </si>
  <si>
    <t>2</t>
  </si>
  <si>
    <t>KRYCÍ LIST SOUPISU PRACÍ</t>
  </si>
  <si>
    <t>REKAPITULACE ČLENĚNÍ SOUPISU PRACÍ</t>
  </si>
  <si>
    <t>Kód dílu - Popis</t>
  </si>
  <si>
    <t>Cena celkem [CZK]</t>
  </si>
  <si>
    <t>-1</t>
  </si>
  <si>
    <t>HSV - Práce a dodávky HSV</t>
  </si>
  <si>
    <t xml:space="preserve">    3 - Svislé a kompletní konstrukce</t>
  </si>
  <si>
    <t xml:space="preserve">    6 - Úpravy povrchů, podlahy a osazování výplní</t>
  </si>
  <si>
    <t xml:space="preserve">    9 - Ostatní konstrukce a práce, bourání</t>
  </si>
  <si>
    <t xml:space="preserve">    997 - Doprava suti a vybouraných hmot</t>
  </si>
  <si>
    <t xml:space="preserve">    998 - Přesun hmot</t>
  </si>
  <si>
    <t>PSV - Práce a dodávky PSV</t>
  </si>
  <si>
    <t xml:space="preserve">    721 - Zdravotechnika - vnitřní kanalizace</t>
  </si>
  <si>
    <t xml:space="preserve">    722 - Zdravotechnika - vnitřní vodovod</t>
  </si>
  <si>
    <t xml:space="preserve">    725 - Zdravotechnika - zařizovací předměty</t>
  </si>
  <si>
    <t xml:space="preserve">    726 - Zdravotechnika - předstěnové instalace</t>
  </si>
  <si>
    <t xml:space="preserve">    733 - Ústřední vytápění - rozvodné potrubí</t>
  </si>
  <si>
    <t xml:space="preserve">    734 - Ústřední vytápění - armatury</t>
  </si>
  <si>
    <t xml:space="preserve">    735 - Ústřední vytápění - otopná tělesa</t>
  </si>
  <si>
    <t xml:space="preserve">    741 - Elektroinstalace - silnoproud</t>
  </si>
  <si>
    <t xml:space="preserve">    751 - Vzduchotechnika</t>
  </si>
  <si>
    <t xml:space="preserve">    763 - Konstrukce suché výstavby</t>
  </si>
  <si>
    <t xml:space="preserve">    766 - Konstrukce truhlářské</t>
  </si>
  <si>
    <t xml:space="preserve">    771 - Podlahy z dlaždic</t>
  </si>
  <si>
    <t xml:space="preserve">    781 - Dokončovací práce - obklady</t>
  </si>
  <si>
    <t xml:space="preserve">    783 - Dokončovací práce - nátěry</t>
  </si>
  <si>
    <t xml:space="preserve">    784 - Dokončovací práce - malby a tapety</t>
  </si>
  <si>
    <t>HZS - Hodinové zúčtovací sazby</t>
  </si>
  <si>
    <t>VRN - Vedlejší rozpočtové náklady</t>
  </si>
  <si>
    <t xml:space="preserve">    VRN3 - Zařízení staveniště</t>
  </si>
  <si>
    <t xml:space="preserve">    VRN7 - Provozní vlivy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</si>
  <si>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</si>
  <si>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</si>
  <si>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</si>
  <si>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</si>
  <si>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</si>
  <si>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</si>
  <si>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</si>
  <si>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</si>
  <si>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</si>
  <si>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</si>
  <si>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</si>
  <si>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</si>
  <si>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</si>
  <si>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</si>
  <si>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</si>
  <si>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</si>
  <si>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3</t>
  </si>
  <si>
    <t>Svislé a kompletní konstrukce</t>
  </si>
  <si>
    <t>K</t>
  </si>
  <si>
    <t>346272236</t>
  </si>
  <si>
    <t>Přizdívka z pórobetonových tvárnic tl 100 mm</t>
  </si>
  <si>
    <t>m2</t>
  </si>
  <si>
    <t>CS ÚRS 2025 01</t>
  </si>
  <si>
    <t>4</t>
  </si>
  <si>
    <t>-2035624789</t>
  </si>
  <si>
    <t>PP</t>
  </si>
  <si>
    <t>Přizdívky z pórobetonových tvárnic objemová hmotnost do 500 kg/m3, na tenké maltové lože, tloušťka přizdívky 100 mm</t>
  </si>
  <si>
    <t>Online PSC</t>
  </si>
  <si>
    <t>https://podminky.urs.cz/item/CS_URS_2025_01/346272236</t>
  </si>
  <si>
    <t>VV</t>
  </si>
  <si>
    <t>úpravy kole WC geberit</t>
  </si>
  <si>
    <t>1*1,2*4+1,6*1,2</t>
  </si>
  <si>
    <t>6</t>
  </si>
  <si>
    <t>Úpravy povrchů, podlahy a osazování výplní</t>
  </si>
  <si>
    <t>612131121</t>
  </si>
  <si>
    <t>Penetrační disperzní nátěr vnitřních stěn nanášený ručně</t>
  </si>
  <si>
    <t>2015248617</t>
  </si>
  <si>
    <t>Podkladní a spojovací vrstva vnitřních omítaných ploch penetrace disperzní nanášená ručně stěn</t>
  </si>
  <si>
    <t>https://podminky.urs.cz/item/CS_URS_2025_01/612131121</t>
  </si>
  <si>
    <t>Penetrace stěn po oškrábání malby nad keram.obklady</t>
  </si>
  <si>
    <t>výměra stejná jako u škrábání malby stěn</t>
  </si>
  <si>
    <t>64,343</t>
  </si>
  <si>
    <t>612135101</t>
  </si>
  <si>
    <t>Hrubá výplň rýh ve stěnách maltou jakékoli šířky rýhy</t>
  </si>
  <si>
    <t>864714535</t>
  </si>
  <si>
    <t>Hrubá výplň rýh maltou jakékoli šířky rýhy ve stěnách</t>
  </si>
  <si>
    <t>https://podminky.urs.cz/item/CS_URS_2025_01/612135101</t>
  </si>
  <si>
    <t>Záhozy rýh maltou po provedení rozvodů instalací</t>
  </si>
  <si>
    <t>20*0,1+2*0,1+3*0,1</t>
  </si>
  <si>
    <t>612142001</t>
  </si>
  <si>
    <t>Pletivo sklovláknité vnitřních stěn vtlačené do tmelu</t>
  </si>
  <si>
    <t>195573381</t>
  </si>
  <si>
    <t>Pletivo vnitřních ploch v ploše nebo pruzích, na plném podkladu sklovláknité vtlačené do tmelu včetně tmelu stěn</t>
  </si>
  <si>
    <t>https://podminky.urs.cz/item/CS_URS_2025_01/612142001</t>
  </si>
  <si>
    <t>Úprava omítky stěn po oškrábání malby nad keram.obklady</t>
  </si>
  <si>
    <t>5</t>
  </si>
  <si>
    <t>612311131</t>
  </si>
  <si>
    <t>Vápenný štuk vnitřních stěn tloušťky do 3 mm</t>
  </si>
  <si>
    <t>568632166</t>
  </si>
  <si>
    <t>Vápenný štuk vnitřních ploch tloušťky do 3 mm svislých konstrukcí stěn</t>
  </si>
  <si>
    <t>https://podminky.urs.cz/item/CS_URS_2025_01/612311131</t>
  </si>
  <si>
    <t>Omítka stěn po oškrábání malby - nad keram.obklady</t>
  </si>
  <si>
    <t>612321121</t>
  </si>
  <si>
    <t>Vápenocementová omítka hladká jednovrstvá vnitřních stěn nanášená ručně</t>
  </si>
  <si>
    <t>895708459</t>
  </si>
  <si>
    <t>Omítka vápenocementová vnitřních ploch nanášená ručně jednovrstvá, tloušťky do 10 mm hladká svislých konstrukcí stěn</t>
  </si>
  <si>
    <t>https://podminky.urs.cz/item/CS_URS_2025_01/612321121</t>
  </si>
  <si>
    <t>Omítka stěn po otlučení keram.obkladů</t>
  </si>
  <si>
    <t>7</t>
  </si>
  <si>
    <t>612321141</t>
  </si>
  <si>
    <t>Vápenocementová omítka štuková dvouvrstvá vnitřních stěn nanášená ručně</t>
  </si>
  <si>
    <t>-1953721224</t>
  </si>
  <si>
    <t>Omítka vápenocementová vnitřních ploch nanášená ručně dvouvrstvá, tloušťky jádrové omítky do 10 mm a tloušťky štuku do 3 mm štuková svislých konstrukcí stěn</t>
  </si>
  <si>
    <t>https://podminky.urs.cz/item/CS_URS_2025_01/612321141</t>
  </si>
  <si>
    <t>64,343*3 'Přepočtené koeficientem množství</t>
  </si>
  <si>
    <t>8</t>
  </si>
  <si>
    <t>619995001</t>
  </si>
  <si>
    <t>Začištění omítek kolem oken, dveří, podlah nebo obkladů</t>
  </si>
  <si>
    <t>m</t>
  </si>
  <si>
    <t>1520140334</t>
  </si>
  <si>
    <t>Začištění omítek (s dodáním hmot) kolem oken, dveří, podlah, obkladů apod.</t>
  </si>
  <si>
    <t>https://podminky.urs.cz/item/CS_URS_2025_01/619995001</t>
  </si>
  <si>
    <t>9</t>
  </si>
  <si>
    <t>633811111</t>
  </si>
  <si>
    <t>Broušení nerovností betonových podlah do 2 mm - stržení šlemu</t>
  </si>
  <si>
    <t>497524541</t>
  </si>
  <si>
    <t>Povrchová úprava betonových podlah broušení nerovností do 2 mm (stržení šlemu)</t>
  </si>
  <si>
    <t>https://podminky.urs.cz/item/CS_URS_2025_01/633811111</t>
  </si>
  <si>
    <t>úpravy podlah</t>
  </si>
  <si>
    <t>2,1+2,43+1,11+1,11+5,51+3,2+4,77+1,21+4,92</t>
  </si>
  <si>
    <t>10</t>
  </si>
  <si>
    <t>633811119</t>
  </si>
  <si>
    <t>Příplatek k broušení nerovností betonových podlah ZKD 1 mm úběru</t>
  </si>
  <si>
    <t>1478374013</t>
  </si>
  <si>
    <t>Povrchová úprava betonových podlah broušení Příplatek k ceně za každý další 1 mm úběru</t>
  </si>
  <si>
    <t>https://podminky.urs.cz/item/CS_URS_2025_01/633811119</t>
  </si>
  <si>
    <t>26,36*2 'Přepočtené koeficientem množství</t>
  </si>
  <si>
    <t>11</t>
  </si>
  <si>
    <t>642944121</t>
  </si>
  <si>
    <t>Osazování ocelových zárubní dodatečné pl do 2,5 m2</t>
  </si>
  <si>
    <t>kus</t>
  </si>
  <si>
    <t>73865302</t>
  </si>
  <si>
    <t>Osazení ocelových dveřních zárubní lisovaných nebo z úhelníků dodatečně s vybetonováním prahu, plochy do 2,5 m2</t>
  </si>
  <si>
    <t>https://podminky.urs.cz/item/CS_URS_2025_01/642944121</t>
  </si>
  <si>
    <t>osazení zárubně do 1.08</t>
  </si>
  <si>
    <t>M</t>
  </si>
  <si>
    <t>55331430</t>
  </si>
  <si>
    <t>zárubeň jednokřídlá ocelová pro dodatečnou montáž tl stěny 75-100mm rozměru 600/1970, 2100mm</t>
  </si>
  <si>
    <t>-753356208</t>
  </si>
  <si>
    <t>Ostatní konstrukce a práce, bourání</t>
  </si>
  <si>
    <t>13</t>
  </si>
  <si>
    <t>949101111</t>
  </si>
  <si>
    <t>Lešení pomocné pro objekty pozemních staveb s lešeňovou podlahou v do 1,9 m zatížení do 150 kg/m2</t>
  </si>
  <si>
    <t>-976786188</t>
  </si>
  <si>
    <t>Lešení pomocné pracovní pro objekty pozemních staveb pro zatížení do 150 kg/m2, o výšce lešeňové podlahy do 1,9 m</t>
  </si>
  <si>
    <t>https://podminky.urs.cz/item/CS_URS_2025_01/949101111</t>
  </si>
  <si>
    <t>14</t>
  </si>
  <si>
    <t>952901111</t>
  </si>
  <si>
    <t>Vyčištění budov bytové a občanské výstavby při výšce podlaží do 4 m</t>
  </si>
  <si>
    <t>816447189</t>
  </si>
  <si>
    <t>Vyčištění budov nebo objektů před předáním do užívání budov bytové nebo občanské výstavby, světlé výšky podlaží do 4 m</t>
  </si>
  <si>
    <t>https://podminky.urs.cz/item/CS_URS_2025_01/952901111</t>
  </si>
  <si>
    <t>15</t>
  </si>
  <si>
    <t>965042131</t>
  </si>
  <si>
    <t>Bourání podkladů pod dlažby nebo mazanin betonových nebo z litého asfaltu tl do 100 mm pl do 4 m2</t>
  </si>
  <si>
    <t>m3</t>
  </si>
  <si>
    <t>-1609704865</t>
  </si>
  <si>
    <t>Bourání mazanin betonových nebo z litého asfaltu tl. do 100 mm, plochy do 4 m2</t>
  </si>
  <si>
    <t>https://podminky.urs.cz/item/CS_URS_2025_01/965042131</t>
  </si>
  <si>
    <t>Odbourání narušeného betonu pod dlažbou -odhad tl.50mm</t>
  </si>
  <si>
    <t>(2,1+2,43+1,11+1,11+5,51+3,2+4,77+1,21+4,92)*0,05</t>
  </si>
  <si>
    <t>16</t>
  </si>
  <si>
    <t>968072455</t>
  </si>
  <si>
    <t>Vybourání kovových dveřních zárubní pl do 2 m2</t>
  </si>
  <si>
    <t>198827144</t>
  </si>
  <si>
    <t>Vybourání kovových rámů oken s křídly, dveřních zárubní, vrat, stěn, ostění nebo obkladů dveřních zárubní, plochy do 2 m2</t>
  </si>
  <si>
    <t>https://podminky.urs.cz/item/CS_URS_2025_01/968072455</t>
  </si>
  <si>
    <t>Vybnourání ocelové zárubně v 1.08 -z důvodu otočení zárubně</t>
  </si>
  <si>
    <t>0,6*2</t>
  </si>
  <si>
    <t>17</t>
  </si>
  <si>
    <t>973031344</t>
  </si>
  <si>
    <t>Vysekání kapes ve zdivu cihelném na MV nebo MVC pl do 0,25 m2 hl do 150 mm</t>
  </si>
  <si>
    <t>-1312696594</t>
  </si>
  <si>
    <t>Vysekání výklenků nebo kapes ve zdivu z cihel na maltu vápennou nebo vápenocementovou kapes, plochy do 0,25 m2, hl. do 150 mm</t>
  </si>
  <si>
    <t>https://podminky.urs.cz/item/CS_URS_2025_01/973031344</t>
  </si>
  <si>
    <t>Vysekání kapsy pro uložení rozvaděče RZ1 do zdiva v 1.07</t>
  </si>
  <si>
    <t>18</t>
  </si>
  <si>
    <t>974031132</t>
  </si>
  <si>
    <t>Vysekání rýh ve zdivu cihelném hl do 50 mm š do 70 mm</t>
  </si>
  <si>
    <t>-227423063</t>
  </si>
  <si>
    <t>Vysekání rýh ve zdivu cihelném na maltu vápennou nebo vápenocementovou do hl. 50 mm a šířky do 70 mm</t>
  </si>
  <si>
    <t>https://podminky.urs.cz/item/CS_URS_2025_01/974031132</t>
  </si>
  <si>
    <t>vysekání rýhy v 1.07 pro posun rozvodu vody umyvadla</t>
  </si>
  <si>
    <t>19</t>
  </si>
  <si>
    <t>974031133</t>
  </si>
  <si>
    <t>Vysekání rýh ve zdivu cihelném hl do 50 mm š do 100 mm</t>
  </si>
  <si>
    <t>1194795330</t>
  </si>
  <si>
    <t>Vysekání rýh ve zdivu cihelném na maltu vápennou nebo vápenocementovou do hl. 50 mm a šířky do 100 mm</t>
  </si>
  <si>
    <t>https://podminky.urs.cz/item/CS_URS_2025_01/974031133</t>
  </si>
  <si>
    <t>Vysekání rýh ve zdivu pro uložení kabelů elektroinstalace</t>
  </si>
  <si>
    <t>25</t>
  </si>
  <si>
    <t>20</t>
  </si>
  <si>
    <t>974031142</t>
  </si>
  <si>
    <t>Vysekání rýh ve zdivu cihelném hl do 70 mm š do 70 mm</t>
  </si>
  <si>
    <t>-156126671</t>
  </si>
  <si>
    <t>Vysekání rýh ve zdivu cihelném na maltu vápennou nebo vápenocementovou do hl. 70 mm a šířky do 70 mm</t>
  </si>
  <si>
    <t>https://podminky.urs.cz/item/CS_URS_2025_01/974031142</t>
  </si>
  <si>
    <t>úprava rozvodu kasnalizace pro posun umyvadla v 1.07</t>
  </si>
  <si>
    <t>974031143</t>
  </si>
  <si>
    <t>Vysekání rýh ve zdivu cihelném hl do 70 mm š do 100 mm</t>
  </si>
  <si>
    <t>-2102793595</t>
  </si>
  <si>
    <t>Vysekání rýh ve zdivu cihelném na maltu vápennou nebo vápenocementovou do hl. 70 mm a šířky do 100 mm</t>
  </si>
  <si>
    <t>https://podminky.urs.cz/item/CS_URS_2025_01/974031143</t>
  </si>
  <si>
    <t>Vysekání rýhy ve zdivu pro uložení potrubí vytápění</t>
  </si>
  <si>
    <t>22</t>
  </si>
  <si>
    <t>974042587</t>
  </si>
  <si>
    <t>Vysekání rýh v dlažbě betonové nebo jiné monolitické hl do 250 mm š do 300 mm</t>
  </si>
  <si>
    <t>-1775645192</t>
  </si>
  <si>
    <t>Vysekání rýh v betonové nebo jiné monolitické dlažbě s betonovým podkladem do hl. 250 mm a šířky do 300 mm</t>
  </si>
  <si>
    <t>https://podminky.urs.cz/item/CS_URS_2025_01/974042587</t>
  </si>
  <si>
    <t>Vybourání rýhy v beton.podlaze pro prodloužení kanaalizace</t>
  </si>
  <si>
    <t>v 1.03; 1.04; 1.08; 1.09</t>
  </si>
  <si>
    <t>0,5*4</t>
  </si>
  <si>
    <t>23</t>
  </si>
  <si>
    <t>978059541</t>
  </si>
  <si>
    <t>Odsekání a odebrání obkladů stěn z vnitřních obkládaček plochy přes 1 m2</t>
  </si>
  <si>
    <t>-486507361</t>
  </si>
  <si>
    <t>Odsekání obkladů stěn včetně otlučení podkladní omítky až na zdivo z obkládaček vnitřních, z jakýchkoliv materiálů, plochy přes 1 m2</t>
  </si>
  <si>
    <t>https://podminky.urs.cz/item/CS_URS_2025_01/978059541</t>
  </si>
  <si>
    <t>odsekání keram.obkladů stávajících prostor</t>
  </si>
  <si>
    <t>2,1*2+2,1*2+0,3*2*2+0,1*2*2</t>
  </si>
  <si>
    <t>1,87*2+0,65*2+0,65*2+0,7*2</t>
  </si>
  <si>
    <t>1,25*2+0,9*2+1,25*2+0,15*2*2</t>
  </si>
  <si>
    <t>2,08*2+2,65*0,8+0,45*2+0,3*1,2*2+0,45*2+2,08*2+2,1*2</t>
  </si>
  <si>
    <t>2,1*2+1,525*2+2,1*2+0,8*2</t>
  </si>
  <si>
    <t>2,65*2+1,2*2+2,65*2+0,5*2</t>
  </si>
  <si>
    <t>1,35*2+0,9*2+1,35*2+0,3*2</t>
  </si>
  <si>
    <t>3,55*2+1,8*0,8+2,08*2+1*2+1,475*2+0,2*2</t>
  </si>
  <si>
    <t>Součet</t>
  </si>
  <si>
    <t>997</t>
  </si>
  <si>
    <t>Doprava suti a vybouraných hmot</t>
  </si>
  <si>
    <t>24</t>
  </si>
  <si>
    <t>997013152</t>
  </si>
  <si>
    <t>Vnitrostaveništní doprava suti a vybouraných hmot pro budovy v přes 6 do 9 m s omezením mechanizace</t>
  </si>
  <si>
    <t>t</t>
  </si>
  <si>
    <t>2034221151</t>
  </si>
  <si>
    <t>Vnitrostaveništní doprava suti a vybouraných hmot vodorovně do 50 m s naložením s omezením mechanizace pro budovy a haly výšky přes 6 do 9 m</t>
  </si>
  <si>
    <t>https://podminky.urs.cz/item/CS_URS_2025_01/997013152</t>
  </si>
  <si>
    <t>997013501</t>
  </si>
  <si>
    <t>Odvoz suti a vybouraných hmot na skládku nebo meziskládku do 1 km se složením</t>
  </si>
  <si>
    <t>-1005707375</t>
  </si>
  <si>
    <t>Odvoz suti a vybouraných hmot na skládku nebo meziskládku se složením, na vzdálenost do 1 km</t>
  </si>
  <si>
    <t>https://podminky.urs.cz/item/CS_URS_2025_01/997013501</t>
  </si>
  <si>
    <t>26</t>
  </si>
  <si>
    <t>997013509</t>
  </si>
  <si>
    <t>Příplatek k odvozu suti a vybouraných hmot na skládku ZKD 1 km přes 1 km</t>
  </si>
  <si>
    <t>-1935194113</t>
  </si>
  <si>
    <t>Odvoz suti a vybouraných hmot na skládku nebo meziskládku se složením, na vzdálenost Příplatek k ceně za každý další započatý 1 km přes 1 km</t>
  </si>
  <si>
    <t>https://podminky.urs.cz/item/CS_URS_2025_01/997013509</t>
  </si>
  <si>
    <t>13,552*15 'Přepočtené koeficientem množství</t>
  </si>
  <si>
    <t>27</t>
  </si>
  <si>
    <t>997013631</t>
  </si>
  <si>
    <t>Poplatek za uložení na skládce (skládkovné) stavebního odpadu směsného kód odpadu 17 09 04</t>
  </si>
  <si>
    <t>-613812816</t>
  </si>
  <si>
    <t>Poplatek za uložení stavebního odpadu na skládce (skládkovné) směsného stavebního a demoličního zatříděného do Katalogu odpadů pod kódem 17 09 04</t>
  </si>
  <si>
    <t>https://podminky.urs.cz/item/CS_URS_2025_01/997013631</t>
  </si>
  <si>
    <t>998</t>
  </si>
  <si>
    <t>Přesun hmot</t>
  </si>
  <si>
    <t>28</t>
  </si>
  <si>
    <t>998011009</t>
  </si>
  <si>
    <t>Přesun hmot pro budovy zděné s omezením mechanizace pro budovy v přes 6 do 12 m</t>
  </si>
  <si>
    <t>1841369425</t>
  </si>
  <si>
    <t>Přesun hmot pro budovy občanské výstavby, bydlení, výrobu a služby s nosnou svislou konstrukcí zděnou z cihel, tvárnic nebo kamene vodorovná dopravní vzdálenost do 100 m s omezením mechanizace pro budovy výšky přes 6 do 12 m</t>
  </si>
  <si>
    <t>https://podminky.urs.cz/item/CS_URS_2025_01/998011009</t>
  </si>
  <si>
    <t>PSV</t>
  </si>
  <si>
    <t>Práce a dodávky PSV</t>
  </si>
  <si>
    <t>721</t>
  </si>
  <si>
    <t>Zdravotechnika - vnitřní kanalizace</t>
  </si>
  <si>
    <t>29</t>
  </si>
  <si>
    <t>721171803</t>
  </si>
  <si>
    <t>Demontáž potrubí z PVC D do 75</t>
  </si>
  <si>
    <t>98304258</t>
  </si>
  <si>
    <t>Demontáž potrubí z novodurových trub odpadních nebo připojovacích do D 75</t>
  </si>
  <si>
    <t>https://podminky.urs.cz/item/CS_URS_2025_01/721171803</t>
  </si>
  <si>
    <t xml:space="preserve">Demontáže potrubí - rozvody v 1.07 - pro posunutí umyvadla </t>
  </si>
  <si>
    <t>30</t>
  </si>
  <si>
    <t>721173401</t>
  </si>
  <si>
    <t>Potrubí kanalizační z PVC SN 4 svodné DN 110</t>
  </si>
  <si>
    <t>1542535914</t>
  </si>
  <si>
    <t>Potrubí z trub PVC SN4 svodné (ležaté) DN 110</t>
  </si>
  <si>
    <t>https://podminky.urs.cz/item/CS_URS_2025_01/721173401</t>
  </si>
  <si>
    <t>připojení do WC Geberit</t>
  </si>
  <si>
    <t>5*1</t>
  </si>
  <si>
    <t>31</t>
  </si>
  <si>
    <t>721174004.OSM</t>
  </si>
  <si>
    <t>Potrubí kanalizační svodné Osma HT-Systém DN 75</t>
  </si>
  <si>
    <t>-1142075236</t>
  </si>
  <si>
    <t>potrubí pro posun umyvadfla v 1.07, potrubí -úprava v 1.02</t>
  </si>
  <si>
    <t>32</t>
  </si>
  <si>
    <t>721290111</t>
  </si>
  <si>
    <t>Zkouška těsnosti potrubí kanalizace vodou DN do 125</t>
  </si>
  <si>
    <t>1384116456</t>
  </si>
  <si>
    <t>Zkouška těsnosti kanalizace v objektech vodou do DN 125</t>
  </si>
  <si>
    <t>https://podminky.urs.cz/item/CS_URS_2025_01/721290111</t>
  </si>
  <si>
    <t>33</t>
  </si>
  <si>
    <t>998721112</t>
  </si>
  <si>
    <t>Přesun hmot tonážní pro vnitřní kanalizaci s omezením mechanizace v objektech v přes 6 do 12 m</t>
  </si>
  <si>
    <t>-1916585618</t>
  </si>
  <si>
    <t>Přesun hmot pro vnitřní kanalizaci stanovený z hmotnosti přesunovaného materiálu vodorovná dopravní vzdálenost do 50 m s omezením mechanizace v objektech výšky přes 6 do 12 m</t>
  </si>
  <si>
    <t>https://podminky.urs.cz/item/CS_URS_2025_01/998721112</t>
  </si>
  <si>
    <t>722</t>
  </si>
  <si>
    <t>Zdravotechnika - vnitřní vodovod</t>
  </si>
  <si>
    <t>34</t>
  </si>
  <si>
    <t>722170801</t>
  </si>
  <si>
    <t>Demontáž rozvodů vody z plastů D do 25</t>
  </si>
  <si>
    <t>2015867304</t>
  </si>
  <si>
    <t>Demontáž rozvodů vody z plastů do Ø 25 mm</t>
  </si>
  <si>
    <t>https://podminky.urs.cz/item/CS_URS_2025_01/722170801</t>
  </si>
  <si>
    <t>demontáže potrubí PPR pro úpravu v 1.02,posun U v1.07</t>
  </si>
  <si>
    <t>35</t>
  </si>
  <si>
    <t>722174003</t>
  </si>
  <si>
    <t>Potrubí vodovodní plastové PPR svar polyfúze PN 16 D 25x3,5 mm</t>
  </si>
  <si>
    <t>692566477</t>
  </si>
  <si>
    <t>Potrubí z plastových trubek z polypropylenu PPR svařovaných polyfúzně PN 16 (SDR 7,4) D 25 x 3,5</t>
  </si>
  <si>
    <t>https://podminky.urs.cz/item/CS_URS_2025_01/722174003</t>
  </si>
  <si>
    <t>úpravy rozvodů vody v 1.07; 1.02, připojení pisoárů,WC</t>
  </si>
  <si>
    <t>36</t>
  </si>
  <si>
    <t>722181212</t>
  </si>
  <si>
    <t>Ochrana vodovodního potrubí přilepenými termoizolačními trubicemi z PE tl do 6 mm DN přes 22 do 32 mm</t>
  </si>
  <si>
    <t>1616174812</t>
  </si>
  <si>
    <t>Ochrana potrubí termoizolačními trubicemi z pěnového polyetylenu PE přilepenými v příčných a podélných spojích, tloušťky izolace do 6 mm, vnitřního průměru izolace DN přes 22 do 32 mm</t>
  </si>
  <si>
    <t>https://podminky.urs.cz/item/CS_URS_2025_01/722181212</t>
  </si>
  <si>
    <t>37</t>
  </si>
  <si>
    <t>722220153</t>
  </si>
  <si>
    <t>Nástěnka závitová plastová PPR PN 20 DN 25 x G 3/4"</t>
  </si>
  <si>
    <t>1806896346</t>
  </si>
  <si>
    <t>Armatury s jedním závitem plastové (PPR) PN 20 (SDR 6) DN 25 x G 3/4"</t>
  </si>
  <si>
    <t>https://podminky.urs.cz/item/CS_URS_2025_01/722220153</t>
  </si>
  <si>
    <t>38</t>
  </si>
  <si>
    <t>722220851</t>
  </si>
  <si>
    <t>Demontáž armatur závitových s jedním závitem G do 3/4</t>
  </si>
  <si>
    <t>158876647</t>
  </si>
  <si>
    <t>Demontáž armatur závitových s jedním závitem do G 3/4</t>
  </si>
  <si>
    <t>https://podminky.urs.cz/item/CS_URS_2025_01/722220851</t>
  </si>
  <si>
    <t>demontáž rohových ventilů</t>
  </si>
  <si>
    <t>39</t>
  </si>
  <si>
    <t>998722112</t>
  </si>
  <si>
    <t>Přesun hmot tonážní pro vnitřní vodovod s omezením mechanizace v objektech v přes 6 do 12 m</t>
  </si>
  <si>
    <t>1773441412</t>
  </si>
  <si>
    <t>Přesun hmot pro vnitřní vodovod stanovený z hmotnosti přesunovaného materiálu vodorovná dopravní vzdálenost do 50 m s omezením mechanizace v objektech výšky přes 6 do 12 m</t>
  </si>
  <si>
    <t>https://podminky.urs.cz/item/CS_URS_2025_01/998722112</t>
  </si>
  <si>
    <t>725</t>
  </si>
  <si>
    <t>Zdravotechnika - zařizovací předměty</t>
  </si>
  <si>
    <t>40</t>
  </si>
  <si>
    <t>725110814</t>
  </si>
  <si>
    <t>Demontáž klozetu Kombi</t>
  </si>
  <si>
    <t>soubor</t>
  </si>
  <si>
    <t>296118668</t>
  </si>
  <si>
    <t>Demontáž klozetů kombi</t>
  </si>
  <si>
    <t>https://podminky.urs.cz/item/CS_URS_2025_01/725110814</t>
  </si>
  <si>
    <t>demontáž klozetů v 1.03; 1.04; 1.06; 1.08; 1.09</t>
  </si>
  <si>
    <t>41</t>
  </si>
  <si>
    <t>725112022</t>
  </si>
  <si>
    <t>Klozet keramický závěsný na nosné stěny odpad vodorovný</t>
  </si>
  <si>
    <t>-1116431211</t>
  </si>
  <si>
    <t>Zařízení záchodů klozety keramické závěsné na nosné stěny s hlubokým splachováním odpad vodorovný</t>
  </si>
  <si>
    <t>https://podminky.urs.cz/item/CS_URS_2025_01/725112022</t>
  </si>
  <si>
    <t>42</t>
  </si>
  <si>
    <t>725112023</t>
  </si>
  <si>
    <t>Klozet keramický závěsný na nosné stěny pro handicapované odpad vodorovný</t>
  </si>
  <si>
    <t>-1297325296</t>
  </si>
  <si>
    <t>Zařízení záchodů klozety keramické závěsné na nosné stěny s hlubokým splachováním pro handicapované odpad vodorovný</t>
  </si>
  <si>
    <t>https://podminky.urs.cz/item/CS_URS_2025_01/725112023</t>
  </si>
  <si>
    <t>43</t>
  </si>
  <si>
    <t>725121525</t>
  </si>
  <si>
    <t>Pisoárový záchodek automatický s radarovým senzorem</t>
  </si>
  <si>
    <t>-1766346671</t>
  </si>
  <si>
    <t>Pisoárové záchodky keramické automatické s radarovým senzorem</t>
  </si>
  <si>
    <t>https://podminky.urs.cz/item/CS_URS_2025_01/725121525</t>
  </si>
  <si>
    <t>44</t>
  </si>
  <si>
    <t>725122813</t>
  </si>
  <si>
    <t>Demontáž pisoárových stání s nádrží a jedním záchodkem</t>
  </si>
  <si>
    <t>-2074194927</t>
  </si>
  <si>
    <t>Demontáž pisoárů s nádrží a 1 záchodkem</t>
  </si>
  <si>
    <t>https://podminky.urs.cz/item/CS_URS_2025_01/725122813</t>
  </si>
  <si>
    <t>45</t>
  </si>
  <si>
    <t>725210821</t>
  </si>
  <si>
    <t>Demontáž umyvadel bez výtokových armatur</t>
  </si>
  <si>
    <t>1738517586</t>
  </si>
  <si>
    <t>Demontáž umyvadel bez výtokových armatur umyvadel</t>
  </si>
  <si>
    <t>https://podminky.urs.cz/item/CS_URS_2025_01/725210821</t>
  </si>
  <si>
    <t>46</t>
  </si>
  <si>
    <t>725210826</t>
  </si>
  <si>
    <t>Demontáž umývátek bez výtokových armatur</t>
  </si>
  <si>
    <t>-1565729793</t>
  </si>
  <si>
    <t>Demontáž umyvadel bez výtokových armatur umývátek</t>
  </si>
  <si>
    <t>https://podminky.urs.cz/item/CS_URS_2025_01/725210826</t>
  </si>
  <si>
    <t>47</t>
  </si>
  <si>
    <t>725211601</t>
  </si>
  <si>
    <t>Umyvadlo keramické bílé šířky 500 mm bez krytu na sifon připevněné na stěnu šrouby</t>
  </si>
  <si>
    <t>-862233359</t>
  </si>
  <si>
    <t>Umyvadla keramická bílá bez výtokových armatur připevněná na stěnu šrouby bez sloupu nebo krytu na sifon, šířka umyvadla 500 mm</t>
  </si>
  <si>
    <t>https://podminky.urs.cz/item/CS_URS_2025_01/725211601</t>
  </si>
  <si>
    <t xml:space="preserve">umyvadlo v 1.02; </t>
  </si>
  <si>
    <t>48</t>
  </si>
  <si>
    <t>725211603</t>
  </si>
  <si>
    <t>Umyvadlo keramické bílé šířky 600 mm bez krytu na sifon připevněné na stěnu šrouby</t>
  </si>
  <si>
    <t>1984088135</t>
  </si>
  <si>
    <t>Umyvadla keramická bílá bez výtokových armatur připevněná na stěnu šrouby bez sloupu nebo krytu na sifon, šířka umyvadla 600 mm</t>
  </si>
  <si>
    <t>https://podminky.urs.cz/item/CS_URS_2025_01/725211603</t>
  </si>
  <si>
    <t>umyvadla v 1.07</t>
  </si>
  <si>
    <t>49</t>
  </si>
  <si>
    <t>725211681</t>
  </si>
  <si>
    <t>Umyvadlo keramické bílé zdravotní šířky 640 mm připevněné na stěnu šrouby</t>
  </si>
  <si>
    <t>-1171777418</t>
  </si>
  <si>
    <t>Umyvadla keramická bílá bez výtokových armatur připevněná na stěnu šrouby zdravotní, šířka umyvadla 640 mm</t>
  </si>
  <si>
    <t>https://podminky.urs.cz/item/CS_URS_2025_01/725211681</t>
  </si>
  <si>
    <t>umyvadlo v 1.06</t>
  </si>
  <si>
    <t>50</t>
  </si>
  <si>
    <t>725211703</t>
  </si>
  <si>
    <t>Umývátko keramické bílé stěnové šířky 450 mm připevněné na stěnu šrouby</t>
  </si>
  <si>
    <t>-1138025125</t>
  </si>
  <si>
    <t>Umyvadla keramická bílá bez výtokových armatur připevněná na stěnu šrouby malá (umývátka) stěnová 450 mm</t>
  </si>
  <si>
    <t>https://podminky.urs.cz/item/CS_URS_2025_01/725211703</t>
  </si>
  <si>
    <t>umývátko v 1.09</t>
  </si>
  <si>
    <t>51</t>
  </si>
  <si>
    <t>725291652</t>
  </si>
  <si>
    <t>Montáž dávkovače tekutého mýdla</t>
  </si>
  <si>
    <t>360596778</t>
  </si>
  <si>
    <t>Montáž doplňků zařízení koupelen a záchodů dávkovače tekutého mýdla</t>
  </si>
  <si>
    <t>https://podminky.urs.cz/item/CS_URS_2025_01/725291652</t>
  </si>
  <si>
    <t>52</t>
  </si>
  <si>
    <t>725-R01</t>
  </si>
  <si>
    <t>DÁVKOVAČ TEKUTÉHO MÝDLA 900 ml</t>
  </si>
  <si>
    <t>-1578136061</t>
  </si>
  <si>
    <t>dávkovač tekutého mýdla. objem 900 ml, materiál AISI 430 NEREZ, rozměry 250x126*95 mm ( v x š x h )</t>
  </si>
  <si>
    <t>53</t>
  </si>
  <si>
    <t>725291668</t>
  </si>
  <si>
    <t>Montáž madla invalidního rovného</t>
  </si>
  <si>
    <t>2102643584</t>
  </si>
  <si>
    <t>Montáž doplňků zařízení koupelen a záchodů madla invalidního rovného</t>
  </si>
  <si>
    <t>https://podminky.urs.cz/item/CS_URS_2025_01/725291668</t>
  </si>
  <si>
    <t>umístění v 1.06</t>
  </si>
  <si>
    <t>54</t>
  </si>
  <si>
    <t>55147058</t>
  </si>
  <si>
    <t>madlo invalidní rovné bílé 1000mm</t>
  </si>
  <si>
    <t>97859608</t>
  </si>
  <si>
    <t>55</t>
  </si>
  <si>
    <t>725291670</t>
  </si>
  <si>
    <t>Montáž madla invalidního krakorcového sklopného</t>
  </si>
  <si>
    <t>-351112779</t>
  </si>
  <si>
    <t>Montáž doplňků zařízení koupelen a záchodů madla invalidního krakorcového sklopného</t>
  </si>
  <si>
    <t>https://podminky.urs.cz/item/CS_URS_2025_01/725291670</t>
  </si>
  <si>
    <t>56</t>
  </si>
  <si>
    <t>55147061</t>
  </si>
  <si>
    <t>madlo invalidní krakorcové sklopné bílé 813mm</t>
  </si>
  <si>
    <t>-454152953</t>
  </si>
  <si>
    <t>57</t>
  </si>
  <si>
    <t>725291664</t>
  </si>
  <si>
    <t>Montáž štětky závěsné</t>
  </si>
  <si>
    <t>869989635</t>
  </si>
  <si>
    <t>Montáž doplňků zařízení koupelen a záchodů štětky závěsné</t>
  </si>
  <si>
    <t>https://podminky.urs.cz/item/CS_URS_2025_01/725291664</t>
  </si>
  <si>
    <t>58</t>
  </si>
  <si>
    <t>55779013</t>
  </si>
  <si>
    <t>štětka na WC závěsná nebo na podlahu kartáč nylon nerezové záchytné pouzdro mat</t>
  </si>
  <si>
    <t>624359078</t>
  </si>
  <si>
    <t>59</t>
  </si>
  <si>
    <t>725291655</t>
  </si>
  <si>
    <t>Montáž přebalovacího pultu závěsného</t>
  </si>
  <si>
    <t>650285862</t>
  </si>
  <si>
    <t>Montáž doplňků zařízení koupelen a záchodů přebalovacího pultu závěsného</t>
  </si>
  <si>
    <t>https://podminky.urs.cz/item/CS_URS_2025_01/725291655</t>
  </si>
  <si>
    <t>umístění v 1.07</t>
  </si>
  <si>
    <t>60</t>
  </si>
  <si>
    <t>55441009</t>
  </si>
  <si>
    <t>pult přebalovací vertikální závěsný plast nosnost 22,7 kg šedý</t>
  </si>
  <si>
    <t>-897775181</t>
  </si>
  <si>
    <t>61</t>
  </si>
  <si>
    <t>725291654</t>
  </si>
  <si>
    <t>Montáž zásobníku papírových ručníků</t>
  </si>
  <si>
    <t>1929289509</t>
  </si>
  <si>
    <t>Montáž doplňků zařízení koupelen a záchodů zásobníku papírových ručníků</t>
  </si>
  <si>
    <t>https://podminky.urs.cz/item/CS_URS_2025_01/725291654</t>
  </si>
  <si>
    <t>osazení do 1.06</t>
  </si>
  <si>
    <t>62</t>
  </si>
  <si>
    <t>55431084</t>
  </si>
  <si>
    <t>zásobník papírových ručníků skládaných nerezové provedení</t>
  </si>
  <si>
    <t>1449801062</t>
  </si>
  <si>
    <t>63</t>
  </si>
  <si>
    <t>725291653</t>
  </si>
  <si>
    <t>Montáž zásobníku toaletních papírů</t>
  </si>
  <si>
    <t>-1869507231</t>
  </si>
  <si>
    <t>Montáž doplňků zařízení koupelen a záchodů zásobníku toaletních papírů</t>
  </si>
  <si>
    <t>https://podminky.urs.cz/item/CS_URS_2025_01/725291653</t>
  </si>
  <si>
    <t>64</t>
  </si>
  <si>
    <t>55431091</t>
  </si>
  <si>
    <t>zásobník toaletních papírů nerez D 220mm</t>
  </si>
  <si>
    <t>-1908613397</t>
  </si>
  <si>
    <t>65</t>
  </si>
  <si>
    <t>725813111</t>
  </si>
  <si>
    <t>Ventil rohový bez připojovací trubičky nebo flexi hadičky G 1/2"</t>
  </si>
  <si>
    <t>729323195</t>
  </si>
  <si>
    <t>Ventily rohové bez připojovací trubičky nebo flexi hadičky G 1/2"</t>
  </si>
  <si>
    <t>https://podminky.urs.cz/item/CS_URS_2025_01/725813111</t>
  </si>
  <si>
    <t>rohové ventily pro umyvadla</t>
  </si>
  <si>
    <t>66</t>
  </si>
  <si>
    <t>725820802</t>
  </si>
  <si>
    <t>Demontáž baterie stojánkové do jednoho otvoru</t>
  </si>
  <si>
    <t>1167441433</t>
  </si>
  <si>
    <t>Demontáž baterií stojánkových do 1 otvoru</t>
  </si>
  <si>
    <t>https://podminky.urs.cz/item/CS_URS_2025_01/725820802</t>
  </si>
  <si>
    <t>67</t>
  </si>
  <si>
    <t>725822613</t>
  </si>
  <si>
    <t>Baterie umyvadlová stojánková páková s výpustí</t>
  </si>
  <si>
    <t>6222419</t>
  </si>
  <si>
    <t>Baterie umyvadlové stojánkové pákové s výpustí</t>
  </si>
  <si>
    <t>https://podminky.urs.cz/item/CS_URS_2025_01/725822613</t>
  </si>
  <si>
    <t>baterie pro umyvadla v 1.02; 1.07; 1.09;  1.06</t>
  </si>
  <si>
    <t>68</t>
  </si>
  <si>
    <t>725850800</t>
  </si>
  <si>
    <t>Demontáž ventilů odpadních</t>
  </si>
  <si>
    <t>731055474</t>
  </si>
  <si>
    <t>Demontáž odpadních ventilů všech připojovacích dimenzí</t>
  </si>
  <si>
    <t>https://podminky.urs.cz/item/CS_URS_2025_01/725850800</t>
  </si>
  <si>
    <t>69</t>
  </si>
  <si>
    <t>725-R02</t>
  </si>
  <si>
    <t>Hygienický koš - dodávka+montáž</t>
  </si>
  <si>
    <t>-522536189</t>
  </si>
  <si>
    <t>koš objem 3 litry, matný nerez(aisi 430), pr. 170 ml, , v.255 mm, s plastovou vložkou- pro WC - ŽENY-1.08; 1.09</t>
  </si>
  <si>
    <t>70</t>
  </si>
  <si>
    <t>725-R03</t>
  </si>
  <si>
    <t>Odpadkový koš - dodávka + montáž</t>
  </si>
  <si>
    <t>-1302275865</t>
  </si>
  <si>
    <t>odpadkový nášlapný koš., kulatý, matný nerez (AISI 430), PR. 250 MM, V. 600 MM, PLASTOVÁ VLOŽKA. OBJEM 20 litrů</t>
  </si>
  <si>
    <t>71</t>
  </si>
  <si>
    <t>725-R04</t>
  </si>
  <si>
    <t>Elektrický osušovač rukou-dodávka + montáž</t>
  </si>
  <si>
    <t>1374538063</t>
  </si>
  <si>
    <t>elektrický osušovač rukou - např. Jetz Dryyer CLASSIC stříbrný, š. 300 mm, v. 700 mm, hl. 220 mm, osazení do výšky 890 mm, 230 V - v 1.02; 1.07</t>
  </si>
  <si>
    <t>72</t>
  </si>
  <si>
    <t>725-R05</t>
  </si>
  <si>
    <t>Zti- STAVEBNÍ PŘÍPOMOCE</t>
  </si>
  <si>
    <t>-1710783766</t>
  </si>
  <si>
    <t>73</t>
  </si>
  <si>
    <t>998725112</t>
  </si>
  <si>
    <t>Přesun hmot tonážní pro zařizovací předměty s omezením mechanizace v objektech v přes 6 do 12 m</t>
  </si>
  <si>
    <t>755146592</t>
  </si>
  <si>
    <t>Přesun hmot pro zařizovací předměty stanovený z hmotnosti přesunovaného materiálu vodorovná dopravní vzdálenost do 50 m s omezením mechanizace v objektech výšky přes 6 do 12 m</t>
  </si>
  <si>
    <t>https://podminky.urs.cz/item/CS_URS_2025_01/998725112</t>
  </si>
  <si>
    <t>726</t>
  </si>
  <si>
    <t>Zdravotechnika - předstěnové instalace</t>
  </si>
  <si>
    <t>74</t>
  </si>
  <si>
    <t>726111031.GBT</t>
  </si>
  <si>
    <t>Instalační předstěna Geberit Kombifix pro klozet s ovládáním zepředu v 1080 závěsný do masivní zděné kce</t>
  </si>
  <si>
    <t>-1953680504</t>
  </si>
  <si>
    <t>pro WC geberit - v 1.03; 1.04; 1.06; 1.08; 1.09</t>
  </si>
  <si>
    <t>733</t>
  </si>
  <si>
    <t>Ústřední vytápění - rozvodné potrubí</t>
  </si>
  <si>
    <t>75</t>
  </si>
  <si>
    <t>733221202</t>
  </si>
  <si>
    <t>Potrubí měděné měkké spojované tvrdým pájením D 15x1 mm</t>
  </si>
  <si>
    <t>-539406832</t>
  </si>
  <si>
    <t>Potrubí z trubek měděných měkkých spojovaných tvrdým pájením Ø 15/1</t>
  </si>
  <si>
    <t>https://podminky.urs.cz/item/CS_URS_2025_01/733221202</t>
  </si>
  <si>
    <t>76</t>
  </si>
  <si>
    <t>733290801</t>
  </si>
  <si>
    <t>Demontáž potrubí měděného D do 35x1,5 mm</t>
  </si>
  <si>
    <t>664486854</t>
  </si>
  <si>
    <t>Demontáž potrubí z trubek měděných Ø do 35/1,5</t>
  </si>
  <si>
    <t>https://podminky.urs.cz/item/CS_URS_2025_01/733290801</t>
  </si>
  <si>
    <t>Demontáž potrubí ÚT v 1.05 a 1.09</t>
  </si>
  <si>
    <t>77</t>
  </si>
  <si>
    <t>733291101</t>
  </si>
  <si>
    <t>Zkouška těsnosti potrubí měděné D do 35x1,5</t>
  </si>
  <si>
    <t>2108940835</t>
  </si>
  <si>
    <t>Zkoušky těsnosti potrubí z trubek měděných Ø do 35/1,5</t>
  </si>
  <si>
    <t>https://podminky.urs.cz/item/CS_URS_2025_01/733291101</t>
  </si>
  <si>
    <t>78</t>
  </si>
  <si>
    <t>733811221</t>
  </si>
  <si>
    <t>Ochrana potrubí ústředního vytápění termoizolačními trubicemi z PE tl přes 6 do 9 mm DN do 22 mm</t>
  </si>
  <si>
    <t>-1278445702</t>
  </si>
  <si>
    <t>Ochrana potrubí termoizolačními trubicemi z pěnového polyetylenu PE přilepenými v příčných a podélných spojích, tloušťky izolace přes 6 do 9 mm, vnitřního průměru izolace DN do 22 mm</t>
  </si>
  <si>
    <t>https://podminky.urs.cz/item/CS_URS_2025_01/733811221</t>
  </si>
  <si>
    <t>79</t>
  </si>
  <si>
    <t>998733112</t>
  </si>
  <si>
    <t>Přesun hmot tonážní pro rozvody potrubí s omezením mechanizace v objektech v přes 6 do 12 m</t>
  </si>
  <si>
    <t>-2129736854</t>
  </si>
  <si>
    <t>Přesun hmot pro rozvody potrubí stanovený z hmotnosti přesunovaného materiálu vodorovná dopravní vzdálenost do 50 m s omezením mechanizace v objektech výšky přes 6 do 12 m</t>
  </si>
  <si>
    <t>https://podminky.urs.cz/item/CS_URS_2025_01/998733112</t>
  </si>
  <si>
    <t>734</t>
  </si>
  <si>
    <t>Ústřední vytápění - armatury</t>
  </si>
  <si>
    <t>80</t>
  </si>
  <si>
    <t>734211113</t>
  </si>
  <si>
    <t>Ventil závitový odvzdušňovací G 3/8 PN 10 do 120°C otopných těles</t>
  </si>
  <si>
    <t>890635421</t>
  </si>
  <si>
    <t>Ventily odvzdušňovací závitové otopných těles PN 6 do 120°C G 3/8</t>
  </si>
  <si>
    <t>https://podminky.urs.cz/item/CS_URS_2025_01/734211113</t>
  </si>
  <si>
    <t>81</t>
  </si>
  <si>
    <t>734221532</t>
  </si>
  <si>
    <t>Ventil závitový termostatický rohový jednoregulační G 1/2 PN 16 do 110°C bez hlavice ovládání</t>
  </si>
  <si>
    <t>-158958256</t>
  </si>
  <si>
    <t>Ventily regulační závitové termostatické bez hlavice ovládání PN 16 do 110°C rohové jednoregulační G 1/2</t>
  </si>
  <si>
    <t>https://podminky.urs.cz/item/CS_URS_2025_01/734221532</t>
  </si>
  <si>
    <t>82</t>
  </si>
  <si>
    <t>734222802</t>
  </si>
  <si>
    <t>Ventil závitový termostatický rohový G 1/2 PN 16 do 110°C s ruční hlavou chromovaný</t>
  </si>
  <si>
    <t>-35604331</t>
  </si>
  <si>
    <t>Ventily regulační závitové termostatické s hlavicí ručního ovládání PN 16 do 110°C rohové chromované G 1/2</t>
  </si>
  <si>
    <t>https://podminky.urs.cz/item/CS_URS_2025_01/734222802</t>
  </si>
  <si>
    <t>83</t>
  </si>
  <si>
    <t>998734112</t>
  </si>
  <si>
    <t>Přesun hmot tonážní pro armatury s omezením mechanizace v objektech v přes 6 do 12 m</t>
  </si>
  <si>
    <t>499181455</t>
  </si>
  <si>
    <t>Přesun hmot pro armatury stanovený z hmotnosti přesunovaného materiálu vodorovná dopravní vzdálenost do 50 m s omezením mechanizace v objektech výšky přes 6 do 12 m</t>
  </si>
  <si>
    <t>https://podminky.urs.cz/item/CS_URS_2025_01/998734112</t>
  </si>
  <si>
    <t>735</t>
  </si>
  <si>
    <t>Ústřední vytápění - otopná tělesa</t>
  </si>
  <si>
    <t>84</t>
  </si>
  <si>
    <t>735000912</t>
  </si>
  <si>
    <t>Vyregulování ventilu nebo kohoutu dvojregulačního s termostatickým ovládáním</t>
  </si>
  <si>
    <t>1379589415</t>
  </si>
  <si>
    <t>Regulace otopného systému při opravách vyregulování dvojregulačních ventilů a kohoutů s termostatickým ovládáním</t>
  </si>
  <si>
    <t>https://podminky.urs.cz/item/CS_URS_2025_01/735000912</t>
  </si>
  <si>
    <t>85</t>
  </si>
  <si>
    <t>735151821</t>
  </si>
  <si>
    <t>Demontáž otopného tělesa panelového dvouřadého dl do 1500 mm</t>
  </si>
  <si>
    <t>-411157753</t>
  </si>
  <si>
    <t>Demontáž otopných těles panelových dvouřadých stavební délky do 1500 mm</t>
  </si>
  <si>
    <t>https://podminky.urs.cz/item/CS_URS_2025_01/735151821</t>
  </si>
  <si>
    <t>Demontáž otopných těles v 1.05 a 1.09</t>
  </si>
  <si>
    <t>86</t>
  </si>
  <si>
    <t>735159210</t>
  </si>
  <si>
    <t>Montáž otopných těles panelových dvouřadých dl do 1140 mm</t>
  </si>
  <si>
    <t>-1170411727</t>
  </si>
  <si>
    <t>Montáž otopných těles panelových dvouřadých, stavební délky do 1140 mm</t>
  </si>
  <si>
    <t>https://podminky.urs.cz/item/CS_URS_2025_01/735159210</t>
  </si>
  <si>
    <t>87</t>
  </si>
  <si>
    <t>735494811</t>
  </si>
  <si>
    <t>Vypuštění vody z otopných těles</t>
  </si>
  <si>
    <t>-1484742856</t>
  </si>
  <si>
    <t>Vypuštění vody z otopných soustav bez kotlů, ohříváků, zásobníků a nádrží</t>
  </si>
  <si>
    <t>https://podminky.urs.cz/item/CS_URS_2025_01/735494811</t>
  </si>
  <si>
    <t>741</t>
  </si>
  <si>
    <t>Elektroinstalace - silnoproud</t>
  </si>
  <si>
    <t>88</t>
  </si>
  <si>
    <t>35889206-R POL.-02</t>
  </si>
  <si>
    <t>CHRÁNIČ S JISTIČEM -DVOUPÓLOVÝ - 16/1N/B/003A</t>
  </si>
  <si>
    <t>ks</t>
  </si>
  <si>
    <t>870954666</t>
  </si>
  <si>
    <t>89</t>
  </si>
  <si>
    <t>1030085597</t>
  </si>
  <si>
    <t>Chránič kombinovaný ABB 2CSR255051R1105 DSE201 B10 AC30, modré N01 B10 AC3</t>
  </si>
  <si>
    <t>1557236969</t>
  </si>
  <si>
    <t>90</t>
  </si>
  <si>
    <t>741112001</t>
  </si>
  <si>
    <t>Montáž krabice zapuštěná plastová kruhová</t>
  </si>
  <si>
    <t>2133437895</t>
  </si>
  <si>
    <t>Montáž krabic elektroinstalačních bez napojení na trubky a lišty, demontáže a montáže víčka a přístroje protahovacích nebo odbočných zapuštěných plastových kruhových do zdiva</t>
  </si>
  <si>
    <t>https://podminky.urs.cz/item/CS_URS_2025_01/741112001</t>
  </si>
  <si>
    <t>91</t>
  </si>
  <si>
    <t>34571457</t>
  </si>
  <si>
    <t>krabice pod omítku PVC odbočná kruhová D 70mm s víčkem</t>
  </si>
  <si>
    <t>-728673497</t>
  </si>
  <si>
    <t>92</t>
  </si>
  <si>
    <t>741122015</t>
  </si>
  <si>
    <t>Montáž kabel Cu bez ukončení uložený pod omítku plný kulatý 3x1,5 mm2 (např. CYKY)</t>
  </si>
  <si>
    <t>-2120634445</t>
  </si>
  <si>
    <t>Montáž kabelů měděných bez ukončení uložených pod omítku plných kulatých (např. CYKY), počtu a průřezu žil 3x1,5 mm2</t>
  </si>
  <si>
    <t>https://podminky.urs.cz/item/CS_URS_2025_01/741122015</t>
  </si>
  <si>
    <t>93</t>
  </si>
  <si>
    <t>34111030</t>
  </si>
  <si>
    <t>kabel instalační jádro Cu plné izolace PVC plášť PVC 450/750V (CYKY) 3x1,5mm2</t>
  </si>
  <si>
    <t>-1984254351</t>
  </si>
  <si>
    <t>138,04347826087*1,15 'Přepočtené koeficientem množství</t>
  </si>
  <si>
    <t>94</t>
  </si>
  <si>
    <t>741122016</t>
  </si>
  <si>
    <t>Montáž kabel Cu bez ukončení uložený pod omítku plný kulatý 3x2,5 až 6 mm2 (např. CYKY)</t>
  </si>
  <si>
    <t>-561337641</t>
  </si>
  <si>
    <t>Montáž kabelů měděných bez ukončení uložených pod omítku plných kulatých (např. CYKY), počtu a průřezu žil 3x2,5 až 6 mm2</t>
  </si>
  <si>
    <t>https://podminky.urs.cz/item/CS_URS_2025_01/741122016</t>
  </si>
  <si>
    <t>100</t>
  </si>
  <si>
    <t>95</t>
  </si>
  <si>
    <t>34111036</t>
  </si>
  <si>
    <t>kabel instalační jádro Cu plné izolace PVC plášť PVC 450/750V (CYKY) 3x2,5mm2</t>
  </si>
  <si>
    <t>-1116793081</t>
  </si>
  <si>
    <t>100*1,15 'Přepočtené koeficientem množství</t>
  </si>
  <si>
    <t>96</t>
  </si>
  <si>
    <t>741122211</t>
  </si>
  <si>
    <t>Montáž kabel Cu plný kulatý žíla 3x1,5 až 6 mm2 uložený volně (např. CYKY)</t>
  </si>
  <si>
    <t>-1300396980</t>
  </si>
  <si>
    <t>Montáž kabelů měděných bez ukončení uložených volně nebo v liště plných kulatých (např. CYKY) počtu a průřezu žil 3x1,5 až 6 mm2</t>
  </si>
  <si>
    <t>https://podminky.urs.cz/item/CS_URS_2025_01/741122211</t>
  </si>
  <si>
    <t>97</t>
  </si>
  <si>
    <t>741210002</t>
  </si>
  <si>
    <t>Montáž rozvodnice oceloplechová nebo plastová běžná do 50 kg</t>
  </si>
  <si>
    <t>-1637690988</t>
  </si>
  <si>
    <t>Montáž rozvodnic oceloplechových nebo plastových bez zapojení vodičů běžných, hmotnosti do 50 kg</t>
  </si>
  <si>
    <t>https://podminky.urs.cz/item/CS_URS_2025_01/741210002</t>
  </si>
  <si>
    <t>98</t>
  </si>
  <si>
    <t>1000137167</t>
  </si>
  <si>
    <t>Rozvodnice zápustná ABB 1SLM004101A1206, IP41/36M, průhledná dvířka</t>
  </si>
  <si>
    <t>-1343758595</t>
  </si>
  <si>
    <t>99</t>
  </si>
  <si>
    <t>741310101</t>
  </si>
  <si>
    <t>Montáž spínač (polo)zapuštěný bezšroubové připojení 1-jednopólový se zapojením vodičů</t>
  </si>
  <si>
    <t>-917073921</t>
  </si>
  <si>
    <t>Montáž spínačů jedno nebo dvoupólových polozapuštěných nebo zapuštěných se zapojením vodičů bezšroubové připojení spínačů, řazení 1-jednopólových</t>
  </si>
  <si>
    <t>https://podminky.urs.cz/item/CS_URS_2025_01/741310101</t>
  </si>
  <si>
    <t>ABB.3901AB10B</t>
  </si>
  <si>
    <t>Rámeček jednonásobný Tango®</t>
  </si>
  <si>
    <t>-1615198760</t>
  </si>
  <si>
    <t>101</t>
  </si>
  <si>
    <t>ABB.3558AA651B</t>
  </si>
  <si>
    <t>Kryt spínače jednoduchý Tango®</t>
  </si>
  <si>
    <t>375463612</t>
  </si>
  <si>
    <t>102</t>
  </si>
  <si>
    <t>34539015</t>
  </si>
  <si>
    <t>přístroj spínače jednopólového, řazení 1, 1So, 1S bezšroubové svorky</t>
  </si>
  <si>
    <t>-1816757870</t>
  </si>
  <si>
    <t>103</t>
  </si>
  <si>
    <t>741321003</t>
  </si>
  <si>
    <t>Montáž proudových chráničů dvoupólových nn do 25 A ve skříni se zapojením vodičů</t>
  </si>
  <si>
    <t>457355424</t>
  </si>
  <si>
    <t>Montáž proudových chráničů se zapojením vodičů dvoupólových nn do 25 A ve skříni</t>
  </si>
  <si>
    <t>https://podminky.urs.cz/item/CS_URS_2025_01/741321003</t>
  </si>
  <si>
    <t>104</t>
  </si>
  <si>
    <t>741372062</t>
  </si>
  <si>
    <t>Montáž svítidlo LED interiérové přisazené stropní hranaté nebo kruhové přes 0,09 do 0,36 m2 se zapojením vodičů</t>
  </si>
  <si>
    <t>-1671851756</t>
  </si>
  <si>
    <t>Montáž svítidel s integrovaným zdrojem LED se zapojením vodičů interiérových přisazených stropních hranatých nebo kruhových plochy přes 0,09 do 0,36 m2</t>
  </si>
  <si>
    <t>https://podminky.urs.cz/item/CS_URS_2025_01/741372062</t>
  </si>
  <si>
    <t>105</t>
  </si>
  <si>
    <t>741810001</t>
  </si>
  <si>
    <t>Celková prohlídka elektrického rozvodu a zařízení do 100 000,- Kč</t>
  </si>
  <si>
    <t>-1977273671</t>
  </si>
  <si>
    <t>Zkoušky a prohlídky elektrických rozvodů a zařízení celková prohlídka a vyhotovení revizní zprávy pro objem montážních prací do 100 tis. Kč</t>
  </si>
  <si>
    <t>https://podminky.urs.cz/item/CS_URS_2025_01/741810001</t>
  </si>
  <si>
    <t>106</t>
  </si>
  <si>
    <t>741-R01</t>
  </si>
  <si>
    <t>Propojení rozvodnice - vydrátování, zapojení,výstroj</t>
  </si>
  <si>
    <t>2126432224</t>
  </si>
  <si>
    <t xml:space="preserve">Propojení rozvodnice - vydrátování, zapojení,výstroj
</t>
  </si>
  <si>
    <t>107</t>
  </si>
  <si>
    <t>741-R02</t>
  </si>
  <si>
    <t>Svítidlo BRSB K0375V2 2000-DODÁVKA</t>
  </si>
  <si>
    <t>483599088</t>
  </si>
  <si>
    <t>108</t>
  </si>
  <si>
    <t>741-R03</t>
  </si>
  <si>
    <t>Svítidlo BRSB K0300 V6</t>
  </si>
  <si>
    <t>-1601999903</t>
  </si>
  <si>
    <t>109</t>
  </si>
  <si>
    <t>741-R04</t>
  </si>
  <si>
    <t>Svítidlo BRSB K0375 V2</t>
  </si>
  <si>
    <t>-1391036941</t>
  </si>
  <si>
    <t>110</t>
  </si>
  <si>
    <t>741-R05</t>
  </si>
  <si>
    <t>-1422566413</t>
  </si>
  <si>
    <t>Dodávka a montáž nouzového osvětlení</t>
  </si>
  <si>
    <t>nouz.svítidlo přisazené, asymetrická optika, 3W, LED, 340 lm, IP41, svítící 1 h, vlastní zdroj</t>
  </si>
  <si>
    <t>111</t>
  </si>
  <si>
    <t>741-R06</t>
  </si>
  <si>
    <t>STAVEBNÍ PŘÍPOMOCE</t>
  </si>
  <si>
    <t>383470326</t>
  </si>
  <si>
    <t>112</t>
  </si>
  <si>
    <t>998741112</t>
  </si>
  <si>
    <t>Přesun hmot tonážní pro silnoproud s omezením mechanizace v objektech v přes 6 do 12 m</t>
  </si>
  <si>
    <t>697129116</t>
  </si>
  <si>
    <t>Přesun hmot pro silnoproud stanovený z hmotnosti přesunovaného materiálu vodorovná dopravní vzdálenost do 50 m s omezením mechanizace v objektech výšky přes 6 do 12 m</t>
  </si>
  <si>
    <t>https://podminky.urs.cz/item/CS_URS_2025_01/998741112</t>
  </si>
  <si>
    <t>751</t>
  </si>
  <si>
    <t>Vzduchotechnika</t>
  </si>
  <si>
    <t>113</t>
  </si>
  <si>
    <t>751111052</t>
  </si>
  <si>
    <t>Montáž ventilátoru axiálního nízkotlakého podhledového D přes 100 do 200 mm</t>
  </si>
  <si>
    <t>-702412069</t>
  </si>
  <si>
    <t>Montáž ventilátoru axiálního nízkotlakého podhledového, průměru přes 100 do 200 mm</t>
  </si>
  <si>
    <t>https://podminky.urs.cz/item/CS_URS_2025_01/751111052</t>
  </si>
  <si>
    <t>114</t>
  </si>
  <si>
    <t>ELD.SP124100130</t>
  </si>
  <si>
    <t>SILENT 200 CZ</t>
  </si>
  <si>
    <t>752755363</t>
  </si>
  <si>
    <t>115</t>
  </si>
  <si>
    <t>751111811</t>
  </si>
  <si>
    <t>Demontáž ventilátoru axiálního nízkotlakého kruhové potrubí D do 200 mm</t>
  </si>
  <si>
    <t>770109714</t>
  </si>
  <si>
    <t>Demontáž ventilátoru axiálního nízkotlakého kruhové potrubí, průměru do 200 mm</t>
  </si>
  <si>
    <t>https://podminky.urs.cz/item/CS_URS_2025_01/751111811</t>
  </si>
  <si>
    <t>763</t>
  </si>
  <si>
    <t>Konstrukce suché výstavby</t>
  </si>
  <si>
    <t>116</t>
  </si>
  <si>
    <t>763131471</t>
  </si>
  <si>
    <t>SDK podhled deska 1xDFH2 12,5 bez izolace dvouvrstvá spodní kce profil CD+UD REI do 90</t>
  </si>
  <si>
    <t>-2073998845</t>
  </si>
  <si>
    <t>Podhled ze sádrokartonových desek dvouvrstvá zavěšená spodní konstrukce z ocelových profilů CD, UD jednoduše opláštěná deskou impregnovanou protipožární DFH2, tl. 12,5 mm, bez izolace, REI do 90</t>
  </si>
  <si>
    <t>https://podminky.urs.cz/item/CS_URS_2025_01/763131471</t>
  </si>
  <si>
    <t>Podhled ze sádrokartonu v 1.01 -1.09</t>
  </si>
  <si>
    <t>117</t>
  </si>
  <si>
    <t>763135811</t>
  </si>
  <si>
    <t>Demontáž podhledu sádrokartonového kazetového na roštu viditelném</t>
  </si>
  <si>
    <t>-257989510</t>
  </si>
  <si>
    <t>Demontáž podhledu sádrokartonového kazetového zavěšeného na roštu viditelném</t>
  </si>
  <si>
    <t>https://podminky.urs.cz/item/CS_URS_2025_01/763135811</t>
  </si>
  <si>
    <t>Demontáž kazet.podhledu stropu v 1.01-1.09</t>
  </si>
  <si>
    <t>2,1+2,43+1,11+1,11+5,51+3,2+4,77+1,21+4,92+1,8*0,6</t>
  </si>
  <si>
    <t>118</t>
  </si>
  <si>
    <t>998763322</t>
  </si>
  <si>
    <t>Přesun hmot tonážní pro konstrukce montované z desek s omezením mechanizace v objektech v přes 6 do 12 m</t>
  </si>
  <si>
    <t>-109068298</t>
  </si>
  <si>
    <t>Přesun hmot pro konstrukce montované z desek sádrokartonových, sádrovláknitých, cementovláknitých nebo cementových stanovený z hmotnosti přesunovaného materiálu vodorovná dopravní vzdálenost do 50 m s omezením mechanizace v objektech výšky přes 6 do 12 m</t>
  </si>
  <si>
    <t>https://podminky.urs.cz/item/CS_URS_2025_01/998763322</t>
  </si>
  <si>
    <t>766</t>
  </si>
  <si>
    <t>Konstrukce truhlářské</t>
  </si>
  <si>
    <t>119</t>
  </si>
  <si>
    <t>766660720</t>
  </si>
  <si>
    <t>Osazení větrací mřížky s vyříznutím otvoru</t>
  </si>
  <si>
    <t>-288627898</t>
  </si>
  <si>
    <t>Montáž dveřních doplňků větrací mřížky s vyříznutím otvoru</t>
  </si>
  <si>
    <t>https://podminky.urs.cz/item/CS_URS_2025_01/766660720</t>
  </si>
  <si>
    <t>větrací mřížky vnitřních dveří-úprava otvorů+osazení mřížky</t>
  </si>
  <si>
    <t>120</t>
  </si>
  <si>
    <t>766660729</t>
  </si>
  <si>
    <t>Montáž dveřního interiérového kování - štítku s klikou</t>
  </si>
  <si>
    <t>691770439</t>
  </si>
  <si>
    <t>Montáž dveřních doplňků dveřního kování interiérového štítku s klikou</t>
  </si>
  <si>
    <t>https://podminky.urs.cz/item/CS_URS_2025_01/766660729</t>
  </si>
  <si>
    <t>121</t>
  </si>
  <si>
    <t>766664958</t>
  </si>
  <si>
    <t>Výměna klik se štítky interiérových dveří</t>
  </si>
  <si>
    <t>-8153933</t>
  </si>
  <si>
    <t>Výměna dveřních konstrukcí interiérových klik se štítky</t>
  </si>
  <si>
    <t>https://podminky.urs.cz/item/CS_URS_2025_01/766664958</t>
  </si>
  <si>
    <t>122</t>
  </si>
  <si>
    <t>766664960</t>
  </si>
  <si>
    <t>Výměna zámkové vložky interiérových dveří</t>
  </si>
  <si>
    <t>1728426118</t>
  </si>
  <si>
    <t>Výměna dveřních konstrukcí interiérových zámkové vložky</t>
  </si>
  <si>
    <t>https://podminky.urs.cz/item/CS_URS_2025_01/766664960</t>
  </si>
  <si>
    <t>123</t>
  </si>
  <si>
    <t>54914128</t>
  </si>
  <si>
    <t>dveřní kování interiérové rozetové spodní pro WC</t>
  </si>
  <si>
    <t>1777344</t>
  </si>
  <si>
    <t>124</t>
  </si>
  <si>
    <t>54924005</t>
  </si>
  <si>
    <t>zámek zadlabací mezipokojový levý pro WC kování rozteč 72x55mm</t>
  </si>
  <si>
    <t>483637039</t>
  </si>
  <si>
    <t>125</t>
  </si>
  <si>
    <t>54924003</t>
  </si>
  <si>
    <t>zámek zadlabací mezipokojový pravý pro WC kování 72x55mm</t>
  </si>
  <si>
    <t>1796377152</t>
  </si>
  <si>
    <t>126</t>
  </si>
  <si>
    <t>766-R01</t>
  </si>
  <si>
    <t>Dodávka větrací mřížky</t>
  </si>
  <si>
    <t>1845595884</t>
  </si>
  <si>
    <t xml:space="preserve">plastová ventilační mřížka do dveří s regulátorem průtoku vzduchu, š. 462 mm, v. 124 mm, jednostranná, otvor pro vyříznutí 430,5 x 92,5 mm </t>
  </si>
  <si>
    <t>- 2 ks do dveří</t>
  </si>
  <si>
    <t>6*2</t>
  </si>
  <si>
    <t>127</t>
  </si>
  <si>
    <t>998766112</t>
  </si>
  <si>
    <t>Přesun hmot tonážní pro kce truhlářské s omezením mechanizace v objektech v přes 6 do 12 m</t>
  </si>
  <si>
    <t>-1371431339</t>
  </si>
  <si>
    <t>Přesun hmot pro konstrukce truhlářské stanovený z hmotnosti přesunovaného materiálu vodorovná dopravní vzdálenost do 50 m s omezením mechanizace v objektech výšky přes 6 do 12 m</t>
  </si>
  <si>
    <t>https://podminky.urs.cz/item/CS_URS_2025_01/998766112</t>
  </si>
  <si>
    <t>771</t>
  </si>
  <si>
    <t>Podlahy z dlaždic</t>
  </si>
  <si>
    <t>128</t>
  </si>
  <si>
    <t>771111011</t>
  </si>
  <si>
    <t>Vysátí podkladu před pokládkou dlažby</t>
  </si>
  <si>
    <t>-1294668661</t>
  </si>
  <si>
    <t>Příprava podkladu před provedením dlažby vysátí podlah</t>
  </si>
  <si>
    <t>https://podminky.urs.cz/item/CS_URS_2025_01/771111011</t>
  </si>
  <si>
    <t>přípravné práce před pokládkou dlažby podlah</t>
  </si>
  <si>
    <t>129</t>
  </si>
  <si>
    <t>771121011</t>
  </si>
  <si>
    <t>Nátěr penetrační na podlahu</t>
  </si>
  <si>
    <t>598178004</t>
  </si>
  <si>
    <t>Příprava podkladu před provedením dlažby nátěr penetrační na podlahu</t>
  </si>
  <si>
    <t>https://podminky.urs.cz/item/CS_URS_2025_01/771121011</t>
  </si>
  <si>
    <t>penetrace podlah před pokládkou dlažby</t>
  </si>
  <si>
    <t>130</t>
  </si>
  <si>
    <t>771151013</t>
  </si>
  <si>
    <t>Samonivelační stěrka podlah pevnosti 20 MPa tl přes 5 do 8 mm</t>
  </si>
  <si>
    <t>31602109</t>
  </si>
  <si>
    <t>Příprava podkladu před provedením dlažby samonivelační stěrka min. pevnosti 20 MPa, tloušťky přes 5 do 8 mm</t>
  </si>
  <si>
    <t>https://podminky.urs.cz/item/CS_URS_2025_01/771151013</t>
  </si>
  <si>
    <t>vyrovnání podlah pod dlažby</t>
  </si>
  <si>
    <t>131</t>
  </si>
  <si>
    <t>771571810</t>
  </si>
  <si>
    <t>Demontáž podlah z dlaždic keramických kladených do malty</t>
  </si>
  <si>
    <t>67399815</t>
  </si>
  <si>
    <t>https://podminky.urs.cz/item/CS_URS_2025_01/771571810</t>
  </si>
  <si>
    <t>Vybourání stávající keram.dlažby v 1.01-1.09</t>
  </si>
  <si>
    <t>132</t>
  </si>
  <si>
    <t>771574413</t>
  </si>
  <si>
    <t>Montáž podlah keramických hladkých lepených cementovým flexibilním lepidlem přes 2 do 4 ks/m2</t>
  </si>
  <si>
    <t>109735392</t>
  </si>
  <si>
    <t>Montáž podlah z dlaždic keramických lepených cementovým flexibilním lepidlem hladkých, tloušťky do 10 mm přes 2 do 4 ks/m2</t>
  </si>
  <si>
    <t>https://podminky.urs.cz/item/CS_URS_2025_01/771574413</t>
  </si>
  <si>
    <t>montáž kerramické dlažby podlah-rozměru 600x600mm</t>
  </si>
  <si>
    <t>133</t>
  </si>
  <si>
    <t>59761136</t>
  </si>
  <si>
    <t>dlažba keramická slinutá mrazuvzdorná povrch hladký/lesklý tl do 10mm přes 2 do 4ks/m2</t>
  </si>
  <si>
    <t>-1037204716</t>
  </si>
  <si>
    <t>26,36*1,15 'Přepočtené koeficientem množství</t>
  </si>
  <si>
    <t>134</t>
  </si>
  <si>
    <t>771577211</t>
  </si>
  <si>
    <t>Příplatek k montáži podlah keramických lepených cementovým flexibilním lepidlem za plochu do 5 m2</t>
  </si>
  <si>
    <t>304054263</t>
  </si>
  <si>
    <t>Montáž podlah z dlaždic keramických lepených cementovým flexibilním lepidlem Příplatek k cenám za plochu do 5 m2 jednotlivě</t>
  </si>
  <si>
    <t>https://podminky.urs.cz/item/CS_URS_2025_01/771577211</t>
  </si>
  <si>
    <t>135</t>
  </si>
  <si>
    <t>771577212</t>
  </si>
  <si>
    <t>Příplatek k montáži podlah keramických lepených cementovým flexibilním lepidlem za omezený prostor</t>
  </si>
  <si>
    <t>-1612390697</t>
  </si>
  <si>
    <t>Montáž podlah z dlaždic keramických lepených cementovým flexibilním lepidlem Příplatek k cenám za podlahy v omezeném prostoru</t>
  </si>
  <si>
    <t>https://podminky.urs.cz/item/CS_URS_2025_01/771577212</t>
  </si>
  <si>
    <t>136</t>
  </si>
  <si>
    <t>771577213</t>
  </si>
  <si>
    <t>Příplatek k montáži podlah keramických lepených cementovým flexibilním lepidlem za pokládku na koso</t>
  </si>
  <si>
    <t>-1555601483</t>
  </si>
  <si>
    <t>Montáž podlah z dlaždic keramických lepených cementovým flexibilním lepidlem Příplatek k cenám za pokládku na koso</t>
  </si>
  <si>
    <t>https://podminky.urs.cz/item/CS_URS_2025_01/771577213</t>
  </si>
  <si>
    <t>137</t>
  </si>
  <si>
    <t>771591112</t>
  </si>
  <si>
    <t>Izolace pod dlažbu nátěrem nebo stěrkou ve dvou vrstvách</t>
  </si>
  <si>
    <t>354572491</t>
  </si>
  <si>
    <t>Izolace podlahy pod dlažbu nátěrem nebo stěrkou ve dvou vrstvách</t>
  </si>
  <si>
    <t>https://podminky.urs.cz/item/CS_URS_2025_01/771591112</t>
  </si>
  <si>
    <t>hydroizolace podlah pod keram. dlažbu</t>
  </si>
  <si>
    <t>138</t>
  </si>
  <si>
    <t>998771112</t>
  </si>
  <si>
    <t>Přesun hmot tonážní pro podlahy z dlaždic s omezením mechanizace v objektech v přes 6 do 12 m</t>
  </si>
  <si>
    <t>-482363979</t>
  </si>
  <si>
    <t>Přesun hmot pro podlahy z dlaždic stanovený z hmotnosti přesunovaného materiálu vodorovná dopravní vzdálenost do 50 m s omezením mechanizace v objektech výšky přes 6 do 12 m</t>
  </si>
  <si>
    <t>https://podminky.urs.cz/item/CS_URS_2025_01/998771112</t>
  </si>
  <si>
    <t>781</t>
  </si>
  <si>
    <t>Dokončovací práce - obklady</t>
  </si>
  <si>
    <t>139</t>
  </si>
  <si>
    <t>781111011</t>
  </si>
  <si>
    <t>Ometení (oprášení) stěny při přípravě podkladu</t>
  </si>
  <si>
    <t>1822329880</t>
  </si>
  <si>
    <t>Příprava podkladu před provedením obkladu oprášení (ometení) stěny</t>
  </si>
  <si>
    <t>https://podminky.urs.cz/item/CS_URS_2025_01/781111011</t>
  </si>
  <si>
    <t>140</t>
  </si>
  <si>
    <t>781121011</t>
  </si>
  <si>
    <t>Nátěr penetrační na stěnu</t>
  </si>
  <si>
    <t>228148215</t>
  </si>
  <si>
    <t>Příprava podkladu před provedením obkladu nátěr penetrační na stěnu</t>
  </si>
  <si>
    <t>https://podminky.urs.cz/item/CS_URS_2025_01/781121011</t>
  </si>
  <si>
    <t>Penetrační nátěr stěn pod keram.obklady</t>
  </si>
  <si>
    <t>141</t>
  </si>
  <si>
    <t>781472214</t>
  </si>
  <si>
    <t>Montáž obkladů keramických hladkých lepených cementovým flexibilním lepidlem přes 4 do 6 ks/m2</t>
  </si>
  <si>
    <t>-2091322348</t>
  </si>
  <si>
    <t>Montáž keramických obkladů stěn lepených cementovým flexibilním lepidlem hladkých přes 4 do 6 ks/m2</t>
  </si>
  <si>
    <t>https://podminky.urs.cz/item/CS_URS_2025_01/781472214</t>
  </si>
  <si>
    <t>Keramick obklad stěn do výšky 2 m, rozměry 600x300mm</t>
  </si>
  <si>
    <t>142</t>
  </si>
  <si>
    <t>59761707</t>
  </si>
  <si>
    <t>obklad keramický nemrazuvzdorný povrch hladký/lesklý tl do 10mm přes 4 do 6ks/m2</t>
  </si>
  <si>
    <t>586561444</t>
  </si>
  <si>
    <t>64,343*1,15 'Přepočtené koeficientem množství</t>
  </si>
  <si>
    <t>143</t>
  </si>
  <si>
    <t>781472291</t>
  </si>
  <si>
    <t>Příplatek k montáži obkladů keramických lepených cementovým flexibilním lepidlem za plochu do 10 m2</t>
  </si>
  <si>
    <t>663923530</t>
  </si>
  <si>
    <t>Montáž keramických obkladů stěn lepených cementovým flexibilním lepidlem Příplatek k cenám za plochu do 10 m2 jednotlivě</t>
  </si>
  <si>
    <t>https://podminky.urs.cz/item/CS_URS_2025_01/781472291</t>
  </si>
  <si>
    <t>144</t>
  </si>
  <si>
    <t>781491011</t>
  </si>
  <si>
    <t>Montáž zrcadel plochy do 1 m2 lepených silikonovým tmelem na podkladní omítku</t>
  </si>
  <si>
    <t>-818894903</t>
  </si>
  <si>
    <t>Montáž zrcadel lepených silikonovým tmelem na podkladní omítku, plochy do 1 m2</t>
  </si>
  <si>
    <t>https://podminky.urs.cz/item/CS_URS_2025_01/781491011</t>
  </si>
  <si>
    <t>Montáž zrcadel nad umyvadla do 1.02 a 1.07</t>
  </si>
  <si>
    <t>4*0,6*0,8</t>
  </si>
  <si>
    <t>145</t>
  </si>
  <si>
    <t>63465124</t>
  </si>
  <si>
    <t>zrcadlo nemontované čiré tl 4mm max rozměr 3210x2250mm</t>
  </si>
  <si>
    <t>-1202696810</t>
  </si>
  <si>
    <t>1,92*1,1 'Přepočtené koeficientem množství</t>
  </si>
  <si>
    <t>146</t>
  </si>
  <si>
    <t>781492251</t>
  </si>
  <si>
    <t>Montáž profilů ukončovacích lepených flexibilním cementovým lepidlem</t>
  </si>
  <si>
    <t>-209612365</t>
  </si>
  <si>
    <t>Obklad - dokončující práce montáž profilu lepeného flexibilním cementovým lepidlem ukončovacího</t>
  </si>
  <si>
    <t>https://podminky.urs.cz/item/CS_URS_2025_01/781492251</t>
  </si>
  <si>
    <t>ukončovací , rohové lišty, lišty kolem zrcadel a zárubní</t>
  </si>
  <si>
    <t>0,2*2+2,1*2+0,4+1,87*2+0,65*2+1,25*4+0,9*2+0,2*2</t>
  </si>
  <si>
    <t>2,08*2+0,45*2+2+1,525+0,8+2,1*2+1,2+2,65*2+0,4</t>
  </si>
  <si>
    <t>1,35*2+0,9+0,3+3,55+2,08+1+1,35+0,125+0,2</t>
  </si>
  <si>
    <t>2*4*6+36*2+(0,6*2+0,8*2)*4</t>
  </si>
  <si>
    <t>147</t>
  </si>
  <si>
    <t>19416005</t>
  </si>
  <si>
    <t>lišta ukončovací z eloxovaného hliníku 10mm</t>
  </si>
  <si>
    <t>-93272887</t>
  </si>
  <si>
    <t>181,13*1,05 'Přepočtené koeficientem množství</t>
  </si>
  <si>
    <t>148</t>
  </si>
  <si>
    <t>781495115</t>
  </si>
  <si>
    <t>Spárování vnitřních obkladů silikonem</t>
  </si>
  <si>
    <t>599323802</t>
  </si>
  <si>
    <t>Obklad - dokončující práce ostatní práce spárování silikonem</t>
  </si>
  <si>
    <t>https://podminky.urs.cz/item/CS_URS_2025_01/781495115</t>
  </si>
  <si>
    <t>spárování styku umyvadel se stěnou</t>
  </si>
  <si>
    <t>1,1+0,6*2+0,45</t>
  </si>
  <si>
    <t>149</t>
  </si>
  <si>
    <t>781571141</t>
  </si>
  <si>
    <t>Montáž keramických obkladů ostění šířky přes 200 do 400 mm lepených flexibilním lepidlem</t>
  </si>
  <si>
    <t>-1471278210</t>
  </si>
  <si>
    <t>Montáž keramických obkladů ostění lepených flexibilním lepidlem šířky ostění přes 200 do 400 mm</t>
  </si>
  <si>
    <t>https://podminky.urs.cz/item/CS_URS_2025_01/781571141</t>
  </si>
  <si>
    <t>ostění v 1.05</t>
  </si>
  <si>
    <t>1,5*2</t>
  </si>
  <si>
    <t>150</t>
  </si>
  <si>
    <t>59761708</t>
  </si>
  <si>
    <t>obklad keramický nemrazuvzdorný povrch hladký/lesklý tl do 10mm přes 6 do 9ks/m2</t>
  </si>
  <si>
    <t>-1386361731</t>
  </si>
  <si>
    <t>3*0,44 'Přepočtené koeficientem množství</t>
  </si>
  <si>
    <t>151</t>
  </si>
  <si>
    <t>998781112</t>
  </si>
  <si>
    <t>Přesun hmot tonážní pro obklady keramické s omezením mechanizace v objektech v přes 6 do 12 m</t>
  </si>
  <si>
    <t>-1576491167</t>
  </si>
  <si>
    <t>Přesun hmot pro obklady keramické stanovený z hmotnosti přesunovaného materiálu vodorovná dopravní vzdálenost do 50 m s omezením mechanizace v objektech výšky přes 6 do 12 m</t>
  </si>
  <si>
    <t>https://podminky.urs.cz/item/CS_URS_2025_01/998781112</t>
  </si>
  <si>
    <t>783</t>
  </si>
  <si>
    <t>Dokončovací práce - nátěry</t>
  </si>
  <si>
    <t>152</t>
  </si>
  <si>
    <t>783101203</t>
  </si>
  <si>
    <t>Jemné obroušení podkladu truhlářských konstrukcí před provedením nátěru</t>
  </si>
  <si>
    <t>-487077161</t>
  </si>
  <si>
    <t>Příprava podkladu truhlářských konstrukcí před provedením nátěru broušení smirkovým papírem nebo plátnem jemné</t>
  </si>
  <si>
    <t>https://podminky.urs.cz/item/CS_URS_2025_01/783101203</t>
  </si>
  <si>
    <t xml:space="preserve">broušení - dveře vnitřní </t>
  </si>
  <si>
    <t>6*0,7*2*2</t>
  </si>
  <si>
    <t>repase dveří vstupních vč. obložkových zárubní</t>
  </si>
  <si>
    <t>(2,1*2+1)*2+0,6*2*2</t>
  </si>
  <si>
    <t>(2,1*2+1,2)*2+0,8*2*2</t>
  </si>
  <si>
    <t>153</t>
  </si>
  <si>
    <t>783101403</t>
  </si>
  <si>
    <t>Oprášení podkladu truhlářských konstrukcí před provedením nátěru</t>
  </si>
  <si>
    <t>97423453</t>
  </si>
  <si>
    <t>Příprava podkladu truhlářských konstrukcí před provedením nátěru oprášení</t>
  </si>
  <si>
    <t>https://podminky.urs.cz/item/CS_URS_2025_01/783101403</t>
  </si>
  <si>
    <t>oprášení dveří před nátěrem</t>
  </si>
  <si>
    <t>6*0,7*2*2+(2,1*2+1)*2+0,6*2*2</t>
  </si>
  <si>
    <t>154</t>
  </si>
  <si>
    <t>783106805</t>
  </si>
  <si>
    <t>Odstranění nátěrů z truhlářských konstrukcí opálením</t>
  </si>
  <si>
    <t>1592427629</t>
  </si>
  <si>
    <t>Odstranění nátěrů z truhlářských konstrukcí opálením s obroušením</t>
  </si>
  <si>
    <t>https://podminky.urs.cz/item/CS_URS_2025_01/783106805</t>
  </si>
  <si>
    <t>repase vstupních dveří</t>
  </si>
  <si>
    <t>155</t>
  </si>
  <si>
    <t>783122131</t>
  </si>
  <si>
    <t>Plošné (plné) tmelení truhlářských konstrukcí včetně přebroušení disperzním tmelem</t>
  </si>
  <si>
    <t>992047272</t>
  </si>
  <si>
    <t>Tmelení truhlářských konstrukcí plošné (plné) včetně přebroušení tmelených míst, tmelem disperzním akrylátovým nebo latexovým</t>
  </si>
  <si>
    <t>https://podminky.urs.cz/item/CS_URS_2025_01/783122131</t>
  </si>
  <si>
    <t>úprava všech dveří</t>
  </si>
  <si>
    <t>156</t>
  </si>
  <si>
    <t>783123101</t>
  </si>
  <si>
    <t>Jednonásobný napouštěcí akrylátový nátěr truhlářských konstrukcí</t>
  </si>
  <si>
    <t>1151076195</t>
  </si>
  <si>
    <t>Napouštěcí nátěr truhlářských konstrukcí jednonásobný akrylátový</t>
  </si>
  <si>
    <t>https://podminky.urs.cz/item/CS_URS_2025_01/783123101</t>
  </si>
  <si>
    <t>157</t>
  </si>
  <si>
    <t>783124101</t>
  </si>
  <si>
    <t>Základní jednonásobný akrylátový nátěr truhlářských konstrukcí</t>
  </si>
  <si>
    <t>-1065931755</t>
  </si>
  <si>
    <t>Základní nátěr truhlářských konstrukcí jednonásobný akrylátový</t>
  </si>
  <si>
    <t>https://podminky.urs.cz/item/CS_URS_2025_01/783124101</t>
  </si>
  <si>
    <t>repase --vstupní dveře</t>
  </si>
  <si>
    <t>vnitřní dveře</t>
  </si>
  <si>
    <t>158</t>
  </si>
  <si>
    <t>783128211</t>
  </si>
  <si>
    <t>Lakovací dvojnásobný akrylátový nátěr truhlářských konstrukcí s mezibroušením</t>
  </si>
  <si>
    <t>199856295</t>
  </si>
  <si>
    <t>Lakovací nátěr truhlářských konstrukcí dvojnásobný s mezibroušením akrylátový</t>
  </si>
  <si>
    <t>https://podminky.urs.cz/item/CS_URS_2025_01/783128211</t>
  </si>
  <si>
    <t xml:space="preserve">Nátěr vnitřních dveří </t>
  </si>
  <si>
    <t>repase -nátěr vstupních dveří</t>
  </si>
  <si>
    <t>159</t>
  </si>
  <si>
    <t>783306805</t>
  </si>
  <si>
    <t>Odstranění nátěru ze zámečnických konstrukcí opálením</t>
  </si>
  <si>
    <t>-1027597558</t>
  </si>
  <si>
    <t>Odstranění nátěrů ze zámečnických konstrukcí opálením s obroušením</t>
  </si>
  <si>
    <t>https://podminky.urs.cz/item/CS_URS_2025_01/783306805</t>
  </si>
  <si>
    <t>vnitřní zárubně dveří -v 1.02;1.03;1.04;1.05;1.09</t>
  </si>
  <si>
    <t>5*(0,1*2*2+0,6+0,1)</t>
  </si>
  <si>
    <t>160</t>
  </si>
  <si>
    <t>783314203</t>
  </si>
  <si>
    <t>Základní antikorozní jednonásobný syntetický samozákladující nátěr zámečnických konstrukcí</t>
  </si>
  <si>
    <t>-1655100358</t>
  </si>
  <si>
    <t>Základní antikorozní nátěr zámečnických konstrukcí jednonásobný syntetický samozákladující</t>
  </si>
  <si>
    <t>https://podminky.urs.cz/item/CS_URS_2025_01/783314203</t>
  </si>
  <si>
    <t>nátěry ocelových zárubní vnitřních dveří 1.01-1.09</t>
  </si>
  <si>
    <t>(0,1*2+0,1*2+0,12*2*2+0,1*0,6+0,12*0,6)*6</t>
  </si>
  <si>
    <t>161</t>
  </si>
  <si>
    <t>783315103</t>
  </si>
  <si>
    <t>Mezinátěr jednonásobný syntetický samozákladující zámečnických konstrukcí</t>
  </si>
  <si>
    <t>1726836008</t>
  </si>
  <si>
    <t>Mezinátěr zámečnických konstrukcí jednonásobný syntetický samozákladující</t>
  </si>
  <si>
    <t>https://podminky.urs.cz/item/CS_URS_2025_01/783315103</t>
  </si>
  <si>
    <t>162</t>
  </si>
  <si>
    <t>783317105</t>
  </si>
  <si>
    <t>Krycí jednonásobný syntetický samozákladující nátěr zámečnických konstrukcí</t>
  </si>
  <si>
    <t>440800842</t>
  </si>
  <si>
    <t>Krycí nátěr (email) zámečnických konstrukcí jednonásobný syntetický samozákladující</t>
  </si>
  <si>
    <t>https://podminky.urs.cz/item/CS_URS_2025_01/783317105</t>
  </si>
  <si>
    <t>163</t>
  </si>
  <si>
    <t>783601311</t>
  </si>
  <si>
    <t>Odrezivění deskových otopných těles před provedením nátěru</t>
  </si>
  <si>
    <t>-1298310107</t>
  </si>
  <si>
    <t>Příprava podkladu otopných těles před provedením nátěrů deskových odrezivěním bezoplachovým</t>
  </si>
  <si>
    <t>https://podminky.urs.cz/item/CS_URS_2025_01/783601311</t>
  </si>
  <si>
    <t>úprava radiátorů</t>
  </si>
  <si>
    <t>0,8*0,6*2+0,1*0,8*2+1*0,6*2+1*0,1*2+0,6*0,1*4</t>
  </si>
  <si>
    <t>164</t>
  </si>
  <si>
    <t>783601317</t>
  </si>
  <si>
    <t>Odmaštění deskových otopných těles ředidlovým odmašťovačem</t>
  </si>
  <si>
    <t>-58469746</t>
  </si>
  <si>
    <t>Příprava podkladu otopných těles před provedením nátěrů deskových odmaštěním rozpouštědlovým</t>
  </si>
  <si>
    <t>https://podminky.urs.cz/item/CS_URS_2025_01/783601317</t>
  </si>
  <si>
    <t>165</t>
  </si>
  <si>
    <t>783624121</t>
  </si>
  <si>
    <t>Základní jednonásobný akrylátový nátěr deskových otopných těles</t>
  </si>
  <si>
    <t>166732232</t>
  </si>
  <si>
    <t>Základní nátěr otopných těles jednonásobný deskových akrylátový</t>
  </si>
  <si>
    <t>https://podminky.urs.cz/item/CS_URS_2025_01/783624121</t>
  </si>
  <si>
    <t>166</t>
  </si>
  <si>
    <t>783627127</t>
  </si>
  <si>
    <t>Krycí dvojnásobný akrylátový nátěr deskových otopných těles</t>
  </si>
  <si>
    <t>960985256</t>
  </si>
  <si>
    <t>Krycí nátěr (email) otopných těles deskových dvojnásobný akrylátový</t>
  </si>
  <si>
    <t>https://podminky.urs.cz/item/CS_URS_2025_01/783627127</t>
  </si>
  <si>
    <t>784</t>
  </si>
  <si>
    <t>Dokončovací práce - malby a tapety</t>
  </si>
  <si>
    <t>167</t>
  </si>
  <si>
    <t>784121001</t>
  </si>
  <si>
    <t>Oškrabání malby v místnostech v do 3,80 m</t>
  </si>
  <si>
    <t>746906373</t>
  </si>
  <si>
    <t>Oškrabání malby v místnostech výšky do 3,80 m</t>
  </si>
  <si>
    <t>https://podminky.urs.cz/item/CS_URS_2025_01/784121001</t>
  </si>
  <si>
    <t>oškrábání malby nad keram.obklady</t>
  </si>
  <si>
    <t>(2,1+2,1+0,3*2+0,1*2)*1,1</t>
  </si>
  <si>
    <t>(1,87+0,65*2+0,4)*1,1</t>
  </si>
  <si>
    <t>(1,25*4+0,9*2+0,15*4)*1,1</t>
  </si>
  <si>
    <t>(2,08*2+2,65)*1,7</t>
  </si>
  <si>
    <t>(2,1*2+1,525+0,8)*1,1</t>
  </si>
  <si>
    <t>(2,65*2+1,8+1,2+0,4)*1,1</t>
  </si>
  <si>
    <t>(1,35*2+0,9+0,3)*1,1</t>
  </si>
  <si>
    <t>(3,55+2,08+1+1,5+0,2)*1,7</t>
  </si>
  <si>
    <t>168</t>
  </si>
  <si>
    <t>784121011</t>
  </si>
  <si>
    <t>Rozmývání podkladu po oškrabání malby v místnostech v do 3,80 m</t>
  </si>
  <si>
    <t>1361937026</t>
  </si>
  <si>
    <t>Rozmývání podkladu po oškrabání malby v místnostech výšky do 3,80 m</t>
  </si>
  <si>
    <t>https://podminky.urs.cz/item/CS_URS_2025_01/784121011</t>
  </si>
  <si>
    <t>Úprava omítek nad kerasmickými obklady po oškrábání malby</t>
  </si>
  <si>
    <t>169</t>
  </si>
  <si>
    <t>784161001</t>
  </si>
  <si>
    <t>Tmelení spar a rohů šířky do 3 mm akrylátovým tmelem v místnostech v do 3,80 m</t>
  </si>
  <si>
    <t>-1679695471</t>
  </si>
  <si>
    <t>Tmelení spar a rohů, šířky do 3 mm akrylátovým tmelem v místnostech výšky do 3,80 m</t>
  </si>
  <si>
    <t>https://podminky.urs.cz/item/CS_URS_2025_01/784161001</t>
  </si>
  <si>
    <t>spáry - styk sádrokartonového podhledu a stěn</t>
  </si>
  <si>
    <t>2,1*2+1*2+1,3*2+1,87*2+1,25*4+0,9*4+2,65*2+2,08*2</t>
  </si>
  <si>
    <t>1,525*2+2,1*2+1,8*2+2,65*2+1,345*2+0,9*2</t>
  </si>
  <si>
    <t>3,55+1,8+2,08+1,1+1,345+0,125</t>
  </si>
  <si>
    <t>170</t>
  </si>
  <si>
    <t>784171101</t>
  </si>
  <si>
    <t>Zakrytí vnitřních podlah včetně pozdějšího odkrytí</t>
  </si>
  <si>
    <t>-1866757960</t>
  </si>
  <si>
    <t>Zakrytí nemalovaných ploch (materiál ve specifikaci) včetně pozdějšího odkrytí podlah</t>
  </si>
  <si>
    <t>https://podminky.urs.cz/item/CS_URS_2025_01/784171101</t>
  </si>
  <si>
    <t>171</t>
  </si>
  <si>
    <t>28323156</t>
  </si>
  <si>
    <t>fólie pro malířské potřeby zakrývací tl 41µ 4x5m</t>
  </si>
  <si>
    <t>-1027243306</t>
  </si>
  <si>
    <t>26,36*1,05 'Přepočtené koeficientem množství</t>
  </si>
  <si>
    <t>172</t>
  </si>
  <si>
    <t>784181101</t>
  </si>
  <si>
    <t>Základní akrylátová jednonásobná bezbarvá penetrace podkladu v místnostech v do 3,80 m</t>
  </si>
  <si>
    <t>-1272051173</t>
  </si>
  <si>
    <t>Penetrace podkladu jednonásobná základní akrylátová bezbarvá v místnostech výšky do 3,80 m</t>
  </si>
  <si>
    <t>https://podminky.urs.cz/item/CS_URS_2025_01/784181101</t>
  </si>
  <si>
    <t>penetrace pod malby podhledu ze sádrokartonu</t>
  </si>
  <si>
    <t>penetrace pod malby stěn nad keram.obklady</t>
  </si>
  <si>
    <t>173</t>
  </si>
  <si>
    <t>784191007</t>
  </si>
  <si>
    <t>Čištění vnitřních ploch podlah po provedení malířských prací</t>
  </si>
  <si>
    <t>-1366797136</t>
  </si>
  <si>
    <t>Čištění vnitřních ploch hrubý úklid po provedení malířských prací omytím podlah</t>
  </si>
  <si>
    <t>https://podminky.urs.cz/item/CS_URS_2025_01/784191007</t>
  </si>
  <si>
    <t>174</t>
  </si>
  <si>
    <t>784221101</t>
  </si>
  <si>
    <t>Dvojnásobné bílé malby ze směsí za sucha dobře otěruvzdorných v místnostech do 3,80 m</t>
  </si>
  <si>
    <t>-1336494720</t>
  </si>
  <si>
    <t>Malby z malířských směsí otěruvzdorných za sucha dvojnásobné, bílé za sucha otěruvzdorné dobře v místnostech výšky do 3,80 m</t>
  </si>
  <si>
    <t>https://podminky.urs.cz/item/CS_URS_2025_01/784221101</t>
  </si>
  <si>
    <t>malby stěn nad keram.obklady</t>
  </si>
  <si>
    <t>malby podhledů sádrokartonu</t>
  </si>
  <si>
    <t>HZS</t>
  </si>
  <si>
    <t>Hodinové zúčtovací sazby</t>
  </si>
  <si>
    <t>175</t>
  </si>
  <si>
    <t>HZS1412</t>
  </si>
  <si>
    <t>Hodinová zúčtovací sazba dlaždič odborný</t>
  </si>
  <si>
    <t>hod</t>
  </si>
  <si>
    <t>512</t>
  </si>
  <si>
    <t>1861732792</t>
  </si>
  <si>
    <t>Hodinové zúčtovací sazby profesí HSV provádění konstrukcí inženýrských a dopravních staveb dlaždič odborný</t>
  </si>
  <si>
    <t>https://podminky.urs.cz/item/CS_URS_2025_01/HZS1412</t>
  </si>
  <si>
    <t>účel - použití hodinové  sazby bude určeno objednatelem</t>
  </si>
  <si>
    <t>176</t>
  </si>
  <si>
    <t>HZS2172</t>
  </si>
  <si>
    <t>Hodinová zúčtovací sazba sádrokartonář odborný</t>
  </si>
  <si>
    <t>-2026796384</t>
  </si>
  <si>
    <t>Hodinové zúčtovací sazby profesí PSV provádění stavebních konstrukcí sádrokartonář odborný</t>
  </si>
  <si>
    <t>https://podminky.urs.cz/item/CS_URS_2025_01/HZS2172</t>
  </si>
  <si>
    <t>účel-použití hodinové sazby bude určeno objednatelem</t>
  </si>
  <si>
    <t>177</t>
  </si>
  <si>
    <t>HZS2212</t>
  </si>
  <si>
    <t>Hodinová zúčtovací sazba instalatér odborný</t>
  </si>
  <si>
    <t>-713791115</t>
  </si>
  <si>
    <t>Hodinové zúčtovací sazby profesí PSV provádění stavebních instalací instalatér odborný</t>
  </si>
  <si>
    <t>https://podminky.urs.cz/item/CS_URS_2025_01/HZS2212</t>
  </si>
  <si>
    <t>178</t>
  </si>
  <si>
    <t>HZS2232</t>
  </si>
  <si>
    <t>Hodinová zúčtovací sazba elektrikář odborný</t>
  </si>
  <si>
    <t>817542799</t>
  </si>
  <si>
    <t>Hodinové zúčtovací sazby profesí PSV provádění stavebních instalací elektrikář odborný</t>
  </si>
  <si>
    <t>https://podminky.urs.cz/item/CS_URS_2025_01/HZS2232</t>
  </si>
  <si>
    <t>VRN</t>
  </si>
  <si>
    <t>Vedlejší rozpočtové náklady</t>
  </si>
  <si>
    <t>VRN3</t>
  </si>
  <si>
    <t>Zařízení staveniště</t>
  </si>
  <si>
    <t>179</t>
  </si>
  <si>
    <t>030001000</t>
  </si>
  <si>
    <t>1024</t>
  </si>
  <si>
    <t>-1939134783</t>
  </si>
  <si>
    <t>https://podminky.urs.cz/item/CS_URS_2025_01/030001000</t>
  </si>
  <si>
    <t>VRN7</t>
  </si>
  <si>
    <t>Provozní vlivy</t>
  </si>
  <si>
    <t>180</t>
  </si>
  <si>
    <t>070001000</t>
  </si>
  <si>
    <t>-449685957</t>
  </si>
  <si>
    <t>https://podminky.urs.cz/item/CS_URS_2025_01/070001000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</si>
  <si>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</si>
  <si>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</si>
  <si>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</si>
  <si>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</si>
  <si>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8"/>
        <rFont val="Arial CE"/>
        <charset val="238"/>
      </rPr>
      <t xml:space="preserve">Rekapitulace stavby </t>
    </r>
    <r>
      <rPr>
        <sz val="8"/>
        <rFont val="Arial CE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</si>
  <si>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8"/>
        <rFont val="Arial CE"/>
        <charset val="238"/>
      </rPr>
      <t>Rekapitulace stavby</t>
    </r>
    <r>
      <rPr>
        <sz val="8"/>
        <rFont val="Arial CE"/>
        <charset val="238"/>
      </rPr>
      <t xml:space="preserve"> jsou uvedeny informace identifikující předmět veřejné zakázky na stavební práce, KSO, CC-CZ, CZ-CPV, CZ-CPA a rekapitulaci </t>
    </r>
  </si>
  <si>
    <t>celkové nabídkové ceny účastníka.</t>
  </si>
  <si>
    <t xml:space="preserve">Termínem "učastník" (resp. zhotovitel) se myslí "účastník zadávacího řízení" ve smyslu zákona o zadávání veřejných zakázek. </t>
  </si>
  <si>
    <r>
      <t xml:space="preserve">V sestavě </t>
    </r>
    <r>
      <rPr>
        <b/>
        <sz val="8"/>
        <rFont val="Arial CE"/>
        <charset val="238"/>
      </rPr>
      <t>Rekapitulace objektů stavby a soupisů prací</t>
    </r>
    <r>
      <rPr>
        <sz val="8"/>
        <rFont val="Arial CE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</si>
  <si>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</si>
  <si>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</si>
  <si>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</si>
  <si>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</si>
  <si>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</si>
  <si>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</si>
  <si>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</si>
  <si>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</si>
  <si>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</si>
  <si>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OST</t>
  </si>
  <si>
    <t>Ostatní</t>
  </si>
  <si>
    <t>Soupis</t>
  </si>
  <si>
    <t>Soupis prací pro daný typ objektu</t>
  </si>
  <si>
    <r>
      <rPr>
        <i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</si>
  <si>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</si>
  <si>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8"/>
        <rFont val="Arial CE"/>
        <charset val="238"/>
      </rPr>
      <t>Krycí list soupisu</t>
    </r>
    <r>
      <rPr>
        <sz val="8"/>
        <rFont val="Arial CE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</si>
  <si>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účastníka za aktuální soupis prací.</t>
  </si>
  <si>
    <r>
      <rPr>
        <b/>
        <sz val="8"/>
        <rFont val="Arial CE"/>
        <charset val="238"/>
      </rPr>
      <t>Rekapitulace členění soupisu prací</t>
    </r>
    <r>
      <rPr>
        <sz val="8"/>
        <rFont val="Arial CE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</si>
  <si>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</si>
  <si>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8"/>
        <rFont val="Arial CE"/>
        <charset val="238"/>
      </rPr>
      <t xml:space="preserve">Soupis prací </t>
    </r>
    <r>
      <rPr>
        <sz val="8"/>
        <rFont val="Arial CE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</si>
  <si>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</si>
  <si>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</si>
  <si>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</si>
  <si>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</si>
  <si>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výměr, FIG - rozpad figur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</si>
  <si>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</si>
  <si>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</si>
  <si>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</si>
  <si>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</si>
  <si>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</si>
  <si>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</si>
  <si>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</si>
  <si>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</si>
  <si>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</si>
  <si>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</si>
  <si>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</si>
  <si>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</si>
  <si>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</si>
  <si>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</si>
  <si>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</si>
  <si>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</si>
  <si>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</si>
  <si>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</si>
  <si>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Účastník je pro podání nabídky povinen vyplnit žlutě podbarvená pole: </t>
  </si>
  <si>
    <t xml:space="preserve">Pole Účastník v sestavě Rekapitulace stavby - zde účastník vyplní svůj název (název subjektu) </t>
  </si>
  <si>
    <t>Pole IČ a DIČ v sestavě Rekapitulace stavby - zde účastník vyplní svoje IČ a DIČ</t>
  </si>
  <si>
    <t>Datum v sestavě Rekapitulace stavby - zde účastník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</si>
  <si>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</si>
  <si>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</si>
  <si>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</si>
  <si>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</si>
  <si>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</si>
  <si>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</si>
  <si>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Účastník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</si>
  <si>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</si>
  <si>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</si>
  <si>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</si>
  <si>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</si>
  <si>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</si>
  <si>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</si>
  <si>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</si>
  <si>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</si>
  <si>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</si>
  <si>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</si>
  <si>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</si>
  <si>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</si>
  <si>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</si>
  <si>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</si>
  <si>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</si>
  <si>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</si>
  <si>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</si>
  <si>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</si>
  <si>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</si>
  <si>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</si>
  <si>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</si>
  <si>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</si>
  <si>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</si>
  <si>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</si>
  <si>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</si>
  <si>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</si>
  <si>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</si>
  <si>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</si>
  <si>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</si>
  <si>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</si>
  <si>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</si>
  <si>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</si>
  <si>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</si>
  <si>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</si>
  <si>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Účastník</t>
  </si>
  <si>
    <t>Účastník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</si>
  <si>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</si>
  <si>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</si>
  <si>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</si>
  <si>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</si>
  <si>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</si>
  <si>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</si>
  <si>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</si>
  <si>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</si>
  <si>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</si>
  <si>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</si>
  <si>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</si>
  <si>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</si>
  <si>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</si>
  <si>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</si>
  <si>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</si>
  <si>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</si>
  <si>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</si>
  <si>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</si>
  <si>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</si>
  <si>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</si>
  <si>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</si>
  <si>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</si>
  <si>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</si>
  <si>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</si>
  <si>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</si>
  <si>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</si>
  <si>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</si>
  <si>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</si>
  <si>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</si>
  <si>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</si>
  <si>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</si>
  <si>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</si>
  <si>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</si>
  <si>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</si>
  <si>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</si>
  <si>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</si>
  <si>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</si>
  <si>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</si>
  <si>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</si>
  <si>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</si>
  <si>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</si>
  <si>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</si>
  <si>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</si>
  <si>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</si>
  <si>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</si>
  <si>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</si>
  <si>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</si>
  <si>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</si>
  <si>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</si>
  <si>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</si>
  <si>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</si>
  <si>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</si>
  <si>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</si>
  <si>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</si>
  <si>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</si>
  <si>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</si>
  <si>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</si>
  <si>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</si>
  <si>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</si>
  <si>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</si>
  <si>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</si>
  <si>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</si>
  <si>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</si>
  <si>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fig</t>
  </si>
  <si>
    <t>Rozpad figur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</si>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</sst>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51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800080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sz val="7"/>
      <color rgb="FF979797"/>
      <name val="Arial CE"/>
    </font>
    <font>
      <i/>
      <u/>
      <sz val="7"/>
      <color rgb="FF979797"/>
      <name val="Calibri"/>
      <scheme val="minor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8"/>
      <name val="Arial CE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b/>
      <sz val="8"/>
      <name val="Arial CE"/>
      <charset val="238"/>
    </font>
    <font>
      <sz val="9"/>
      <name val="Trebuchet MS"/>
      <charset val="238"/>
    </font>
    <font>
      <sz val="8"/>
      <name val="Arial CE"/>
      <charset val="238"/>
    </font>
    <font>
      <u/>
      <sz val="11"/>
      <color theme="10"/>
      <name val="Calibri"/>
      <scheme val="minor"/>
    </font>
    <font>
      <i/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9" fillId="0" borderId="0" applyNumberFormat="0" applyFill="0" applyBorder="0" applyAlignment="0" applyProtection="0"/>
  </cellStyleXfs>
  <cellXfs count="30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5" xfId="0" applyBorder="1"/>
    <xf numFmtId="0" fontId="0" fillId="0" borderId="4" xfId="0" applyBorder="1" applyAlignment="1">
      <alignment vertical="center"/>
    </xf>
    <xf numFmtId="0" fontId="17" fillId="0" borderId="6" xfId="0" applyFont="1" applyBorder="1" applyAlignment="1">
      <alignment horizontal="left"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7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0" fontId="4" fillId="3" borderId="8" xfId="0" applyFont="1" applyFill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16" xfId="0" applyBorder="1" applyAlignment="1">
      <alignment vertical="center"/>
    </xf>
    <xf numFmtId="0" fontId="0" fillId="4" borderId="8" xfId="0" applyFill="1" applyBorder="1" applyAlignment="1">
      <alignment vertical="center"/>
    </xf>
    <xf numFmtId="0" fontId="21" fillId="4" borderId="9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0" fillId="0" borderId="12" xfId="0" applyBorder="1" applyAlignment="1">
      <alignment vertical="center"/>
    </xf>
    <xf numFmtId="0" fontId="4" fillId="0" borderId="4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5" xfId="0" applyNumberFormat="1" applyFont="1" applyBorder="1" applyAlignment="1">
      <alignment vertical="center"/>
    </xf>
    <xf numFmtId="4" fontId="19" fillId="0" borderId="0" xfId="0" applyNumberFormat="1" applyFont="1" applyAlignment="1">
      <alignment vertical="center"/>
    </xf>
    <xf numFmtId="166" fontId="19" fillId="0" borderId="0" xfId="0" applyNumberFormat="1" applyFont="1" applyAlignment="1">
      <alignment vertical="center"/>
    </xf>
    <xf numFmtId="4" fontId="19" fillId="0" borderId="16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7" fillId="0" borderId="20" xfId="0" applyNumberFormat="1" applyFont="1" applyBorder="1" applyAlignment="1">
      <alignment vertical="center"/>
    </xf>
    <xf numFmtId="4" fontId="27" fillId="0" borderId="21" xfId="0" applyNumberFormat="1" applyFont="1" applyBorder="1" applyAlignment="1">
      <alignment vertical="center"/>
    </xf>
    <xf numFmtId="166" fontId="27" fillId="0" borderId="21" xfId="0" applyNumberFormat="1" applyFont="1" applyBorder="1" applyAlignment="1">
      <alignment vertical="center"/>
    </xf>
    <xf numFmtId="4" fontId="27" fillId="0" borderId="22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0" fillId="0" borderId="4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ill="1" applyBorder="1" applyAlignment="1">
      <alignment vertical="center"/>
    </xf>
    <xf numFmtId="0" fontId="21" fillId="4" borderId="0" xfId="0" applyFont="1" applyFill="1" applyAlignment="1">
      <alignment horizontal="left" vertical="center"/>
    </xf>
    <xf numFmtId="0" fontId="21" fillId="4" borderId="0" xfId="0" applyFont="1" applyFill="1" applyAlignment="1">
      <alignment horizontal="right" vertical="center"/>
    </xf>
    <xf numFmtId="0" fontId="29" fillId="0" borderId="0" xfId="0" applyFont="1" applyAlignment="1">
      <alignment horizontal="left" vertical="center"/>
    </xf>
    <xf numFmtId="0" fontId="6" fillId="0" borderId="4" xfId="0" applyFont="1" applyBorder="1" applyAlignment="1">
      <alignment vertical="center"/>
    </xf>
    <xf numFmtId="0" fontId="6" fillId="0" borderId="21" xfId="0" applyFont="1" applyBorder="1" applyAlignment="1">
      <alignment horizontal="left" vertical="center"/>
    </xf>
    <xf numFmtId="0" fontId="6" fillId="0" borderId="21" xfId="0" applyFont="1" applyBorder="1" applyAlignment="1">
      <alignment vertical="center"/>
    </xf>
    <xf numFmtId="4" fontId="6" fillId="0" borderId="21" xfId="0" applyNumberFormat="1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1" xfId="0" applyFont="1" applyBorder="1" applyAlignment="1">
      <alignment horizontal="left" vertical="center"/>
    </xf>
    <xf numFmtId="0" fontId="7" fillId="0" borderId="21" xfId="0" applyFon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0" fontId="0" fillId="0" borderId="4" xfId="0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4" borderId="19" xfId="0" applyFont="1" applyFill="1" applyBorder="1" applyAlignment="1">
      <alignment horizontal="center" vertical="center" wrapText="1"/>
    </xf>
    <xf numFmtId="4" fontId="23" fillId="0" borderId="0" xfId="0" applyNumberFormat="1" applyFont="1"/>
    <xf numFmtId="166" fontId="30" fillId="0" borderId="13" xfId="0" applyNumberFormat="1" applyFont="1" applyBorder="1"/>
    <xf numFmtId="166" fontId="30" fillId="0" borderId="14" xfId="0" applyNumberFormat="1" applyFont="1" applyBorder="1"/>
    <xf numFmtId="4" fontId="31" fillId="0" borderId="0" xfId="0" applyNumberFormat="1" applyFont="1" applyAlignment="1">
      <alignment vertical="center"/>
    </xf>
    <xf numFmtId="0" fontId="8" fillId="0" borderId="4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5" xfId="0" applyFont="1" applyBorder="1"/>
    <xf numFmtId="166" fontId="8" fillId="0" borderId="0" xfId="0" applyNumberFormat="1" applyFont="1"/>
    <xf numFmtId="166" fontId="8" fillId="0" borderId="16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21" fillId="0" borderId="23" xfId="0" applyFont="1" applyBorder="1" applyAlignment="1">
      <alignment horizontal="center" vertical="center"/>
    </xf>
    <xf numFmtId="49" fontId="21" fillId="0" borderId="23" xfId="0" applyNumberFormat="1" applyFont="1" applyBorder="1" applyAlignment="1">
      <alignment horizontal="left" vertical="center" wrapText="1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167" fontId="21" fillId="0" borderId="23" xfId="0" applyNumberFormat="1" applyFont="1" applyBorder="1" applyAlignment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Alignment="1">
      <alignment horizontal="center" vertical="center"/>
    </xf>
    <xf numFmtId="166" fontId="22" fillId="0" borderId="0" xfId="0" applyNumberFormat="1" applyFont="1" applyAlignment="1">
      <alignment vertical="center"/>
    </xf>
    <xf numFmtId="166" fontId="22" fillId="0" borderId="16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wrapText="1"/>
    </xf>
    <xf numFmtId="0" fontId="0" fillId="0" borderId="0" xfId="0" applyAlignment="1" applyProtection="1">
      <alignment vertical="center"/>
      <protection locked="0"/>
    </xf>
    <xf numFmtId="0" fontId="0" fillId="0" borderId="15" xfId="0" applyBorder="1" applyAlignment="1">
      <alignment vertical="center"/>
    </xf>
    <xf numFmtId="0" fontId="34" fillId="0" borderId="0" xfId="0" applyFont="1" applyAlignment="1">
      <alignment horizontal="left" vertical="center"/>
    </xf>
    <xf numFmtId="0" fontId="35" fillId="0" borderId="0" xfId="1" applyFont="1" applyAlignment="1" applyProtection="1">
      <alignment vertical="center" wrapText="1"/>
    </xf>
    <xf numFmtId="0" fontId="9" fillId="0" borderId="4" xfId="0" applyFont="1" applyBorder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 applyProtection="1">
      <alignment vertical="center"/>
      <protection locked="0"/>
    </xf>
    <xf numFmtId="0" fontId="9" fillId="0" borderId="15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36" fillId="0" borderId="23" xfId="0" applyFont="1" applyBorder="1" applyAlignment="1">
      <alignment horizontal="center" vertical="center"/>
    </xf>
    <xf numFmtId="49" fontId="36" fillId="0" borderId="23" xfId="0" applyNumberFormat="1" applyFont="1" applyBorder="1" applyAlignment="1">
      <alignment horizontal="left" vertical="center" wrapText="1"/>
    </xf>
    <xf numFmtId="0" fontId="36" fillId="0" borderId="23" xfId="0" applyFont="1" applyBorder="1" applyAlignment="1">
      <alignment horizontal="left" vertical="center" wrapText="1"/>
    </xf>
    <xf numFmtId="0" fontId="36" fillId="0" borderId="23" xfId="0" applyFont="1" applyBorder="1" applyAlignment="1">
      <alignment horizontal="center" vertical="center" wrapText="1"/>
    </xf>
    <xf numFmtId="167" fontId="36" fillId="0" borderId="23" xfId="0" applyNumberFormat="1" applyFont="1" applyBorder="1" applyAlignment="1">
      <alignment vertical="center"/>
    </xf>
    <xf numFmtId="4" fontId="36" fillId="2" borderId="23" xfId="0" applyNumberFormat="1" applyFont="1" applyFill="1" applyBorder="1" applyAlignment="1" applyProtection="1">
      <alignment vertical="center"/>
      <protection locked="0"/>
    </xf>
    <xf numFmtId="4" fontId="36" fillId="0" borderId="23" xfId="0" applyNumberFormat="1" applyFont="1" applyBorder="1" applyAlignment="1">
      <alignment vertical="center"/>
    </xf>
    <xf numFmtId="0" fontId="37" fillId="0" borderId="4" xfId="0" applyFont="1" applyBorder="1" applyAlignment="1">
      <alignment vertical="center"/>
    </xf>
    <xf numFmtId="0" fontId="36" fillId="2" borderId="15" xfId="0" applyFont="1" applyFill="1" applyBorder="1" applyAlignment="1" applyProtection="1">
      <alignment horizontal="left" vertical="center"/>
      <protection locked="0"/>
    </xf>
    <xf numFmtId="0" fontId="36" fillId="0" borderId="0" xfId="0" applyFont="1" applyAlignment="1">
      <alignment horizontal="center" vertical="center"/>
    </xf>
    <xf numFmtId="0" fontId="11" fillId="0" borderId="4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167" fontId="11" fillId="0" borderId="0" xfId="0" applyNumberFormat="1" applyFont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>
      <alignment vertical="center"/>
    </xf>
    <xf numFmtId="0" fontId="11" fillId="0" borderId="16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0" xfId="0" applyAlignment="1">
      <alignment vertical="top"/>
    </xf>
    <xf numFmtId="0" fontId="38" fillId="0" borderId="24" xfId="0" applyFont="1" applyBorder="1" applyAlignment="1">
      <alignment vertical="center" wrapText="1"/>
    </xf>
    <xf numFmtId="0" fontId="38" fillId="0" borderId="25" xfId="0" applyFont="1" applyBorder="1" applyAlignment="1">
      <alignment vertical="center" wrapText="1"/>
    </xf>
    <xf numFmtId="0" fontId="38" fillId="0" borderId="26" xfId="0" applyFont="1" applyBorder="1" applyAlignment="1">
      <alignment vertical="center" wrapText="1"/>
    </xf>
    <xf numFmtId="0" fontId="38" fillId="0" borderId="27" xfId="0" applyFont="1" applyBorder="1" applyAlignment="1">
      <alignment horizontal="center" vertical="center" wrapText="1"/>
    </xf>
    <xf numFmtId="0" fontId="38" fillId="0" borderId="28" xfId="0" applyFont="1" applyBorder="1" applyAlignment="1">
      <alignment horizontal="center" vertical="center" wrapText="1"/>
    </xf>
    <xf numFmtId="0" fontId="38" fillId="0" borderId="27" xfId="0" applyFont="1" applyBorder="1" applyAlignment="1">
      <alignment vertical="center" wrapText="1"/>
    </xf>
    <xf numFmtId="0" fontId="38" fillId="0" borderId="28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center" wrapText="1"/>
    </xf>
    <xf numFmtId="0" fontId="42" fillId="0" borderId="27" xfId="0" applyFont="1" applyBorder="1" applyAlignment="1">
      <alignment vertical="center" wrapText="1"/>
    </xf>
    <xf numFmtId="0" fontId="41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vertical="center"/>
    </xf>
    <xf numFmtId="49" fontId="41" fillId="0" borderId="1" xfId="0" applyNumberFormat="1" applyFont="1" applyBorder="1" applyAlignment="1">
      <alignment vertical="center" wrapText="1"/>
    </xf>
    <xf numFmtId="0" fontId="38" fillId="0" borderId="30" xfId="0" applyFont="1" applyBorder="1" applyAlignment="1">
      <alignment vertical="center" wrapText="1"/>
    </xf>
    <xf numFmtId="0" fontId="43" fillId="0" borderId="29" xfId="0" applyFont="1" applyBorder="1" applyAlignment="1">
      <alignment vertical="center" wrapText="1"/>
    </xf>
    <xf numFmtId="0" fontId="38" fillId="0" borderId="31" xfId="0" applyFont="1" applyBorder="1" applyAlignment="1">
      <alignment vertical="center" wrapText="1"/>
    </xf>
    <xf numFmtId="0" fontId="38" fillId="0" borderId="1" xfId="0" applyFont="1" applyBorder="1" applyAlignment="1">
      <alignment vertical="top"/>
    </xf>
    <xf numFmtId="0" fontId="38" fillId="0" borderId="0" xfId="0" applyFont="1" applyAlignment="1">
      <alignment vertical="top"/>
    </xf>
    <xf numFmtId="0" fontId="38" fillId="0" borderId="24" xfId="0" applyFont="1" applyBorder="1" applyAlignment="1">
      <alignment horizontal="left" vertical="center"/>
    </xf>
    <xf numFmtId="0" fontId="38" fillId="0" borderId="25" xfId="0" applyFont="1" applyBorder="1" applyAlignment="1">
      <alignment horizontal="left" vertical="center"/>
    </xf>
    <xf numFmtId="0" fontId="38" fillId="0" borderId="26" xfId="0" applyFont="1" applyBorder="1" applyAlignment="1">
      <alignment horizontal="left" vertical="center"/>
    </xf>
    <xf numFmtId="0" fontId="38" fillId="0" borderId="27" xfId="0" applyFont="1" applyBorder="1" applyAlignment="1">
      <alignment horizontal="left" vertical="center"/>
    </xf>
    <xf numFmtId="0" fontId="38" fillId="0" borderId="28" xfId="0" applyFont="1" applyBorder="1" applyAlignment="1">
      <alignment horizontal="left" vertical="center"/>
    </xf>
    <xf numFmtId="0" fontId="40" fillId="0" borderId="1" xfId="0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40" fillId="0" borderId="29" xfId="0" applyFont="1" applyBorder="1" applyAlignment="1">
      <alignment horizontal="center" vertical="center"/>
    </xf>
    <xf numFmtId="0" fontId="44" fillId="0" borderId="29" xfId="0" applyFont="1" applyBorder="1" applyAlignment="1">
      <alignment horizontal="left" vertical="center"/>
    </xf>
    <xf numFmtId="0" fontId="45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6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42" fillId="0" borderId="27" xfId="0" applyFont="1" applyBorder="1" applyAlignment="1">
      <alignment horizontal="left" vertical="center"/>
    </xf>
    <xf numFmtId="0" fontId="38" fillId="0" borderId="30" xfId="0" applyFont="1" applyBorder="1" applyAlignment="1">
      <alignment horizontal="left" vertical="center"/>
    </xf>
    <xf numFmtId="0" fontId="43" fillId="0" borderId="29" xfId="0" applyFont="1" applyBorder="1" applyAlignment="1">
      <alignment horizontal="left" vertical="center"/>
    </xf>
    <xf numFmtId="0" fontId="38" fillId="0" borderId="31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4" fillId="0" borderId="1" xfId="0" applyFont="1" applyBorder="1" applyAlignment="1">
      <alignment horizontal="left" vertical="center"/>
    </xf>
    <xf numFmtId="0" fontId="42" fillId="0" borderId="29" xfId="0" applyFont="1" applyBorder="1" applyAlignment="1">
      <alignment horizontal="left" vertical="center"/>
    </xf>
    <xf numFmtId="0" fontId="38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left" vertical="center" wrapText="1"/>
    </xf>
    <xf numFmtId="0" fontId="38" fillId="0" borderId="25" xfId="0" applyFont="1" applyBorder="1" applyAlignment="1">
      <alignment horizontal="left" vertical="center" wrapText="1"/>
    </xf>
    <xf numFmtId="0" fontId="38" fillId="0" borderId="26" xfId="0" applyFont="1" applyBorder="1" applyAlignment="1">
      <alignment horizontal="left" vertical="center" wrapText="1"/>
    </xf>
    <xf numFmtId="0" fontId="38" fillId="0" borderId="27" xfId="0" applyFont="1" applyBorder="1" applyAlignment="1">
      <alignment horizontal="left" vertical="center" wrapText="1"/>
    </xf>
    <xf numFmtId="0" fontId="38" fillId="0" borderId="28" xfId="0" applyFont="1" applyBorder="1" applyAlignment="1">
      <alignment horizontal="left" vertical="center" wrapText="1"/>
    </xf>
    <xf numFmtId="0" fontId="44" fillId="0" borderId="27" xfId="0" applyFont="1" applyBorder="1" applyAlignment="1">
      <alignment horizontal="left" vertical="center" wrapText="1"/>
    </xf>
    <xf numFmtId="0" fontId="44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1" xfId="0" applyFont="1" applyBorder="1" applyAlignment="1">
      <alignment horizontal="left" vertical="center"/>
    </xf>
    <xf numFmtId="0" fontId="42" fillId="0" borderId="28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/>
    </xf>
    <xf numFmtId="0" fontId="42" fillId="0" borderId="30" xfId="0" applyFont="1" applyBorder="1" applyAlignment="1">
      <alignment horizontal="left" vertical="center" wrapText="1"/>
    </xf>
    <xf numFmtId="0" fontId="42" fillId="0" borderId="29" xfId="0" applyFont="1" applyBorder="1" applyAlignment="1">
      <alignment horizontal="left" vertical="center" wrapText="1"/>
    </xf>
    <xf numFmtId="0" fontId="42" fillId="0" borderId="31" xfId="0" applyFont="1" applyBorder="1" applyAlignment="1">
      <alignment horizontal="left" vertical="center" wrapText="1"/>
    </xf>
    <xf numFmtId="0" fontId="41" fillId="0" borderId="1" xfId="0" applyFont="1" applyBorder="1" applyAlignment="1">
      <alignment horizontal="left" vertical="top"/>
    </xf>
    <xf numFmtId="0" fontId="41" fillId="0" borderId="1" xfId="0" applyFont="1" applyBorder="1" applyAlignment="1">
      <alignment horizontal="center" vertical="top"/>
    </xf>
    <xf numFmtId="0" fontId="42" fillId="0" borderId="30" xfId="0" applyFont="1" applyBorder="1" applyAlignment="1">
      <alignment horizontal="left" vertical="center"/>
    </xf>
    <xf numFmtId="0" fontId="42" fillId="0" borderId="31" xfId="0" applyFont="1" applyBorder="1" applyAlignment="1">
      <alignment horizontal="left" vertical="center"/>
    </xf>
    <xf numFmtId="0" fontId="42" fillId="0" borderId="1" xfId="0" applyFont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0" fillId="0" borderId="1" xfId="0" applyFont="1" applyBorder="1" applyAlignment="1">
      <alignment vertical="center"/>
    </xf>
    <xf numFmtId="0" fontId="44" fillId="0" borderId="29" xfId="0" applyFont="1" applyBorder="1" applyAlignment="1">
      <alignment vertical="center"/>
    </xf>
    <xf numFmtId="0" fontId="40" fillId="0" borderId="29" xfId="0" applyFont="1" applyBorder="1" applyAlignment="1">
      <alignment vertical="center"/>
    </xf>
    <xf numFmtId="0" fontId="41" fillId="0" borderId="1" xfId="0" applyFont="1" applyBorder="1" applyAlignment="1">
      <alignment vertical="top"/>
    </xf>
    <xf numFmtId="49" fontId="41" fillId="0" borderId="1" xfId="0" applyNumberFormat="1" applyFont="1" applyBorder="1" applyAlignment="1">
      <alignment horizontal="left" vertical="center"/>
    </xf>
    <xf numFmtId="0" fontId="47" fillId="0" borderId="27" xfId="0" applyFont="1" applyBorder="1" applyAlignment="1">
      <alignment horizontal="left" vertical="center"/>
    </xf>
    <xf numFmtId="0" fontId="48" fillId="0" borderId="1" xfId="0" applyFont="1" applyBorder="1" applyAlignment="1">
      <alignment vertical="top"/>
    </xf>
    <xf numFmtId="0" fontId="48" fillId="0" borderId="1" xfId="0" applyFont="1" applyBorder="1" applyAlignment="1">
      <alignment horizontal="left" vertical="center"/>
    </xf>
    <xf numFmtId="0" fontId="48" fillId="0" borderId="1" xfId="0" applyFont="1" applyBorder="1" applyAlignment="1">
      <alignment horizontal="center" vertical="center"/>
    </xf>
    <xf numFmtId="49" fontId="48" fillId="0" borderId="1" xfId="0" applyNumberFormat="1" applyFont="1" applyBorder="1" applyAlignment="1">
      <alignment horizontal="left" vertical="center"/>
    </xf>
    <xf numFmtId="0" fontId="47" fillId="0" borderId="28" xfId="0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40" fillId="0" borderId="29" xfId="0" applyFont="1" applyBorder="1" applyAlignment="1">
      <alignment horizontal="left"/>
    </xf>
    <xf numFmtId="0" fontId="44" fillId="0" borderId="29" xfId="0" applyFont="1" applyBorder="1"/>
    <xf numFmtId="0" fontId="38" fillId="0" borderId="27" xfId="0" applyFont="1" applyBorder="1" applyAlignment="1">
      <alignment vertical="top"/>
    </xf>
    <xf numFmtId="0" fontId="38" fillId="0" borderId="28" xfId="0" applyFont="1" applyBorder="1" applyAlignment="1">
      <alignment vertical="top"/>
    </xf>
    <xf numFmtId="0" fontId="38" fillId="0" borderId="30" xfId="0" applyFont="1" applyBorder="1" applyAlignment="1">
      <alignment vertical="top"/>
    </xf>
    <xf numFmtId="0" fontId="38" fillId="0" borderId="29" xfId="0" applyFont="1" applyBorder="1" applyAlignment="1">
      <alignment vertical="top"/>
    </xf>
    <xf numFmtId="0" fontId="38" fillId="0" borderId="31" xfId="0" applyFont="1" applyBorder="1" applyAlignment="1">
      <alignment vertical="top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6" xfId="0" applyNumberFormat="1" applyFont="1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0" fillId="3" borderId="8" xfId="0" applyFill="1" applyBorder="1" applyAlignment="1">
      <alignment vertical="center"/>
    </xf>
    <xf numFmtId="4" fontId="4" fillId="3" borderId="8" xfId="0" applyNumberFormat="1" applyFont="1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21" fillId="4" borderId="7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left" vertical="center"/>
    </xf>
    <xf numFmtId="0" fontId="21" fillId="4" borderId="8" xfId="0" applyFont="1" applyFill="1" applyBorder="1" applyAlignment="1">
      <alignment horizontal="center" vertical="center"/>
    </xf>
    <xf numFmtId="0" fontId="21" fillId="4" borderId="8" xfId="0" applyFont="1" applyFill="1" applyBorder="1" applyAlignment="1">
      <alignment horizontal="right" vertical="center"/>
    </xf>
    <xf numFmtId="4" fontId="26" fillId="0" borderId="0" xfId="0" applyNumberFormat="1" applyFont="1" applyAlignment="1">
      <alignment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left" vertical="center" wrapText="1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41" fillId="0" borderId="1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wrapText="1"/>
    </xf>
    <xf numFmtId="0" fontId="39" fillId="0" borderId="1" xfId="0" applyFont="1" applyBorder="1" applyAlignment="1">
      <alignment horizontal="center" vertical="center" wrapText="1"/>
    </xf>
    <xf numFmtId="49" fontId="41" fillId="0" borderId="1" xfId="0" applyNumberFormat="1" applyFont="1" applyBorder="1" applyAlignment="1">
      <alignment horizontal="left" vertical="center" wrapText="1"/>
    </xf>
    <xf numFmtId="0" fontId="39" fillId="0" borderId="1" xfId="0" applyFont="1" applyBorder="1" applyAlignment="1">
      <alignment horizontal="center" vertical="center"/>
    </xf>
    <xf numFmtId="0" fontId="40" fillId="0" borderId="29" xfId="0" applyFont="1" applyBorder="1" applyAlignment="1">
      <alignment horizontal="left"/>
    </xf>
    <xf numFmtId="0" fontId="41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top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podminky.urs.cz/item/CS_URS_2025_01/783123101" TargetMode="External"/><Relationship Id="rId21" Type="http://schemas.openxmlformats.org/officeDocument/2006/relationships/hyperlink" Target="https://podminky.urs.cz/item/CS_URS_2025_01/974042587" TargetMode="External"/><Relationship Id="rId42" Type="http://schemas.openxmlformats.org/officeDocument/2006/relationships/hyperlink" Target="https://podminky.urs.cz/item/CS_URS_2025_01/725122813" TargetMode="External"/><Relationship Id="rId63" Type="http://schemas.openxmlformats.org/officeDocument/2006/relationships/hyperlink" Target="https://podminky.urs.cz/item/CS_URS_2025_01/733291101" TargetMode="External"/><Relationship Id="rId84" Type="http://schemas.openxmlformats.org/officeDocument/2006/relationships/hyperlink" Target="https://podminky.urs.cz/item/CS_URS_2025_01/751111052" TargetMode="External"/><Relationship Id="rId138" Type="http://schemas.openxmlformats.org/officeDocument/2006/relationships/hyperlink" Target="https://podminky.urs.cz/item/CS_URS_2025_01/HZS2232" TargetMode="External"/><Relationship Id="rId107" Type="http://schemas.openxmlformats.org/officeDocument/2006/relationships/hyperlink" Target="https://podminky.urs.cz/item/CS_URS_2025_01/781472291" TargetMode="External"/><Relationship Id="rId11" Type="http://schemas.openxmlformats.org/officeDocument/2006/relationships/hyperlink" Target="https://podminky.urs.cz/item/CS_URS_2025_01/642944121" TargetMode="External"/><Relationship Id="rId32" Type="http://schemas.openxmlformats.org/officeDocument/2006/relationships/hyperlink" Target="https://podminky.urs.cz/item/CS_URS_2025_01/722170801" TargetMode="External"/><Relationship Id="rId37" Type="http://schemas.openxmlformats.org/officeDocument/2006/relationships/hyperlink" Target="https://podminky.urs.cz/item/CS_URS_2025_01/998722112" TargetMode="External"/><Relationship Id="rId53" Type="http://schemas.openxmlformats.org/officeDocument/2006/relationships/hyperlink" Target="https://podminky.urs.cz/item/CS_URS_2025_01/725291655" TargetMode="External"/><Relationship Id="rId58" Type="http://schemas.openxmlformats.org/officeDocument/2006/relationships/hyperlink" Target="https://podminky.urs.cz/item/CS_URS_2025_01/725822613" TargetMode="External"/><Relationship Id="rId74" Type="http://schemas.openxmlformats.org/officeDocument/2006/relationships/hyperlink" Target="https://podminky.urs.cz/item/CS_URS_2025_01/741112001" TargetMode="External"/><Relationship Id="rId79" Type="http://schemas.openxmlformats.org/officeDocument/2006/relationships/hyperlink" Target="https://podminky.urs.cz/item/CS_URS_2025_01/741310101" TargetMode="External"/><Relationship Id="rId102" Type="http://schemas.openxmlformats.org/officeDocument/2006/relationships/hyperlink" Target="https://podminky.urs.cz/item/CS_URS_2025_01/771591112" TargetMode="External"/><Relationship Id="rId123" Type="http://schemas.openxmlformats.org/officeDocument/2006/relationships/hyperlink" Target="https://podminky.urs.cz/item/CS_URS_2025_01/783317105" TargetMode="External"/><Relationship Id="rId128" Type="http://schemas.openxmlformats.org/officeDocument/2006/relationships/hyperlink" Target="https://podminky.urs.cz/item/CS_URS_2025_01/784121001" TargetMode="External"/><Relationship Id="rId5" Type="http://schemas.openxmlformats.org/officeDocument/2006/relationships/hyperlink" Target="https://podminky.urs.cz/item/CS_URS_2025_01/612311131" TargetMode="External"/><Relationship Id="rId90" Type="http://schemas.openxmlformats.org/officeDocument/2006/relationships/hyperlink" Target="https://podminky.urs.cz/item/CS_URS_2025_01/766660729" TargetMode="External"/><Relationship Id="rId95" Type="http://schemas.openxmlformats.org/officeDocument/2006/relationships/hyperlink" Target="https://podminky.urs.cz/item/CS_URS_2025_01/771121011" TargetMode="External"/><Relationship Id="rId22" Type="http://schemas.openxmlformats.org/officeDocument/2006/relationships/hyperlink" Target="https://podminky.urs.cz/item/CS_URS_2025_01/978059541" TargetMode="External"/><Relationship Id="rId27" Type="http://schemas.openxmlformats.org/officeDocument/2006/relationships/hyperlink" Target="https://podminky.urs.cz/item/CS_URS_2025_01/998011009" TargetMode="External"/><Relationship Id="rId43" Type="http://schemas.openxmlformats.org/officeDocument/2006/relationships/hyperlink" Target="https://podminky.urs.cz/item/CS_URS_2025_01/725210821" TargetMode="External"/><Relationship Id="rId48" Type="http://schemas.openxmlformats.org/officeDocument/2006/relationships/hyperlink" Target="https://podminky.urs.cz/item/CS_URS_2025_01/725211703" TargetMode="External"/><Relationship Id="rId64" Type="http://schemas.openxmlformats.org/officeDocument/2006/relationships/hyperlink" Target="https://podminky.urs.cz/item/CS_URS_2025_01/733811221" TargetMode="External"/><Relationship Id="rId69" Type="http://schemas.openxmlformats.org/officeDocument/2006/relationships/hyperlink" Target="https://podminky.urs.cz/item/CS_URS_2025_01/998734112" TargetMode="External"/><Relationship Id="rId113" Type="http://schemas.openxmlformats.org/officeDocument/2006/relationships/hyperlink" Target="https://podminky.urs.cz/item/CS_URS_2025_01/783101203" TargetMode="External"/><Relationship Id="rId118" Type="http://schemas.openxmlformats.org/officeDocument/2006/relationships/hyperlink" Target="https://podminky.urs.cz/item/CS_URS_2025_01/783124101" TargetMode="External"/><Relationship Id="rId134" Type="http://schemas.openxmlformats.org/officeDocument/2006/relationships/hyperlink" Target="https://podminky.urs.cz/item/CS_URS_2025_01/784221101" TargetMode="External"/><Relationship Id="rId139" Type="http://schemas.openxmlformats.org/officeDocument/2006/relationships/hyperlink" Target="https://podminky.urs.cz/item/CS_URS_2025_01/030001000" TargetMode="External"/><Relationship Id="rId80" Type="http://schemas.openxmlformats.org/officeDocument/2006/relationships/hyperlink" Target="https://podminky.urs.cz/item/CS_URS_2025_01/741321003" TargetMode="External"/><Relationship Id="rId85" Type="http://schemas.openxmlformats.org/officeDocument/2006/relationships/hyperlink" Target="https://podminky.urs.cz/item/CS_URS_2025_01/751111811" TargetMode="External"/><Relationship Id="rId12" Type="http://schemas.openxmlformats.org/officeDocument/2006/relationships/hyperlink" Target="https://podminky.urs.cz/item/CS_URS_2025_01/949101111" TargetMode="External"/><Relationship Id="rId17" Type="http://schemas.openxmlformats.org/officeDocument/2006/relationships/hyperlink" Target="https://podminky.urs.cz/item/CS_URS_2025_01/974031132" TargetMode="External"/><Relationship Id="rId33" Type="http://schemas.openxmlformats.org/officeDocument/2006/relationships/hyperlink" Target="https://podminky.urs.cz/item/CS_URS_2025_01/722174003" TargetMode="External"/><Relationship Id="rId38" Type="http://schemas.openxmlformats.org/officeDocument/2006/relationships/hyperlink" Target="https://podminky.urs.cz/item/CS_URS_2025_01/725110814" TargetMode="External"/><Relationship Id="rId59" Type="http://schemas.openxmlformats.org/officeDocument/2006/relationships/hyperlink" Target="https://podminky.urs.cz/item/CS_URS_2025_01/725850800" TargetMode="External"/><Relationship Id="rId103" Type="http://schemas.openxmlformats.org/officeDocument/2006/relationships/hyperlink" Target="https://podminky.urs.cz/item/CS_URS_2025_01/998771112" TargetMode="External"/><Relationship Id="rId108" Type="http://schemas.openxmlformats.org/officeDocument/2006/relationships/hyperlink" Target="https://podminky.urs.cz/item/CS_URS_2025_01/781491011" TargetMode="External"/><Relationship Id="rId124" Type="http://schemas.openxmlformats.org/officeDocument/2006/relationships/hyperlink" Target="https://podminky.urs.cz/item/CS_URS_2025_01/783601311" TargetMode="External"/><Relationship Id="rId129" Type="http://schemas.openxmlformats.org/officeDocument/2006/relationships/hyperlink" Target="https://podminky.urs.cz/item/CS_URS_2025_01/784121011" TargetMode="External"/><Relationship Id="rId54" Type="http://schemas.openxmlformats.org/officeDocument/2006/relationships/hyperlink" Target="https://podminky.urs.cz/item/CS_URS_2025_01/725291654" TargetMode="External"/><Relationship Id="rId70" Type="http://schemas.openxmlformats.org/officeDocument/2006/relationships/hyperlink" Target="https://podminky.urs.cz/item/CS_URS_2025_01/735000912" TargetMode="External"/><Relationship Id="rId75" Type="http://schemas.openxmlformats.org/officeDocument/2006/relationships/hyperlink" Target="https://podminky.urs.cz/item/CS_URS_2025_01/741122015" TargetMode="External"/><Relationship Id="rId91" Type="http://schemas.openxmlformats.org/officeDocument/2006/relationships/hyperlink" Target="https://podminky.urs.cz/item/CS_URS_2025_01/766664958" TargetMode="External"/><Relationship Id="rId96" Type="http://schemas.openxmlformats.org/officeDocument/2006/relationships/hyperlink" Target="https://podminky.urs.cz/item/CS_URS_2025_01/771151013" TargetMode="External"/><Relationship Id="rId140" Type="http://schemas.openxmlformats.org/officeDocument/2006/relationships/hyperlink" Target="https://podminky.urs.cz/item/CS_URS_2025_01/070001000" TargetMode="External"/><Relationship Id="rId1" Type="http://schemas.openxmlformats.org/officeDocument/2006/relationships/hyperlink" Target="https://podminky.urs.cz/item/CS_URS_2025_01/346272236" TargetMode="External"/><Relationship Id="rId6" Type="http://schemas.openxmlformats.org/officeDocument/2006/relationships/hyperlink" Target="https://podminky.urs.cz/item/CS_URS_2025_01/612321121" TargetMode="External"/><Relationship Id="rId23" Type="http://schemas.openxmlformats.org/officeDocument/2006/relationships/hyperlink" Target="https://podminky.urs.cz/item/CS_URS_2025_01/997013152" TargetMode="External"/><Relationship Id="rId28" Type="http://schemas.openxmlformats.org/officeDocument/2006/relationships/hyperlink" Target="https://podminky.urs.cz/item/CS_URS_2025_01/721171803" TargetMode="External"/><Relationship Id="rId49" Type="http://schemas.openxmlformats.org/officeDocument/2006/relationships/hyperlink" Target="https://podminky.urs.cz/item/CS_URS_2025_01/725291652" TargetMode="External"/><Relationship Id="rId114" Type="http://schemas.openxmlformats.org/officeDocument/2006/relationships/hyperlink" Target="https://podminky.urs.cz/item/CS_URS_2025_01/783101403" TargetMode="External"/><Relationship Id="rId119" Type="http://schemas.openxmlformats.org/officeDocument/2006/relationships/hyperlink" Target="https://podminky.urs.cz/item/CS_URS_2025_01/783128211" TargetMode="External"/><Relationship Id="rId44" Type="http://schemas.openxmlformats.org/officeDocument/2006/relationships/hyperlink" Target="https://podminky.urs.cz/item/CS_URS_2025_01/725210826" TargetMode="External"/><Relationship Id="rId60" Type="http://schemas.openxmlformats.org/officeDocument/2006/relationships/hyperlink" Target="https://podminky.urs.cz/item/CS_URS_2025_01/998725112" TargetMode="External"/><Relationship Id="rId65" Type="http://schemas.openxmlformats.org/officeDocument/2006/relationships/hyperlink" Target="https://podminky.urs.cz/item/CS_URS_2025_01/998733112" TargetMode="External"/><Relationship Id="rId81" Type="http://schemas.openxmlformats.org/officeDocument/2006/relationships/hyperlink" Target="https://podminky.urs.cz/item/CS_URS_2025_01/741372062" TargetMode="External"/><Relationship Id="rId86" Type="http://schemas.openxmlformats.org/officeDocument/2006/relationships/hyperlink" Target="https://podminky.urs.cz/item/CS_URS_2025_01/763131471" TargetMode="External"/><Relationship Id="rId130" Type="http://schemas.openxmlformats.org/officeDocument/2006/relationships/hyperlink" Target="https://podminky.urs.cz/item/CS_URS_2025_01/784161001" TargetMode="External"/><Relationship Id="rId135" Type="http://schemas.openxmlformats.org/officeDocument/2006/relationships/hyperlink" Target="https://podminky.urs.cz/item/CS_URS_2025_01/HZS1412" TargetMode="External"/><Relationship Id="rId13" Type="http://schemas.openxmlformats.org/officeDocument/2006/relationships/hyperlink" Target="https://podminky.urs.cz/item/CS_URS_2025_01/952901111" TargetMode="External"/><Relationship Id="rId18" Type="http://schemas.openxmlformats.org/officeDocument/2006/relationships/hyperlink" Target="https://podminky.urs.cz/item/CS_URS_2025_01/974031133" TargetMode="External"/><Relationship Id="rId39" Type="http://schemas.openxmlformats.org/officeDocument/2006/relationships/hyperlink" Target="https://podminky.urs.cz/item/CS_URS_2025_01/725112022" TargetMode="External"/><Relationship Id="rId109" Type="http://schemas.openxmlformats.org/officeDocument/2006/relationships/hyperlink" Target="https://podminky.urs.cz/item/CS_URS_2025_01/781492251" TargetMode="External"/><Relationship Id="rId34" Type="http://schemas.openxmlformats.org/officeDocument/2006/relationships/hyperlink" Target="https://podminky.urs.cz/item/CS_URS_2025_01/722181212" TargetMode="External"/><Relationship Id="rId50" Type="http://schemas.openxmlformats.org/officeDocument/2006/relationships/hyperlink" Target="https://podminky.urs.cz/item/CS_URS_2025_01/725291668" TargetMode="External"/><Relationship Id="rId55" Type="http://schemas.openxmlformats.org/officeDocument/2006/relationships/hyperlink" Target="https://podminky.urs.cz/item/CS_URS_2025_01/725291653" TargetMode="External"/><Relationship Id="rId76" Type="http://schemas.openxmlformats.org/officeDocument/2006/relationships/hyperlink" Target="https://podminky.urs.cz/item/CS_URS_2025_01/741122016" TargetMode="External"/><Relationship Id="rId97" Type="http://schemas.openxmlformats.org/officeDocument/2006/relationships/hyperlink" Target="https://podminky.urs.cz/item/CS_URS_2025_01/771571810" TargetMode="External"/><Relationship Id="rId104" Type="http://schemas.openxmlformats.org/officeDocument/2006/relationships/hyperlink" Target="https://podminky.urs.cz/item/CS_URS_2025_01/781111011" TargetMode="External"/><Relationship Id="rId120" Type="http://schemas.openxmlformats.org/officeDocument/2006/relationships/hyperlink" Target="https://podminky.urs.cz/item/CS_URS_2025_01/783306805" TargetMode="External"/><Relationship Id="rId125" Type="http://schemas.openxmlformats.org/officeDocument/2006/relationships/hyperlink" Target="https://podminky.urs.cz/item/CS_URS_2025_01/783601317" TargetMode="External"/><Relationship Id="rId141" Type="http://schemas.openxmlformats.org/officeDocument/2006/relationships/drawing" Target="../drawings/drawing2.xml"/><Relationship Id="rId7" Type="http://schemas.openxmlformats.org/officeDocument/2006/relationships/hyperlink" Target="https://podminky.urs.cz/item/CS_URS_2025_01/612321141" TargetMode="External"/><Relationship Id="rId71" Type="http://schemas.openxmlformats.org/officeDocument/2006/relationships/hyperlink" Target="https://podminky.urs.cz/item/CS_URS_2025_01/735151821" TargetMode="External"/><Relationship Id="rId92" Type="http://schemas.openxmlformats.org/officeDocument/2006/relationships/hyperlink" Target="https://podminky.urs.cz/item/CS_URS_2025_01/766664960" TargetMode="External"/><Relationship Id="rId2" Type="http://schemas.openxmlformats.org/officeDocument/2006/relationships/hyperlink" Target="https://podminky.urs.cz/item/CS_URS_2025_01/612131121" TargetMode="External"/><Relationship Id="rId29" Type="http://schemas.openxmlformats.org/officeDocument/2006/relationships/hyperlink" Target="https://podminky.urs.cz/item/CS_URS_2025_01/721173401" TargetMode="External"/><Relationship Id="rId24" Type="http://schemas.openxmlformats.org/officeDocument/2006/relationships/hyperlink" Target="https://podminky.urs.cz/item/CS_URS_2025_01/997013501" TargetMode="External"/><Relationship Id="rId40" Type="http://schemas.openxmlformats.org/officeDocument/2006/relationships/hyperlink" Target="https://podminky.urs.cz/item/CS_URS_2025_01/725112023" TargetMode="External"/><Relationship Id="rId45" Type="http://schemas.openxmlformats.org/officeDocument/2006/relationships/hyperlink" Target="https://podminky.urs.cz/item/CS_URS_2025_01/725211601" TargetMode="External"/><Relationship Id="rId66" Type="http://schemas.openxmlformats.org/officeDocument/2006/relationships/hyperlink" Target="https://podminky.urs.cz/item/CS_URS_2025_01/734211113" TargetMode="External"/><Relationship Id="rId87" Type="http://schemas.openxmlformats.org/officeDocument/2006/relationships/hyperlink" Target="https://podminky.urs.cz/item/CS_URS_2025_01/763135811" TargetMode="External"/><Relationship Id="rId110" Type="http://schemas.openxmlformats.org/officeDocument/2006/relationships/hyperlink" Target="https://podminky.urs.cz/item/CS_URS_2025_01/781495115" TargetMode="External"/><Relationship Id="rId115" Type="http://schemas.openxmlformats.org/officeDocument/2006/relationships/hyperlink" Target="https://podminky.urs.cz/item/CS_URS_2025_01/783106805" TargetMode="External"/><Relationship Id="rId131" Type="http://schemas.openxmlformats.org/officeDocument/2006/relationships/hyperlink" Target="https://podminky.urs.cz/item/CS_URS_2025_01/784171101" TargetMode="External"/><Relationship Id="rId136" Type="http://schemas.openxmlformats.org/officeDocument/2006/relationships/hyperlink" Target="https://podminky.urs.cz/item/CS_URS_2025_01/HZS2172" TargetMode="External"/><Relationship Id="rId61" Type="http://schemas.openxmlformats.org/officeDocument/2006/relationships/hyperlink" Target="https://podminky.urs.cz/item/CS_URS_2025_01/733221202" TargetMode="External"/><Relationship Id="rId82" Type="http://schemas.openxmlformats.org/officeDocument/2006/relationships/hyperlink" Target="https://podminky.urs.cz/item/CS_URS_2025_01/741810001" TargetMode="External"/><Relationship Id="rId19" Type="http://schemas.openxmlformats.org/officeDocument/2006/relationships/hyperlink" Target="https://podminky.urs.cz/item/CS_URS_2025_01/974031142" TargetMode="External"/><Relationship Id="rId14" Type="http://schemas.openxmlformats.org/officeDocument/2006/relationships/hyperlink" Target="https://podminky.urs.cz/item/CS_URS_2025_01/965042131" TargetMode="External"/><Relationship Id="rId30" Type="http://schemas.openxmlformats.org/officeDocument/2006/relationships/hyperlink" Target="https://podminky.urs.cz/item/CS_URS_2025_01/721290111" TargetMode="External"/><Relationship Id="rId35" Type="http://schemas.openxmlformats.org/officeDocument/2006/relationships/hyperlink" Target="https://podminky.urs.cz/item/CS_URS_2025_01/722220153" TargetMode="External"/><Relationship Id="rId56" Type="http://schemas.openxmlformats.org/officeDocument/2006/relationships/hyperlink" Target="https://podminky.urs.cz/item/CS_URS_2025_01/725813111" TargetMode="External"/><Relationship Id="rId77" Type="http://schemas.openxmlformats.org/officeDocument/2006/relationships/hyperlink" Target="https://podminky.urs.cz/item/CS_URS_2025_01/741122211" TargetMode="External"/><Relationship Id="rId100" Type="http://schemas.openxmlformats.org/officeDocument/2006/relationships/hyperlink" Target="https://podminky.urs.cz/item/CS_URS_2025_01/771577212" TargetMode="External"/><Relationship Id="rId105" Type="http://schemas.openxmlformats.org/officeDocument/2006/relationships/hyperlink" Target="https://podminky.urs.cz/item/CS_URS_2025_01/781121011" TargetMode="External"/><Relationship Id="rId126" Type="http://schemas.openxmlformats.org/officeDocument/2006/relationships/hyperlink" Target="https://podminky.urs.cz/item/CS_URS_2025_01/783624121" TargetMode="External"/><Relationship Id="rId8" Type="http://schemas.openxmlformats.org/officeDocument/2006/relationships/hyperlink" Target="https://podminky.urs.cz/item/CS_URS_2025_01/619995001" TargetMode="External"/><Relationship Id="rId51" Type="http://schemas.openxmlformats.org/officeDocument/2006/relationships/hyperlink" Target="https://podminky.urs.cz/item/CS_URS_2025_01/725291670" TargetMode="External"/><Relationship Id="rId72" Type="http://schemas.openxmlformats.org/officeDocument/2006/relationships/hyperlink" Target="https://podminky.urs.cz/item/CS_URS_2025_01/735159210" TargetMode="External"/><Relationship Id="rId93" Type="http://schemas.openxmlformats.org/officeDocument/2006/relationships/hyperlink" Target="https://podminky.urs.cz/item/CS_URS_2025_01/998766112" TargetMode="External"/><Relationship Id="rId98" Type="http://schemas.openxmlformats.org/officeDocument/2006/relationships/hyperlink" Target="https://podminky.urs.cz/item/CS_URS_2025_01/771574413" TargetMode="External"/><Relationship Id="rId121" Type="http://schemas.openxmlformats.org/officeDocument/2006/relationships/hyperlink" Target="https://podminky.urs.cz/item/CS_URS_2025_01/783314203" TargetMode="External"/><Relationship Id="rId3" Type="http://schemas.openxmlformats.org/officeDocument/2006/relationships/hyperlink" Target="https://podminky.urs.cz/item/CS_URS_2025_01/612135101" TargetMode="External"/><Relationship Id="rId25" Type="http://schemas.openxmlformats.org/officeDocument/2006/relationships/hyperlink" Target="https://podminky.urs.cz/item/CS_URS_2025_01/997013509" TargetMode="External"/><Relationship Id="rId46" Type="http://schemas.openxmlformats.org/officeDocument/2006/relationships/hyperlink" Target="https://podminky.urs.cz/item/CS_URS_2025_01/725211603" TargetMode="External"/><Relationship Id="rId67" Type="http://schemas.openxmlformats.org/officeDocument/2006/relationships/hyperlink" Target="https://podminky.urs.cz/item/CS_URS_2025_01/734221532" TargetMode="External"/><Relationship Id="rId116" Type="http://schemas.openxmlformats.org/officeDocument/2006/relationships/hyperlink" Target="https://podminky.urs.cz/item/CS_URS_2025_01/783122131" TargetMode="External"/><Relationship Id="rId137" Type="http://schemas.openxmlformats.org/officeDocument/2006/relationships/hyperlink" Target="https://podminky.urs.cz/item/CS_URS_2025_01/HZS2212" TargetMode="External"/><Relationship Id="rId20" Type="http://schemas.openxmlformats.org/officeDocument/2006/relationships/hyperlink" Target="https://podminky.urs.cz/item/CS_URS_2025_01/974031143" TargetMode="External"/><Relationship Id="rId41" Type="http://schemas.openxmlformats.org/officeDocument/2006/relationships/hyperlink" Target="https://podminky.urs.cz/item/CS_URS_2025_01/725121525" TargetMode="External"/><Relationship Id="rId62" Type="http://schemas.openxmlformats.org/officeDocument/2006/relationships/hyperlink" Target="https://podminky.urs.cz/item/CS_URS_2025_01/733290801" TargetMode="External"/><Relationship Id="rId83" Type="http://schemas.openxmlformats.org/officeDocument/2006/relationships/hyperlink" Target="https://podminky.urs.cz/item/CS_URS_2025_01/998741112" TargetMode="External"/><Relationship Id="rId88" Type="http://schemas.openxmlformats.org/officeDocument/2006/relationships/hyperlink" Target="https://podminky.urs.cz/item/CS_URS_2025_01/998763322" TargetMode="External"/><Relationship Id="rId111" Type="http://schemas.openxmlformats.org/officeDocument/2006/relationships/hyperlink" Target="https://podminky.urs.cz/item/CS_URS_2025_01/781571141" TargetMode="External"/><Relationship Id="rId132" Type="http://schemas.openxmlformats.org/officeDocument/2006/relationships/hyperlink" Target="https://podminky.urs.cz/item/CS_URS_2025_01/784181101" TargetMode="External"/><Relationship Id="rId15" Type="http://schemas.openxmlformats.org/officeDocument/2006/relationships/hyperlink" Target="https://podminky.urs.cz/item/CS_URS_2025_01/968072455" TargetMode="External"/><Relationship Id="rId36" Type="http://schemas.openxmlformats.org/officeDocument/2006/relationships/hyperlink" Target="https://podminky.urs.cz/item/CS_URS_2025_01/722220851" TargetMode="External"/><Relationship Id="rId57" Type="http://schemas.openxmlformats.org/officeDocument/2006/relationships/hyperlink" Target="https://podminky.urs.cz/item/CS_URS_2025_01/725820802" TargetMode="External"/><Relationship Id="rId106" Type="http://schemas.openxmlformats.org/officeDocument/2006/relationships/hyperlink" Target="https://podminky.urs.cz/item/CS_URS_2025_01/781472214" TargetMode="External"/><Relationship Id="rId127" Type="http://schemas.openxmlformats.org/officeDocument/2006/relationships/hyperlink" Target="https://podminky.urs.cz/item/CS_URS_2025_01/783627127" TargetMode="External"/><Relationship Id="rId10" Type="http://schemas.openxmlformats.org/officeDocument/2006/relationships/hyperlink" Target="https://podminky.urs.cz/item/CS_URS_2025_01/633811119" TargetMode="External"/><Relationship Id="rId31" Type="http://schemas.openxmlformats.org/officeDocument/2006/relationships/hyperlink" Target="https://podminky.urs.cz/item/CS_URS_2025_01/998721112" TargetMode="External"/><Relationship Id="rId52" Type="http://schemas.openxmlformats.org/officeDocument/2006/relationships/hyperlink" Target="https://podminky.urs.cz/item/CS_URS_2025_01/725291664" TargetMode="External"/><Relationship Id="rId73" Type="http://schemas.openxmlformats.org/officeDocument/2006/relationships/hyperlink" Target="https://podminky.urs.cz/item/CS_URS_2025_01/735494811" TargetMode="External"/><Relationship Id="rId78" Type="http://schemas.openxmlformats.org/officeDocument/2006/relationships/hyperlink" Target="https://podminky.urs.cz/item/CS_URS_2025_01/741210002" TargetMode="External"/><Relationship Id="rId94" Type="http://schemas.openxmlformats.org/officeDocument/2006/relationships/hyperlink" Target="https://podminky.urs.cz/item/CS_URS_2025_01/771111011" TargetMode="External"/><Relationship Id="rId99" Type="http://schemas.openxmlformats.org/officeDocument/2006/relationships/hyperlink" Target="https://podminky.urs.cz/item/CS_URS_2025_01/771577211" TargetMode="External"/><Relationship Id="rId101" Type="http://schemas.openxmlformats.org/officeDocument/2006/relationships/hyperlink" Target="https://podminky.urs.cz/item/CS_URS_2025_01/771577213" TargetMode="External"/><Relationship Id="rId122" Type="http://schemas.openxmlformats.org/officeDocument/2006/relationships/hyperlink" Target="https://podminky.urs.cz/item/CS_URS_2025_01/783315103" TargetMode="External"/><Relationship Id="rId4" Type="http://schemas.openxmlformats.org/officeDocument/2006/relationships/hyperlink" Target="https://podminky.urs.cz/item/CS_URS_2025_01/612142001" TargetMode="External"/><Relationship Id="rId9" Type="http://schemas.openxmlformats.org/officeDocument/2006/relationships/hyperlink" Target="https://podminky.urs.cz/item/CS_URS_2025_01/633811111" TargetMode="External"/><Relationship Id="rId26" Type="http://schemas.openxmlformats.org/officeDocument/2006/relationships/hyperlink" Target="https://podminky.urs.cz/item/CS_URS_2025_01/997013631" TargetMode="External"/><Relationship Id="rId47" Type="http://schemas.openxmlformats.org/officeDocument/2006/relationships/hyperlink" Target="https://podminky.urs.cz/item/CS_URS_2025_01/725211681" TargetMode="External"/><Relationship Id="rId68" Type="http://schemas.openxmlformats.org/officeDocument/2006/relationships/hyperlink" Target="https://podminky.urs.cz/item/CS_URS_2025_01/734222802" TargetMode="External"/><Relationship Id="rId89" Type="http://schemas.openxmlformats.org/officeDocument/2006/relationships/hyperlink" Target="https://podminky.urs.cz/item/CS_URS_2025_01/766660720" TargetMode="External"/><Relationship Id="rId112" Type="http://schemas.openxmlformats.org/officeDocument/2006/relationships/hyperlink" Target="https://podminky.urs.cz/item/CS_URS_2025_01/998781112" TargetMode="External"/><Relationship Id="rId133" Type="http://schemas.openxmlformats.org/officeDocument/2006/relationships/hyperlink" Target="https://podminky.urs.cz/item/CS_URS_2025_01/784191007" TargetMode="External"/><Relationship Id="rId16" Type="http://schemas.openxmlformats.org/officeDocument/2006/relationships/hyperlink" Target="https://podminky.urs.cz/item/CS_URS_2025_01/97303134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57"/>
  <sheetViews>
    <sheetView showGridLines="0" tabSelected="1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6" t="s">
        <v>0</v>
      </c>
      <c r="AZ1" s="16" t="s">
        <v>1</v>
      </c>
      <c r="BA1" s="16" t="s">
        <v>2</v>
      </c>
      <c r="BB1" s="16" t="s">
        <v>3</v>
      </c>
      <c r="BT1" s="16" t="s">
        <v>4</v>
      </c>
      <c r="BU1" s="16" t="s">
        <v>4</v>
      </c>
      <c r="BV1" s="16" t="s">
        <v>5</v>
      </c>
    </row>
    <row r="2" spans="1:74" ht="36.950000000000003" customHeight="1">
      <c r="AR2" s="263"/>
      <c r="AS2" s="263"/>
      <c r="AT2" s="263"/>
      <c r="AU2" s="263"/>
      <c r="AV2" s="263"/>
      <c r="AW2" s="263"/>
      <c r="AX2" s="263"/>
      <c r="AY2" s="263"/>
      <c r="AZ2" s="263"/>
      <c r="BA2" s="263"/>
      <c r="BB2" s="263"/>
      <c r="BC2" s="263"/>
      <c r="BD2" s="263"/>
      <c r="BE2" s="263"/>
      <c r="BS2" s="17" t="s">
        <v>6</v>
      </c>
      <c r="BT2" s="17" t="s">
        <v>7</v>
      </c>
    </row>
    <row r="3" spans="1:74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ht="12" customHeight="1">
      <c r="B5" s="20"/>
      <c r="D5" s="24" t="s">
        <v>13</v>
      </c>
      <c r="K5" s="262" t="s">
        <v>14</v>
      </c>
      <c r="L5" s="263"/>
      <c r="M5" s="263"/>
      <c r="N5" s="263"/>
      <c r="O5" s="263"/>
      <c r="P5" s="263"/>
      <c r="Q5" s="263"/>
      <c r="R5" s="263"/>
      <c r="S5" s="263"/>
      <c r="T5" s="263"/>
      <c r="U5" s="263"/>
      <c r="V5" s="263"/>
      <c r="W5" s="263"/>
      <c r="X5" s="263"/>
      <c r="Y5" s="263"/>
      <c r="Z5" s="263"/>
      <c r="AA5" s="263"/>
      <c r="AB5" s="263"/>
      <c r="AC5" s="263"/>
      <c r="AD5" s="263"/>
      <c r="AE5" s="263"/>
      <c r="AF5" s="263"/>
      <c r="AG5" s="263"/>
      <c r="AH5" s="263"/>
      <c r="AI5" s="263"/>
      <c r="AJ5" s="263"/>
      <c r="AK5" s="263"/>
      <c r="AL5" s="263"/>
      <c r="AM5" s="263"/>
      <c r="AN5" s="263"/>
      <c r="AO5" s="263"/>
      <c r="AR5" s="20"/>
      <c r="BE5" s="259" t="s">
        <v>15</v>
      </c>
      <c r="BS5" s="17" t="s">
        <v>6</v>
      </c>
    </row>
    <row r="6" spans="1:74" ht="36.950000000000003" customHeight="1">
      <c r="B6" s="20"/>
      <c r="D6" s="26" t="s">
        <v>16</v>
      </c>
      <c r="K6" s="264" t="s">
        <v>17</v>
      </c>
      <c r="L6" s="263"/>
      <c r="M6" s="263"/>
      <c r="N6" s="263"/>
      <c r="O6" s="263"/>
      <c r="P6" s="263"/>
      <c r="Q6" s="263"/>
      <c r="R6" s="263"/>
      <c r="S6" s="263"/>
      <c r="T6" s="263"/>
      <c r="U6" s="263"/>
      <c r="V6" s="263"/>
      <c r="W6" s="263"/>
      <c r="X6" s="263"/>
      <c r="Y6" s="263"/>
      <c r="Z6" s="263"/>
      <c r="AA6" s="263"/>
      <c r="AB6" s="263"/>
      <c r="AC6" s="263"/>
      <c r="AD6" s="263"/>
      <c r="AE6" s="263"/>
      <c r="AF6" s="263"/>
      <c r="AG6" s="263"/>
      <c r="AH6" s="263"/>
      <c r="AI6" s="263"/>
      <c r="AJ6" s="263"/>
      <c r="AK6" s="263"/>
      <c r="AL6" s="263"/>
      <c r="AM6" s="263"/>
      <c r="AN6" s="263"/>
      <c r="AO6" s="263"/>
      <c r="AR6" s="20"/>
      <c r="BE6" s="260"/>
      <c r="BS6" s="17" t="s">
        <v>6</v>
      </c>
    </row>
    <row r="7" spans="1:74" ht="12" customHeight="1">
      <c r="B7" s="20"/>
      <c r="D7" s="27" t="s">
        <v>18</v>
      </c>
      <c r="K7" s="25" t="s">
        <v>19</v>
      </c>
      <c r="AK7" s="27" t="s">
        <v>20</v>
      </c>
      <c r="AN7" s="25" t="s">
        <v>19</v>
      </c>
      <c r="AR7" s="20"/>
      <c r="BE7" s="260"/>
      <c r="BS7" s="17" t="s">
        <v>6</v>
      </c>
    </row>
    <row r="8" spans="1:74" ht="12" customHeight="1">
      <c r="B8" s="20"/>
      <c r="D8" s="27" t="s">
        <v>21</v>
      </c>
      <c r="K8" s="25" t="s">
        <v>22</v>
      </c>
      <c r="AK8" s="27" t="s">
        <v>23</v>
      </c>
      <c r="AN8" s="28" t="s">
        <v>24</v>
      </c>
      <c r="AR8" s="20"/>
      <c r="BE8" s="260"/>
      <c r="BS8" s="17" t="s">
        <v>6</v>
      </c>
    </row>
    <row r="9" spans="1:74" ht="14.45" customHeight="1">
      <c r="B9" s="20"/>
      <c r="AR9" s="20"/>
      <c r="BE9" s="260"/>
      <c r="BS9" s="17" t="s">
        <v>6</v>
      </c>
    </row>
    <row r="10" spans="1:74" ht="12" customHeight="1">
      <c r="B10" s="20"/>
      <c r="D10" s="27" t="s">
        <v>25</v>
      </c>
      <c r="AK10" s="27" t="s">
        <v>26</v>
      </c>
      <c r="AN10" s="25" t="s">
        <v>27</v>
      </c>
      <c r="AR10" s="20"/>
      <c r="BE10" s="260"/>
      <c r="BS10" s="17" t="s">
        <v>6</v>
      </c>
    </row>
    <row r="11" spans="1:74" ht="18.399999999999999" customHeight="1">
      <c r="B11" s="20"/>
      <c r="E11" s="25" t="s">
        <v>28</v>
      </c>
      <c r="AK11" s="27" t="s">
        <v>29</v>
      </c>
      <c r="AN11" s="25" t="s">
        <v>30</v>
      </c>
      <c r="AR11" s="20"/>
      <c r="BE11" s="260"/>
      <c r="BS11" s="17" t="s">
        <v>6</v>
      </c>
    </row>
    <row r="12" spans="1:74" ht="6.95" customHeight="1">
      <c r="B12" s="20"/>
      <c r="AR12" s="20"/>
      <c r="BE12" s="260"/>
      <c r="BS12" s="17" t="s">
        <v>6</v>
      </c>
    </row>
    <row r="13" spans="1:74" ht="12" customHeight="1">
      <c r="B13" s="20"/>
      <c r="D13" s="27" t="s">
        <v>31</v>
      </c>
      <c r="AK13" s="27" t="s">
        <v>26</v>
      </c>
      <c r="AN13" s="29" t="s">
        <v>32</v>
      </c>
      <c r="AR13" s="20"/>
      <c r="BE13" s="260"/>
      <c r="BS13" s="17" t="s">
        <v>6</v>
      </c>
    </row>
    <row r="14" spans="1:74" ht="12.75">
      <c r="B14" s="20"/>
      <c r="E14" s="265" t="s">
        <v>32</v>
      </c>
      <c r="F14" s="266"/>
      <c r="G14" s="266"/>
      <c r="H14" s="266"/>
      <c r="I14" s="266"/>
      <c r="J14" s="266"/>
      <c r="K14" s="266"/>
      <c r="L14" s="266"/>
      <c r="M14" s="266"/>
      <c r="N14" s="266"/>
      <c r="O14" s="266"/>
      <c r="P14" s="266"/>
      <c r="Q14" s="266"/>
      <c r="R14" s="266"/>
      <c r="S14" s="266"/>
      <c r="T14" s="266"/>
      <c r="U14" s="266"/>
      <c r="V14" s="266"/>
      <c r="W14" s="266"/>
      <c r="X14" s="266"/>
      <c r="Y14" s="266"/>
      <c r="Z14" s="266"/>
      <c r="AA14" s="266"/>
      <c r="AB14" s="266"/>
      <c r="AC14" s="266"/>
      <c r="AD14" s="266"/>
      <c r="AE14" s="266"/>
      <c r="AF14" s="266"/>
      <c r="AG14" s="266"/>
      <c r="AH14" s="266"/>
      <c r="AI14" s="266"/>
      <c r="AJ14" s="266"/>
      <c r="AK14" s="27" t="s">
        <v>29</v>
      </c>
      <c r="AN14" s="29" t="s">
        <v>32</v>
      </c>
      <c r="AR14" s="20"/>
      <c r="BE14" s="260"/>
      <c r="BS14" s="17" t="s">
        <v>6</v>
      </c>
    </row>
    <row r="15" spans="1:74" ht="6.95" customHeight="1">
      <c r="B15" s="20"/>
      <c r="AR15" s="20"/>
      <c r="BE15" s="260"/>
      <c r="BS15" s="17" t="s">
        <v>4</v>
      </c>
    </row>
    <row r="16" spans="1:74" ht="12" customHeight="1">
      <c r="B16" s="20"/>
      <c r="D16" s="27" t="s">
        <v>33</v>
      </c>
      <c r="AK16" s="27" t="s">
        <v>26</v>
      </c>
      <c r="AN16" s="25" t="s">
        <v>34</v>
      </c>
      <c r="AR16" s="20"/>
      <c r="BE16" s="260"/>
      <c r="BS16" s="17" t="s">
        <v>4</v>
      </c>
    </row>
    <row r="17" spans="2:71" ht="18.399999999999999" customHeight="1">
      <c r="B17" s="20"/>
      <c r="E17" s="25" t="s">
        <v>35</v>
      </c>
      <c r="AK17" s="27" t="s">
        <v>29</v>
      </c>
      <c r="AN17" s="25" t="s">
        <v>36</v>
      </c>
      <c r="AR17" s="20"/>
      <c r="BE17" s="260"/>
      <c r="BS17" s="17" t="s">
        <v>37</v>
      </c>
    </row>
    <row r="18" spans="2:71" ht="6.95" customHeight="1">
      <c r="B18" s="20"/>
      <c r="AR18" s="20"/>
      <c r="BE18" s="260"/>
      <c r="BS18" s="17" t="s">
        <v>6</v>
      </c>
    </row>
    <row r="19" spans="2:71" ht="12" customHeight="1">
      <c r="B19" s="20"/>
      <c r="D19" s="27" t="s">
        <v>38</v>
      </c>
      <c r="AK19" s="27" t="s">
        <v>26</v>
      </c>
      <c r="AN19" s="25" t="s">
        <v>19</v>
      </c>
      <c r="AR19" s="20"/>
      <c r="BE19" s="260"/>
      <c r="BS19" s="17" t="s">
        <v>6</v>
      </c>
    </row>
    <row r="20" spans="2:71" ht="18.399999999999999" customHeight="1">
      <c r="B20" s="20"/>
      <c r="E20" s="25" t="s">
        <v>39</v>
      </c>
      <c r="AK20" s="27" t="s">
        <v>29</v>
      </c>
      <c r="AN20" s="25" t="s">
        <v>19</v>
      </c>
      <c r="AR20" s="20"/>
      <c r="BE20" s="260"/>
      <c r="BS20" s="17" t="s">
        <v>37</v>
      </c>
    </row>
    <row r="21" spans="2:71" ht="6.95" customHeight="1">
      <c r="B21" s="20"/>
      <c r="AR21" s="20"/>
      <c r="BE21" s="260"/>
    </row>
    <row r="22" spans="2:71" ht="12" customHeight="1">
      <c r="B22" s="20"/>
      <c r="D22" s="27" t="s">
        <v>40</v>
      </c>
      <c r="AR22" s="20"/>
      <c r="BE22" s="260"/>
    </row>
    <row r="23" spans="2:71" ht="47.25" customHeight="1">
      <c r="B23" s="20"/>
      <c r="E23" s="267" t="s">
        <v>41</v>
      </c>
      <c r="F23" s="267"/>
      <c r="G23" s="267"/>
      <c r="H23" s="267"/>
      <c r="I23" s="267"/>
      <c r="J23" s="267"/>
      <c r="K23" s="267"/>
      <c r="L23" s="267"/>
      <c r="M23" s="267"/>
      <c r="N23" s="267"/>
      <c r="O23" s="267"/>
      <c r="P23" s="267"/>
      <c r="Q23" s="267"/>
      <c r="R23" s="267"/>
      <c r="S23" s="267"/>
      <c r="T23" s="267"/>
      <c r="U23" s="267"/>
      <c r="V23" s="267"/>
      <c r="W23" s="267"/>
      <c r="X23" s="267"/>
      <c r="Y23" s="267"/>
      <c r="Z23" s="267"/>
      <c r="AA23" s="267"/>
      <c r="AB23" s="267"/>
      <c r="AC23" s="267"/>
      <c r="AD23" s="267"/>
      <c r="AE23" s="267"/>
      <c r="AF23" s="267"/>
      <c r="AG23" s="267"/>
      <c r="AH23" s="267"/>
      <c r="AI23" s="267"/>
      <c r="AJ23" s="267"/>
      <c r="AK23" s="267"/>
      <c r="AL23" s="267"/>
      <c r="AM23" s="267"/>
      <c r="AN23" s="267"/>
      <c r="AR23" s="20"/>
      <c r="BE23" s="260"/>
    </row>
    <row r="24" spans="2:71" ht="6.95" customHeight="1">
      <c r="B24" s="20"/>
      <c r="AR24" s="20"/>
      <c r="BE24" s="260"/>
    </row>
    <row r="25" spans="2:7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60"/>
    </row>
    <row r="26" spans="2:71" s="1" customFormat="1" ht="25.9" customHeight="1">
      <c r="B26" s="32"/>
      <c r="D26" s="33" t="s">
        <v>42</v>
      </c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268">
        <f>ROUND(AG54,2)</f>
        <v>0</v>
      </c>
      <c r="AL26" s="269"/>
      <c r="AM26" s="269"/>
      <c r="AN26" s="269"/>
      <c r="AO26" s="269"/>
      <c r="AR26" s="32"/>
      <c r="BE26" s="260"/>
    </row>
    <row r="27" spans="2:71" s="1" customFormat="1" ht="6.95" customHeight="1">
      <c r="B27" s="32"/>
      <c r="AR27" s="32"/>
      <c r="BE27" s="260"/>
    </row>
    <row r="28" spans="2:71" s="1" customFormat="1" ht="12.75">
      <c r="B28" s="32"/>
      <c r="L28" s="270" t="s">
        <v>43</v>
      </c>
      <c r="M28" s="270"/>
      <c r="N28" s="270"/>
      <c r="O28" s="270"/>
      <c r="P28" s="270"/>
      <c r="W28" s="270" t="s">
        <v>44</v>
      </c>
      <c r="X28" s="270"/>
      <c r="Y28" s="270"/>
      <c r="Z28" s="270"/>
      <c r="AA28" s="270"/>
      <c r="AB28" s="270"/>
      <c r="AC28" s="270"/>
      <c r="AD28" s="270"/>
      <c r="AE28" s="270"/>
      <c r="AK28" s="270" t="s">
        <v>45</v>
      </c>
      <c r="AL28" s="270"/>
      <c r="AM28" s="270"/>
      <c r="AN28" s="270"/>
      <c r="AO28" s="270"/>
      <c r="AR28" s="32"/>
      <c r="BE28" s="260"/>
    </row>
    <row r="29" spans="2:71" s="2" customFormat="1" ht="14.45" customHeight="1">
      <c r="B29" s="36"/>
      <c r="D29" s="27" t="s">
        <v>46</v>
      </c>
      <c r="F29" s="27" t="s">
        <v>47</v>
      </c>
      <c r="L29" s="273">
        <v>0.21</v>
      </c>
      <c r="M29" s="272"/>
      <c r="N29" s="272"/>
      <c r="O29" s="272"/>
      <c r="P29" s="272"/>
      <c r="W29" s="271">
        <f>ROUND(AZ54, 2)</f>
        <v>0</v>
      </c>
      <c r="X29" s="272"/>
      <c r="Y29" s="272"/>
      <c r="Z29" s="272"/>
      <c r="AA29" s="272"/>
      <c r="AB29" s="272"/>
      <c r="AC29" s="272"/>
      <c r="AD29" s="272"/>
      <c r="AE29" s="272"/>
      <c r="AK29" s="271">
        <f>ROUND(AV54, 2)</f>
        <v>0</v>
      </c>
      <c r="AL29" s="272"/>
      <c r="AM29" s="272"/>
      <c r="AN29" s="272"/>
      <c r="AO29" s="272"/>
      <c r="AR29" s="36"/>
      <c r="BE29" s="261"/>
    </row>
    <row r="30" spans="2:71" s="2" customFormat="1" ht="14.45" customHeight="1">
      <c r="B30" s="36"/>
      <c r="F30" s="27" t="s">
        <v>48</v>
      </c>
      <c r="L30" s="273">
        <v>0.12</v>
      </c>
      <c r="M30" s="272"/>
      <c r="N30" s="272"/>
      <c r="O30" s="272"/>
      <c r="P30" s="272"/>
      <c r="W30" s="271">
        <f>ROUND(BA54, 2)</f>
        <v>0</v>
      </c>
      <c r="X30" s="272"/>
      <c r="Y30" s="272"/>
      <c r="Z30" s="272"/>
      <c r="AA30" s="272"/>
      <c r="AB30" s="272"/>
      <c r="AC30" s="272"/>
      <c r="AD30" s="272"/>
      <c r="AE30" s="272"/>
      <c r="AK30" s="271">
        <f>ROUND(AW54, 2)</f>
        <v>0</v>
      </c>
      <c r="AL30" s="272"/>
      <c r="AM30" s="272"/>
      <c r="AN30" s="272"/>
      <c r="AO30" s="272"/>
      <c r="AR30" s="36"/>
      <c r="BE30" s="261"/>
    </row>
    <row r="31" spans="2:71" s="2" customFormat="1" ht="14.45" hidden="1" customHeight="1">
      <c r="B31" s="36"/>
      <c r="F31" s="27" t="s">
        <v>49</v>
      </c>
      <c r="L31" s="273">
        <v>0.21</v>
      </c>
      <c r="M31" s="272"/>
      <c r="N31" s="272"/>
      <c r="O31" s="272"/>
      <c r="P31" s="272"/>
      <c r="W31" s="271">
        <f>ROUND(BB54, 2)</f>
        <v>0</v>
      </c>
      <c r="X31" s="272"/>
      <c r="Y31" s="272"/>
      <c r="Z31" s="272"/>
      <c r="AA31" s="272"/>
      <c r="AB31" s="272"/>
      <c r="AC31" s="272"/>
      <c r="AD31" s="272"/>
      <c r="AE31" s="272"/>
      <c r="AK31" s="271">
        <v>0</v>
      </c>
      <c r="AL31" s="272"/>
      <c r="AM31" s="272"/>
      <c r="AN31" s="272"/>
      <c r="AO31" s="272"/>
      <c r="AR31" s="36"/>
      <c r="BE31" s="261"/>
    </row>
    <row r="32" spans="2:71" s="2" customFormat="1" ht="14.45" hidden="1" customHeight="1">
      <c r="B32" s="36"/>
      <c r="F32" s="27" t="s">
        <v>50</v>
      </c>
      <c r="L32" s="273">
        <v>0.12</v>
      </c>
      <c r="M32" s="272"/>
      <c r="N32" s="272"/>
      <c r="O32" s="272"/>
      <c r="P32" s="272"/>
      <c r="W32" s="271">
        <f>ROUND(BC54, 2)</f>
        <v>0</v>
      </c>
      <c r="X32" s="272"/>
      <c r="Y32" s="272"/>
      <c r="Z32" s="272"/>
      <c r="AA32" s="272"/>
      <c r="AB32" s="272"/>
      <c r="AC32" s="272"/>
      <c r="AD32" s="272"/>
      <c r="AE32" s="272"/>
      <c r="AK32" s="271">
        <v>0</v>
      </c>
      <c r="AL32" s="272"/>
      <c r="AM32" s="272"/>
      <c r="AN32" s="272"/>
      <c r="AO32" s="272"/>
      <c r="AR32" s="36"/>
      <c r="BE32" s="261"/>
    </row>
    <row r="33" spans="2:44" s="2" customFormat="1" ht="14.45" hidden="1" customHeight="1">
      <c r="B33" s="36"/>
      <c r="F33" s="27" t="s">
        <v>51</v>
      </c>
      <c r="L33" s="273">
        <v>0</v>
      </c>
      <c r="M33" s="272"/>
      <c r="N33" s="272"/>
      <c r="O33" s="272"/>
      <c r="P33" s="272"/>
      <c r="W33" s="271">
        <f>ROUND(BD54, 2)</f>
        <v>0</v>
      </c>
      <c r="X33" s="272"/>
      <c r="Y33" s="272"/>
      <c r="Z33" s="272"/>
      <c r="AA33" s="272"/>
      <c r="AB33" s="272"/>
      <c r="AC33" s="272"/>
      <c r="AD33" s="272"/>
      <c r="AE33" s="272"/>
      <c r="AK33" s="271">
        <v>0</v>
      </c>
      <c r="AL33" s="272"/>
      <c r="AM33" s="272"/>
      <c r="AN33" s="272"/>
      <c r="AO33" s="272"/>
      <c r="AR33" s="36"/>
    </row>
    <row r="34" spans="2:44" s="1" customFormat="1" ht="6.95" customHeight="1">
      <c r="B34" s="32"/>
      <c r="AR34" s="32"/>
    </row>
    <row r="35" spans="2:44" s="1" customFormat="1" ht="25.9" customHeight="1">
      <c r="B35" s="32"/>
      <c r="C35" s="37"/>
      <c r="D35" s="38" t="s">
        <v>52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40" t="s">
        <v>53</v>
      </c>
      <c r="U35" s="39"/>
      <c r="V35" s="39"/>
      <c r="W35" s="39"/>
      <c r="X35" s="274" t="s">
        <v>54</v>
      </c>
      <c r="Y35" s="275"/>
      <c r="Z35" s="275"/>
      <c r="AA35" s="275"/>
      <c r="AB35" s="275"/>
      <c r="AC35" s="39"/>
      <c r="AD35" s="39"/>
      <c r="AE35" s="39"/>
      <c r="AF35" s="39"/>
      <c r="AG35" s="39"/>
      <c r="AH35" s="39"/>
      <c r="AI35" s="39"/>
      <c r="AJ35" s="39"/>
      <c r="AK35" s="276">
        <f>SUM(AK26:AK33)</f>
        <v>0</v>
      </c>
      <c r="AL35" s="275"/>
      <c r="AM35" s="275"/>
      <c r="AN35" s="275"/>
      <c r="AO35" s="277"/>
      <c r="AP35" s="37"/>
      <c r="AQ35" s="37"/>
      <c r="AR35" s="32"/>
    </row>
    <row r="36" spans="2:44" s="1" customFormat="1" ht="6.95" customHeight="1">
      <c r="B36" s="32"/>
      <c r="AR36" s="32"/>
    </row>
    <row r="37" spans="2:44" s="1" customFormat="1" ht="6.95" customHeight="1">
      <c r="B37" s="41"/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  <c r="AE37" s="42"/>
      <c r="AF37" s="42"/>
      <c r="AG37" s="42"/>
      <c r="AH37" s="42"/>
      <c r="AI37" s="42"/>
      <c r="AJ37" s="42"/>
      <c r="AK37" s="42"/>
      <c r="AL37" s="42"/>
      <c r="AM37" s="42"/>
      <c r="AN37" s="42"/>
      <c r="AO37" s="42"/>
      <c r="AP37" s="42"/>
      <c r="AQ37" s="42"/>
      <c r="AR37" s="32"/>
    </row>
    <row r="41" spans="2:44" s="1" customFormat="1" ht="6.95" customHeight="1"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32"/>
    </row>
    <row r="42" spans="2:44" s="1" customFormat="1" ht="24.95" customHeight="1">
      <c r="B42" s="32"/>
      <c r="C42" s="21" t="s">
        <v>55</v>
      </c>
      <c r="AR42" s="32"/>
    </row>
    <row r="43" spans="2:44" s="1" customFormat="1" ht="6.95" customHeight="1">
      <c r="B43" s="32"/>
      <c r="AR43" s="32"/>
    </row>
    <row r="44" spans="2:44" s="3" customFormat="1" ht="12" customHeight="1">
      <c r="B44" s="45"/>
      <c r="C44" s="27" t="s">
        <v>13</v>
      </c>
      <c r="L44" s="3" t="str">
        <f>K5</f>
        <v>2025-05</v>
      </c>
      <c r="AR44" s="45"/>
    </row>
    <row r="45" spans="2:44" s="4" customFormat="1" ht="36.950000000000003" customHeight="1">
      <c r="B45" s="46"/>
      <c r="C45" s="47" t="s">
        <v>16</v>
      </c>
      <c r="L45" s="278" t="str">
        <f>K6</f>
        <v>Rekonstrukce sociálních zařízení v přízemí u vstupu C budovy KUSK</v>
      </c>
      <c r="M45" s="279"/>
      <c r="N45" s="279"/>
      <c r="O45" s="279"/>
      <c r="P45" s="279"/>
      <c r="Q45" s="279"/>
      <c r="R45" s="279"/>
      <c r="S45" s="279"/>
      <c r="T45" s="279"/>
      <c r="U45" s="279"/>
      <c r="V45" s="279"/>
      <c r="W45" s="279"/>
      <c r="X45" s="279"/>
      <c r="Y45" s="279"/>
      <c r="Z45" s="279"/>
      <c r="AA45" s="279"/>
      <c r="AB45" s="279"/>
      <c r="AC45" s="279"/>
      <c r="AD45" s="279"/>
      <c r="AE45" s="279"/>
      <c r="AF45" s="279"/>
      <c r="AG45" s="279"/>
      <c r="AH45" s="279"/>
      <c r="AI45" s="279"/>
      <c r="AJ45" s="279"/>
      <c r="AK45" s="279"/>
      <c r="AL45" s="279"/>
      <c r="AM45" s="279"/>
      <c r="AN45" s="279"/>
      <c r="AO45" s="279"/>
      <c r="AR45" s="46"/>
    </row>
    <row r="46" spans="2:44" s="1" customFormat="1" ht="6.95" customHeight="1">
      <c r="B46" s="32"/>
      <c r="AR46" s="32"/>
    </row>
    <row r="47" spans="2:44" s="1" customFormat="1" ht="12" customHeight="1">
      <c r="B47" s="32"/>
      <c r="C47" s="27" t="s">
        <v>21</v>
      </c>
      <c r="L47" s="48" t="str">
        <f>IF(K8="","",K8)</f>
        <v>Zborovská 11, Praha</v>
      </c>
      <c r="AI47" s="27" t="s">
        <v>23</v>
      </c>
      <c r="AM47" s="280" t="str">
        <f>IF(AN8= "","",AN8)</f>
        <v>24. 3. 2025</v>
      </c>
      <c r="AN47" s="280"/>
      <c r="AR47" s="32"/>
    </row>
    <row r="48" spans="2:44" s="1" customFormat="1" ht="6.95" customHeight="1">
      <c r="B48" s="32"/>
      <c r="AR48" s="32"/>
    </row>
    <row r="49" spans="1:90" s="1" customFormat="1" ht="15.2" customHeight="1">
      <c r="B49" s="32"/>
      <c r="C49" s="27" t="s">
        <v>25</v>
      </c>
      <c r="L49" s="3" t="str">
        <f>IF(E11= "","",E11)</f>
        <v>Středočeský kraj</v>
      </c>
      <c r="AI49" s="27" t="s">
        <v>33</v>
      </c>
      <c r="AM49" s="281" t="str">
        <f>IF(E17="","",E17)</f>
        <v>FITOX TEAM s.r.o.</v>
      </c>
      <c r="AN49" s="282"/>
      <c r="AO49" s="282"/>
      <c r="AP49" s="282"/>
      <c r="AR49" s="32"/>
      <c r="AS49" s="283" t="s">
        <v>56</v>
      </c>
      <c r="AT49" s="284"/>
      <c r="AU49" s="50"/>
      <c r="AV49" s="50"/>
      <c r="AW49" s="50"/>
      <c r="AX49" s="50"/>
      <c r="AY49" s="50"/>
      <c r="AZ49" s="50"/>
      <c r="BA49" s="50"/>
      <c r="BB49" s="50"/>
      <c r="BC49" s="50"/>
      <c r="BD49" s="51"/>
    </row>
    <row r="50" spans="1:90" s="1" customFormat="1" ht="15.2" customHeight="1">
      <c r="B50" s="32"/>
      <c r="C50" s="27" t="s">
        <v>31</v>
      </c>
      <c r="L50" s="3" t="str">
        <f>IF(E14= "Vyplň údaj","",E14)</f>
        <v/>
      </c>
      <c r="AI50" s="27" t="s">
        <v>38</v>
      </c>
      <c r="AM50" s="281" t="str">
        <f>IF(E20="","",E20)</f>
        <v>ing. Pavel Kolář</v>
      </c>
      <c r="AN50" s="282"/>
      <c r="AO50" s="282"/>
      <c r="AP50" s="282"/>
      <c r="AR50" s="32"/>
      <c r="AS50" s="285"/>
      <c r="AT50" s="286"/>
      <c r="BD50" s="53"/>
    </row>
    <row r="51" spans="1:90" s="1" customFormat="1" ht="10.9" customHeight="1">
      <c r="B51" s="32"/>
      <c r="AR51" s="32"/>
      <c r="AS51" s="285"/>
      <c r="AT51" s="286"/>
      <c r="BD51" s="53"/>
    </row>
    <row r="52" spans="1:90" s="1" customFormat="1" ht="29.25" customHeight="1">
      <c r="B52" s="32"/>
      <c r="C52" s="287" t="s">
        <v>57</v>
      </c>
      <c r="D52" s="288"/>
      <c r="E52" s="288"/>
      <c r="F52" s="288"/>
      <c r="G52" s="288"/>
      <c r="H52" s="54"/>
      <c r="I52" s="289" t="s">
        <v>58</v>
      </c>
      <c r="J52" s="288"/>
      <c r="K52" s="288"/>
      <c r="L52" s="288"/>
      <c r="M52" s="288"/>
      <c r="N52" s="288"/>
      <c r="O52" s="288"/>
      <c r="P52" s="288"/>
      <c r="Q52" s="288"/>
      <c r="R52" s="288"/>
      <c r="S52" s="288"/>
      <c r="T52" s="288"/>
      <c r="U52" s="288"/>
      <c r="V52" s="288"/>
      <c r="W52" s="288"/>
      <c r="X52" s="288"/>
      <c r="Y52" s="288"/>
      <c r="Z52" s="288"/>
      <c r="AA52" s="288"/>
      <c r="AB52" s="288"/>
      <c r="AC52" s="288"/>
      <c r="AD52" s="288"/>
      <c r="AE52" s="288"/>
      <c r="AF52" s="288"/>
      <c r="AG52" s="290" t="s">
        <v>59</v>
      </c>
      <c r="AH52" s="288"/>
      <c r="AI52" s="288"/>
      <c r="AJ52" s="288"/>
      <c r="AK52" s="288"/>
      <c r="AL52" s="288"/>
      <c r="AM52" s="288"/>
      <c r="AN52" s="289" t="s">
        <v>60</v>
      </c>
      <c r="AO52" s="288"/>
      <c r="AP52" s="288"/>
      <c r="AQ52" s="55" t="s">
        <v>61</v>
      </c>
      <c r="AR52" s="32"/>
      <c r="AS52" s="56" t="s">
        <v>62</v>
      </c>
      <c r="AT52" s="57" t="s">
        <v>63</v>
      </c>
      <c r="AU52" s="57" t="s">
        <v>64</v>
      </c>
      <c r="AV52" s="57" t="s">
        <v>65</v>
      </c>
      <c r="AW52" s="57" t="s">
        <v>66</v>
      </c>
      <c r="AX52" s="57" t="s">
        <v>67</v>
      </c>
      <c r="AY52" s="57" t="s">
        <v>68</v>
      </c>
      <c r="AZ52" s="57" t="s">
        <v>69</v>
      </c>
      <c r="BA52" s="57" t="s">
        <v>70</v>
      </c>
      <c r="BB52" s="57" t="s">
        <v>71</v>
      </c>
      <c r="BC52" s="57" t="s">
        <v>72</v>
      </c>
      <c r="BD52" s="58" t="s">
        <v>73</v>
      </c>
    </row>
    <row r="53" spans="1:90" s="1" customFormat="1" ht="10.9" customHeight="1">
      <c r="B53" s="32"/>
      <c r="AR53" s="32"/>
      <c r="AS53" s="59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1"/>
    </row>
    <row r="54" spans="1:90" s="5" customFormat="1" ht="32.450000000000003" customHeight="1">
      <c r="B54" s="60"/>
      <c r="C54" s="61" t="s">
        <v>74</v>
      </c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294">
        <f>ROUND(AG55,2)</f>
        <v>0</v>
      </c>
      <c r="AH54" s="294"/>
      <c r="AI54" s="294"/>
      <c r="AJ54" s="294"/>
      <c r="AK54" s="294"/>
      <c r="AL54" s="294"/>
      <c r="AM54" s="294"/>
      <c r="AN54" s="295">
        <f>SUM(AG54,AT54)</f>
        <v>0</v>
      </c>
      <c r="AO54" s="295"/>
      <c r="AP54" s="295"/>
      <c r="AQ54" s="64" t="s">
        <v>19</v>
      </c>
      <c r="AR54" s="60"/>
      <c r="AS54" s="65">
        <f>ROUND(AS55,2)</f>
        <v>0</v>
      </c>
      <c r="AT54" s="66">
        <f>ROUND(SUM(AV54:AW54),2)</f>
        <v>0</v>
      </c>
      <c r="AU54" s="67">
        <f>ROUND(AU55,5)</f>
        <v>0</v>
      </c>
      <c r="AV54" s="66">
        <f>ROUND(AZ54*L29,2)</f>
        <v>0</v>
      </c>
      <c r="AW54" s="66">
        <f>ROUND(BA54*L30,2)</f>
        <v>0</v>
      </c>
      <c r="AX54" s="66">
        <f>ROUND(BB54*L29,2)</f>
        <v>0</v>
      </c>
      <c r="AY54" s="66">
        <f>ROUND(BC54*L30,2)</f>
        <v>0</v>
      </c>
      <c r="AZ54" s="66">
        <f>ROUND(AZ55,2)</f>
        <v>0</v>
      </c>
      <c r="BA54" s="66">
        <f>ROUND(BA55,2)</f>
        <v>0</v>
      </c>
      <c r="BB54" s="66">
        <f>ROUND(BB55,2)</f>
        <v>0</v>
      </c>
      <c r="BC54" s="66">
        <f>ROUND(BC55,2)</f>
        <v>0</v>
      </c>
      <c r="BD54" s="68">
        <f>ROUND(BD55,2)</f>
        <v>0</v>
      </c>
      <c r="BS54" s="69" t="s">
        <v>75</v>
      </c>
      <c r="BT54" s="69" t="s">
        <v>76</v>
      </c>
      <c r="BV54" s="69" t="s">
        <v>77</v>
      </c>
      <c r="BW54" s="69" t="s">
        <v>5</v>
      </c>
      <c r="BX54" s="69" t="s">
        <v>78</v>
      </c>
      <c r="CL54" s="69" t="s">
        <v>19</v>
      </c>
    </row>
    <row r="55" spans="1:90" s="6" customFormat="1" ht="24.75" customHeight="1">
      <c r="A55" s="70" t="s">
        <v>79</v>
      </c>
      <c r="B55" s="71"/>
      <c r="C55" s="72"/>
      <c r="D55" s="293" t="s">
        <v>14</v>
      </c>
      <c r="E55" s="293"/>
      <c r="F55" s="293"/>
      <c r="G55" s="293"/>
      <c r="H55" s="293"/>
      <c r="I55" s="73"/>
      <c r="J55" s="293" t="s">
        <v>17</v>
      </c>
      <c r="K55" s="293"/>
      <c r="L55" s="293"/>
      <c r="M55" s="293"/>
      <c r="N55" s="293"/>
      <c r="O55" s="293"/>
      <c r="P55" s="293"/>
      <c r="Q55" s="293"/>
      <c r="R55" s="293"/>
      <c r="S55" s="293"/>
      <c r="T55" s="293"/>
      <c r="U55" s="293"/>
      <c r="V55" s="293"/>
      <c r="W55" s="293"/>
      <c r="X55" s="293"/>
      <c r="Y55" s="293"/>
      <c r="Z55" s="293"/>
      <c r="AA55" s="293"/>
      <c r="AB55" s="293"/>
      <c r="AC55" s="293"/>
      <c r="AD55" s="293"/>
      <c r="AE55" s="293"/>
      <c r="AF55" s="293"/>
      <c r="AG55" s="291">
        <f>'2025-05 - Rekonstrukce so...'!J28</f>
        <v>0</v>
      </c>
      <c r="AH55" s="292"/>
      <c r="AI55" s="292"/>
      <c r="AJ55" s="292"/>
      <c r="AK55" s="292"/>
      <c r="AL55" s="292"/>
      <c r="AM55" s="292"/>
      <c r="AN55" s="291">
        <f>SUM(AG55,AT55)</f>
        <v>0</v>
      </c>
      <c r="AO55" s="292"/>
      <c r="AP55" s="292"/>
      <c r="AQ55" s="74" t="s">
        <v>80</v>
      </c>
      <c r="AR55" s="71"/>
      <c r="AS55" s="75">
        <v>0</v>
      </c>
      <c r="AT55" s="76">
        <f>ROUND(SUM(AV55:AW55),2)</f>
        <v>0</v>
      </c>
      <c r="AU55" s="77">
        <f>'2025-05 - Rekonstrukce so...'!P99</f>
        <v>0</v>
      </c>
      <c r="AV55" s="76">
        <f>'2025-05 - Rekonstrukce so...'!J31</f>
        <v>0</v>
      </c>
      <c r="AW55" s="76">
        <f>'2025-05 - Rekonstrukce so...'!J32</f>
        <v>0</v>
      </c>
      <c r="AX55" s="76">
        <f>'2025-05 - Rekonstrukce so...'!J33</f>
        <v>0</v>
      </c>
      <c r="AY55" s="76">
        <f>'2025-05 - Rekonstrukce so...'!J34</f>
        <v>0</v>
      </c>
      <c r="AZ55" s="76">
        <f>'2025-05 - Rekonstrukce so...'!F31</f>
        <v>0</v>
      </c>
      <c r="BA55" s="76">
        <f>'2025-05 - Rekonstrukce so...'!F32</f>
        <v>0</v>
      </c>
      <c r="BB55" s="76">
        <f>'2025-05 - Rekonstrukce so...'!F33</f>
        <v>0</v>
      </c>
      <c r="BC55" s="76">
        <f>'2025-05 - Rekonstrukce so...'!F34</f>
        <v>0</v>
      </c>
      <c r="BD55" s="78">
        <f>'2025-05 - Rekonstrukce so...'!F35</f>
        <v>0</v>
      </c>
      <c r="BT55" s="79" t="s">
        <v>81</v>
      </c>
      <c r="BU55" s="79" t="s">
        <v>82</v>
      </c>
      <c r="BV55" s="79" t="s">
        <v>77</v>
      </c>
      <c r="BW55" s="79" t="s">
        <v>5</v>
      </c>
      <c r="BX55" s="79" t="s">
        <v>78</v>
      </c>
      <c r="CL55" s="79" t="s">
        <v>19</v>
      </c>
    </row>
    <row r="56" spans="1:90" s="1" customFormat="1" ht="30" customHeight="1">
      <c r="B56" s="32"/>
      <c r="AR56" s="32"/>
    </row>
    <row r="57" spans="1:90" s="1" customFormat="1" ht="6.95" customHeight="1">
      <c r="B57" s="41"/>
      <c r="C57" s="42"/>
      <c r="D57" s="42"/>
      <c r="E57" s="42"/>
      <c r="F57" s="42"/>
      <c r="G57" s="42"/>
      <c r="H57" s="42"/>
      <c r="I57" s="42"/>
      <c r="J57" s="42"/>
      <c r="K57" s="42"/>
      <c r="L57" s="42"/>
      <c r="M57" s="42"/>
      <c r="N57" s="42"/>
      <c r="O57" s="42"/>
      <c r="P57" s="42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  <c r="AN57" s="42"/>
      <c r="AO57" s="42"/>
      <c r="AP57" s="42"/>
      <c r="AQ57" s="42"/>
      <c r="AR57" s="32"/>
    </row>
  </sheetData>
  <sheetProtection algorithmName="SHA-512" hashValue="d0r9SIzie0Cn8+d2tdBr1U4OS4Lm3lHCVeg46xmcPxGuIVGjq/qQOIy1LX6sY8jJrFYBWN0Ud552q4E/EzFmjA==" saltValue="u5I4689vjMporUteEimhJkuaZXmNC0R8acDUgdqvnqBey3FErejruUUE69K9619zTqolsxLHnY7zLkT9jNGZSg==" spinCount="100000" sheet="1" objects="1" scenarios="1" formatColumns="0" formatRows="0"/>
  <mergeCells count="42">
    <mergeCell ref="AR2:BE2"/>
    <mergeCell ref="C52:G52"/>
    <mergeCell ref="I52:AF52"/>
    <mergeCell ref="AG52:AM52"/>
    <mergeCell ref="AN52:AP52"/>
    <mergeCell ref="AN55:AP55"/>
    <mergeCell ref="AG55:AM55"/>
    <mergeCell ref="D55:H55"/>
    <mergeCell ref="J55:AF55"/>
    <mergeCell ref="AG54:AM54"/>
    <mergeCell ref="AN54:AP54"/>
    <mergeCell ref="L45:AO45"/>
    <mergeCell ref="AM47:AN47"/>
    <mergeCell ref="AM49:AP49"/>
    <mergeCell ref="AS49:AT51"/>
    <mergeCell ref="AM50:AP5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2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55" location="'2025-05 - Rekonstrukce so...'!C2" display="/" xr:uid="{00000000-0004-0000-0000-000000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868"/>
  <sheetViews>
    <sheetView showGridLines="0" workbookViewId="0">
      <selection activeCell="I195" sqref="I195"/>
    </sheetView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100.83203125" customWidth="1"/>
    <col min="7" max="7" width="7.5" customWidth="1"/>
    <col min="8" max="8" width="14" customWidth="1"/>
    <col min="9" max="9" width="15.83203125" customWidth="1"/>
    <col min="10" max="11" width="22.33203125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263"/>
      <c r="M2" s="263"/>
      <c r="N2" s="263"/>
      <c r="O2" s="263"/>
      <c r="P2" s="263"/>
      <c r="Q2" s="263"/>
      <c r="R2" s="263"/>
      <c r="S2" s="263"/>
      <c r="T2" s="263"/>
      <c r="U2" s="263"/>
      <c r="V2" s="263"/>
      <c r="AT2" s="17" t="s">
        <v>5</v>
      </c>
    </row>
    <row r="3" spans="2:46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2:46" ht="24.95" customHeight="1">
      <c r="B4" s="20"/>
      <c r="D4" s="21" t="s">
        <v>84</v>
      </c>
      <c r="L4" s="20"/>
      <c r="M4" s="80" t="s">
        <v>10</v>
      </c>
      <c r="AT4" s="17" t="s">
        <v>4</v>
      </c>
    </row>
    <row r="5" spans="2:46" ht="6.95" customHeight="1">
      <c r="B5" s="20"/>
      <c r="L5" s="20"/>
    </row>
    <row r="6" spans="2:46" s="1" customFormat="1" ht="12" customHeight="1">
      <c r="B6" s="32"/>
      <c r="D6" s="27" t="s">
        <v>16</v>
      </c>
      <c r="L6" s="32"/>
    </row>
    <row r="7" spans="2:46" s="1" customFormat="1" ht="16.5" customHeight="1">
      <c r="B7" s="32"/>
      <c r="E7" s="278" t="s">
        <v>17</v>
      </c>
      <c r="F7" s="296"/>
      <c r="G7" s="296"/>
      <c r="H7" s="296"/>
      <c r="L7" s="32"/>
    </row>
    <row r="8" spans="2:46" s="1" customFormat="1" ht="11.25">
      <c r="B8" s="32"/>
      <c r="L8" s="32"/>
    </row>
    <row r="9" spans="2:46" s="1" customFormat="1" ht="12" customHeight="1">
      <c r="B9" s="32"/>
      <c r="D9" s="27" t="s">
        <v>18</v>
      </c>
      <c r="F9" s="25" t="s">
        <v>19</v>
      </c>
      <c r="I9" s="27" t="s">
        <v>20</v>
      </c>
      <c r="J9" s="25" t="s">
        <v>19</v>
      </c>
      <c r="L9" s="32"/>
    </row>
    <row r="10" spans="2:46" s="1" customFormat="1" ht="12" customHeight="1">
      <c r="B10" s="32"/>
      <c r="D10" s="27" t="s">
        <v>21</v>
      </c>
      <c r="F10" s="25" t="s">
        <v>22</v>
      </c>
      <c r="I10" s="27" t="s">
        <v>23</v>
      </c>
      <c r="J10" s="49" t="str">
        <f>'Rekapitulace stavby'!AN8</f>
        <v>24. 3. 2025</v>
      </c>
      <c r="L10" s="32"/>
    </row>
    <row r="11" spans="2:46" s="1" customFormat="1" ht="10.9" customHeight="1">
      <c r="B11" s="32"/>
      <c r="L11" s="32"/>
    </row>
    <row r="12" spans="2:46" s="1" customFormat="1" ht="12" customHeight="1">
      <c r="B12" s="32"/>
      <c r="D12" s="27" t="s">
        <v>25</v>
      </c>
      <c r="I12" s="27" t="s">
        <v>26</v>
      </c>
      <c r="J12" s="25" t="s">
        <v>27</v>
      </c>
      <c r="L12" s="32"/>
    </row>
    <row r="13" spans="2:46" s="1" customFormat="1" ht="18" customHeight="1">
      <c r="B13" s="32"/>
      <c r="E13" s="25" t="s">
        <v>28</v>
      </c>
      <c r="I13" s="27" t="s">
        <v>29</v>
      </c>
      <c r="J13" s="25" t="s">
        <v>30</v>
      </c>
      <c r="L13" s="32"/>
    </row>
    <row r="14" spans="2:46" s="1" customFormat="1" ht="6.95" customHeight="1">
      <c r="B14" s="32"/>
      <c r="L14" s="32"/>
    </row>
    <row r="15" spans="2:46" s="1" customFormat="1" ht="12" customHeight="1">
      <c r="B15" s="32"/>
      <c r="D15" s="27" t="s">
        <v>31</v>
      </c>
      <c r="I15" s="27" t="s">
        <v>26</v>
      </c>
      <c r="J15" s="28" t="str">
        <f>'Rekapitulace stavby'!AN13</f>
        <v>Vyplň údaj</v>
      </c>
      <c r="L15" s="32"/>
    </row>
    <row r="16" spans="2:46" s="1" customFormat="1" ht="18" customHeight="1">
      <c r="B16" s="32"/>
      <c r="E16" s="297" t="str">
        <f>'Rekapitulace stavby'!E14</f>
        <v>Vyplň údaj</v>
      </c>
      <c r="F16" s="262"/>
      <c r="G16" s="262"/>
      <c r="H16" s="262"/>
      <c r="I16" s="27" t="s">
        <v>29</v>
      </c>
      <c r="J16" s="28" t="str">
        <f>'Rekapitulace stavby'!AN14</f>
        <v>Vyplň údaj</v>
      </c>
      <c r="L16" s="32"/>
    </row>
    <row r="17" spans="2:12" s="1" customFormat="1" ht="6.95" customHeight="1">
      <c r="B17" s="32"/>
      <c r="L17" s="32"/>
    </row>
    <row r="18" spans="2:12" s="1" customFormat="1" ht="12" customHeight="1">
      <c r="B18" s="32"/>
      <c r="D18" s="27" t="s">
        <v>33</v>
      </c>
      <c r="I18" s="27" t="s">
        <v>26</v>
      </c>
      <c r="J18" s="25" t="s">
        <v>34</v>
      </c>
      <c r="L18" s="32"/>
    </row>
    <row r="19" spans="2:12" s="1" customFormat="1" ht="18" customHeight="1">
      <c r="B19" s="32"/>
      <c r="E19" s="25" t="s">
        <v>35</v>
      </c>
      <c r="I19" s="27" t="s">
        <v>29</v>
      </c>
      <c r="J19" s="25" t="s">
        <v>36</v>
      </c>
      <c r="L19" s="32"/>
    </row>
    <row r="20" spans="2:12" s="1" customFormat="1" ht="6.95" customHeight="1">
      <c r="B20" s="32"/>
      <c r="L20" s="32"/>
    </row>
    <row r="21" spans="2:12" s="1" customFormat="1" ht="12" customHeight="1">
      <c r="B21" s="32"/>
      <c r="D21" s="27" t="s">
        <v>38</v>
      </c>
      <c r="I21" s="27" t="s">
        <v>26</v>
      </c>
      <c r="J21" s="25" t="s">
        <v>19</v>
      </c>
      <c r="L21" s="32"/>
    </row>
    <row r="22" spans="2:12" s="1" customFormat="1" ht="18" customHeight="1">
      <c r="B22" s="32"/>
      <c r="E22" s="25" t="s">
        <v>39</v>
      </c>
      <c r="I22" s="27" t="s">
        <v>29</v>
      </c>
      <c r="J22" s="25" t="s">
        <v>19</v>
      </c>
      <c r="L22" s="32"/>
    </row>
    <row r="23" spans="2:12" s="1" customFormat="1" ht="6.95" customHeight="1">
      <c r="B23" s="32"/>
      <c r="L23" s="32"/>
    </row>
    <row r="24" spans="2:12" s="1" customFormat="1" ht="12" customHeight="1">
      <c r="B24" s="32"/>
      <c r="D24" s="27" t="s">
        <v>40</v>
      </c>
      <c r="L24" s="32"/>
    </row>
    <row r="25" spans="2:12" s="7" customFormat="1" ht="47.25" customHeight="1">
      <c r="B25" s="81"/>
      <c r="E25" s="267" t="s">
        <v>41</v>
      </c>
      <c r="F25" s="267"/>
      <c r="G25" s="267"/>
      <c r="H25" s="267"/>
      <c r="L25" s="81"/>
    </row>
    <row r="26" spans="2:12" s="1" customFormat="1" ht="6.95" customHeight="1">
      <c r="B26" s="32"/>
      <c r="L26" s="32"/>
    </row>
    <row r="27" spans="2:12" s="1" customFormat="1" ht="6.95" customHeight="1">
      <c r="B27" s="32"/>
      <c r="D27" s="50"/>
      <c r="E27" s="50"/>
      <c r="F27" s="50"/>
      <c r="G27" s="50"/>
      <c r="H27" s="50"/>
      <c r="I27" s="50"/>
      <c r="J27" s="50"/>
      <c r="K27" s="50"/>
      <c r="L27" s="32"/>
    </row>
    <row r="28" spans="2:12" s="1" customFormat="1" ht="25.35" customHeight="1">
      <c r="B28" s="32"/>
      <c r="D28" s="82" t="s">
        <v>42</v>
      </c>
      <c r="J28" s="63">
        <f>ROUND(J99, 2)</f>
        <v>0</v>
      </c>
      <c r="L28" s="32"/>
    </row>
    <row r="29" spans="2:12" s="1" customFormat="1" ht="6.95" customHeight="1">
      <c r="B29" s="32"/>
      <c r="D29" s="50"/>
      <c r="E29" s="50"/>
      <c r="F29" s="50"/>
      <c r="G29" s="50"/>
      <c r="H29" s="50"/>
      <c r="I29" s="50"/>
      <c r="J29" s="50"/>
      <c r="K29" s="50"/>
      <c r="L29" s="32"/>
    </row>
    <row r="30" spans="2:12" s="1" customFormat="1" ht="14.45" customHeight="1">
      <c r="B30" s="32"/>
      <c r="F30" s="35" t="s">
        <v>44</v>
      </c>
      <c r="I30" s="35" t="s">
        <v>43</v>
      </c>
      <c r="J30" s="35" t="s">
        <v>45</v>
      </c>
      <c r="L30" s="32"/>
    </row>
    <row r="31" spans="2:12" s="1" customFormat="1" ht="14.45" customHeight="1">
      <c r="B31" s="32"/>
      <c r="D31" s="52" t="s">
        <v>46</v>
      </c>
      <c r="E31" s="27" t="s">
        <v>47</v>
      </c>
      <c r="F31" s="83">
        <f>ROUND((SUM(BE99:BE867)),  2)</f>
        <v>0</v>
      </c>
      <c r="I31" s="84">
        <v>0.21</v>
      </c>
      <c r="J31" s="83">
        <f>ROUND(((SUM(BE99:BE867))*I31),  2)</f>
        <v>0</v>
      </c>
      <c r="L31" s="32"/>
    </row>
    <row r="32" spans="2:12" s="1" customFormat="1" ht="14.45" customHeight="1">
      <c r="B32" s="32"/>
      <c r="E32" s="27" t="s">
        <v>48</v>
      </c>
      <c r="F32" s="83">
        <f>ROUND((SUM(BF99:BF867)),  2)</f>
        <v>0</v>
      </c>
      <c r="I32" s="84">
        <v>0.12</v>
      </c>
      <c r="J32" s="83">
        <f>ROUND(((SUM(BF99:BF867))*I32),  2)</f>
        <v>0</v>
      </c>
      <c r="L32" s="32"/>
    </row>
    <row r="33" spans="2:12" s="1" customFormat="1" ht="14.45" hidden="1" customHeight="1">
      <c r="B33" s="32"/>
      <c r="E33" s="27" t="s">
        <v>49</v>
      </c>
      <c r="F33" s="83">
        <f>ROUND((SUM(BG99:BG867)),  2)</f>
        <v>0</v>
      </c>
      <c r="I33" s="84">
        <v>0.21</v>
      </c>
      <c r="J33" s="83">
        <f>0</f>
        <v>0</v>
      </c>
      <c r="L33" s="32"/>
    </row>
    <row r="34" spans="2:12" s="1" customFormat="1" ht="14.45" hidden="1" customHeight="1">
      <c r="B34" s="32"/>
      <c r="E34" s="27" t="s">
        <v>50</v>
      </c>
      <c r="F34" s="83">
        <f>ROUND((SUM(BH99:BH867)),  2)</f>
        <v>0</v>
      </c>
      <c r="I34" s="84">
        <v>0.12</v>
      </c>
      <c r="J34" s="83">
        <f>0</f>
        <v>0</v>
      </c>
      <c r="L34" s="32"/>
    </row>
    <row r="35" spans="2:12" s="1" customFormat="1" ht="14.45" hidden="1" customHeight="1">
      <c r="B35" s="32"/>
      <c r="E35" s="27" t="s">
        <v>51</v>
      </c>
      <c r="F35" s="83">
        <f>ROUND((SUM(BI99:BI867)),  2)</f>
        <v>0</v>
      </c>
      <c r="I35" s="84">
        <v>0</v>
      </c>
      <c r="J35" s="83">
        <f>0</f>
        <v>0</v>
      </c>
      <c r="L35" s="32"/>
    </row>
    <row r="36" spans="2:12" s="1" customFormat="1" ht="6.95" customHeight="1">
      <c r="B36" s="32"/>
      <c r="L36" s="32"/>
    </row>
    <row r="37" spans="2:12" s="1" customFormat="1" ht="25.35" customHeight="1">
      <c r="B37" s="32"/>
      <c r="C37" s="85"/>
      <c r="D37" s="86" t="s">
        <v>52</v>
      </c>
      <c r="E37" s="54"/>
      <c r="F37" s="54"/>
      <c r="G37" s="87" t="s">
        <v>53</v>
      </c>
      <c r="H37" s="88" t="s">
        <v>54</v>
      </c>
      <c r="I37" s="54"/>
      <c r="J37" s="89">
        <f>SUM(J28:J35)</f>
        <v>0</v>
      </c>
      <c r="K37" s="90"/>
      <c r="L37" s="32"/>
    </row>
    <row r="38" spans="2:12" s="1" customFormat="1" ht="14.45" customHeight="1"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32"/>
    </row>
    <row r="42" spans="2:12" s="1" customFormat="1" ht="6.95" customHeight="1"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32"/>
    </row>
    <row r="43" spans="2:12" s="1" customFormat="1" ht="24.95" customHeight="1">
      <c r="B43" s="32"/>
      <c r="C43" s="21" t="s">
        <v>85</v>
      </c>
      <c r="L43" s="32"/>
    </row>
    <row r="44" spans="2:12" s="1" customFormat="1" ht="6.95" customHeight="1">
      <c r="B44" s="32"/>
      <c r="L44" s="32"/>
    </row>
    <row r="45" spans="2:12" s="1" customFormat="1" ht="12" customHeight="1">
      <c r="B45" s="32"/>
      <c r="C45" s="27" t="s">
        <v>16</v>
      </c>
      <c r="L45" s="32"/>
    </row>
    <row r="46" spans="2:12" s="1" customFormat="1" ht="16.5" customHeight="1">
      <c r="B46" s="32"/>
      <c r="E46" s="278" t="str">
        <f>E7</f>
        <v>Rekonstrukce sociálních zařízení v přízemí u vstupu C budovy KUSK</v>
      </c>
      <c r="F46" s="296"/>
      <c r="G46" s="296"/>
      <c r="H46" s="296"/>
      <c r="L46" s="32"/>
    </row>
    <row r="47" spans="2:12" s="1" customFormat="1" ht="6.95" customHeight="1">
      <c r="B47" s="32"/>
      <c r="L47" s="32"/>
    </row>
    <row r="48" spans="2:12" s="1" customFormat="1" ht="12" customHeight="1">
      <c r="B48" s="32"/>
      <c r="C48" s="27" t="s">
        <v>21</v>
      </c>
      <c r="F48" s="25" t="str">
        <f>F10</f>
        <v>Zborovská 11, Praha</v>
      </c>
      <c r="I48" s="27" t="s">
        <v>23</v>
      </c>
      <c r="J48" s="49" t="str">
        <f>IF(J10="","",J10)</f>
        <v>24. 3. 2025</v>
      </c>
      <c r="L48" s="32"/>
    </row>
    <row r="49" spans="2:47" s="1" customFormat="1" ht="6.95" customHeight="1">
      <c r="B49" s="32"/>
      <c r="L49" s="32"/>
    </row>
    <row r="50" spans="2:47" s="1" customFormat="1" ht="15.2" customHeight="1">
      <c r="B50" s="32"/>
      <c r="C50" s="27" t="s">
        <v>25</v>
      </c>
      <c r="F50" s="25" t="str">
        <f>E13</f>
        <v>Středočeský kraj</v>
      </c>
      <c r="I50" s="27" t="s">
        <v>33</v>
      </c>
      <c r="J50" s="30" t="str">
        <f>E19</f>
        <v>FITOX TEAM s.r.o.</v>
      </c>
      <c r="L50" s="32"/>
    </row>
    <row r="51" spans="2:47" s="1" customFormat="1" ht="15.2" customHeight="1">
      <c r="B51" s="32"/>
      <c r="C51" s="27" t="s">
        <v>31</v>
      </c>
      <c r="F51" s="25" t="str">
        <f>IF(E16="","",E16)</f>
        <v>Vyplň údaj</v>
      </c>
      <c r="I51" s="27" t="s">
        <v>38</v>
      </c>
      <c r="J51" s="30" t="str">
        <f>E22</f>
        <v>ing. Pavel Kolář</v>
      </c>
      <c r="L51" s="32"/>
    </row>
    <row r="52" spans="2:47" s="1" customFormat="1" ht="10.35" customHeight="1">
      <c r="B52" s="32"/>
      <c r="L52" s="32"/>
    </row>
    <row r="53" spans="2:47" s="1" customFormat="1" ht="29.25" customHeight="1">
      <c r="B53" s="32"/>
      <c r="C53" s="91" t="s">
        <v>86</v>
      </c>
      <c r="D53" s="85"/>
      <c r="E53" s="85"/>
      <c r="F53" s="85"/>
      <c r="G53" s="85"/>
      <c r="H53" s="85"/>
      <c r="I53" s="85"/>
      <c r="J53" s="92" t="s">
        <v>87</v>
      </c>
      <c r="K53" s="85"/>
      <c r="L53" s="32"/>
    </row>
    <row r="54" spans="2:47" s="1" customFormat="1" ht="10.35" customHeight="1">
      <c r="B54" s="32"/>
      <c r="L54" s="32"/>
    </row>
    <row r="55" spans="2:47" s="1" customFormat="1" ht="22.9" customHeight="1">
      <c r="B55" s="32"/>
      <c r="C55" s="93" t="s">
        <v>74</v>
      </c>
      <c r="J55" s="63">
        <f>J99</f>
        <v>0</v>
      </c>
      <c r="L55" s="32"/>
      <c r="AU55" s="17" t="s">
        <v>88</v>
      </c>
    </row>
    <row r="56" spans="2:47" s="8" customFormat="1" ht="24.95" customHeight="1">
      <c r="B56" s="94"/>
      <c r="D56" s="95" t="s">
        <v>89</v>
      </c>
      <c r="E56" s="96"/>
      <c r="F56" s="96"/>
      <c r="G56" s="96"/>
      <c r="H56" s="96"/>
      <c r="I56" s="96"/>
      <c r="J56" s="97">
        <f>J100</f>
        <v>0</v>
      </c>
      <c r="L56" s="94"/>
    </row>
    <row r="57" spans="2:47" s="9" customFormat="1" ht="19.899999999999999" customHeight="1">
      <c r="B57" s="98"/>
      <c r="D57" s="99" t="s">
        <v>90</v>
      </c>
      <c r="E57" s="100"/>
      <c r="F57" s="100"/>
      <c r="G57" s="100"/>
      <c r="H57" s="100"/>
      <c r="I57" s="100"/>
      <c r="J57" s="101">
        <f>J101</f>
        <v>0</v>
      </c>
      <c r="L57" s="98"/>
    </row>
    <row r="58" spans="2:47" s="9" customFormat="1" ht="19.899999999999999" customHeight="1">
      <c r="B58" s="98"/>
      <c r="D58" s="99" t="s">
        <v>91</v>
      </c>
      <c r="E58" s="100"/>
      <c r="F58" s="100"/>
      <c r="G58" s="100"/>
      <c r="H58" s="100"/>
      <c r="I58" s="100"/>
      <c r="J58" s="101">
        <f>J107</f>
        <v>0</v>
      </c>
      <c r="L58" s="98"/>
    </row>
    <row r="59" spans="2:47" s="9" customFormat="1" ht="19.899999999999999" customHeight="1">
      <c r="B59" s="98"/>
      <c r="D59" s="99" t="s">
        <v>92</v>
      </c>
      <c r="E59" s="100"/>
      <c r="F59" s="100"/>
      <c r="G59" s="100"/>
      <c r="H59" s="100"/>
      <c r="I59" s="100"/>
      <c r="J59" s="101">
        <f>J157</f>
        <v>0</v>
      </c>
      <c r="L59" s="98"/>
    </row>
    <row r="60" spans="2:47" s="9" customFormat="1" ht="19.899999999999999" customHeight="1">
      <c r="B60" s="98"/>
      <c r="D60" s="99" t="s">
        <v>93</v>
      </c>
      <c r="E60" s="100"/>
      <c r="F60" s="100"/>
      <c r="G60" s="100"/>
      <c r="H60" s="100"/>
      <c r="I60" s="100"/>
      <c r="J60" s="101">
        <f>J220</f>
        <v>0</v>
      </c>
      <c r="L60" s="98"/>
    </row>
    <row r="61" spans="2:47" s="9" customFormat="1" ht="19.899999999999999" customHeight="1">
      <c r="B61" s="98"/>
      <c r="D61" s="99" t="s">
        <v>94</v>
      </c>
      <c r="E61" s="100"/>
      <c r="F61" s="100"/>
      <c r="G61" s="100"/>
      <c r="H61" s="100"/>
      <c r="I61" s="100"/>
      <c r="J61" s="101">
        <f>J234</f>
        <v>0</v>
      </c>
      <c r="L61" s="98"/>
    </row>
    <row r="62" spans="2:47" s="8" customFormat="1" ht="24.95" customHeight="1">
      <c r="B62" s="94"/>
      <c r="D62" s="95" t="s">
        <v>95</v>
      </c>
      <c r="E62" s="96"/>
      <c r="F62" s="96"/>
      <c r="G62" s="96"/>
      <c r="H62" s="96"/>
      <c r="I62" s="96"/>
      <c r="J62" s="97">
        <f>J238</f>
        <v>0</v>
      </c>
      <c r="L62" s="94"/>
    </row>
    <row r="63" spans="2:47" s="9" customFormat="1" ht="19.899999999999999" customHeight="1">
      <c r="B63" s="98"/>
      <c r="D63" s="99" t="s">
        <v>96</v>
      </c>
      <c r="E63" s="100"/>
      <c r="F63" s="100"/>
      <c r="G63" s="100"/>
      <c r="H63" s="100"/>
      <c r="I63" s="100"/>
      <c r="J63" s="101">
        <f>J239</f>
        <v>0</v>
      </c>
      <c r="L63" s="98"/>
    </row>
    <row r="64" spans="2:47" s="9" customFormat="1" ht="19.899999999999999" customHeight="1">
      <c r="B64" s="98"/>
      <c r="D64" s="99" t="s">
        <v>97</v>
      </c>
      <c r="E64" s="100"/>
      <c r="F64" s="100"/>
      <c r="G64" s="100"/>
      <c r="H64" s="100"/>
      <c r="I64" s="100"/>
      <c r="J64" s="101">
        <f>J260</f>
        <v>0</v>
      </c>
      <c r="L64" s="98"/>
    </row>
    <row r="65" spans="2:12" s="9" customFormat="1" ht="19.899999999999999" customHeight="1">
      <c r="B65" s="98"/>
      <c r="D65" s="99" t="s">
        <v>98</v>
      </c>
      <c r="E65" s="100"/>
      <c r="F65" s="100"/>
      <c r="G65" s="100"/>
      <c r="H65" s="100"/>
      <c r="I65" s="100"/>
      <c r="J65" s="101">
        <f>J285</f>
        <v>0</v>
      </c>
      <c r="L65" s="98"/>
    </row>
    <row r="66" spans="2:12" s="9" customFormat="1" ht="19.899999999999999" customHeight="1">
      <c r="B66" s="98"/>
      <c r="D66" s="99" t="s">
        <v>99</v>
      </c>
      <c r="E66" s="100"/>
      <c r="F66" s="100"/>
      <c r="G66" s="100"/>
      <c r="H66" s="100"/>
      <c r="I66" s="100"/>
      <c r="J66" s="101">
        <f>J407</f>
        <v>0</v>
      </c>
      <c r="L66" s="98"/>
    </row>
    <row r="67" spans="2:12" s="9" customFormat="1" ht="19.899999999999999" customHeight="1">
      <c r="B67" s="98"/>
      <c r="D67" s="99" t="s">
        <v>100</v>
      </c>
      <c r="E67" s="100"/>
      <c r="F67" s="100"/>
      <c r="G67" s="100"/>
      <c r="H67" s="100"/>
      <c r="I67" s="100"/>
      <c r="J67" s="101">
        <f>J412</f>
        <v>0</v>
      </c>
      <c r="L67" s="98"/>
    </row>
    <row r="68" spans="2:12" s="9" customFormat="1" ht="19.899999999999999" customHeight="1">
      <c r="B68" s="98"/>
      <c r="D68" s="99" t="s">
        <v>101</v>
      </c>
      <c r="E68" s="100"/>
      <c r="F68" s="100"/>
      <c r="G68" s="100"/>
      <c r="H68" s="100"/>
      <c r="I68" s="100"/>
      <c r="J68" s="101">
        <f>J430</f>
        <v>0</v>
      </c>
      <c r="L68" s="98"/>
    </row>
    <row r="69" spans="2:12" s="9" customFormat="1" ht="19.899999999999999" customHeight="1">
      <c r="B69" s="98"/>
      <c r="D69" s="99" t="s">
        <v>102</v>
      </c>
      <c r="E69" s="100"/>
      <c r="F69" s="100"/>
      <c r="G69" s="100"/>
      <c r="H69" s="100"/>
      <c r="I69" s="100"/>
      <c r="J69" s="101">
        <f>J443</f>
        <v>0</v>
      </c>
      <c r="L69" s="98"/>
    </row>
    <row r="70" spans="2:12" s="9" customFormat="1" ht="19.899999999999999" customHeight="1">
      <c r="B70" s="98"/>
      <c r="D70" s="99" t="s">
        <v>103</v>
      </c>
      <c r="E70" s="100"/>
      <c r="F70" s="100"/>
      <c r="G70" s="100"/>
      <c r="H70" s="100"/>
      <c r="I70" s="100"/>
      <c r="J70" s="101">
        <f>J458</f>
        <v>0</v>
      </c>
      <c r="L70" s="98"/>
    </row>
    <row r="71" spans="2:12" s="9" customFormat="1" ht="19.899999999999999" customHeight="1">
      <c r="B71" s="98"/>
      <c r="D71" s="99" t="s">
        <v>104</v>
      </c>
      <c r="E71" s="100"/>
      <c r="F71" s="100"/>
      <c r="G71" s="100"/>
      <c r="H71" s="100"/>
      <c r="I71" s="100"/>
      <c r="J71" s="101">
        <f>J527</f>
        <v>0</v>
      </c>
      <c r="L71" s="98"/>
    </row>
    <row r="72" spans="2:12" s="9" customFormat="1" ht="19.899999999999999" customHeight="1">
      <c r="B72" s="98"/>
      <c r="D72" s="99" t="s">
        <v>105</v>
      </c>
      <c r="E72" s="100"/>
      <c r="F72" s="100"/>
      <c r="G72" s="100"/>
      <c r="H72" s="100"/>
      <c r="I72" s="100"/>
      <c r="J72" s="101">
        <f>J536</f>
        <v>0</v>
      </c>
      <c r="L72" s="98"/>
    </row>
    <row r="73" spans="2:12" s="9" customFormat="1" ht="19.899999999999999" customHeight="1">
      <c r="B73" s="98"/>
      <c r="D73" s="99" t="s">
        <v>106</v>
      </c>
      <c r="E73" s="100"/>
      <c r="F73" s="100"/>
      <c r="G73" s="100"/>
      <c r="H73" s="100"/>
      <c r="I73" s="100"/>
      <c r="J73" s="101">
        <f>J550</f>
        <v>0</v>
      </c>
      <c r="L73" s="98"/>
    </row>
    <row r="74" spans="2:12" s="9" customFormat="1" ht="19.899999999999999" customHeight="1">
      <c r="B74" s="98"/>
      <c r="D74" s="99" t="s">
        <v>107</v>
      </c>
      <c r="E74" s="100"/>
      <c r="F74" s="100"/>
      <c r="G74" s="100"/>
      <c r="H74" s="100"/>
      <c r="I74" s="100"/>
      <c r="J74" s="101">
        <f>J581</f>
        <v>0</v>
      </c>
      <c r="L74" s="98"/>
    </row>
    <row r="75" spans="2:12" s="9" customFormat="1" ht="19.899999999999999" customHeight="1">
      <c r="B75" s="98"/>
      <c r="D75" s="99" t="s">
        <v>108</v>
      </c>
      <c r="E75" s="100"/>
      <c r="F75" s="100"/>
      <c r="G75" s="100"/>
      <c r="H75" s="100"/>
      <c r="I75" s="100"/>
      <c r="J75" s="101">
        <f>J627</f>
        <v>0</v>
      </c>
      <c r="L75" s="98"/>
    </row>
    <row r="76" spans="2:12" s="9" customFormat="1" ht="19.899999999999999" customHeight="1">
      <c r="B76" s="98"/>
      <c r="D76" s="99" t="s">
        <v>109</v>
      </c>
      <c r="E76" s="100"/>
      <c r="F76" s="100"/>
      <c r="G76" s="100"/>
      <c r="H76" s="100"/>
      <c r="I76" s="100"/>
      <c r="J76" s="101">
        <f>J684</f>
        <v>0</v>
      </c>
      <c r="L76" s="98"/>
    </row>
    <row r="77" spans="2:12" s="9" customFormat="1" ht="19.899999999999999" customHeight="1">
      <c r="B77" s="98"/>
      <c r="D77" s="99" t="s">
        <v>110</v>
      </c>
      <c r="E77" s="100"/>
      <c r="F77" s="100"/>
      <c r="G77" s="100"/>
      <c r="H77" s="100"/>
      <c r="I77" s="100"/>
      <c r="J77" s="101">
        <f>J778</f>
        <v>0</v>
      </c>
      <c r="L77" s="98"/>
    </row>
    <row r="78" spans="2:12" s="8" customFormat="1" ht="24.95" customHeight="1">
      <c r="B78" s="94"/>
      <c r="D78" s="95" t="s">
        <v>111</v>
      </c>
      <c r="E78" s="96"/>
      <c r="F78" s="96"/>
      <c r="G78" s="96"/>
      <c r="H78" s="96"/>
      <c r="I78" s="96"/>
      <c r="J78" s="97">
        <f>J838</f>
        <v>0</v>
      </c>
      <c r="L78" s="94"/>
    </row>
    <row r="79" spans="2:12" s="8" customFormat="1" ht="24.95" customHeight="1">
      <c r="B79" s="94"/>
      <c r="D79" s="95" t="s">
        <v>112</v>
      </c>
      <c r="E79" s="96"/>
      <c r="F79" s="96"/>
      <c r="G79" s="96"/>
      <c r="H79" s="96"/>
      <c r="I79" s="96"/>
      <c r="J79" s="97">
        <f>J859</f>
        <v>0</v>
      </c>
      <c r="L79" s="94"/>
    </row>
    <row r="80" spans="2:12" s="9" customFormat="1" ht="19.899999999999999" customHeight="1">
      <c r="B80" s="98"/>
      <c r="D80" s="99" t="s">
        <v>113</v>
      </c>
      <c r="E80" s="100"/>
      <c r="F80" s="100"/>
      <c r="G80" s="100"/>
      <c r="H80" s="100"/>
      <c r="I80" s="100"/>
      <c r="J80" s="101">
        <f>J860</f>
        <v>0</v>
      </c>
      <c r="L80" s="98"/>
    </row>
    <row r="81" spans="2:12" s="9" customFormat="1" ht="19.899999999999999" customHeight="1">
      <c r="B81" s="98"/>
      <c r="D81" s="99" t="s">
        <v>114</v>
      </c>
      <c r="E81" s="100"/>
      <c r="F81" s="100"/>
      <c r="G81" s="100"/>
      <c r="H81" s="100"/>
      <c r="I81" s="100"/>
      <c r="J81" s="101">
        <f>J864</f>
        <v>0</v>
      </c>
      <c r="L81" s="98"/>
    </row>
    <row r="82" spans="2:12" s="1" customFormat="1" ht="21.75" customHeight="1">
      <c r="B82" s="32"/>
      <c r="L82" s="32"/>
    </row>
    <row r="83" spans="2:12" s="1" customFormat="1" ht="6.95" customHeight="1">
      <c r="B83" s="41"/>
      <c r="C83" s="42"/>
      <c r="D83" s="42"/>
      <c r="E83" s="42"/>
      <c r="F83" s="42"/>
      <c r="G83" s="42"/>
      <c r="H83" s="42"/>
      <c r="I83" s="42"/>
      <c r="J83" s="42"/>
      <c r="K83" s="42"/>
      <c r="L83" s="32"/>
    </row>
    <row r="87" spans="2:12" s="1" customFormat="1" ht="6.95" customHeight="1">
      <c r="B87" s="43"/>
      <c r="C87" s="44"/>
      <c r="D87" s="44"/>
      <c r="E87" s="44"/>
      <c r="F87" s="44"/>
      <c r="G87" s="44"/>
      <c r="H87" s="44"/>
      <c r="I87" s="44"/>
      <c r="J87" s="44"/>
      <c r="K87" s="44"/>
      <c r="L87" s="32"/>
    </row>
    <row r="88" spans="2:12" s="1" customFormat="1" ht="24.95" customHeight="1">
      <c r="B88" s="32"/>
      <c r="C88" s="21" t="s">
        <v>115</v>
      </c>
      <c r="L88" s="32"/>
    </row>
    <row r="89" spans="2:12" s="1" customFormat="1" ht="6.95" customHeight="1">
      <c r="B89" s="32"/>
      <c r="L89" s="32"/>
    </row>
    <row r="90" spans="2:12" s="1" customFormat="1" ht="12" customHeight="1">
      <c r="B90" s="32"/>
      <c r="C90" s="27" t="s">
        <v>16</v>
      </c>
      <c r="L90" s="32"/>
    </row>
    <row r="91" spans="2:12" s="1" customFormat="1" ht="16.5" customHeight="1">
      <c r="B91" s="32"/>
      <c r="E91" s="278" t="str">
        <f>E7</f>
        <v>Rekonstrukce sociálních zařízení v přízemí u vstupu C budovy KUSK</v>
      </c>
      <c r="F91" s="296"/>
      <c r="G91" s="296"/>
      <c r="H91" s="296"/>
      <c r="L91" s="32"/>
    </row>
    <row r="92" spans="2:12" s="1" customFormat="1" ht="6.95" customHeight="1">
      <c r="B92" s="32"/>
      <c r="L92" s="32"/>
    </row>
    <row r="93" spans="2:12" s="1" customFormat="1" ht="12" customHeight="1">
      <c r="B93" s="32"/>
      <c r="C93" s="27" t="s">
        <v>21</v>
      </c>
      <c r="F93" s="25" t="str">
        <f>F10</f>
        <v>Zborovská 11, Praha</v>
      </c>
      <c r="I93" s="27" t="s">
        <v>23</v>
      </c>
      <c r="J93" s="49" t="str">
        <f>IF(J10="","",J10)</f>
        <v>24. 3. 2025</v>
      </c>
      <c r="L93" s="32"/>
    </row>
    <row r="94" spans="2:12" s="1" customFormat="1" ht="6.95" customHeight="1">
      <c r="B94" s="32"/>
      <c r="L94" s="32"/>
    </row>
    <row r="95" spans="2:12" s="1" customFormat="1" ht="15.2" customHeight="1">
      <c r="B95" s="32"/>
      <c r="C95" s="27" t="s">
        <v>25</v>
      </c>
      <c r="F95" s="25" t="str">
        <f>E13</f>
        <v>Středočeský kraj</v>
      </c>
      <c r="I95" s="27" t="s">
        <v>33</v>
      </c>
      <c r="J95" s="30" t="str">
        <f>E19</f>
        <v>FITOX TEAM s.r.o.</v>
      </c>
      <c r="L95" s="32"/>
    </row>
    <row r="96" spans="2:12" s="1" customFormat="1" ht="15.2" customHeight="1">
      <c r="B96" s="32"/>
      <c r="C96" s="27" t="s">
        <v>31</v>
      </c>
      <c r="F96" s="25" t="str">
        <f>IF(E16="","",E16)</f>
        <v>Vyplň údaj</v>
      </c>
      <c r="I96" s="27" t="s">
        <v>38</v>
      </c>
      <c r="J96" s="30" t="str">
        <f>E22</f>
        <v>ing. Pavel Kolář</v>
      </c>
      <c r="L96" s="32"/>
    </row>
    <row r="97" spans="2:65" s="1" customFormat="1" ht="10.35" customHeight="1">
      <c r="B97" s="32"/>
      <c r="L97" s="32"/>
    </row>
    <row r="98" spans="2:65" s="10" customFormat="1" ht="29.25" customHeight="1">
      <c r="B98" s="102"/>
      <c r="C98" s="103" t="s">
        <v>116</v>
      </c>
      <c r="D98" s="104" t="s">
        <v>61</v>
      </c>
      <c r="E98" s="104" t="s">
        <v>57</v>
      </c>
      <c r="F98" s="104" t="s">
        <v>58</v>
      </c>
      <c r="G98" s="104" t="s">
        <v>117</v>
      </c>
      <c r="H98" s="104" t="s">
        <v>118</v>
      </c>
      <c r="I98" s="104" t="s">
        <v>119</v>
      </c>
      <c r="J98" s="104" t="s">
        <v>87</v>
      </c>
      <c r="K98" s="105" t="s">
        <v>120</v>
      </c>
      <c r="L98" s="102"/>
      <c r="M98" s="56" t="s">
        <v>19</v>
      </c>
      <c r="N98" s="57" t="s">
        <v>46</v>
      </c>
      <c r="O98" s="57" t="s">
        <v>121</v>
      </c>
      <c r="P98" s="57" t="s">
        <v>122</v>
      </c>
      <c r="Q98" s="57" t="s">
        <v>123</v>
      </c>
      <c r="R98" s="57" t="s">
        <v>124</v>
      </c>
      <c r="S98" s="57" t="s">
        <v>125</v>
      </c>
      <c r="T98" s="58" t="s">
        <v>126</v>
      </c>
    </row>
    <row r="99" spans="2:65" s="1" customFormat="1" ht="22.9" customHeight="1">
      <c r="B99" s="32"/>
      <c r="C99" s="61" t="s">
        <v>127</v>
      </c>
      <c r="J99" s="106">
        <f>BK99</f>
        <v>0</v>
      </c>
      <c r="L99" s="32"/>
      <c r="M99" s="59"/>
      <c r="N99" s="50"/>
      <c r="O99" s="50"/>
      <c r="P99" s="107">
        <f>P100+P238+P838+P859</f>
        <v>0</v>
      </c>
      <c r="Q99" s="50"/>
      <c r="R99" s="107">
        <f>R100+R238+R838+R859</f>
        <v>10.165357910000001</v>
      </c>
      <c r="S99" s="50"/>
      <c r="T99" s="108">
        <f>T100+T238+T838+T859</f>
        <v>13.55220433</v>
      </c>
      <c r="AT99" s="17" t="s">
        <v>75</v>
      </c>
      <c r="AU99" s="17" t="s">
        <v>88</v>
      </c>
      <c r="BK99" s="109">
        <f>BK100+BK238+BK838+BK859</f>
        <v>0</v>
      </c>
    </row>
    <row r="100" spans="2:65" s="11" customFormat="1" ht="25.9" customHeight="1">
      <c r="B100" s="110"/>
      <c r="D100" s="111" t="s">
        <v>75</v>
      </c>
      <c r="E100" s="112" t="s">
        <v>128</v>
      </c>
      <c r="F100" s="112" t="s">
        <v>129</v>
      </c>
      <c r="I100" s="113"/>
      <c r="J100" s="114">
        <f>BK100</f>
        <v>0</v>
      </c>
      <c r="L100" s="110"/>
      <c r="M100" s="115"/>
      <c r="P100" s="116">
        <f>P101+P107+P157+P220+P234</f>
        <v>0</v>
      </c>
      <c r="R100" s="116">
        <f>R101+R107+R157+R220+R234</f>
        <v>5.8277575400000003</v>
      </c>
      <c r="T100" s="117">
        <f>T101+T107+T157+T220+T234</f>
        <v>10.6256</v>
      </c>
      <c r="AR100" s="111" t="s">
        <v>81</v>
      </c>
      <c r="AT100" s="118" t="s">
        <v>75</v>
      </c>
      <c r="AU100" s="118" t="s">
        <v>76</v>
      </c>
      <c r="AY100" s="111" t="s">
        <v>130</v>
      </c>
      <c r="BK100" s="119">
        <f>BK101+BK107+BK157+BK220+BK234</f>
        <v>0</v>
      </c>
    </row>
    <row r="101" spans="2:65" s="11" customFormat="1" ht="22.9" customHeight="1">
      <c r="B101" s="110"/>
      <c r="D101" s="111" t="s">
        <v>75</v>
      </c>
      <c r="E101" s="120" t="s">
        <v>131</v>
      </c>
      <c r="F101" s="120" t="s">
        <v>132</v>
      </c>
      <c r="I101" s="113"/>
      <c r="J101" s="121">
        <f>BK101</f>
        <v>0</v>
      </c>
      <c r="L101" s="110"/>
      <c r="M101" s="115"/>
      <c r="P101" s="116">
        <f>SUM(P102:P106)</f>
        <v>0</v>
      </c>
      <c r="R101" s="116">
        <f>SUM(R102:R106)</f>
        <v>0.43357439999999997</v>
      </c>
      <c r="T101" s="117">
        <f>SUM(T102:T106)</f>
        <v>0</v>
      </c>
      <c r="AR101" s="111" t="s">
        <v>81</v>
      </c>
      <c r="AT101" s="118" t="s">
        <v>75</v>
      </c>
      <c r="AU101" s="118" t="s">
        <v>81</v>
      </c>
      <c r="AY101" s="111" t="s">
        <v>130</v>
      </c>
      <c r="BK101" s="119">
        <f>SUM(BK102:BK106)</f>
        <v>0</v>
      </c>
    </row>
    <row r="102" spans="2:65" s="1" customFormat="1" ht="16.5" customHeight="1">
      <c r="B102" s="32"/>
      <c r="C102" s="122" t="s">
        <v>81</v>
      </c>
      <c r="D102" s="122" t="s">
        <v>133</v>
      </c>
      <c r="E102" s="123" t="s">
        <v>134</v>
      </c>
      <c r="F102" s="124" t="s">
        <v>135</v>
      </c>
      <c r="G102" s="125" t="s">
        <v>136</v>
      </c>
      <c r="H102" s="126">
        <v>6.72</v>
      </c>
      <c r="I102" s="127"/>
      <c r="J102" s="128">
        <f>ROUND(I102*H102,2)</f>
        <v>0</v>
      </c>
      <c r="K102" s="124" t="s">
        <v>137</v>
      </c>
      <c r="L102" s="32"/>
      <c r="M102" s="129" t="s">
        <v>19</v>
      </c>
      <c r="N102" s="130" t="s">
        <v>47</v>
      </c>
      <c r="P102" s="131">
        <f>O102*H102</f>
        <v>0</v>
      </c>
      <c r="Q102" s="131">
        <v>6.4519999999999994E-2</v>
      </c>
      <c r="R102" s="131">
        <f>Q102*H102</f>
        <v>0.43357439999999997</v>
      </c>
      <c r="S102" s="131">
        <v>0</v>
      </c>
      <c r="T102" s="132">
        <f>S102*H102</f>
        <v>0</v>
      </c>
      <c r="AR102" s="133" t="s">
        <v>138</v>
      </c>
      <c r="AT102" s="133" t="s">
        <v>133</v>
      </c>
      <c r="AU102" s="133" t="s">
        <v>83</v>
      </c>
      <c r="AY102" s="17" t="s">
        <v>130</v>
      </c>
      <c r="BE102" s="134">
        <f>IF(N102="základní",J102,0)</f>
        <v>0</v>
      </c>
      <c r="BF102" s="134">
        <f>IF(N102="snížená",J102,0)</f>
        <v>0</v>
      </c>
      <c r="BG102" s="134">
        <f>IF(N102="zákl. přenesená",J102,0)</f>
        <v>0</v>
      </c>
      <c r="BH102" s="134">
        <f>IF(N102="sníž. přenesená",J102,0)</f>
        <v>0</v>
      </c>
      <c r="BI102" s="134">
        <f>IF(N102="nulová",J102,0)</f>
        <v>0</v>
      </c>
      <c r="BJ102" s="17" t="s">
        <v>81</v>
      </c>
      <c r="BK102" s="134">
        <f>ROUND(I102*H102,2)</f>
        <v>0</v>
      </c>
      <c r="BL102" s="17" t="s">
        <v>138</v>
      </c>
      <c r="BM102" s="133" t="s">
        <v>139</v>
      </c>
    </row>
    <row r="103" spans="2:65" s="1" customFormat="1" ht="11.25">
      <c r="B103" s="32"/>
      <c r="D103" s="135" t="s">
        <v>140</v>
      </c>
      <c r="F103" s="136" t="s">
        <v>141</v>
      </c>
      <c r="I103" s="137"/>
      <c r="L103" s="32"/>
      <c r="M103" s="138"/>
      <c r="T103" s="53"/>
      <c r="AT103" s="17" t="s">
        <v>140</v>
      </c>
      <c r="AU103" s="17" t="s">
        <v>83</v>
      </c>
    </row>
    <row r="104" spans="2:65" s="1" customFormat="1" ht="11.25">
      <c r="B104" s="32"/>
      <c r="D104" s="139" t="s">
        <v>142</v>
      </c>
      <c r="F104" s="140" t="s">
        <v>143</v>
      </c>
      <c r="I104" s="137"/>
      <c r="L104" s="32"/>
      <c r="M104" s="138"/>
      <c r="T104" s="53"/>
      <c r="AT104" s="17" t="s">
        <v>142</v>
      </c>
      <c r="AU104" s="17" t="s">
        <v>83</v>
      </c>
    </row>
    <row r="105" spans="2:65" s="12" customFormat="1" ht="11.25">
      <c r="B105" s="141"/>
      <c r="D105" s="135" t="s">
        <v>144</v>
      </c>
      <c r="E105" s="142" t="s">
        <v>19</v>
      </c>
      <c r="F105" s="143" t="s">
        <v>145</v>
      </c>
      <c r="H105" s="142" t="s">
        <v>19</v>
      </c>
      <c r="I105" s="144"/>
      <c r="L105" s="141"/>
      <c r="M105" s="145"/>
      <c r="T105" s="146"/>
      <c r="AT105" s="142" t="s">
        <v>144</v>
      </c>
      <c r="AU105" s="142" t="s">
        <v>83</v>
      </c>
      <c r="AV105" s="12" t="s">
        <v>81</v>
      </c>
      <c r="AW105" s="12" t="s">
        <v>37</v>
      </c>
      <c r="AX105" s="12" t="s">
        <v>76</v>
      </c>
      <c r="AY105" s="142" t="s">
        <v>130</v>
      </c>
    </row>
    <row r="106" spans="2:65" s="13" customFormat="1" ht="11.25">
      <c r="B106" s="147"/>
      <c r="D106" s="135" t="s">
        <v>144</v>
      </c>
      <c r="E106" s="148" t="s">
        <v>19</v>
      </c>
      <c r="F106" s="149" t="s">
        <v>146</v>
      </c>
      <c r="H106" s="150">
        <v>6.72</v>
      </c>
      <c r="I106" s="151"/>
      <c r="L106" s="147"/>
      <c r="M106" s="152"/>
      <c r="T106" s="153"/>
      <c r="AT106" s="148" t="s">
        <v>144</v>
      </c>
      <c r="AU106" s="148" t="s">
        <v>83</v>
      </c>
      <c r="AV106" s="13" t="s">
        <v>83</v>
      </c>
      <c r="AW106" s="13" t="s">
        <v>37</v>
      </c>
      <c r="AX106" s="13" t="s">
        <v>81</v>
      </c>
      <c r="AY106" s="148" t="s">
        <v>130</v>
      </c>
    </row>
    <row r="107" spans="2:65" s="11" customFormat="1" ht="22.9" customHeight="1">
      <c r="B107" s="110"/>
      <c r="D107" s="111" t="s">
        <v>75</v>
      </c>
      <c r="E107" s="120" t="s">
        <v>147</v>
      </c>
      <c r="F107" s="120" t="s">
        <v>148</v>
      </c>
      <c r="I107" s="113"/>
      <c r="J107" s="121">
        <f>BK107</f>
        <v>0</v>
      </c>
      <c r="L107" s="110"/>
      <c r="M107" s="115"/>
      <c r="P107" s="116">
        <f>SUM(P108:P156)</f>
        <v>0</v>
      </c>
      <c r="R107" s="116">
        <f>SUM(R108:R156)</f>
        <v>5.3931287399999999</v>
      </c>
      <c r="T107" s="117">
        <f>SUM(T108:T156)</f>
        <v>0</v>
      </c>
      <c r="AR107" s="111" t="s">
        <v>81</v>
      </c>
      <c r="AT107" s="118" t="s">
        <v>75</v>
      </c>
      <c r="AU107" s="118" t="s">
        <v>81</v>
      </c>
      <c r="AY107" s="111" t="s">
        <v>130</v>
      </c>
      <c r="BK107" s="119">
        <f>SUM(BK108:BK156)</f>
        <v>0</v>
      </c>
    </row>
    <row r="108" spans="2:65" s="1" customFormat="1" ht="16.5" customHeight="1">
      <c r="B108" s="32"/>
      <c r="C108" s="122" t="s">
        <v>83</v>
      </c>
      <c r="D108" s="122" t="s">
        <v>133</v>
      </c>
      <c r="E108" s="123" t="s">
        <v>149</v>
      </c>
      <c r="F108" s="124" t="s">
        <v>150</v>
      </c>
      <c r="G108" s="125" t="s">
        <v>136</v>
      </c>
      <c r="H108" s="126">
        <v>64.343000000000004</v>
      </c>
      <c r="I108" s="127"/>
      <c r="J108" s="128">
        <f>ROUND(I108*H108,2)</f>
        <v>0</v>
      </c>
      <c r="K108" s="124" t="s">
        <v>137</v>
      </c>
      <c r="L108" s="32"/>
      <c r="M108" s="129" t="s">
        <v>19</v>
      </c>
      <c r="N108" s="130" t="s">
        <v>47</v>
      </c>
      <c r="P108" s="131">
        <f>O108*H108</f>
        <v>0</v>
      </c>
      <c r="Q108" s="131">
        <v>2.5999999999999998E-4</v>
      </c>
      <c r="R108" s="131">
        <f>Q108*H108</f>
        <v>1.672918E-2</v>
      </c>
      <c r="S108" s="131">
        <v>0</v>
      </c>
      <c r="T108" s="132">
        <f>S108*H108</f>
        <v>0</v>
      </c>
      <c r="AR108" s="133" t="s">
        <v>138</v>
      </c>
      <c r="AT108" s="133" t="s">
        <v>133</v>
      </c>
      <c r="AU108" s="133" t="s">
        <v>83</v>
      </c>
      <c r="AY108" s="17" t="s">
        <v>130</v>
      </c>
      <c r="BE108" s="134">
        <f>IF(N108="základní",J108,0)</f>
        <v>0</v>
      </c>
      <c r="BF108" s="134">
        <f>IF(N108="snížená",J108,0)</f>
        <v>0</v>
      </c>
      <c r="BG108" s="134">
        <f>IF(N108="zákl. přenesená",J108,0)</f>
        <v>0</v>
      </c>
      <c r="BH108" s="134">
        <f>IF(N108="sníž. přenesená",J108,0)</f>
        <v>0</v>
      </c>
      <c r="BI108" s="134">
        <f>IF(N108="nulová",J108,0)</f>
        <v>0</v>
      </c>
      <c r="BJ108" s="17" t="s">
        <v>81</v>
      </c>
      <c r="BK108" s="134">
        <f>ROUND(I108*H108,2)</f>
        <v>0</v>
      </c>
      <c r="BL108" s="17" t="s">
        <v>138</v>
      </c>
      <c r="BM108" s="133" t="s">
        <v>151</v>
      </c>
    </row>
    <row r="109" spans="2:65" s="1" customFormat="1" ht="11.25">
      <c r="B109" s="32"/>
      <c r="D109" s="135" t="s">
        <v>140</v>
      </c>
      <c r="F109" s="136" t="s">
        <v>152</v>
      </c>
      <c r="I109" s="137"/>
      <c r="L109" s="32"/>
      <c r="M109" s="138"/>
      <c r="T109" s="53"/>
      <c r="AT109" s="17" t="s">
        <v>140</v>
      </c>
      <c r="AU109" s="17" t="s">
        <v>83</v>
      </c>
    </row>
    <row r="110" spans="2:65" s="1" customFormat="1" ht="11.25">
      <c r="B110" s="32"/>
      <c r="D110" s="139" t="s">
        <v>142</v>
      </c>
      <c r="F110" s="140" t="s">
        <v>153</v>
      </c>
      <c r="I110" s="137"/>
      <c r="L110" s="32"/>
      <c r="M110" s="138"/>
      <c r="T110" s="53"/>
      <c r="AT110" s="17" t="s">
        <v>142</v>
      </c>
      <c r="AU110" s="17" t="s">
        <v>83</v>
      </c>
    </row>
    <row r="111" spans="2:65" s="12" customFormat="1" ht="11.25">
      <c r="B111" s="141"/>
      <c r="D111" s="135" t="s">
        <v>144</v>
      </c>
      <c r="E111" s="142" t="s">
        <v>19</v>
      </c>
      <c r="F111" s="143" t="s">
        <v>154</v>
      </c>
      <c r="H111" s="142" t="s">
        <v>19</v>
      </c>
      <c r="I111" s="144"/>
      <c r="L111" s="141"/>
      <c r="M111" s="145"/>
      <c r="T111" s="146"/>
      <c r="AT111" s="142" t="s">
        <v>144</v>
      </c>
      <c r="AU111" s="142" t="s">
        <v>83</v>
      </c>
      <c r="AV111" s="12" t="s">
        <v>81</v>
      </c>
      <c r="AW111" s="12" t="s">
        <v>37</v>
      </c>
      <c r="AX111" s="12" t="s">
        <v>76</v>
      </c>
      <c r="AY111" s="142" t="s">
        <v>130</v>
      </c>
    </row>
    <row r="112" spans="2:65" s="12" customFormat="1" ht="11.25">
      <c r="B112" s="141"/>
      <c r="D112" s="135" t="s">
        <v>144</v>
      </c>
      <c r="E112" s="142" t="s">
        <v>19</v>
      </c>
      <c r="F112" s="143" t="s">
        <v>155</v>
      </c>
      <c r="H112" s="142" t="s">
        <v>19</v>
      </c>
      <c r="I112" s="144"/>
      <c r="L112" s="141"/>
      <c r="M112" s="145"/>
      <c r="T112" s="146"/>
      <c r="AT112" s="142" t="s">
        <v>144</v>
      </c>
      <c r="AU112" s="142" t="s">
        <v>83</v>
      </c>
      <c r="AV112" s="12" t="s">
        <v>81</v>
      </c>
      <c r="AW112" s="12" t="s">
        <v>37</v>
      </c>
      <c r="AX112" s="12" t="s">
        <v>76</v>
      </c>
      <c r="AY112" s="142" t="s">
        <v>130</v>
      </c>
    </row>
    <row r="113" spans="2:65" s="13" customFormat="1" ht="11.25">
      <c r="B113" s="147"/>
      <c r="D113" s="135" t="s">
        <v>144</v>
      </c>
      <c r="E113" s="148" t="s">
        <v>19</v>
      </c>
      <c r="F113" s="149" t="s">
        <v>156</v>
      </c>
      <c r="H113" s="150">
        <v>64.343000000000004</v>
      </c>
      <c r="I113" s="151"/>
      <c r="L113" s="147"/>
      <c r="M113" s="152"/>
      <c r="T113" s="153"/>
      <c r="AT113" s="148" t="s">
        <v>144</v>
      </c>
      <c r="AU113" s="148" t="s">
        <v>83</v>
      </c>
      <c r="AV113" s="13" t="s">
        <v>83</v>
      </c>
      <c r="AW113" s="13" t="s">
        <v>37</v>
      </c>
      <c r="AX113" s="13" t="s">
        <v>81</v>
      </c>
      <c r="AY113" s="148" t="s">
        <v>130</v>
      </c>
    </row>
    <row r="114" spans="2:65" s="1" customFormat="1" ht="16.5" customHeight="1">
      <c r="B114" s="32"/>
      <c r="C114" s="122" t="s">
        <v>131</v>
      </c>
      <c r="D114" s="122" t="s">
        <v>133</v>
      </c>
      <c r="E114" s="123" t="s">
        <v>157</v>
      </c>
      <c r="F114" s="124" t="s">
        <v>158</v>
      </c>
      <c r="G114" s="125" t="s">
        <v>136</v>
      </c>
      <c r="H114" s="126">
        <v>2.5</v>
      </c>
      <c r="I114" s="127"/>
      <c r="J114" s="128">
        <f>ROUND(I114*H114,2)</f>
        <v>0</v>
      </c>
      <c r="K114" s="124" t="s">
        <v>137</v>
      </c>
      <c r="L114" s="32"/>
      <c r="M114" s="129" t="s">
        <v>19</v>
      </c>
      <c r="N114" s="130" t="s">
        <v>47</v>
      </c>
      <c r="P114" s="131">
        <f>O114*H114</f>
        <v>0</v>
      </c>
      <c r="Q114" s="131">
        <v>5.6000000000000001E-2</v>
      </c>
      <c r="R114" s="131">
        <f>Q114*H114</f>
        <v>0.14000000000000001</v>
      </c>
      <c r="S114" s="131">
        <v>0</v>
      </c>
      <c r="T114" s="132">
        <f>S114*H114</f>
        <v>0</v>
      </c>
      <c r="AR114" s="133" t="s">
        <v>138</v>
      </c>
      <c r="AT114" s="133" t="s">
        <v>133</v>
      </c>
      <c r="AU114" s="133" t="s">
        <v>83</v>
      </c>
      <c r="AY114" s="17" t="s">
        <v>130</v>
      </c>
      <c r="BE114" s="134">
        <f>IF(N114="základní",J114,0)</f>
        <v>0</v>
      </c>
      <c r="BF114" s="134">
        <f>IF(N114="snížená",J114,0)</f>
        <v>0</v>
      </c>
      <c r="BG114" s="134">
        <f>IF(N114="zákl. přenesená",J114,0)</f>
        <v>0</v>
      </c>
      <c r="BH114" s="134">
        <f>IF(N114="sníž. přenesená",J114,0)</f>
        <v>0</v>
      </c>
      <c r="BI114" s="134">
        <f>IF(N114="nulová",J114,0)</f>
        <v>0</v>
      </c>
      <c r="BJ114" s="17" t="s">
        <v>81</v>
      </c>
      <c r="BK114" s="134">
        <f>ROUND(I114*H114,2)</f>
        <v>0</v>
      </c>
      <c r="BL114" s="17" t="s">
        <v>138</v>
      </c>
      <c r="BM114" s="133" t="s">
        <v>159</v>
      </c>
    </row>
    <row r="115" spans="2:65" s="1" customFormat="1" ht="11.25">
      <c r="B115" s="32"/>
      <c r="D115" s="135" t="s">
        <v>140</v>
      </c>
      <c r="F115" s="136" t="s">
        <v>160</v>
      </c>
      <c r="I115" s="137"/>
      <c r="L115" s="32"/>
      <c r="M115" s="138"/>
      <c r="T115" s="53"/>
      <c r="AT115" s="17" t="s">
        <v>140</v>
      </c>
      <c r="AU115" s="17" t="s">
        <v>83</v>
      </c>
    </row>
    <row r="116" spans="2:65" s="1" customFormat="1" ht="11.25">
      <c r="B116" s="32"/>
      <c r="D116" s="139" t="s">
        <v>142</v>
      </c>
      <c r="F116" s="140" t="s">
        <v>161</v>
      </c>
      <c r="I116" s="137"/>
      <c r="L116" s="32"/>
      <c r="M116" s="138"/>
      <c r="T116" s="53"/>
      <c r="AT116" s="17" t="s">
        <v>142</v>
      </c>
      <c r="AU116" s="17" t="s">
        <v>83</v>
      </c>
    </row>
    <row r="117" spans="2:65" s="12" customFormat="1" ht="11.25">
      <c r="B117" s="141"/>
      <c r="D117" s="135" t="s">
        <v>144</v>
      </c>
      <c r="E117" s="142" t="s">
        <v>19</v>
      </c>
      <c r="F117" s="143" t="s">
        <v>162</v>
      </c>
      <c r="H117" s="142" t="s">
        <v>19</v>
      </c>
      <c r="I117" s="144"/>
      <c r="L117" s="141"/>
      <c r="M117" s="145"/>
      <c r="T117" s="146"/>
      <c r="AT117" s="142" t="s">
        <v>144</v>
      </c>
      <c r="AU117" s="142" t="s">
        <v>83</v>
      </c>
      <c r="AV117" s="12" t="s">
        <v>81</v>
      </c>
      <c r="AW117" s="12" t="s">
        <v>37</v>
      </c>
      <c r="AX117" s="12" t="s">
        <v>76</v>
      </c>
      <c r="AY117" s="142" t="s">
        <v>130</v>
      </c>
    </row>
    <row r="118" spans="2:65" s="13" customFormat="1" ht="11.25">
      <c r="B118" s="147"/>
      <c r="D118" s="135" t="s">
        <v>144</v>
      </c>
      <c r="E118" s="148" t="s">
        <v>19</v>
      </c>
      <c r="F118" s="149" t="s">
        <v>163</v>
      </c>
      <c r="H118" s="150">
        <v>2.5</v>
      </c>
      <c r="I118" s="151"/>
      <c r="L118" s="147"/>
      <c r="M118" s="152"/>
      <c r="T118" s="153"/>
      <c r="AT118" s="148" t="s">
        <v>144</v>
      </c>
      <c r="AU118" s="148" t="s">
        <v>83</v>
      </c>
      <c r="AV118" s="13" t="s">
        <v>83</v>
      </c>
      <c r="AW118" s="13" t="s">
        <v>37</v>
      </c>
      <c r="AX118" s="13" t="s">
        <v>81</v>
      </c>
      <c r="AY118" s="148" t="s">
        <v>130</v>
      </c>
    </row>
    <row r="119" spans="2:65" s="1" customFormat="1" ht="16.5" customHeight="1">
      <c r="B119" s="32"/>
      <c r="C119" s="122" t="s">
        <v>138</v>
      </c>
      <c r="D119" s="122" t="s">
        <v>133</v>
      </c>
      <c r="E119" s="123" t="s">
        <v>164</v>
      </c>
      <c r="F119" s="124" t="s">
        <v>165</v>
      </c>
      <c r="G119" s="125" t="s">
        <v>136</v>
      </c>
      <c r="H119" s="126">
        <v>64.343000000000004</v>
      </c>
      <c r="I119" s="127"/>
      <c r="J119" s="128">
        <f>ROUND(I119*H119,2)</f>
        <v>0</v>
      </c>
      <c r="K119" s="124" t="s">
        <v>137</v>
      </c>
      <c r="L119" s="32"/>
      <c r="M119" s="129" t="s">
        <v>19</v>
      </c>
      <c r="N119" s="130" t="s">
        <v>47</v>
      </c>
      <c r="P119" s="131">
        <f>O119*H119</f>
        <v>0</v>
      </c>
      <c r="Q119" s="131">
        <v>4.3800000000000002E-3</v>
      </c>
      <c r="R119" s="131">
        <f>Q119*H119</f>
        <v>0.28182234</v>
      </c>
      <c r="S119" s="131">
        <v>0</v>
      </c>
      <c r="T119" s="132">
        <f>S119*H119</f>
        <v>0</v>
      </c>
      <c r="AR119" s="133" t="s">
        <v>138</v>
      </c>
      <c r="AT119" s="133" t="s">
        <v>133</v>
      </c>
      <c r="AU119" s="133" t="s">
        <v>83</v>
      </c>
      <c r="AY119" s="17" t="s">
        <v>130</v>
      </c>
      <c r="BE119" s="134">
        <f>IF(N119="základní",J119,0)</f>
        <v>0</v>
      </c>
      <c r="BF119" s="134">
        <f>IF(N119="snížená",J119,0)</f>
        <v>0</v>
      </c>
      <c r="BG119" s="134">
        <f>IF(N119="zákl. přenesená",J119,0)</f>
        <v>0</v>
      </c>
      <c r="BH119" s="134">
        <f>IF(N119="sníž. přenesená",J119,0)</f>
        <v>0</v>
      </c>
      <c r="BI119" s="134">
        <f>IF(N119="nulová",J119,0)</f>
        <v>0</v>
      </c>
      <c r="BJ119" s="17" t="s">
        <v>81</v>
      </c>
      <c r="BK119" s="134">
        <f>ROUND(I119*H119,2)</f>
        <v>0</v>
      </c>
      <c r="BL119" s="17" t="s">
        <v>138</v>
      </c>
      <c r="BM119" s="133" t="s">
        <v>166</v>
      </c>
    </row>
    <row r="120" spans="2:65" s="1" customFormat="1" ht="11.25">
      <c r="B120" s="32"/>
      <c r="D120" s="135" t="s">
        <v>140</v>
      </c>
      <c r="F120" s="136" t="s">
        <v>167</v>
      </c>
      <c r="I120" s="137"/>
      <c r="L120" s="32"/>
      <c r="M120" s="138"/>
      <c r="T120" s="53"/>
      <c r="AT120" s="17" t="s">
        <v>140</v>
      </c>
      <c r="AU120" s="17" t="s">
        <v>83</v>
      </c>
    </row>
    <row r="121" spans="2:65" s="1" customFormat="1" ht="11.25">
      <c r="B121" s="32"/>
      <c r="D121" s="139" t="s">
        <v>142</v>
      </c>
      <c r="F121" s="140" t="s">
        <v>168</v>
      </c>
      <c r="I121" s="137"/>
      <c r="L121" s="32"/>
      <c r="M121" s="138"/>
      <c r="T121" s="53"/>
      <c r="AT121" s="17" t="s">
        <v>142</v>
      </c>
      <c r="AU121" s="17" t="s">
        <v>83</v>
      </c>
    </row>
    <row r="122" spans="2:65" s="12" customFormat="1" ht="11.25">
      <c r="B122" s="141"/>
      <c r="D122" s="135" t="s">
        <v>144</v>
      </c>
      <c r="E122" s="142" t="s">
        <v>19</v>
      </c>
      <c r="F122" s="143" t="s">
        <v>169</v>
      </c>
      <c r="H122" s="142" t="s">
        <v>19</v>
      </c>
      <c r="I122" s="144"/>
      <c r="L122" s="141"/>
      <c r="M122" s="145"/>
      <c r="T122" s="146"/>
      <c r="AT122" s="142" t="s">
        <v>144</v>
      </c>
      <c r="AU122" s="142" t="s">
        <v>83</v>
      </c>
      <c r="AV122" s="12" t="s">
        <v>81</v>
      </c>
      <c r="AW122" s="12" t="s">
        <v>37</v>
      </c>
      <c r="AX122" s="12" t="s">
        <v>76</v>
      </c>
      <c r="AY122" s="142" t="s">
        <v>130</v>
      </c>
    </row>
    <row r="123" spans="2:65" s="13" customFormat="1" ht="11.25">
      <c r="B123" s="147"/>
      <c r="D123" s="135" t="s">
        <v>144</v>
      </c>
      <c r="E123" s="148" t="s">
        <v>19</v>
      </c>
      <c r="F123" s="149" t="s">
        <v>156</v>
      </c>
      <c r="H123" s="150">
        <v>64.343000000000004</v>
      </c>
      <c r="I123" s="151"/>
      <c r="L123" s="147"/>
      <c r="M123" s="152"/>
      <c r="T123" s="153"/>
      <c r="AT123" s="148" t="s">
        <v>144</v>
      </c>
      <c r="AU123" s="148" t="s">
        <v>83</v>
      </c>
      <c r="AV123" s="13" t="s">
        <v>83</v>
      </c>
      <c r="AW123" s="13" t="s">
        <v>37</v>
      </c>
      <c r="AX123" s="13" t="s">
        <v>81</v>
      </c>
      <c r="AY123" s="148" t="s">
        <v>130</v>
      </c>
    </row>
    <row r="124" spans="2:65" s="1" customFormat="1" ht="16.5" customHeight="1">
      <c r="B124" s="32"/>
      <c r="C124" s="122" t="s">
        <v>170</v>
      </c>
      <c r="D124" s="122" t="s">
        <v>133</v>
      </c>
      <c r="E124" s="123" t="s">
        <v>171</v>
      </c>
      <c r="F124" s="124" t="s">
        <v>172</v>
      </c>
      <c r="G124" s="125" t="s">
        <v>136</v>
      </c>
      <c r="H124" s="126">
        <v>64.343000000000004</v>
      </c>
      <c r="I124" s="127"/>
      <c r="J124" s="128">
        <f>ROUND(I124*H124,2)</f>
        <v>0</v>
      </c>
      <c r="K124" s="124" t="s">
        <v>137</v>
      </c>
      <c r="L124" s="32"/>
      <c r="M124" s="129" t="s">
        <v>19</v>
      </c>
      <c r="N124" s="130" t="s">
        <v>47</v>
      </c>
      <c r="P124" s="131">
        <f>O124*H124</f>
        <v>0</v>
      </c>
      <c r="Q124" s="131">
        <v>4.0000000000000001E-3</v>
      </c>
      <c r="R124" s="131">
        <f>Q124*H124</f>
        <v>0.25737200000000005</v>
      </c>
      <c r="S124" s="131">
        <v>0</v>
      </c>
      <c r="T124" s="132">
        <f>S124*H124</f>
        <v>0</v>
      </c>
      <c r="AR124" s="133" t="s">
        <v>138</v>
      </c>
      <c r="AT124" s="133" t="s">
        <v>133</v>
      </c>
      <c r="AU124" s="133" t="s">
        <v>83</v>
      </c>
      <c r="AY124" s="17" t="s">
        <v>130</v>
      </c>
      <c r="BE124" s="134">
        <f>IF(N124="základní",J124,0)</f>
        <v>0</v>
      </c>
      <c r="BF124" s="134">
        <f>IF(N124="snížená",J124,0)</f>
        <v>0</v>
      </c>
      <c r="BG124" s="134">
        <f>IF(N124="zákl. přenesená",J124,0)</f>
        <v>0</v>
      </c>
      <c r="BH124" s="134">
        <f>IF(N124="sníž. přenesená",J124,0)</f>
        <v>0</v>
      </c>
      <c r="BI124" s="134">
        <f>IF(N124="nulová",J124,0)</f>
        <v>0</v>
      </c>
      <c r="BJ124" s="17" t="s">
        <v>81</v>
      </c>
      <c r="BK124" s="134">
        <f>ROUND(I124*H124,2)</f>
        <v>0</v>
      </c>
      <c r="BL124" s="17" t="s">
        <v>138</v>
      </c>
      <c r="BM124" s="133" t="s">
        <v>173</v>
      </c>
    </row>
    <row r="125" spans="2:65" s="1" customFormat="1" ht="11.25">
      <c r="B125" s="32"/>
      <c r="D125" s="135" t="s">
        <v>140</v>
      </c>
      <c r="F125" s="136" t="s">
        <v>174</v>
      </c>
      <c r="I125" s="137"/>
      <c r="L125" s="32"/>
      <c r="M125" s="138"/>
      <c r="T125" s="53"/>
      <c r="AT125" s="17" t="s">
        <v>140</v>
      </c>
      <c r="AU125" s="17" t="s">
        <v>83</v>
      </c>
    </row>
    <row r="126" spans="2:65" s="1" customFormat="1" ht="11.25">
      <c r="B126" s="32"/>
      <c r="D126" s="139" t="s">
        <v>142</v>
      </c>
      <c r="F126" s="140" t="s">
        <v>175</v>
      </c>
      <c r="I126" s="137"/>
      <c r="L126" s="32"/>
      <c r="M126" s="138"/>
      <c r="T126" s="53"/>
      <c r="AT126" s="17" t="s">
        <v>142</v>
      </c>
      <c r="AU126" s="17" t="s">
        <v>83</v>
      </c>
    </row>
    <row r="127" spans="2:65" s="12" customFormat="1" ht="11.25">
      <c r="B127" s="141"/>
      <c r="D127" s="135" t="s">
        <v>144</v>
      </c>
      <c r="E127" s="142" t="s">
        <v>19</v>
      </c>
      <c r="F127" s="143" t="s">
        <v>176</v>
      </c>
      <c r="H127" s="142" t="s">
        <v>19</v>
      </c>
      <c r="I127" s="144"/>
      <c r="L127" s="141"/>
      <c r="M127" s="145"/>
      <c r="T127" s="146"/>
      <c r="AT127" s="142" t="s">
        <v>144</v>
      </c>
      <c r="AU127" s="142" t="s">
        <v>83</v>
      </c>
      <c r="AV127" s="12" t="s">
        <v>81</v>
      </c>
      <c r="AW127" s="12" t="s">
        <v>37</v>
      </c>
      <c r="AX127" s="12" t="s">
        <v>76</v>
      </c>
      <c r="AY127" s="142" t="s">
        <v>130</v>
      </c>
    </row>
    <row r="128" spans="2:65" s="13" customFormat="1" ht="11.25">
      <c r="B128" s="147"/>
      <c r="D128" s="135" t="s">
        <v>144</v>
      </c>
      <c r="E128" s="148" t="s">
        <v>19</v>
      </c>
      <c r="F128" s="149" t="s">
        <v>156</v>
      </c>
      <c r="H128" s="150">
        <v>64.343000000000004</v>
      </c>
      <c r="I128" s="151"/>
      <c r="L128" s="147"/>
      <c r="M128" s="152"/>
      <c r="T128" s="153"/>
      <c r="AT128" s="148" t="s">
        <v>144</v>
      </c>
      <c r="AU128" s="148" t="s">
        <v>83</v>
      </c>
      <c r="AV128" s="13" t="s">
        <v>83</v>
      </c>
      <c r="AW128" s="13" t="s">
        <v>37</v>
      </c>
      <c r="AX128" s="13" t="s">
        <v>81</v>
      </c>
      <c r="AY128" s="148" t="s">
        <v>130</v>
      </c>
    </row>
    <row r="129" spans="2:65" s="1" customFormat="1" ht="16.5" customHeight="1">
      <c r="B129" s="32"/>
      <c r="C129" s="122" t="s">
        <v>147</v>
      </c>
      <c r="D129" s="122" t="s">
        <v>133</v>
      </c>
      <c r="E129" s="123" t="s">
        <v>177</v>
      </c>
      <c r="F129" s="124" t="s">
        <v>178</v>
      </c>
      <c r="G129" s="125" t="s">
        <v>136</v>
      </c>
      <c r="H129" s="126">
        <v>64.343000000000004</v>
      </c>
      <c r="I129" s="127"/>
      <c r="J129" s="128">
        <f>ROUND(I129*H129,2)</f>
        <v>0</v>
      </c>
      <c r="K129" s="124" t="s">
        <v>137</v>
      </c>
      <c r="L129" s="32"/>
      <c r="M129" s="129" t="s">
        <v>19</v>
      </c>
      <c r="N129" s="130" t="s">
        <v>47</v>
      </c>
      <c r="P129" s="131">
        <f>O129*H129</f>
        <v>0</v>
      </c>
      <c r="Q129" s="131">
        <v>1.54E-2</v>
      </c>
      <c r="R129" s="131">
        <f>Q129*H129</f>
        <v>0.99088220000000005</v>
      </c>
      <c r="S129" s="131">
        <v>0</v>
      </c>
      <c r="T129" s="132">
        <f>S129*H129</f>
        <v>0</v>
      </c>
      <c r="AR129" s="133" t="s">
        <v>138</v>
      </c>
      <c r="AT129" s="133" t="s">
        <v>133</v>
      </c>
      <c r="AU129" s="133" t="s">
        <v>83</v>
      </c>
      <c r="AY129" s="17" t="s">
        <v>130</v>
      </c>
      <c r="BE129" s="134">
        <f>IF(N129="základní",J129,0)</f>
        <v>0</v>
      </c>
      <c r="BF129" s="134">
        <f>IF(N129="snížená",J129,0)</f>
        <v>0</v>
      </c>
      <c r="BG129" s="134">
        <f>IF(N129="zákl. přenesená",J129,0)</f>
        <v>0</v>
      </c>
      <c r="BH129" s="134">
        <f>IF(N129="sníž. přenesená",J129,0)</f>
        <v>0</v>
      </c>
      <c r="BI129" s="134">
        <f>IF(N129="nulová",J129,0)</f>
        <v>0</v>
      </c>
      <c r="BJ129" s="17" t="s">
        <v>81</v>
      </c>
      <c r="BK129" s="134">
        <f>ROUND(I129*H129,2)</f>
        <v>0</v>
      </c>
      <c r="BL129" s="17" t="s">
        <v>138</v>
      </c>
      <c r="BM129" s="133" t="s">
        <v>179</v>
      </c>
    </row>
    <row r="130" spans="2:65" s="1" customFormat="1" ht="11.25">
      <c r="B130" s="32"/>
      <c r="D130" s="135" t="s">
        <v>140</v>
      </c>
      <c r="F130" s="136" t="s">
        <v>180</v>
      </c>
      <c r="I130" s="137"/>
      <c r="L130" s="32"/>
      <c r="M130" s="138"/>
      <c r="T130" s="53"/>
      <c r="AT130" s="17" t="s">
        <v>140</v>
      </c>
      <c r="AU130" s="17" t="s">
        <v>83</v>
      </c>
    </row>
    <row r="131" spans="2:65" s="1" customFormat="1" ht="11.25">
      <c r="B131" s="32"/>
      <c r="D131" s="139" t="s">
        <v>142</v>
      </c>
      <c r="F131" s="140" t="s">
        <v>181</v>
      </c>
      <c r="I131" s="137"/>
      <c r="L131" s="32"/>
      <c r="M131" s="138"/>
      <c r="T131" s="53"/>
      <c r="AT131" s="17" t="s">
        <v>142</v>
      </c>
      <c r="AU131" s="17" t="s">
        <v>83</v>
      </c>
    </row>
    <row r="132" spans="2:65" s="12" customFormat="1" ht="11.25">
      <c r="B132" s="141"/>
      <c r="D132" s="135" t="s">
        <v>144</v>
      </c>
      <c r="E132" s="142" t="s">
        <v>19</v>
      </c>
      <c r="F132" s="143" t="s">
        <v>182</v>
      </c>
      <c r="H132" s="142" t="s">
        <v>19</v>
      </c>
      <c r="I132" s="144"/>
      <c r="L132" s="141"/>
      <c r="M132" s="145"/>
      <c r="T132" s="146"/>
      <c r="AT132" s="142" t="s">
        <v>144</v>
      </c>
      <c r="AU132" s="142" t="s">
        <v>83</v>
      </c>
      <c r="AV132" s="12" t="s">
        <v>81</v>
      </c>
      <c r="AW132" s="12" t="s">
        <v>37</v>
      </c>
      <c r="AX132" s="12" t="s">
        <v>76</v>
      </c>
      <c r="AY132" s="142" t="s">
        <v>130</v>
      </c>
    </row>
    <row r="133" spans="2:65" s="13" customFormat="1" ht="11.25">
      <c r="B133" s="147"/>
      <c r="D133" s="135" t="s">
        <v>144</v>
      </c>
      <c r="E133" s="148" t="s">
        <v>19</v>
      </c>
      <c r="F133" s="149" t="s">
        <v>156</v>
      </c>
      <c r="H133" s="150">
        <v>64.343000000000004</v>
      </c>
      <c r="I133" s="151"/>
      <c r="L133" s="147"/>
      <c r="M133" s="152"/>
      <c r="T133" s="153"/>
      <c r="AT133" s="148" t="s">
        <v>144</v>
      </c>
      <c r="AU133" s="148" t="s">
        <v>83</v>
      </c>
      <c r="AV133" s="13" t="s">
        <v>83</v>
      </c>
      <c r="AW133" s="13" t="s">
        <v>37</v>
      </c>
      <c r="AX133" s="13" t="s">
        <v>81</v>
      </c>
      <c r="AY133" s="148" t="s">
        <v>130</v>
      </c>
    </row>
    <row r="134" spans="2:65" s="1" customFormat="1" ht="16.5" customHeight="1">
      <c r="B134" s="32"/>
      <c r="C134" s="122" t="s">
        <v>183</v>
      </c>
      <c r="D134" s="122" t="s">
        <v>133</v>
      </c>
      <c r="E134" s="123" t="s">
        <v>184</v>
      </c>
      <c r="F134" s="124" t="s">
        <v>185</v>
      </c>
      <c r="G134" s="125" t="s">
        <v>136</v>
      </c>
      <c r="H134" s="126">
        <v>193.029</v>
      </c>
      <c r="I134" s="127"/>
      <c r="J134" s="128">
        <f>ROUND(I134*H134,2)</f>
        <v>0</v>
      </c>
      <c r="K134" s="124" t="s">
        <v>137</v>
      </c>
      <c r="L134" s="32"/>
      <c r="M134" s="129" t="s">
        <v>19</v>
      </c>
      <c r="N134" s="130" t="s">
        <v>47</v>
      </c>
      <c r="P134" s="131">
        <f>O134*H134</f>
        <v>0</v>
      </c>
      <c r="Q134" s="131">
        <v>1.8380000000000001E-2</v>
      </c>
      <c r="R134" s="131">
        <f>Q134*H134</f>
        <v>3.5478730199999999</v>
      </c>
      <c r="S134" s="131">
        <v>0</v>
      </c>
      <c r="T134" s="132">
        <f>S134*H134</f>
        <v>0</v>
      </c>
      <c r="AR134" s="133" t="s">
        <v>138</v>
      </c>
      <c r="AT134" s="133" t="s">
        <v>133</v>
      </c>
      <c r="AU134" s="133" t="s">
        <v>83</v>
      </c>
      <c r="AY134" s="17" t="s">
        <v>130</v>
      </c>
      <c r="BE134" s="134">
        <f>IF(N134="základní",J134,0)</f>
        <v>0</v>
      </c>
      <c r="BF134" s="134">
        <f>IF(N134="snížená",J134,0)</f>
        <v>0</v>
      </c>
      <c r="BG134" s="134">
        <f>IF(N134="zákl. přenesená",J134,0)</f>
        <v>0</v>
      </c>
      <c r="BH134" s="134">
        <f>IF(N134="sníž. přenesená",J134,0)</f>
        <v>0</v>
      </c>
      <c r="BI134" s="134">
        <f>IF(N134="nulová",J134,0)</f>
        <v>0</v>
      </c>
      <c r="BJ134" s="17" t="s">
        <v>81</v>
      </c>
      <c r="BK134" s="134">
        <f>ROUND(I134*H134,2)</f>
        <v>0</v>
      </c>
      <c r="BL134" s="17" t="s">
        <v>138</v>
      </c>
      <c r="BM134" s="133" t="s">
        <v>186</v>
      </c>
    </row>
    <row r="135" spans="2:65" s="1" customFormat="1" ht="19.5">
      <c r="B135" s="32"/>
      <c r="D135" s="135" t="s">
        <v>140</v>
      </c>
      <c r="F135" s="136" t="s">
        <v>187</v>
      </c>
      <c r="I135" s="137"/>
      <c r="L135" s="32"/>
      <c r="M135" s="138"/>
      <c r="T135" s="53"/>
      <c r="AT135" s="17" t="s">
        <v>140</v>
      </c>
      <c r="AU135" s="17" t="s">
        <v>83</v>
      </c>
    </row>
    <row r="136" spans="2:65" s="1" customFormat="1" ht="11.25">
      <c r="B136" s="32"/>
      <c r="D136" s="139" t="s">
        <v>142</v>
      </c>
      <c r="F136" s="140" t="s">
        <v>188</v>
      </c>
      <c r="I136" s="137"/>
      <c r="L136" s="32"/>
      <c r="M136" s="138"/>
      <c r="T136" s="53"/>
      <c r="AT136" s="17" t="s">
        <v>142</v>
      </c>
      <c r="AU136" s="17" t="s">
        <v>83</v>
      </c>
    </row>
    <row r="137" spans="2:65" s="13" customFormat="1" ht="11.25">
      <c r="B137" s="147"/>
      <c r="D137" s="135" t="s">
        <v>144</v>
      </c>
      <c r="F137" s="149" t="s">
        <v>189</v>
      </c>
      <c r="H137" s="150">
        <v>193.029</v>
      </c>
      <c r="I137" s="151"/>
      <c r="L137" s="147"/>
      <c r="M137" s="152"/>
      <c r="T137" s="153"/>
      <c r="AT137" s="148" t="s">
        <v>144</v>
      </c>
      <c r="AU137" s="148" t="s">
        <v>83</v>
      </c>
      <c r="AV137" s="13" t="s">
        <v>83</v>
      </c>
      <c r="AW137" s="13" t="s">
        <v>4</v>
      </c>
      <c r="AX137" s="13" t="s">
        <v>81</v>
      </c>
      <c r="AY137" s="148" t="s">
        <v>130</v>
      </c>
    </row>
    <row r="138" spans="2:65" s="1" customFormat="1" ht="16.5" customHeight="1">
      <c r="B138" s="32"/>
      <c r="C138" s="122" t="s">
        <v>190</v>
      </c>
      <c r="D138" s="122" t="s">
        <v>133</v>
      </c>
      <c r="E138" s="123" t="s">
        <v>191</v>
      </c>
      <c r="F138" s="124" t="s">
        <v>192</v>
      </c>
      <c r="G138" s="125" t="s">
        <v>193</v>
      </c>
      <c r="H138" s="126">
        <v>60</v>
      </c>
      <c r="I138" s="127"/>
      <c r="J138" s="128">
        <f>ROUND(I138*H138,2)</f>
        <v>0</v>
      </c>
      <c r="K138" s="124" t="s">
        <v>137</v>
      </c>
      <c r="L138" s="32"/>
      <c r="M138" s="129" t="s">
        <v>19</v>
      </c>
      <c r="N138" s="130" t="s">
        <v>47</v>
      </c>
      <c r="P138" s="131">
        <f>O138*H138</f>
        <v>0</v>
      </c>
      <c r="Q138" s="131">
        <v>1.5E-3</v>
      </c>
      <c r="R138" s="131">
        <f>Q138*H138</f>
        <v>0.09</v>
      </c>
      <c r="S138" s="131">
        <v>0</v>
      </c>
      <c r="T138" s="132">
        <f>S138*H138</f>
        <v>0</v>
      </c>
      <c r="AR138" s="133" t="s">
        <v>138</v>
      </c>
      <c r="AT138" s="133" t="s">
        <v>133</v>
      </c>
      <c r="AU138" s="133" t="s">
        <v>83</v>
      </c>
      <c r="AY138" s="17" t="s">
        <v>130</v>
      </c>
      <c r="BE138" s="134">
        <f>IF(N138="základní",J138,0)</f>
        <v>0</v>
      </c>
      <c r="BF138" s="134">
        <f>IF(N138="snížená",J138,0)</f>
        <v>0</v>
      </c>
      <c r="BG138" s="134">
        <f>IF(N138="zákl. přenesená",J138,0)</f>
        <v>0</v>
      </c>
      <c r="BH138" s="134">
        <f>IF(N138="sníž. přenesená",J138,0)</f>
        <v>0</v>
      </c>
      <c r="BI138" s="134">
        <f>IF(N138="nulová",J138,0)</f>
        <v>0</v>
      </c>
      <c r="BJ138" s="17" t="s">
        <v>81</v>
      </c>
      <c r="BK138" s="134">
        <f>ROUND(I138*H138,2)</f>
        <v>0</v>
      </c>
      <c r="BL138" s="17" t="s">
        <v>138</v>
      </c>
      <c r="BM138" s="133" t="s">
        <v>194</v>
      </c>
    </row>
    <row r="139" spans="2:65" s="1" customFormat="1" ht="11.25">
      <c r="B139" s="32"/>
      <c r="D139" s="135" t="s">
        <v>140</v>
      </c>
      <c r="F139" s="136" t="s">
        <v>195</v>
      </c>
      <c r="I139" s="137"/>
      <c r="L139" s="32"/>
      <c r="M139" s="138"/>
      <c r="T139" s="53"/>
      <c r="AT139" s="17" t="s">
        <v>140</v>
      </c>
      <c r="AU139" s="17" t="s">
        <v>83</v>
      </c>
    </row>
    <row r="140" spans="2:65" s="1" customFormat="1" ht="11.25">
      <c r="B140" s="32"/>
      <c r="D140" s="139" t="s">
        <v>142</v>
      </c>
      <c r="F140" s="140" t="s">
        <v>196</v>
      </c>
      <c r="I140" s="137"/>
      <c r="L140" s="32"/>
      <c r="M140" s="138"/>
      <c r="T140" s="53"/>
      <c r="AT140" s="17" t="s">
        <v>142</v>
      </c>
      <c r="AU140" s="17" t="s">
        <v>83</v>
      </c>
    </row>
    <row r="141" spans="2:65" s="1" customFormat="1" ht="16.5" customHeight="1">
      <c r="B141" s="32"/>
      <c r="C141" s="122" t="s">
        <v>197</v>
      </c>
      <c r="D141" s="122" t="s">
        <v>133</v>
      </c>
      <c r="E141" s="123" t="s">
        <v>198</v>
      </c>
      <c r="F141" s="124" t="s">
        <v>199</v>
      </c>
      <c r="G141" s="125" t="s">
        <v>136</v>
      </c>
      <c r="H141" s="126">
        <v>26.36</v>
      </c>
      <c r="I141" s="127"/>
      <c r="J141" s="128">
        <f>ROUND(I141*H141,2)</f>
        <v>0</v>
      </c>
      <c r="K141" s="124" t="s">
        <v>137</v>
      </c>
      <c r="L141" s="32"/>
      <c r="M141" s="129" t="s">
        <v>19</v>
      </c>
      <c r="N141" s="130" t="s">
        <v>47</v>
      </c>
      <c r="P141" s="131">
        <f>O141*H141</f>
        <v>0</v>
      </c>
      <c r="Q141" s="131">
        <v>0</v>
      </c>
      <c r="R141" s="131">
        <f>Q141*H141</f>
        <v>0</v>
      </c>
      <c r="S141" s="131">
        <v>0</v>
      </c>
      <c r="T141" s="132">
        <f>S141*H141</f>
        <v>0</v>
      </c>
      <c r="AR141" s="133" t="s">
        <v>138</v>
      </c>
      <c r="AT141" s="133" t="s">
        <v>133</v>
      </c>
      <c r="AU141" s="133" t="s">
        <v>83</v>
      </c>
      <c r="AY141" s="17" t="s">
        <v>130</v>
      </c>
      <c r="BE141" s="134">
        <f>IF(N141="základní",J141,0)</f>
        <v>0</v>
      </c>
      <c r="BF141" s="134">
        <f>IF(N141="snížená",J141,0)</f>
        <v>0</v>
      </c>
      <c r="BG141" s="134">
        <f>IF(N141="zákl. přenesená",J141,0)</f>
        <v>0</v>
      </c>
      <c r="BH141" s="134">
        <f>IF(N141="sníž. přenesená",J141,0)</f>
        <v>0</v>
      </c>
      <c r="BI141" s="134">
        <f>IF(N141="nulová",J141,0)</f>
        <v>0</v>
      </c>
      <c r="BJ141" s="17" t="s">
        <v>81</v>
      </c>
      <c r="BK141" s="134">
        <f>ROUND(I141*H141,2)</f>
        <v>0</v>
      </c>
      <c r="BL141" s="17" t="s">
        <v>138</v>
      </c>
      <c r="BM141" s="133" t="s">
        <v>200</v>
      </c>
    </row>
    <row r="142" spans="2:65" s="1" customFormat="1" ht="11.25">
      <c r="B142" s="32"/>
      <c r="D142" s="135" t="s">
        <v>140</v>
      </c>
      <c r="F142" s="136" t="s">
        <v>201</v>
      </c>
      <c r="I142" s="137"/>
      <c r="L142" s="32"/>
      <c r="M142" s="138"/>
      <c r="T142" s="53"/>
      <c r="AT142" s="17" t="s">
        <v>140</v>
      </c>
      <c r="AU142" s="17" t="s">
        <v>83</v>
      </c>
    </row>
    <row r="143" spans="2:65" s="1" customFormat="1" ht="11.25">
      <c r="B143" s="32"/>
      <c r="D143" s="139" t="s">
        <v>142</v>
      </c>
      <c r="F143" s="140" t="s">
        <v>202</v>
      </c>
      <c r="I143" s="137"/>
      <c r="L143" s="32"/>
      <c r="M143" s="138"/>
      <c r="T143" s="53"/>
      <c r="AT143" s="17" t="s">
        <v>142</v>
      </c>
      <c r="AU143" s="17" t="s">
        <v>83</v>
      </c>
    </row>
    <row r="144" spans="2:65" s="12" customFormat="1" ht="11.25">
      <c r="B144" s="141"/>
      <c r="D144" s="135" t="s">
        <v>144</v>
      </c>
      <c r="E144" s="142" t="s">
        <v>19</v>
      </c>
      <c r="F144" s="143" t="s">
        <v>203</v>
      </c>
      <c r="H144" s="142" t="s">
        <v>19</v>
      </c>
      <c r="I144" s="144"/>
      <c r="L144" s="141"/>
      <c r="M144" s="145"/>
      <c r="T144" s="146"/>
      <c r="AT144" s="142" t="s">
        <v>144</v>
      </c>
      <c r="AU144" s="142" t="s">
        <v>83</v>
      </c>
      <c r="AV144" s="12" t="s">
        <v>81</v>
      </c>
      <c r="AW144" s="12" t="s">
        <v>37</v>
      </c>
      <c r="AX144" s="12" t="s">
        <v>76</v>
      </c>
      <c r="AY144" s="142" t="s">
        <v>130</v>
      </c>
    </row>
    <row r="145" spans="2:65" s="13" customFormat="1" ht="11.25">
      <c r="B145" s="147"/>
      <c r="D145" s="135" t="s">
        <v>144</v>
      </c>
      <c r="E145" s="148" t="s">
        <v>19</v>
      </c>
      <c r="F145" s="149" t="s">
        <v>204</v>
      </c>
      <c r="H145" s="150">
        <v>26.36</v>
      </c>
      <c r="I145" s="151"/>
      <c r="L145" s="147"/>
      <c r="M145" s="152"/>
      <c r="T145" s="153"/>
      <c r="AT145" s="148" t="s">
        <v>144</v>
      </c>
      <c r="AU145" s="148" t="s">
        <v>83</v>
      </c>
      <c r="AV145" s="13" t="s">
        <v>83</v>
      </c>
      <c r="AW145" s="13" t="s">
        <v>37</v>
      </c>
      <c r="AX145" s="13" t="s">
        <v>81</v>
      </c>
      <c r="AY145" s="148" t="s">
        <v>130</v>
      </c>
    </row>
    <row r="146" spans="2:65" s="1" customFormat="1" ht="16.5" customHeight="1">
      <c r="B146" s="32"/>
      <c r="C146" s="122" t="s">
        <v>205</v>
      </c>
      <c r="D146" s="122" t="s">
        <v>133</v>
      </c>
      <c r="E146" s="123" t="s">
        <v>206</v>
      </c>
      <c r="F146" s="124" t="s">
        <v>207</v>
      </c>
      <c r="G146" s="125" t="s">
        <v>136</v>
      </c>
      <c r="H146" s="126">
        <v>52.72</v>
      </c>
      <c r="I146" s="127"/>
      <c r="J146" s="128">
        <f>ROUND(I146*H146,2)</f>
        <v>0</v>
      </c>
      <c r="K146" s="124" t="s">
        <v>137</v>
      </c>
      <c r="L146" s="32"/>
      <c r="M146" s="129" t="s">
        <v>19</v>
      </c>
      <c r="N146" s="130" t="s">
        <v>47</v>
      </c>
      <c r="P146" s="131">
        <f>O146*H146</f>
        <v>0</v>
      </c>
      <c r="Q146" s="131">
        <v>0</v>
      </c>
      <c r="R146" s="131">
        <f>Q146*H146</f>
        <v>0</v>
      </c>
      <c r="S146" s="131">
        <v>0</v>
      </c>
      <c r="T146" s="132">
        <f>S146*H146</f>
        <v>0</v>
      </c>
      <c r="AR146" s="133" t="s">
        <v>138</v>
      </c>
      <c r="AT146" s="133" t="s">
        <v>133</v>
      </c>
      <c r="AU146" s="133" t="s">
        <v>83</v>
      </c>
      <c r="AY146" s="17" t="s">
        <v>130</v>
      </c>
      <c r="BE146" s="134">
        <f>IF(N146="základní",J146,0)</f>
        <v>0</v>
      </c>
      <c r="BF146" s="134">
        <f>IF(N146="snížená",J146,0)</f>
        <v>0</v>
      </c>
      <c r="BG146" s="134">
        <f>IF(N146="zákl. přenesená",J146,0)</f>
        <v>0</v>
      </c>
      <c r="BH146" s="134">
        <f>IF(N146="sníž. přenesená",J146,0)</f>
        <v>0</v>
      </c>
      <c r="BI146" s="134">
        <f>IF(N146="nulová",J146,0)</f>
        <v>0</v>
      </c>
      <c r="BJ146" s="17" t="s">
        <v>81</v>
      </c>
      <c r="BK146" s="134">
        <f>ROUND(I146*H146,2)</f>
        <v>0</v>
      </c>
      <c r="BL146" s="17" t="s">
        <v>138</v>
      </c>
      <c r="BM146" s="133" t="s">
        <v>208</v>
      </c>
    </row>
    <row r="147" spans="2:65" s="1" customFormat="1" ht="11.25">
      <c r="B147" s="32"/>
      <c r="D147" s="135" t="s">
        <v>140</v>
      </c>
      <c r="F147" s="136" t="s">
        <v>209</v>
      </c>
      <c r="I147" s="137"/>
      <c r="L147" s="32"/>
      <c r="M147" s="138"/>
      <c r="T147" s="53"/>
      <c r="AT147" s="17" t="s">
        <v>140</v>
      </c>
      <c r="AU147" s="17" t="s">
        <v>83</v>
      </c>
    </row>
    <row r="148" spans="2:65" s="1" customFormat="1" ht="11.25">
      <c r="B148" s="32"/>
      <c r="D148" s="139" t="s">
        <v>142</v>
      </c>
      <c r="F148" s="140" t="s">
        <v>210</v>
      </c>
      <c r="I148" s="137"/>
      <c r="L148" s="32"/>
      <c r="M148" s="138"/>
      <c r="T148" s="53"/>
      <c r="AT148" s="17" t="s">
        <v>142</v>
      </c>
      <c r="AU148" s="17" t="s">
        <v>83</v>
      </c>
    </row>
    <row r="149" spans="2:65" s="13" customFormat="1" ht="11.25">
      <c r="B149" s="147"/>
      <c r="D149" s="135" t="s">
        <v>144</v>
      </c>
      <c r="F149" s="149" t="s">
        <v>211</v>
      </c>
      <c r="H149" s="150">
        <v>52.72</v>
      </c>
      <c r="I149" s="151"/>
      <c r="L149" s="147"/>
      <c r="M149" s="152"/>
      <c r="T149" s="153"/>
      <c r="AT149" s="148" t="s">
        <v>144</v>
      </c>
      <c r="AU149" s="148" t="s">
        <v>83</v>
      </c>
      <c r="AV149" s="13" t="s">
        <v>83</v>
      </c>
      <c r="AW149" s="13" t="s">
        <v>4</v>
      </c>
      <c r="AX149" s="13" t="s">
        <v>81</v>
      </c>
      <c r="AY149" s="148" t="s">
        <v>130</v>
      </c>
    </row>
    <row r="150" spans="2:65" s="1" customFormat="1" ht="16.5" customHeight="1">
      <c r="B150" s="32"/>
      <c r="C150" s="122" t="s">
        <v>212</v>
      </c>
      <c r="D150" s="122" t="s">
        <v>133</v>
      </c>
      <c r="E150" s="123" t="s">
        <v>213</v>
      </c>
      <c r="F150" s="124" t="s">
        <v>214</v>
      </c>
      <c r="G150" s="125" t="s">
        <v>215</v>
      </c>
      <c r="H150" s="126">
        <v>1</v>
      </c>
      <c r="I150" s="127"/>
      <c r="J150" s="128">
        <f>ROUND(I150*H150,2)</f>
        <v>0</v>
      </c>
      <c r="K150" s="124" t="s">
        <v>137</v>
      </c>
      <c r="L150" s="32"/>
      <c r="M150" s="129" t="s">
        <v>19</v>
      </c>
      <c r="N150" s="130" t="s">
        <v>47</v>
      </c>
      <c r="P150" s="131">
        <f>O150*H150</f>
        <v>0</v>
      </c>
      <c r="Q150" s="131">
        <v>5.6439999999999997E-2</v>
      </c>
      <c r="R150" s="131">
        <f>Q150*H150</f>
        <v>5.6439999999999997E-2</v>
      </c>
      <c r="S150" s="131">
        <v>0</v>
      </c>
      <c r="T150" s="132">
        <f>S150*H150</f>
        <v>0</v>
      </c>
      <c r="AR150" s="133" t="s">
        <v>138</v>
      </c>
      <c r="AT150" s="133" t="s">
        <v>133</v>
      </c>
      <c r="AU150" s="133" t="s">
        <v>83</v>
      </c>
      <c r="AY150" s="17" t="s">
        <v>130</v>
      </c>
      <c r="BE150" s="134">
        <f>IF(N150="základní",J150,0)</f>
        <v>0</v>
      </c>
      <c r="BF150" s="134">
        <f>IF(N150="snížená",J150,0)</f>
        <v>0</v>
      </c>
      <c r="BG150" s="134">
        <f>IF(N150="zákl. přenesená",J150,0)</f>
        <v>0</v>
      </c>
      <c r="BH150" s="134">
        <f>IF(N150="sníž. přenesená",J150,0)</f>
        <v>0</v>
      </c>
      <c r="BI150" s="134">
        <f>IF(N150="nulová",J150,0)</f>
        <v>0</v>
      </c>
      <c r="BJ150" s="17" t="s">
        <v>81</v>
      </c>
      <c r="BK150" s="134">
        <f>ROUND(I150*H150,2)</f>
        <v>0</v>
      </c>
      <c r="BL150" s="17" t="s">
        <v>138</v>
      </c>
      <c r="BM150" s="133" t="s">
        <v>216</v>
      </c>
    </row>
    <row r="151" spans="2:65" s="1" customFormat="1" ht="11.25">
      <c r="B151" s="32"/>
      <c r="D151" s="135" t="s">
        <v>140</v>
      </c>
      <c r="F151" s="136" t="s">
        <v>217</v>
      </c>
      <c r="I151" s="137"/>
      <c r="L151" s="32"/>
      <c r="M151" s="138"/>
      <c r="T151" s="53"/>
      <c r="AT151" s="17" t="s">
        <v>140</v>
      </c>
      <c r="AU151" s="17" t="s">
        <v>83</v>
      </c>
    </row>
    <row r="152" spans="2:65" s="1" customFormat="1" ht="11.25">
      <c r="B152" s="32"/>
      <c r="D152" s="139" t="s">
        <v>142</v>
      </c>
      <c r="F152" s="140" t="s">
        <v>218</v>
      </c>
      <c r="I152" s="137"/>
      <c r="L152" s="32"/>
      <c r="M152" s="138"/>
      <c r="T152" s="53"/>
      <c r="AT152" s="17" t="s">
        <v>142</v>
      </c>
      <c r="AU152" s="17" t="s">
        <v>83</v>
      </c>
    </row>
    <row r="153" spans="2:65" s="12" customFormat="1" ht="11.25">
      <c r="B153" s="141"/>
      <c r="D153" s="135" t="s">
        <v>144</v>
      </c>
      <c r="E153" s="142" t="s">
        <v>19</v>
      </c>
      <c r="F153" s="143" t="s">
        <v>219</v>
      </c>
      <c r="H153" s="142" t="s">
        <v>19</v>
      </c>
      <c r="I153" s="144"/>
      <c r="L153" s="141"/>
      <c r="M153" s="145"/>
      <c r="T153" s="146"/>
      <c r="AT153" s="142" t="s">
        <v>144</v>
      </c>
      <c r="AU153" s="142" t="s">
        <v>83</v>
      </c>
      <c r="AV153" s="12" t="s">
        <v>81</v>
      </c>
      <c r="AW153" s="12" t="s">
        <v>37</v>
      </c>
      <c r="AX153" s="12" t="s">
        <v>76</v>
      </c>
      <c r="AY153" s="142" t="s">
        <v>130</v>
      </c>
    </row>
    <row r="154" spans="2:65" s="13" customFormat="1" ht="11.25">
      <c r="B154" s="147"/>
      <c r="D154" s="135" t="s">
        <v>144</v>
      </c>
      <c r="E154" s="148" t="s">
        <v>19</v>
      </c>
      <c r="F154" s="149" t="s">
        <v>81</v>
      </c>
      <c r="H154" s="150">
        <v>1</v>
      </c>
      <c r="I154" s="151"/>
      <c r="L154" s="147"/>
      <c r="M154" s="152"/>
      <c r="T154" s="153"/>
      <c r="AT154" s="148" t="s">
        <v>144</v>
      </c>
      <c r="AU154" s="148" t="s">
        <v>83</v>
      </c>
      <c r="AV154" s="13" t="s">
        <v>83</v>
      </c>
      <c r="AW154" s="13" t="s">
        <v>37</v>
      </c>
      <c r="AX154" s="13" t="s">
        <v>81</v>
      </c>
      <c r="AY154" s="148" t="s">
        <v>130</v>
      </c>
    </row>
    <row r="155" spans="2:65" s="1" customFormat="1" ht="21.75" customHeight="1">
      <c r="B155" s="32"/>
      <c r="C155" s="154" t="s">
        <v>8</v>
      </c>
      <c r="D155" s="154" t="s">
        <v>220</v>
      </c>
      <c r="E155" s="155" t="s">
        <v>221</v>
      </c>
      <c r="F155" s="156" t="s">
        <v>222</v>
      </c>
      <c r="G155" s="157" t="s">
        <v>215</v>
      </c>
      <c r="H155" s="158">
        <v>1</v>
      </c>
      <c r="I155" s="159"/>
      <c r="J155" s="160">
        <f>ROUND(I155*H155,2)</f>
        <v>0</v>
      </c>
      <c r="K155" s="156" t="s">
        <v>137</v>
      </c>
      <c r="L155" s="161"/>
      <c r="M155" s="162" t="s">
        <v>19</v>
      </c>
      <c r="N155" s="163" t="s">
        <v>47</v>
      </c>
      <c r="P155" s="131">
        <f>O155*H155</f>
        <v>0</v>
      </c>
      <c r="Q155" s="131">
        <v>1.201E-2</v>
      </c>
      <c r="R155" s="131">
        <f>Q155*H155</f>
        <v>1.201E-2</v>
      </c>
      <c r="S155" s="131">
        <v>0</v>
      </c>
      <c r="T155" s="132">
        <f>S155*H155</f>
        <v>0</v>
      </c>
      <c r="AR155" s="133" t="s">
        <v>190</v>
      </c>
      <c r="AT155" s="133" t="s">
        <v>220</v>
      </c>
      <c r="AU155" s="133" t="s">
        <v>83</v>
      </c>
      <c r="AY155" s="17" t="s">
        <v>130</v>
      </c>
      <c r="BE155" s="134">
        <f>IF(N155="základní",J155,0)</f>
        <v>0</v>
      </c>
      <c r="BF155" s="134">
        <f>IF(N155="snížená",J155,0)</f>
        <v>0</v>
      </c>
      <c r="BG155" s="134">
        <f>IF(N155="zákl. přenesená",J155,0)</f>
        <v>0</v>
      </c>
      <c r="BH155" s="134">
        <f>IF(N155="sníž. přenesená",J155,0)</f>
        <v>0</v>
      </c>
      <c r="BI155" s="134">
        <f>IF(N155="nulová",J155,0)</f>
        <v>0</v>
      </c>
      <c r="BJ155" s="17" t="s">
        <v>81</v>
      </c>
      <c r="BK155" s="134">
        <f>ROUND(I155*H155,2)</f>
        <v>0</v>
      </c>
      <c r="BL155" s="17" t="s">
        <v>138</v>
      </c>
      <c r="BM155" s="133" t="s">
        <v>223</v>
      </c>
    </row>
    <row r="156" spans="2:65" s="1" customFormat="1" ht="11.25">
      <c r="B156" s="32"/>
      <c r="D156" s="135" t="s">
        <v>140</v>
      </c>
      <c r="F156" s="136" t="s">
        <v>222</v>
      </c>
      <c r="I156" s="137"/>
      <c r="L156" s="32"/>
      <c r="M156" s="138"/>
      <c r="T156" s="53"/>
      <c r="AT156" s="17" t="s">
        <v>140</v>
      </c>
      <c r="AU156" s="17" t="s">
        <v>83</v>
      </c>
    </row>
    <row r="157" spans="2:65" s="11" customFormat="1" ht="22.9" customHeight="1">
      <c r="B157" s="110"/>
      <c r="D157" s="111" t="s">
        <v>75</v>
      </c>
      <c r="E157" s="120" t="s">
        <v>197</v>
      </c>
      <c r="F157" s="120" t="s">
        <v>224</v>
      </c>
      <c r="I157" s="113"/>
      <c r="J157" s="121">
        <f>BK157</f>
        <v>0</v>
      </c>
      <c r="L157" s="110"/>
      <c r="M157" s="115"/>
      <c r="P157" s="116">
        <f>SUM(P158:P219)</f>
        <v>0</v>
      </c>
      <c r="R157" s="116">
        <f>SUM(R158:R219)</f>
        <v>1.0544E-3</v>
      </c>
      <c r="T157" s="117">
        <f>SUM(T158:T219)</f>
        <v>10.6256</v>
      </c>
      <c r="AR157" s="111" t="s">
        <v>81</v>
      </c>
      <c r="AT157" s="118" t="s">
        <v>75</v>
      </c>
      <c r="AU157" s="118" t="s">
        <v>81</v>
      </c>
      <c r="AY157" s="111" t="s">
        <v>130</v>
      </c>
      <c r="BK157" s="119">
        <f>SUM(BK158:BK219)</f>
        <v>0</v>
      </c>
    </row>
    <row r="158" spans="2:65" s="1" customFormat="1" ht="21.75" customHeight="1">
      <c r="B158" s="32"/>
      <c r="C158" s="122" t="s">
        <v>225</v>
      </c>
      <c r="D158" s="122" t="s">
        <v>133</v>
      </c>
      <c r="E158" s="123" t="s">
        <v>226</v>
      </c>
      <c r="F158" s="124" t="s">
        <v>227</v>
      </c>
      <c r="G158" s="125" t="s">
        <v>136</v>
      </c>
      <c r="H158" s="126">
        <v>26.36</v>
      </c>
      <c r="I158" s="127"/>
      <c r="J158" s="128">
        <f>ROUND(I158*H158,2)</f>
        <v>0</v>
      </c>
      <c r="K158" s="124" t="s">
        <v>137</v>
      </c>
      <c r="L158" s="32"/>
      <c r="M158" s="129" t="s">
        <v>19</v>
      </c>
      <c r="N158" s="130" t="s">
        <v>47</v>
      </c>
      <c r="P158" s="131">
        <f>O158*H158</f>
        <v>0</v>
      </c>
      <c r="Q158" s="131">
        <v>0</v>
      </c>
      <c r="R158" s="131">
        <f>Q158*H158</f>
        <v>0</v>
      </c>
      <c r="S158" s="131">
        <v>0</v>
      </c>
      <c r="T158" s="132">
        <f>S158*H158</f>
        <v>0</v>
      </c>
      <c r="AR158" s="133" t="s">
        <v>138</v>
      </c>
      <c r="AT158" s="133" t="s">
        <v>133</v>
      </c>
      <c r="AU158" s="133" t="s">
        <v>83</v>
      </c>
      <c r="AY158" s="17" t="s">
        <v>130</v>
      </c>
      <c r="BE158" s="134">
        <f>IF(N158="základní",J158,0)</f>
        <v>0</v>
      </c>
      <c r="BF158" s="134">
        <f>IF(N158="snížená",J158,0)</f>
        <v>0</v>
      </c>
      <c r="BG158" s="134">
        <f>IF(N158="zákl. přenesená",J158,0)</f>
        <v>0</v>
      </c>
      <c r="BH158" s="134">
        <f>IF(N158="sníž. přenesená",J158,0)</f>
        <v>0</v>
      </c>
      <c r="BI158" s="134">
        <f>IF(N158="nulová",J158,0)</f>
        <v>0</v>
      </c>
      <c r="BJ158" s="17" t="s">
        <v>81</v>
      </c>
      <c r="BK158" s="134">
        <f>ROUND(I158*H158,2)</f>
        <v>0</v>
      </c>
      <c r="BL158" s="17" t="s">
        <v>138</v>
      </c>
      <c r="BM158" s="133" t="s">
        <v>228</v>
      </c>
    </row>
    <row r="159" spans="2:65" s="1" customFormat="1" ht="11.25">
      <c r="B159" s="32"/>
      <c r="D159" s="135" t="s">
        <v>140</v>
      </c>
      <c r="F159" s="136" t="s">
        <v>229</v>
      </c>
      <c r="I159" s="137"/>
      <c r="L159" s="32"/>
      <c r="M159" s="138"/>
      <c r="T159" s="53"/>
      <c r="AT159" s="17" t="s">
        <v>140</v>
      </c>
      <c r="AU159" s="17" t="s">
        <v>83</v>
      </c>
    </row>
    <row r="160" spans="2:65" s="1" customFormat="1" ht="11.25">
      <c r="B160" s="32"/>
      <c r="D160" s="139" t="s">
        <v>142</v>
      </c>
      <c r="F160" s="140" t="s">
        <v>230</v>
      </c>
      <c r="I160" s="137"/>
      <c r="L160" s="32"/>
      <c r="M160" s="138"/>
      <c r="T160" s="53"/>
      <c r="AT160" s="17" t="s">
        <v>142</v>
      </c>
      <c r="AU160" s="17" t="s">
        <v>83</v>
      </c>
    </row>
    <row r="161" spans="2:65" s="13" customFormat="1" ht="11.25">
      <c r="B161" s="147"/>
      <c r="D161" s="135" t="s">
        <v>144</v>
      </c>
      <c r="E161" s="148" t="s">
        <v>19</v>
      </c>
      <c r="F161" s="149" t="s">
        <v>204</v>
      </c>
      <c r="H161" s="150">
        <v>26.36</v>
      </c>
      <c r="I161" s="151"/>
      <c r="L161" s="147"/>
      <c r="M161" s="152"/>
      <c r="T161" s="153"/>
      <c r="AT161" s="148" t="s">
        <v>144</v>
      </c>
      <c r="AU161" s="148" t="s">
        <v>83</v>
      </c>
      <c r="AV161" s="13" t="s">
        <v>83</v>
      </c>
      <c r="AW161" s="13" t="s">
        <v>37</v>
      </c>
      <c r="AX161" s="13" t="s">
        <v>81</v>
      </c>
      <c r="AY161" s="148" t="s">
        <v>130</v>
      </c>
    </row>
    <row r="162" spans="2:65" s="1" customFormat="1" ht="16.5" customHeight="1">
      <c r="B162" s="32"/>
      <c r="C162" s="122" t="s">
        <v>231</v>
      </c>
      <c r="D162" s="122" t="s">
        <v>133</v>
      </c>
      <c r="E162" s="123" t="s">
        <v>232</v>
      </c>
      <c r="F162" s="124" t="s">
        <v>233</v>
      </c>
      <c r="G162" s="125" t="s">
        <v>136</v>
      </c>
      <c r="H162" s="126">
        <v>26.36</v>
      </c>
      <c r="I162" s="127"/>
      <c r="J162" s="128">
        <f>ROUND(I162*H162,2)</f>
        <v>0</v>
      </c>
      <c r="K162" s="124" t="s">
        <v>137</v>
      </c>
      <c r="L162" s="32"/>
      <c r="M162" s="129" t="s">
        <v>19</v>
      </c>
      <c r="N162" s="130" t="s">
        <v>47</v>
      </c>
      <c r="P162" s="131">
        <f>O162*H162</f>
        <v>0</v>
      </c>
      <c r="Q162" s="131">
        <v>4.0000000000000003E-5</v>
      </c>
      <c r="R162" s="131">
        <f>Q162*H162</f>
        <v>1.0544E-3</v>
      </c>
      <c r="S162" s="131">
        <v>0</v>
      </c>
      <c r="T162" s="132">
        <f>S162*H162</f>
        <v>0</v>
      </c>
      <c r="AR162" s="133" t="s">
        <v>138</v>
      </c>
      <c r="AT162" s="133" t="s">
        <v>133</v>
      </c>
      <c r="AU162" s="133" t="s">
        <v>83</v>
      </c>
      <c r="AY162" s="17" t="s">
        <v>130</v>
      </c>
      <c r="BE162" s="134">
        <f>IF(N162="základní",J162,0)</f>
        <v>0</v>
      </c>
      <c r="BF162" s="134">
        <f>IF(N162="snížená",J162,0)</f>
        <v>0</v>
      </c>
      <c r="BG162" s="134">
        <f>IF(N162="zákl. přenesená",J162,0)</f>
        <v>0</v>
      </c>
      <c r="BH162" s="134">
        <f>IF(N162="sníž. přenesená",J162,0)</f>
        <v>0</v>
      </c>
      <c r="BI162" s="134">
        <f>IF(N162="nulová",J162,0)</f>
        <v>0</v>
      </c>
      <c r="BJ162" s="17" t="s">
        <v>81</v>
      </c>
      <c r="BK162" s="134">
        <f>ROUND(I162*H162,2)</f>
        <v>0</v>
      </c>
      <c r="BL162" s="17" t="s">
        <v>138</v>
      </c>
      <c r="BM162" s="133" t="s">
        <v>234</v>
      </c>
    </row>
    <row r="163" spans="2:65" s="1" customFormat="1" ht="11.25">
      <c r="B163" s="32"/>
      <c r="D163" s="135" t="s">
        <v>140</v>
      </c>
      <c r="F163" s="136" t="s">
        <v>235</v>
      </c>
      <c r="I163" s="137"/>
      <c r="L163" s="32"/>
      <c r="M163" s="138"/>
      <c r="T163" s="53"/>
      <c r="AT163" s="17" t="s">
        <v>140</v>
      </c>
      <c r="AU163" s="17" t="s">
        <v>83</v>
      </c>
    </row>
    <row r="164" spans="2:65" s="1" customFormat="1" ht="11.25">
      <c r="B164" s="32"/>
      <c r="D164" s="139" t="s">
        <v>142</v>
      </c>
      <c r="F164" s="140" t="s">
        <v>236</v>
      </c>
      <c r="I164" s="137"/>
      <c r="L164" s="32"/>
      <c r="M164" s="138"/>
      <c r="T164" s="53"/>
      <c r="AT164" s="17" t="s">
        <v>142</v>
      </c>
      <c r="AU164" s="17" t="s">
        <v>83</v>
      </c>
    </row>
    <row r="165" spans="2:65" s="1" customFormat="1" ht="21.75" customHeight="1">
      <c r="B165" s="32"/>
      <c r="C165" s="122" t="s">
        <v>237</v>
      </c>
      <c r="D165" s="122" t="s">
        <v>133</v>
      </c>
      <c r="E165" s="123" t="s">
        <v>238</v>
      </c>
      <c r="F165" s="124" t="s">
        <v>239</v>
      </c>
      <c r="G165" s="125" t="s">
        <v>240</v>
      </c>
      <c r="H165" s="126">
        <v>1.3180000000000001</v>
      </c>
      <c r="I165" s="127"/>
      <c r="J165" s="128">
        <f>ROUND(I165*H165,2)</f>
        <v>0</v>
      </c>
      <c r="K165" s="124" t="s">
        <v>137</v>
      </c>
      <c r="L165" s="32"/>
      <c r="M165" s="129" t="s">
        <v>19</v>
      </c>
      <c r="N165" s="130" t="s">
        <v>47</v>
      </c>
      <c r="P165" s="131">
        <f>O165*H165</f>
        <v>0</v>
      </c>
      <c r="Q165" s="131">
        <v>0</v>
      </c>
      <c r="R165" s="131">
        <f>Q165*H165</f>
        <v>0</v>
      </c>
      <c r="S165" s="131">
        <v>2.2000000000000002</v>
      </c>
      <c r="T165" s="132">
        <f>S165*H165</f>
        <v>2.8996000000000004</v>
      </c>
      <c r="AR165" s="133" t="s">
        <v>138</v>
      </c>
      <c r="AT165" s="133" t="s">
        <v>133</v>
      </c>
      <c r="AU165" s="133" t="s">
        <v>83</v>
      </c>
      <c r="AY165" s="17" t="s">
        <v>130</v>
      </c>
      <c r="BE165" s="134">
        <f>IF(N165="základní",J165,0)</f>
        <v>0</v>
      </c>
      <c r="BF165" s="134">
        <f>IF(N165="snížená",J165,0)</f>
        <v>0</v>
      </c>
      <c r="BG165" s="134">
        <f>IF(N165="zákl. přenesená",J165,0)</f>
        <v>0</v>
      </c>
      <c r="BH165" s="134">
        <f>IF(N165="sníž. přenesená",J165,0)</f>
        <v>0</v>
      </c>
      <c r="BI165" s="134">
        <f>IF(N165="nulová",J165,0)</f>
        <v>0</v>
      </c>
      <c r="BJ165" s="17" t="s">
        <v>81</v>
      </c>
      <c r="BK165" s="134">
        <f>ROUND(I165*H165,2)</f>
        <v>0</v>
      </c>
      <c r="BL165" s="17" t="s">
        <v>138</v>
      </c>
      <c r="BM165" s="133" t="s">
        <v>241</v>
      </c>
    </row>
    <row r="166" spans="2:65" s="1" customFormat="1" ht="11.25">
      <c r="B166" s="32"/>
      <c r="D166" s="135" t="s">
        <v>140</v>
      </c>
      <c r="F166" s="136" t="s">
        <v>242</v>
      </c>
      <c r="I166" s="137"/>
      <c r="L166" s="32"/>
      <c r="M166" s="138"/>
      <c r="T166" s="53"/>
      <c r="AT166" s="17" t="s">
        <v>140</v>
      </c>
      <c r="AU166" s="17" t="s">
        <v>83</v>
      </c>
    </row>
    <row r="167" spans="2:65" s="1" customFormat="1" ht="11.25">
      <c r="B167" s="32"/>
      <c r="D167" s="139" t="s">
        <v>142</v>
      </c>
      <c r="F167" s="140" t="s">
        <v>243</v>
      </c>
      <c r="I167" s="137"/>
      <c r="L167" s="32"/>
      <c r="M167" s="138"/>
      <c r="T167" s="53"/>
      <c r="AT167" s="17" t="s">
        <v>142</v>
      </c>
      <c r="AU167" s="17" t="s">
        <v>83</v>
      </c>
    </row>
    <row r="168" spans="2:65" s="12" customFormat="1" ht="11.25">
      <c r="B168" s="141"/>
      <c r="D168" s="135" t="s">
        <v>144</v>
      </c>
      <c r="E168" s="142" t="s">
        <v>19</v>
      </c>
      <c r="F168" s="143" t="s">
        <v>244</v>
      </c>
      <c r="H168" s="142" t="s">
        <v>19</v>
      </c>
      <c r="I168" s="144"/>
      <c r="L168" s="141"/>
      <c r="M168" s="145"/>
      <c r="T168" s="146"/>
      <c r="AT168" s="142" t="s">
        <v>144</v>
      </c>
      <c r="AU168" s="142" t="s">
        <v>83</v>
      </c>
      <c r="AV168" s="12" t="s">
        <v>81</v>
      </c>
      <c r="AW168" s="12" t="s">
        <v>37</v>
      </c>
      <c r="AX168" s="12" t="s">
        <v>76</v>
      </c>
      <c r="AY168" s="142" t="s">
        <v>130</v>
      </c>
    </row>
    <row r="169" spans="2:65" s="13" customFormat="1" ht="11.25">
      <c r="B169" s="147"/>
      <c r="D169" s="135" t="s">
        <v>144</v>
      </c>
      <c r="E169" s="148" t="s">
        <v>19</v>
      </c>
      <c r="F169" s="149" t="s">
        <v>245</v>
      </c>
      <c r="H169" s="150">
        <v>1.3180000000000001</v>
      </c>
      <c r="I169" s="151"/>
      <c r="L169" s="147"/>
      <c r="M169" s="152"/>
      <c r="T169" s="153"/>
      <c r="AT169" s="148" t="s">
        <v>144</v>
      </c>
      <c r="AU169" s="148" t="s">
        <v>83</v>
      </c>
      <c r="AV169" s="13" t="s">
        <v>83</v>
      </c>
      <c r="AW169" s="13" t="s">
        <v>37</v>
      </c>
      <c r="AX169" s="13" t="s">
        <v>81</v>
      </c>
      <c r="AY169" s="148" t="s">
        <v>130</v>
      </c>
    </row>
    <row r="170" spans="2:65" s="1" customFormat="1" ht="16.5" customHeight="1">
      <c r="B170" s="32"/>
      <c r="C170" s="122" t="s">
        <v>246</v>
      </c>
      <c r="D170" s="122" t="s">
        <v>133</v>
      </c>
      <c r="E170" s="123" t="s">
        <v>247</v>
      </c>
      <c r="F170" s="124" t="s">
        <v>248</v>
      </c>
      <c r="G170" s="125" t="s">
        <v>136</v>
      </c>
      <c r="H170" s="126">
        <v>1.2</v>
      </c>
      <c r="I170" s="127"/>
      <c r="J170" s="128">
        <f>ROUND(I170*H170,2)</f>
        <v>0</v>
      </c>
      <c r="K170" s="124" t="s">
        <v>137</v>
      </c>
      <c r="L170" s="32"/>
      <c r="M170" s="129" t="s">
        <v>19</v>
      </c>
      <c r="N170" s="130" t="s">
        <v>47</v>
      </c>
      <c r="P170" s="131">
        <f>O170*H170</f>
        <v>0</v>
      </c>
      <c r="Q170" s="131">
        <v>0</v>
      </c>
      <c r="R170" s="131">
        <f>Q170*H170</f>
        <v>0</v>
      </c>
      <c r="S170" s="131">
        <v>7.5999999999999998E-2</v>
      </c>
      <c r="T170" s="132">
        <f>S170*H170</f>
        <v>9.1199999999999989E-2</v>
      </c>
      <c r="AR170" s="133" t="s">
        <v>138</v>
      </c>
      <c r="AT170" s="133" t="s">
        <v>133</v>
      </c>
      <c r="AU170" s="133" t="s">
        <v>83</v>
      </c>
      <c r="AY170" s="17" t="s">
        <v>130</v>
      </c>
      <c r="BE170" s="134">
        <f>IF(N170="základní",J170,0)</f>
        <v>0</v>
      </c>
      <c r="BF170" s="134">
        <f>IF(N170="snížená",J170,0)</f>
        <v>0</v>
      </c>
      <c r="BG170" s="134">
        <f>IF(N170="zákl. přenesená",J170,0)</f>
        <v>0</v>
      </c>
      <c r="BH170" s="134">
        <f>IF(N170="sníž. přenesená",J170,0)</f>
        <v>0</v>
      </c>
      <c r="BI170" s="134">
        <f>IF(N170="nulová",J170,0)</f>
        <v>0</v>
      </c>
      <c r="BJ170" s="17" t="s">
        <v>81</v>
      </c>
      <c r="BK170" s="134">
        <f>ROUND(I170*H170,2)</f>
        <v>0</v>
      </c>
      <c r="BL170" s="17" t="s">
        <v>138</v>
      </c>
      <c r="BM170" s="133" t="s">
        <v>249</v>
      </c>
    </row>
    <row r="171" spans="2:65" s="1" customFormat="1" ht="11.25">
      <c r="B171" s="32"/>
      <c r="D171" s="135" t="s">
        <v>140</v>
      </c>
      <c r="F171" s="136" t="s">
        <v>250</v>
      </c>
      <c r="I171" s="137"/>
      <c r="L171" s="32"/>
      <c r="M171" s="138"/>
      <c r="T171" s="53"/>
      <c r="AT171" s="17" t="s">
        <v>140</v>
      </c>
      <c r="AU171" s="17" t="s">
        <v>83</v>
      </c>
    </row>
    <row r="172" spans="2:65" s="1" customFormat="1" ht="11.25">
      <c r="B172" s="32"/>
      <c r="D172" s="139" t="s">
        <v>142</v>
      </c>
      <c r="F172" s="140" t="s">
        <v>251</v>
      </c>
      <c r="I172" s="137"/>
      <c r="L172" s="32"/>
      <c r="M172" s="138"/>
      <c r="T172" s="53"/>
      <c r="AT172" s="17" t="s">
        <v>142</v>
      </c>
      <c r="AU172" s="17" t="s">
        <v>83</v>
      </c>
    </row>
    <row r="173" spans="2:65" s="12" customFormat="1" ht="11.25">
      <c r="B173" s="141"/>
      <c r="D173" s="135" t="s">
        <v>144</v>
      </c>
      <c r="E173" s="142" t="s">
        <v>19</v>
      </c>
      <c r="F173" s="143" t="s">
        <v>252</v>
      </c>
      <c r="H173" s="142" t="s">
        <v>19</v>
      </c>
      <c r="I173" s="144"/>
      <c r="L173" s="141"/>
      <c r="M173" s="145"/>
      <c r="T173" s="146"/>
      <c r="AT173" s="142" t="s">
        <v>144</v>
      </c>
      <c r="AU173" s="142" t="s">
        <v>83</v>
      </c>
      <c r="AV173" s="12" t="s">
        <v>81</v>
      </c>
      <c r="AW173" s="12" t="s">
        <v>37</v>
      </c>
      <c r="AX173" s="12" t="s">
        <v>76</v>
      </c>
      <c r="AY173" s="142" t="s">
        <v>130</v>
      </c>
    </row>
    <row r="174" spans="2:65" s="13" customFormat="1" ht="11.25">
      <c r="B174" s="147"/>
      <c r="D174" s="135" t="s">
        <v>144</v>
      </c>
      <c r="E174" s="148" t="s">
        <v>19</v>
      </c>
      <c r="F174" s="149" t="s">
        <v>253</v>
      </c>
      <c r="H174" s="150">
        <v>1.2</v>
      </c>
      <c r="I174" s="151"/>
      <c r="L174" s="147"/>
      <c r="M174" s="152"/>
      <c r="T174" s="153"/>
      <c r="AT174" s="148" t="s">
        <v>144</v>
      </c>
      <c r="AU174" s="148" t="s">
        <v>83</v>
      </c>
      <c r="AV174" s="13" t="s">
        <v>83</v>
      </c>
      <c r="AW174" s="13" t="s">
        <v>37</v>
      </c>
      <c r="AX174" s="13" t="s">
        <v>81</v>
      </c>
      <c r="AY174" s="148" t="s">
        <v>130</v>
      </c>
    </row>
    <row r="175" spans="2:65" s="1" customFormat="1" ht="16.5" customHeight="1">
      <c r="B175" s="32"/>
      <c r="C175" s="122" t="s">
        <v>254</v>
      </c>
      <c r="D175" s="122" t="s">
        <v>133</v>
      </c>
      <c r="E175" s="123" t="s">
        <v>255</v>
      </c>
      <c r="F175" s="124" t="s">
        <v>256</v>
      </c>
      <c r="G175" s="125" t="s">
        <v>215</v>
      </c>
      <c r="H175" s="126">
        <v>1</v>
      </c>
      <c r="I175" s="127"/>
      <c r="J175" s="128">
        <f>ROUND(I175*H175,2)</f>
        <v>0</v>
      </c>
      <c r="K175" s="124" t="s">
        <v>137</v>
      </c>
      <c r="L175" s="32"/>
      <c r="M175" s="129" t="s">
        <v>19</v>
      </c>
      <c r="N175" s="130" t="s">
        <v>47</v>
      </c>
      <c r="P175" s="131">
        <f>O175*H175</f>
        <v>0</v>
      </c>
      <c r="Q175" s="131">
        <v>0</v>
      </c>
      <c r="R175" s="131">
        <f>Q175*H175</f>
        <v>0</v>
      </c>
      <c r="S175" s="131">
        <v>4.9000000000000002E-2</v>
      </c>
      <c r="T175" s="132">
        <f>S175*H175</f>
        <v>4.9000000000000002E-2</v>
      </c>
      <c r="AR175" s="133" t="s">
        <v>138</v>
      </c>
      <c r="AT175" s="133" t="s">
        <v>133</v>
      </c>
      <c r="AU175" s="133" t="s">
        <v>83</v>
      </c>
      <c r="AY175" s="17" t="s">
        <v>130</v>
      </c>
      <c r="BE175" s="134">
        <f>IF(N175="základní",J175,0)</f>
        <v>0</v>
      </c>
      <c r="BF175" s="134">
        <f>IF(N175="snížená",J175,0)</f>
        <v>0</v>
      </c>
      <c r="BG175" s="134">
        <f>IF(N175="zákl. přenesená",J175,0)</f>
        <v>0</v>
      </c>
      <c r="BH175" s="134">
        <f>IF(N175="sníž. přenesená",J175,0)</f>
        <v>0</v>
      </c>
      <c r="BI175" s="134">
        <f>IF(N175="nulová",J175,0)</f>
        <v>0</v>
      </c>
      <c r="BJ175" s="17" t="s">
        <v>81</v>
      </c>
      <c r="BK175" s="134">
        <f>ROUND(I175*H175,2)</f>
        <v>0</v>
      </c>
      <c r="BL175" s="17" t="s">
        <v>138</v>
      </c>
      <c r="BM175" s="133" t="s">
        <v>257</v>
      </c>
    </row>
    <row r="176" spans="2:65" s="1" customFormat="1" ht="11.25">
      <c r="B176" s="32"/>
      <c r="D176" s="135" t="s">
        <v>140</v>
      </c>
      <c r="F176" s="136" t="s">
        <v>258</v>
      </c>
      <c r="I176" s="137"/>
      <c r="L176" s="32"/>
      <c r="M176" s="138"/>
      <c r="T176" s="53"/>
      <c r="AT176" s="17" t="s">
        <v>140</v>
      </c>
      <c r="AU176" s="17" t="s">
        <v>83</v>
      </c>
    </row>
    <row r="177" spans="2:65" s="1" customFormat="1" ht="11.25">
      <c r="B177" s="32"/>
      <c r="D177" s="139" t="s">
        <v>142</v>
      </c>
      <c r="F177" s="140" t="s">
        <v>259</v>
      </c>
      <c r="I177" s="137"/>
      <c r="L177" s="32"/>
      <c r="M177" s="138"/>
      <c r="T177" s="53"/>
      <c r="AT177" s="17" t="s">
        <v>142</v>
      </c>
      <c r="AU177" s="17" t="s">
        <v>83</v>
      </c>
    </row>
    <row r="178" spans="2:65" s="12" customFormat="1" ht="11.25">
      <c r="B178" s="141"/>
      <c r="D178" s="135" t="s">
        <v>144</v>
      </c>
      <c r="E178" s="142" t="s">
        <v>19</v>
      </c>
      <c r="F178" s="143" t="s">
        <v>260</v>
      </c>
      <c r="H178" s="142" t="s">
        <v>19</v>
      </c>
      <c r="I178" s="144"/>
      <c r="L178" s="141"/>
      <c r="M178" s="145"/>
      <c r="T178" s="146"/>
      <c r="AT178" s="142" t="s">
        <v>144</v>
      </c>
      <c r="AU178" s="142" t="s">
        <v>83</v>
      </c>
      <c r="AV178" s="12" t="s">
        <v>81</v>
      </c>
      <c r="AW178" s="12" t="s">
        <v>37</v>
      </c>
      <c r="AX178" s="12" t="s">
        <v>76</v>
      </c>
      <c r="AY178" s="142" t="s">
        <v>130</v>
      </c>
    </row>
    <row r="179" spans="2:65" s="13" customFormat="1" ht="11.25">
      <c r="B179" s="147"/>
      <c r="D179" s="135" t="s">
        <v>144</v>
      </c>
      <c r="E179" s="148" t="s">
        <v>19</v>
      </c>
      <c r="F179" s="149" t="s">
        <v>81</v>
      </c>
      <c r="H179" s="150">
        <v>1</v>
      </c>
      <c r="I179" s="151"/>
      <c r="L179" s="147"/>
      <c r="M179" s="152"/>
      <c r="T179" s="153"/>
      <c r="AT179" s="148" t="s">
        <v>144</v>
      </c>
      <c r="AU179" s="148" t="s">
        <v>83</v>
      </c>
      <c r="AV179" s="13" t="s">
        <v>83</v>
      </c>
      <c r="AW179" s="13" t="s">
        <v>37</v>
      </c>
      <c r="AX179" s="13" t="s">
        <v>81</v>
      </c>
      <c r="AY179" s="148" t="s">
        <v>130</v>
      </c>
    </row>
    <row r="180" spans="2:65" s="1" customFormat="1" ht="16.5" customHeight="1">
      <c r="B180" s="32"/>
      <c r="C180" s="122" t="s">
        <v>261</v>
      </c>
      <c r="D180" s="122" t="s">
        <v>133</v>
      </c>
      <c r="E180" s="123" t="s">
        <v>262</v>
      </c>
      <c r="F180" s="124" t="s">
        <v>263</v>
      </c>
      <c r="G180" s="125" t="s">
        <v>193</v>
      </c>
      <c r="H180" s="126">
        <v>1</v>
      </c>
      <c r="I180" s="127"/>
      <c r="J180" s="128">
        <f>ROUND(I180*H180,2)</f>
        <v>0</v>
      </c>
      <c r="K180" s="124" t="s">
        <v>137</v>
      </c>
      <c r="L180" s="32"/>
      <c r="M180" s="129" t="s">
        <v>19</v>
      </c>
      <c r="N180" s="130" t="s">
        <v>47</v>
      </c>
      <c r="P180" s="131">
        <f>O180*H180</f>
        <v>0</v>
      </c>
      <c r="Q180" s="131">
        <v>0</v>
      </c>
      <c r="R180" s="131">
        <f>Q180*H180</f>
        <v>0</v>
      </c>
      <c r="S180" s="131">
        <v>6.0000000000000001E-3</v>
      </c>
      <c r="T180" s="132">
        <f>S180*H180</f>
        <v>6.0000000000000001E-3</v>
      </c>
      <c r="AR180" s="133" t="s">
        <v>138</v>
      </c>
      <c r="AT180" s="133" t="s">
        <v>133</v>
      </c>
      <c r="AU180" s="133" t="s">
        <v>83</v>
      </c>
      <c r="AY180" s="17" t="s">
        <v>130</v>
      </c>
      <c r="BE180" s="134">
        <f>IF(N180="základní",J180,0)</f>
        <v>0</v>
      </c>
      <c r="BF180" s="134">
        <f>IF(N180="snížená",J180,0)</f>
        <v>0</v>
      </c>
      <c r="BG180" s="134">
        <f>IF(N180="zákl. přenesená",J180,0)</f>
        <v>0</v>
      </c>
      <c r="BH180" s="134">
        <f>IF(N180="sníž. přenesená",J180,0)</f>
        <v>0</v>
      </c>
      <c r="BI180" s="134">
        <f>IF(N180="nulová",J180,0)</f>
        <v>0</v>
      </c>
      <c r="BJ180" s="17" t="s">
        <v>81</v>
      </c>
      <c r="BK180" s="134">
        <f>ROUND(I180*H180,2)</f>
        <v>0</v>
      </c>
      <c r="BL180" s="17" t="s">
        <v>138</v>
      </c>
      <c r="BM180" s="133" t="s">
        <v>264</v>
      </c>
    </row>
    <row r="181" spans="2:65" s="1" customFormat="1" ht="11.25">
      <c r="B181" s="32"/>
      <c r="D181" s="135" t="s">
        <v>140</v>
      </c>
      <c r="F181" s="136" t="s">
        <v>265</v>
      </c>
      <c r="I181" s="137"/>
      <c r="L181" s="32"/>
      <c r="M181" s="138"/>
      <c r="T181" s="53"/>
      <c r="AT181" s="17" t="s">
        <v>140</v>
      </c>
      <c r="AU181" s="17" t="s">
        <v>83</v>
      </c>
    </row>
    <row r="182" spans="2:65" s="1" customFormat="1" ht="11.25">
      <c r="B182" s="32"/>
      <c r="D182" s="139" t="s">
        <v>142</v>
      </c>
      <c r="F182" s="140" t="s">
        <v>266</v>
      </c>
      <c r="I182" s="137"/>
      <c r="L182" s="32"/>
      <c r="M182" s="138"/>
      <c r="T182" s="53"/>
      <c r="AT182" s="17" t="s">
        <v>142</v>
      </c>
      <c r="AU182" s="17" t="s">
        <v>83</v>
      </c>
    </row>
    <row r="183" spans="2:65" s="12" customFormat="1" ht="11.25">
      <c r="B183" s="141"/>
      <c r="D183" s="135" t="s">
        <v>144</v>
      </c>
      <c r="E183" s="142" t="s">
        <v>19</v>
      </c>
      <c r="F183" s="143" t="s">
        <v>267</v>
      </c>
      <c r="H183" s="142" t="s">
        <v>19</v>
      </c>
      <c r="I183" s="144"/>
      <c r="L183" s="141"/>
      <c r="M183" s="145"/>
      <c r="T183" s="146"/>
      <c r="AT183" s="142" t="s">
        <v>144</v>
      </c>
      <c r="AU183" s="142" t="s">
        <v>83</v>
      </c>
      <c r="AV183" s="12" t="s">
        <v>81</v>
      </c>
      <c r="AW183" s="12" t="s">
        <v>37</v>
      </c>
      <c r="AX183" s="12" t="s">
        <v>76</v>
      </c>
      <c r="AY183" s="142" t="s">
        <v>130</v>
      </c>
    </row>
    <row r="184" spans="2:65" s="13" customFormat="1" ht="11.25">
      <c r="B184" s="147"/>
      <c r="D184" s="135" t="s">
        <v>144</v>
      </c>
      <c r="E184" s="148" t="s">
        <v>19</v>
      </c>
      <c r="F184" s="149" t="s">
        <v>81</v>
      </c>
      <c r="H184" s="150">
        <v>1</v>
      </c>
      <c r="I184" s="151"/>
      <c r="L184" s="147"/>
      <c r="M184" s="152"/>
      <c r="T184" s="153"/>
      <c r="AT184" s="148" t="s">
        <v>144</v>
      </c>
      <c r="AU184" s="148" t="s">
        <v>83</v>
      </c>
      <c r="AV184" s="13" t="s">
        <v>83</v>
      </c>
      <c r="AW184" s="13" t="s">
        <v>37</v>
      </c>
      <c r="AX184" s="13" t="s">
        <v>81</v>
      </c>
      <c r="AY184" s="148" t="s">
        <v>130</v>
      </c>
    </row>
    <row r="185" spans="2:65" s="1" customFormat="1" ht="16.5" customHeight="1">
      <c r="B185" s="32"/>
      <c r="C185" s="122" t="s">
        <v>268</v>
      </c>
      <c r="D185" s="122" t="s">
        <v>133</v>
      </c>
      <c r="E185" s="123" t="s">
        <v>269</v>
      </c>
      <c r="F185" s="124" t="s">
        <v>270</v>
      </c>
      <c r="G185" s="125" t="s">
        <v>193</v>
      </c>
      <c r="H185" s="126">
        <v>25</v>
      </c>
      <c r="I185" s="127"/>
      <c r="J185" s="128">
        <f>ROUND(I185*H185,2)</f>
        <v>0</v>
      </c>
      <c r="K185" s="124" t="s">
        <v>137</v>
      </c>
      <c r="L185" s="32"/>
      <c r="M185" s="129" t="s">
        <v>19</v>
      </c>
      <c r="N185" s="130" t="s">
        <v>47</v>
      </c>
      <c r="P185" s="131">
        <f>O185*H185</f>
        <v>0</v>
      </c>
      <c r="Q185" s="131">
        <v>0</v>
      </c>
      <c r="R185" s="131">
        <f>Q185*H185</f>
        <v>0</v>
      </c>
      <c r="S185" s="131">
        <v>8.9999999999999993E-3</v>
      </c>
      <c r="T185" s="132">
        <f>S185*H185</f>
        <v>0.22499999999999998</v>
      </c>
      <c r="AR185" s="133" t="s">
        <v>138</v>
      </c>
      <c r="AT185" s="133" t="s">
        <v>133</v>
      </c>
      <c r="AU185" s="133" t="s">
        <v>83</v>
      </c>
      <c r="AY185" s="17" t="s">
        <v>130</v>
      </c>
      <c r="BE185" s="134">
        <f>IF(N185="základní",J185,0)</f>
        <v>0</v>
      </c>
      <c r="BF185" s="134">
        <f>IF(N185="snížená",J185,0)</f>
        <v>0</v>
      </c>
      <c r="BG185" s="134">
        <f>IF(N185="zákl. přenesená",J185,0)</f>
        <v>0</v>
      </c>
      <c r="BH185" s="134">
        <f>IF(N185="sníž. přenesená",J185,0)</f>
        <v>0</v>
      </c>
      <c r="BI185" s="134">
        <f>IF(N185="nulová",J185,0)</f>
        <v>0</v>
      </c>
      <c r="BJ185" s="17" t="s">
        <v>81</v>
      </c>
      <c r="BK185" s="134">
        <f>ROUND(I185*H185,2)</f>
        <v>0</v>
      </c>
      <c r="BL185" s="17" t="s">
        <v>138</v>
      </c>
      <c r="BM185" s="133" t="s">
        <v>271</v>
      </c>
    </row>
    <row r="186" spans="2:65" s="1" customFormat="1" ht="11.25">
      <c r="B186" s="32"/>
      <c r="D186" s="135" t="s">
        <v>140</v>
      </c>
      <c r="F186" s="136" t="s">
        <v>272</v>
      </c>
      <c r="I186" s="137"/>
      <c r="L186" s="32"/>
      <c r="M186" s="138"/>
      <c r="T186" s="53"/>
      <c r="AT186" s="17" t="s">
        <v>140</v>
      </c>
      <c r="AU186" s="17" t="s">
        <v>83</v>
      </c>
    </row>
    <row r="187" spans="2:65" s="1" customFormat="1" ht="11.25">
      <c r="B187" s="32"/>
      <c r="D187" s="139" t="s">
        <v>142</v>
      </c>
      <c r="F187" s="140" t="s">
        <v>273</v>
      </c>
      <c r="I187" s="137"/>
      <c r="L187" s="32"/>
      <c r="M187" s="138"/>
      <c r="T187" s="53"/>
      <c r="AT187" s="17" t="s">
        <v>142</v>
      </c>
      <c r="AU187" s="17" t="s">
        <v>83</v>
      </c>
    </row>
    <row r="188" spans="2:65" s="12" customFormat="1" ht="11.25">
      <c r="B188" s="141"/>
      <c r="D188" s="135" t="s">
        <v>144</v>
      </c>
      <c r="E188" s="142" t="s">
        <v>19</v>
      </c>
      <c r="F188" s="143" t="s">
        <v>274</v>
      </c>
      <c r="H188" s="142" t="s">
        <v>19</v>
      </c>
      <c r="I188" s="144"/>
      <c r="L188" s="141"/>
      <c r="M188" s="145"/>
      <c r="T188" s="146"/>
      <c r="AT188" s="142" t="s">
        <v>144</v>
      </c>
      <c r="AU188" s="142" t="s">
        <v>83</v>
      </c>
      <c r="AV188" s="12" t="s">
        <v>81</v>
      </c>
      <c r="AW188" s="12" t="s">
        <v>37</v>
      </c>
      <c r="AX188" s="12" t="s">
        <v>76</v>
      </c>
      <c r="AY188" s="142" t="s">
        <v>130</v>
      </c>
    </row>
    <row r="189" spans="2:65" s="13" customFormat="1" ht="11.25">
      <c r="B189" s="147"/>
      <c r="D189" s="135" t="s">
        <v>144</v>
      </c>
      <c r="E189" s="148" t="s">
        <v>19</v>
      </c>
      <c r="F189" s="149" t="s">
        <v>275</v>
      </c>
      <c r="H189" s="150">
        <v>25</v>
      </c>
      <c r="I189" s="151"/>
      <c r="L189" s="147"/>
      <c r="M189" s="152"/>
      <c r="T189" s="153"/>
      <c r="AT189" s="148" t="s">
        <v>144</v>
      </c>
      <c r="AU189" s="148" t="s">
        <v>83</v>
      </c>
      <c r="AV189" s="13" t="s">
        <v>83</v>
      </c>
      <c r="AW189" s="13" t="s">
        <v>37</v>
      </c>
      <c r="AX189" s="13" t="s">
        <v>81</v>
      </c>
      <c r="AY189" s="148" t="s">
        <v>130</v>
      </c>
    </row>
    <row r="190" spans="2:65" s="1" customFormat="1" ht="16.5" customHeight="1">
      <c r="B190" s="32"/>
      <c r="C190" s="122" t="s">
        <v>276</v>
      </c>
      <c r="D190" s="122" t="s">
        <v>133</v>
      </c>
      <c r="E190" s="123" t="s">
        <v>277</v>
      </c>
      <c r="F190" s="124" t="s">
        <v>278</v>
      </c>
      <c r="G190" s="125" t="s">
        <v>193</v>
      </c>
      <c r="H190" s="126">
        <v>1</v>
      </c>
      <c r="I190" s="127"/>
      <c r="J190" s="128">
        <f>ROUND(I190*H190,2)</f>
        <v>0</v>
      </c>
      <c r="K190" s="124" t="s">
        <v>137</v>
      </c>
      <c r="L190" s="32"/>
      <c r="M190" s="129" t="s">
        <v>19</v>
      </c>
      <c r="N190" s="130" t="s">
        <v>47</v>
      </c>
      <c r="P190" s="131">
        <f>O190*H190</f>
        <v>0</v>
      </c>
      <c r="Q190" s="131">
        <v>0</v>
      </c>
      <c r="R190" s="131">
        <f>Q190*H190</f>
        <v>0</v>
      </c>
      <c r="S190" s="131">
        <v>8.9999999999999993E-3</v>
      </c>
      <c r="T190" s="132">
        <f>S190*H190</f>
        <v>8.9999999999999993E-3</v>
      </c>
      <c r="AR190" s="133" t="s">
        <v>138</v>
      </c>
      <c r="AT190" s="133" t="s">
        <v>133</v>
      </c>
      <c r="AU190" s="133" t="s">
        <v>83</v>
      </c>
      <c r="AY190" s="17" t="s">
        <v>130</v>
      </c>
      <c r="BE190" s="134">
        <f>IF(N190="základní",J190,0)</f>
        <v>0</v>
      </c>
      <c r="BF190" s="134">
        <f>IF(N190="snížená",J190,0)</f>
        <v>0</v>
      </c>
      <c r="BG190" s="134">
        <f>IF(N190="zákl. přenesená",J190,0)</f>
        <v>0</v>
      </c>
      <c r="BH190" s="134">
        <f>IF(N190="sníž. přenesená",J190,0)</f>
        <v>0</v>
      </c>
      <c r="BI190" s="134">
        <f>IF(N190="nulová",J190,0)</f>
        <v>0</v>
      </c>
      <c r="BJ190" s="17" t="s">
        <v>81</v>
      </c>
      <c r="BK190" s="134">
        <f>ROUND(I190*H190,2)</f>
        <v>0</v>
      </c>
      <c r="BL190" s="17" t="s">
        <v>138</v>
      </c>
      <c r="BM190" s="133" t="s">
        <v>279</v>
      </c>
    </row>
    <row r="191" spans="2:65" s="1" customFormat="1" ht="11.25">
      <c r="B191" s="32"/>
      <c r="D191" s="135" t="s">
        <v>140</v>
      </c>
      <c r="F191" s="136" t="s">
        <v>280</v>
      </c>
      <c r="I191" s="137"/>
      <c r="L191" s="32"/>
      <c r="M191" s="138"/>
      <c r="T191" s="53"/>
      <c r="AT191" s="17" t="s">
        <v>140</v>
      </c>
      <c r="AU191" s="17" t="s">
        <v>83</v>
      </c>
    </row>
    <row r="192" spans="2:65" s="1" customFormat="1" ht="11.25">
      <c r="B192" s="32"/>
      <c r="D192" s="139" t="s">
        <v>142</v>
      </c>
      <c r="F192" s="140" t="s">
        <v>281</v>
      </c>
      <c r="I192" s="137"/>
      <c r="L192" s="32"/>
      <c r="M192" s="138"/>
      <c r="T192" s="53"/>
      <c r="AT192" s="17" t="s">
        <v>142</v>
      </c>
      <c r="AU192" s="17" t="s">
        <v>83</v>
      </c>
    </row>
    <row r="193" spans="2:65" s="12" customFormat="1" ht="11.25">
      <c r="B193" s="141"/>
      <c r="D193" s="135" t="s">
        <v>144</v>
      </c>
      <c r="E193" s="142" t="s">
        <v>19</v>
      </c>
      <c r="F193" s="143" t="s">
        <v>282</v>
      </c>
      <c r="H193" s="142" t="s">
        <v>19</v>
      </c>
      <c r="I193" s="144"/>
      <c r="L193" s="141"/>
      <c r="M193" s="145"/>
      <c r="T193" s="146"/>
      <c r="AT193" s="142" t="s">
        <v>144</v>
      </c>
      <c r="AU193" s="142" t="s">
        <v>83</v>
      </c>
      <c r="AV193" s="12" t="s">
        <v>81</v>
      </c>
      <c r="AW193" s="12" t="s">
        <v>37</v>
      </c>
      <c r="AX193" s="12" t="s">
        <v>76</v>
      </c>
      <c r="AY193" s="142" t="s">
        <v>130</v>
      </c>
    </row>
    <row r="194" spans="2:65" s="13" customFormat="1" ht="11.25">
      <c r="B194" s="147"/>
      <c r="D194" s="135" t="s">
        <v>144</v>
      </c>
      <c r="E194" s="148" t="s">
        <v>19</v>
      </c>
      <c r="F194" s="149" t="s">
        <v>81</v>
      </c>
      <c r="H194" s="150">
        <v>1</v>
      </c>
      <c r="I194" s="151"/>
      <c r="L194" s="147"/>
      <c r="M194" s="152"/>
      <c r="T194" s="153"/>
      <c r="AT194" s="148" t="s">
        <v>144</v>
      </c>
      <c r="AU194" s="148" t="s">
        <v>83</v>
      </c>
      <c r="AV194" s="13" t="s">
        <v>83</v>
      </c>
      <c r="AW194" s="13" t="s">
        <v>37</v>
      </c>
      <c r="AX194" s="13" t="s">
        <v>81</v>
      </c>
      <c r="AY194" s="148" t="s">
        <v>130</v>
      </c>
    </row>
    <row r="195" spans="2:65" s="1" customFormat="1" ht="16.5" customHeight="1">
      <c r="B195" s="32"/>
      <c r="C195" s="122" t="s">
        <v>7</v>
      </c>
      <c r="D195" s="122" t="s">
        <v>133</v>
      </c>
      <c r="E195" s="123" t="s">
        <v>283</v>
      </c>
      <c r="F195" s="124" t="s">
        <v>284</v>
      </c>
      <c r="G195" s="125" t="s">
        <v>193</v>
      </c>
      <c r="H195" s="126">
        <v>3</v>
      </c>
      <c r="I195" s="127"/>
      <c r="J195" s="128">
        <f>ROUND(I195*H195,2)</f>
        <v>0</v>
      </c>
      <c r="K195" s="124" t="s">
        <v>137</v>
      </c>
      <c r="L195" s="32"/>
      <c r="M195" s="129" t="s">
        <v>19</v>
      </c>
      <c r="N195" s="130" t="s">
        <v>47</v>
      </c>
      <c r="P195" s="131">
        <f>O195*H195</f>
        <v>0</v>
      </c>
      <c r="Q195" s="131">
        <v>0</v>
      </c>
      <c r="R195" s="131">
        <f>Q195*H195</f>
        <v>0</v>
      </c>
      <c r="S195" s="131">
        <v>1.2999999999999999E-2</v>
      </c>
      <c r="T195" s="132">
        <f>S195*H195</f>
        <v>3.9E-2</v>
      </c>
      <c r="AR195" s="133" t="s">
        <v>138</v>
      </c>
      <c r="AT195" s="133" t="s">
        <v>133</v>
      </c>
      <c r="AU195" s="133" t="s">
        <v>83</v>
      </c>
      <c r="AY195" s="17" t="s">
        <v>130</v>
      </c>
      <c r="BE195" s="134">
        <f>IF(N195="základní",J195,0)</f>
        <v>0</v>
      </c>
      <c r="BF195" s="134">
        <f>IF(N195="snížená",J195,0)</f>
        <v>0</v>
      </c>
      <c r="BG195" s="134">
        <f>IF(N195="zákl. přenesená",J195,0)</f>
        <v>0</v>
      </c>
      <c r="BH195" s="134">
        <f>IF(N195="sníž. přenesená",J195,0)</f>
        <v>0</v>
      </c>
      <c r="BI195" s="134">
        <f>IF(N195="nulová",J195,0)</f>
        <v>0</v>
      </c>
      <c r="BJ195" s="17" t="s">
        <v>81</v>
      </c>
      <c r="BK195" s="134">
        <f>ROUND(I195*H195,2)</f>
        <v>0</v>
      </c>
      <c r="BL195" s="17" t="s">
        <v>138</v>
      </c>
      <c r="BM195" s="133" t="s">
        <v>285</v>
      </c>
    </row>
    <row r="196" spans="2:65" s="1" customFormat="1" ht="11.25">
      <c r="B196" s="32"/>
      <c r="D196" s="135" t="s">
        <v>140</v>
      </c>
      <c r="F196" s="136" t="s">
        <v>286</v>
      </c>
      <c r="I196" s="137"/>
      <c r="L196" s="32"/>
      <c r="M196" s="138"/>
      <c r="T196" s="53"/>
      <c r="AT196" s="17" t="s">
        <v>140</v>
      </c>
      <c r="AU196" s="17" t="s">
        <v>83</v>
      </c>
    </row>
    <row r="197" spans="2:65" s="1" customFormat="1" ht="11.25">
      <c r="B197" s="32"/>
      <c r="D197" s="139" t="s">
        <v>142</v>
      </c>
      <c r="F197" s="140" t="s">
        <v>287</v>
      </c>
      <c r="I197" s="137"/>
      <c r="L197" s="32"/>
      <c r="M197" s="138"/>
      <c r="T197" s="53"/>
      <c r="AT197" s="17" t="s">
        <v>142</v>
      </c>
      <c r="AU197" s="17" t="s">
        <v>83</v>
      </c>
    </row>
    <row r="198" spans="2:65" s="12" customFormat="1" ht="11.25">
      <c r="B198" s="141"/>
      <c r="D198" s="135" t="s">
        <v>144</v>
      </c>
      <c r="E198" s="142" t="s">
        <v>19</v>
      </c>
      <c r="F198" s="143" t="s">
        <v>288</v>
      </c>
      <c r="H198" s="142" t="s">
        <v>19</v>
      </c>
      <c r="I198" s="144"/>
      <c r="L198" s="141"/>
      <c r="M198" s="145"/>
      <c r="T198" s="146"/>
      <c r="AT198" s="142" t="s">
        <v>144</v>
      </c>
      <c r="AU198" s="142" t="s">
        <v>83</v>
      </c>
      <c r="AV198" s="12" t="s">
        <v>81</v>
      </c>
      <c r="AW198" s="12" t="s">
        <v>37</v>
      </c>
      <c r="AX198" s="12" t="s">
        <v>76</v>
      </c>
      <c r="AY198" s="142" t="s">
        <v>130</v>
      </c>
    </row>
    <row r="199" spans="2:65" s="13" customFormat="1" ht="11.25">
      <c r="B199" s="147"/>
      <c r="D199" s="135" t="s">
        <v>144</v>
      </c>
      <c r="E199" s="148" t="s">
        <v>19</v>
      </c>
      <c r="F199" s="149" t="s">
        <v>131</v>
      </c>
      <c r="H199" s="150">
        <v>3</v>
      </c>
      <c r="I199" s="151"/>
      <c r="L199" s="147"/>
      <c r="M199" s="152"/>
      <c r="T199" s="153"/>
      <c r="AT199" s="148" t="s">
        <v>144</v>
      </c>
      <c r="AU199" s="148" t="s">
        <v>83</v>
      </c>
      <c r="AV199" s="13" t="s">
        <v>83</v>
      </c>
      <c r="AW199" s="13" t="s">
        <v>37</v>
      </c>
      <c r="AX199" s="13" t="s">
        <v>81</v>
      </c>
      <c r="AY199" s="148" t="s">
        <v>130</v>
      </c>
    </row>
    <row r="200" spans="2:65" s="1" customFormat="1" ht="16.5" customHeight="1">
      <c r="B200" s="32"/>
      <c r="C200" s="122" t="s">
        <v>289</v>
      </c>
      <c r="D200" s="122" t="s">
        <v>133</v>
      </c>
      <c r="E200" s="123" t="s">
        <v>290</v>
      </c>
      <c r="F200" s="124" t="s">
        <v>291</v>
      </c>
      <c r="G200" s="125" t="s">
        <v>193</v>
      </c>
      <c r="H200" s="126">
        <v>2</v>
      </c>
      <c r="I200" s="127"/>
      <c r="J200" s="128">
        <f>ROUND(I200*H200,2)</f>
        <v>0</v>
      </c>
      <c r="K200" s="124" t="s">
        <v>137</v>
      </c>
      <c r="L200" s="32"/>
      <c r="M200" s="129" t="s">
        <v>19</v>
      </c>
      <c r="N200" s="130" t="s">
        <v>47</v>
      </c>
      <c r="P200" s="131">
        <f>O200*H200</f>
        <v>0</v>
      </c>
      <c r="Q200" s="131">
        <v>0</v>
      </c>
      <c r="R200" s="131">
        <f>Q200*H200</f>
        <v>0</v>
      </c>
      <c r="S200" s="131">
        <v>0.16500000000000001</v>
      </c>
      <c r="T200" s="132">
        <f>S200*H200</f>
        <v>0.33</v>
      </c>
      <c r="AR200" s="133" t="s">
        <v>138</v>
      </c>
      <c r="AT200" s="133" t="s">
        <v>133</v>
      </c>
      <c r="AU200" s="133" t="s">
        <v>83</v>
      </c>
      <c r="AY200" s="17" t="s">
        <v>130</v>
      </c>
      <c r="BE200" s="134">
        <f>IF(N200="základní",J200,0)</f>
        <v>0</v>
      </c>
      <c r="BF200" s="134">
        <f>IF(N200="snížená",J200,0)</f>
        <v>0</v>
      </c>
      <c r="BG200" s="134">
        <f>IF(N200="zákl. přenesená",J200,0)</f>
        <v>0</v>
      </c>
      <c r="BH200" s="134">
        <f>IF(N200="sníž. přenesená",J200,0)</f>
        <v>0</v>
      </c>
      <c r="BI200" s="134">
        <f>IF(N200="nulová",J200,0)</f>
        <v>0</v>
      </c>
      <c r="BJ200" s="17" t="s">
        <v>81</v>
      </c>
      <c r="BK200" s="134">
        <f>ROUND(I200*H200,2)</f>
        <v>0</v>
      </c>
      <c r="BL200" s="17" t="s">
        <v>138</v>
      </c>
      <c r="BM200" s="133" t="s">
        <v>292</v>
      </c>
    </row>
    <row r="201" spans="2:65" s="1" customFormat="1" ht="11.25">
      <c r="B201" s="32"/>
      <c r="D201" s="135" t="s">
        <v>140</v>
      </c>
      <c r="F201" s="136" t="s">
        <v>293</v>
      </c>
      <c r="I201" s="137"/>
      <c r="L201" s="32"/>
      <c r="M201" s="138"/>
      <c r="T201" s="53"/>
      <c r="AT201" s="17" t="s">
        <v>140</v>
      </c>
      <c r="AU201" s="17" t="s">
        <v>83</v>
      </c>
    </row>
    <row r="202" spans="2:65" s="1" customFormat="1" ht="11.25">
      <c r="B202" s="32"/>
      <c r="D202" s="139" t="s">
        <v>142</v>
      </c>
      <c r="F202" s="140" t="s">
        <v>294</v>
      </c>
      <c r="I202" s="137"/>
      <c r="L202" s="32"/>
      <c r="M202" s="138"/>
      <c r="T202" s="53"/>
      <c r="AT202" s="17" t="s">
        <v>142</v>
      </c>
      <c r="AU202" s="17" t="s">
        <v>83</v>
      </c>
    </row>
    <row r="203" spans="2:65" s="12" customFormat="1" ht="11.25">
      <c r="B203" s="141"/>
      <c r="D203" s="135" t="s">
        <v>144</v>
      </c>
      <c r="E203" s="142" t="s">
        <v>19</v>
      </c>
      <c r="F203" s="143" t="s">
        <v>295</v>
      </c>
      <c r="H203" s="142" t="s">
        <v>19</v>
      </c>
      <c r="I203" s="144"/>
      <c r="L203" s="141"/>
      <c r="M203" s="145"/>
      <c r="T203" s="146"/>
      <c r="AT203" s="142" t="s">
        <v>144</v>
      </c>
      <c r="AU203" s="142" t="s">
        <v>83</v>
      </c>
      <c r="AV203" s="12" t="s">
        <v>81</v>
      </c>
      <c r="AW203" s="12" t="s">
        <v>37</v>
      </c>
      <c r="AX203" s="12" t="s">
        <v>76</v>
      </c>
      <c r="AY203" s="142" t="s">
        <v>130</v>
      </c>
    </row>
    <row r="204" spans="2:65" s="12" customFormat="1" ht="11.25">
      <c r="B204" s="141"/>
      <c r="D204" s="135" t="s">
        <v>144</v>
      </c>
      <c r="E204" s="142" t="s">
        <v>19</v>
      </c>
      <c r="F204" s="143" t="s">
        <v>296</v>
      </c>
      <c r="H204" s="142" t="s">
        <v>19</v>
      </c>
      <c r="I204" s="144"/>
      <c r="L204" s="141"/>
      <c r="M204" s="145"/>
      <c r="T204" s="146"/>
      <c r="AT204" s="142" t="s">
        <v>144</v>
      </c>
      <c r="AU204" s="142" t="s">
        <v>83</v>
      </c>
      <c r="AV204" s="12" t="s">
        <v>81</v>
      </c>
      <c r="AW204" s="12" t="s">
        <v>37</v>
      </c>
      <c r="AX204" s="12" t="s">
        <v>76</v>
      </c>
      <c r="AY204" s="142" t="s">
        <v>130</v>
      </c>
    </row>
    <row r="205" spans="2:65" s="13" customFormat="1" ht="11.25">
      <c r="B205" s="147"/>
      <c r="D205" s="135" t="s">
        <v>144</v>
      </c>
      <c r="E205" s="148" t="s">
        <v>19</v>
      </c>
      <c r="F205" s="149" t="s">
        <v>297</v>
      </c>
      <c r="H205" s="150">
        <v>2</v>
      </c>
      <c r="I205" s="151"/>
      <c r="L205" s="147"/>
      <c r="M205" s="152"/>
      <c r="T205" s="153"/>
      <c r="AT205" s="148" t="s">
        <v>144</v>
      </c>
      <c r="AU205" s="148" t="s">
        <v>83</v>
      </c>
      <c r="AV205" s="13" t="s">
        <v>83</v>
      </c>
      <c r="AW205" s="13" t="s">
        <v>37</v>
      </c>
      <c r="AX205" s="13" t="s">
        <v>81</v>
      </c>
      <c r="AY205" s="148" t="s">
        <v>130</v>
      </c>
    </row>
    <row r="206" spans="2:65" s="1" customFormat="1" ht="16.5" customHeight="1">
      <c r="B206" s="32"/>
      <c r="C206" s="122" t="s">
        <v>298</v>
      </c>
      <c r="D206" s="122" t="s">
        <v>133</v>
      </c>
      <c r="E206" s="123" t="s">
        <v>299</v>
      </c>
      <c r="F206" s="124" t="s">
        <v>300</v>
      </c>
      <c r="G206" s="125" t="s">
        <v>136</v>
      </c>
      <c r="H206" s="126">
        <v>102.6</v>
      </c>
      <c r="I206" s="127"/>
      <c r="J206" s="128">
        <f>ROUND(I206*H206,2)</f>
        <v>0</v>
      </c>
      <c r="K206" s="124" t="s">
        <v>137</v>
      </c>
      <c r="L206" s="32"/>
      <c r="M206" s="129" t="s">
        <v>19</v>
      </c>
      <c r="N206" s="130" t="s">
        <v>47</v>
      </c>
      <c r="P206" s="131">
        <f>O206*H206</f>
        <v>0</v>
      </c>
      <c r="Q206" s="131">
        <v>0</v>
      </c>
      <c r="R206" s="131">
        <f>Q206*H206</f>
        <v>0</v>
      </c>
      <c r="S206" s="131">
        <v>6.8000000000000005E-2</v>
      </c>
      <c r="T206" s="132">
        <f>S206*H206</f>
        <v>6.9767999999999999</v>
      </c>
      <c r="AR206" s="133" t="s">
        <v>138</v>
      </c>
      <c r="AT206" s="133" t="s">
        <v>133</v>
      </c>
      <c r="AU206" s="133" t="s">
        <v>83</v>
      </c>
      <c r="AY206" s="17" t="s">
        <v>130</v>
      </c>
      <c r="BE206" s="134">
        <f>IF(N206="základní",J206,0)</f>
        <v>0</v>
      </c>
      <c r="BF206" s="134">
        <f>IF(N206="snížená",J206,0)</f>
        <v>0</v>
      </c>
      <c r="BG206" s="134">
        <f>IF(N206="zákl. přenesená",J206,0)</f>
        <v>0</v>
      </c>
      <c r="BH206" s="134">
        <f>IF(N206="sníž. přenesená",J206,0)</f>
        <v>0</v>
      </c>
      <c r="BI206" s="134">
        <f>IF(N206="nulová",J206,0)</f>
        <v>0</v>
      </c>
      <c r="BJ206" s="17" t="s">
        <v>81</v>
      </c>
      <c r="BK206" s="134">
        <f>ROUND(I206*H206,2)</f>
        <v>0</v>
      </c>
      <c r="BL206" s="17" t="s">
        <v>138</v>
      </c>
      <c r="BM206" s="133" t="s">
        <v>301</v>
      </c>
    </row>
    <row r="207" spans="2:65" s="1" customFormat="1" ht="11.25">
      <c r="B207" s="32"/>
      <c r="D207" s="135" t="s">
        <v>140</v>
      </c>
      <c r="F207" s="136" t="s">
        <v>302</v>
      </c>
      <c r="I207" s="137"/>
      <c r="L207" s="32"/>
      <c r="M207" s="138"/>
      <c r="T207" s="53"/>
      <c r="AT207" s="17" t="s">
        <v>140</v>
      </c>
      <c r="AU207" s="17" t="s">
        <v>83</v>
      </c>
    </row>
    <row r="208" spans="2:65" s="1" customFormat="1" ht="11.25">
      <c r="B208" s="32"/>
      <c r="D208" s="139" t="s">
        <v>142</v>
      </c>
      <c r="F208" s="140" t="s">
        <v>303</v>
      </c>
      <c r="I208" s="137"/>
      <c r="L208" s="32"/>
      <c r="M208" s="138"/>
      <c r="T208" s="53"/>
      <c r="AT208" s="17" t="s">
        <v>142</v>
      </c>
      <c r="AU208" s="17" t="s">
        <v>83</v>
      </c>
    </row>
    <row r="209" spans="2:65" s="12" customFormat="1" ht="11.25">
      <c r="B209" s="141"/>
      <c r="D209" s="135" t="s">
        <v>144</v>
      </c>
      <c r="E209" s="142" t="s">
        <v>19</v>
      </c>
      <c r="F209" s="143" t="s">
        <v>304</v>
      </c>
      <c r="H209" s="142" t="s">
        <v>19</v>
      </c>
      <c r="I209" s="144"/>
      <c r="L209" s="141"/>
      <c r="M209" s="145"/>
      <c r="T209" s="146"/>
      <c r="AT209" s="142" t="s">
        <v>144</v>
      </c>
      <c r="AU209" s="142" t="s">
        <v>83</v>
      </c>
      <c r="AV209" s="12" t="s">
        <v>81</v>
      </c>
      <c r="AW209" s="12" t="s">
        <v>37</v>
      </c>
      <c r="AX209" s="12" t="s">
        <v>76</v>
      </c>
      <c r="AY209" s="142" t="s">
        <v>130</v>
      </c>
    </row>
    <row r="210" spans="2:65" s="13" customFormat="1" ht="11.25">
      <c r="B210" s="147"/>
      <c r="D210" s="135" t="s">
        <v>144</v>
      </c>
      <c r="E210" s="148" t="s">
        <v>19</v>
      </c>
      <c r="F210" s="149" t="s">
        <v>305</v>
      </c>
      <c r="H210" s="150">
        <v>10</v>
      </c>
      <c r="I210" s="151"/>
      <c r="L210" s="147"/>
      <c r="M210" s="152"/>
      <c r="T210" s="153"/>
      <c r="AT210" s="148" t="s">
        <v>144</v>
      </c>
      <c r="AU210" s="148" t="s">
        <v>83</v>
      </c>
      <c r="AV210" s="13" t="s">
        <v>83</v>
      </c>
      <c r="AW210" s="13" t="s">
        <v>37</v>
      </c>
      <c r="AX210" s="13" t="s">
        <v>76</v>
      </c>
      <c r="AY210" s="148" t="s">
        <v>130</v>
      </c>
    </row>
    <row r="211" spans="2:65" s="13" customFormat="1" ht="11.25">
      <c r="B211" s="147"/>
      <c r="D211" s="135" t="s">
        <v>144</v>
      </c>
      <c r="E211" s="148" t="s">
        <v>19</v>
      </c>
      <c r="F211" s="149" t="s">
        <v>306</v>
      </c>
      <c r="H211" s="150">
        <v>7.74</v>
      </c>
      <c r="I211" s="151"/>
      <c r="L211" s="147"/>
      <c r="M211" s="152"/>
      <c r="T211" s="153"/>
      <c r="AT211" s="148" t="s">
        <v>144</v>
      </c>
      <c r="AU211" s="148" t="s">
        <v>83</v>
      </c>
      <c r="AV211" s="13" t="s">
        <v>83</v>
      </c>
      <c r="AW211" s="13" t="s">
        <v>37</v>
      </c>
      <c r="AX211" s="13" t="s">
        <v>76</v>
      </c>
      <c r="AY211" s="148" t="s">
        <v>130</v>
      </c>
    </row>
    <row r="212" spans="2:65" s="13" customFormat="1" ht="11.25">
      <c r="B212" s="147"/>
      <c r="D212" s="135" t="s">
        <v>144</v>
      </c>
      <c r="E212" s="148" t="s">
        <v>19</v>
      </c>
      <c r="F212" s="149" t="s">
        <v>307</v>
      </c>
      <c r="H212" s="150">
        <v>7.4</v>
      </c>
      <c r="I212" s="151"/>
      <c r="L212" s="147"/>
      <c r="M212" s="152"/>
      <c r="T212" s="153"/>
      <c r="AT212" s="148" t="s">
        <v>144</v>
      </c>
      <c r="AU212" s="148" t="s">
        <v>83</v>
      </c>
      <c r="AV212" s="13" t="s">
        <v>83</v>
      </c>
      <c r="AW212" s="13" t="s">
        <v>37</v>
      </c>
      <c r="AX212" s="13" t="s">
        <v>76</v>
      </c>
      <c r="AY212" s="148" t="s">
        <v>130</v>
      </c>
    </row>
    <row r="213" spans="2:65" s="13" customFormat="1" ht="11.25">
      <c r="B213" s="147"/>
      <c r="D213" s="135" t="s">
        <v>144</v>
      </c>
      <c r="E213" s="148" t="s">
        <v>19</v>
      </c>
      <c r="F213" s="149" t="s">
        <v>307</v>
      </c>
      <c r="H213" s="150">
        <v>7.4</v>
      </c>
      <c r="I213" s="151"/>
      <c r="L213" s="147"/>
      <c r="M213" s="152"/>
      <c r="T213" s="153"/>
      <c r="AT213" s="148" t="s">
        <v>144</v>
      </c>
      <c r="AU213" s="148" t="s">
        <v>83</v>
      </c>
      <c r="AV213" s="13" t="s">
        <v>83</v>
      </c>
      <c r="AW213" s="13" t="s">
        <v>37</v>
      </c>
      <c r="AX213" s="13" t="s">
        <v>76</v>
      </c>
      <c r="AY213" s="148" t="s">
        <v>130</v>
      </c>
    </row>
    <row r="214" spans="2:65" s="13" customFormat="1" ht="11.25">
      <c r="B214" s="147"/>
      <c r="D214" s="135" t="s">
        <v>144</v>
      </c>
      <c r="E214" s="148" t="s">
        <v>19</v>
      </c>
      <c r="F214" s="149" t="s">
        <v>308</v>
      </c>
      <c r="H214" s="150">
        <v>17.16</v>
      </c>
      <c r="I214" s="151"/>
      <c r="L214" s="147"/>
      <c r="M214" s="152"/>
      <c r="T214" s="153"/>
      <c r="AT214" s="148" t="s">
        <v>144</v>
      </c>
      <c r="AU214" s="148" t="s">
        <v>83</v>
      </c>
      <c r="AV214" s="13" t="s">
        <v>83</v>
      </c>
      <c r="AW214" s="13" t="s">
        <v>37</v>
      </c>
      <c r="AX214" s="13" t="s">
        <v>76</v>
      </c>
      <c r="AY214" s="148" t="s">
        <v>130</v>
      </c>
    </row>
    <row r="215" spans="2:65" s="13" customFormat="1" ht="11.25">
      <c r="B215" s="147"/>
      <c r="D215" s="135" t="s">
        <v>144</v>
      </c>
      <c r="E215" s="148" t="s">
        <v>19</v>
      </c>
      <c r="F215" s="149" t="s">
        <v>309</v>
      </c>
      <c r="H215" s="150">
        <v>13.05</v>
      </c>
      <c r="I215" s="151"/>
      <c r="L215" s="147"/>
      <c r="M215" s="152"/>
      <c r="T215" s="153"/>
      <c r="AT215" s="148" t="s">
        <v>144</v>
      </c>
      <c r="AU215" s="148" t="s">
        <v>83</v>
      </c>
      <c r="AV215" s="13" t="s">
        <v>83</v>
      </c>
      <c r="AW215" s="13" t="s">
        <v>37</v>
      </c>
      <c r="AX215" s="13" t="s">
        <v>76</v>
      </c>
      <c r="AY215" s="148" t="s">
        <v>130</v>
      </c>
    </row>
    <row r="216" spans="2:65" s="13" customFormat="1" ht="11.25">
      <c r="B216" s="147"/>
      <c r="D216" s="135" t="s">
        <v>144</v>
      </c>
      <c r="E216" s="148" t="s">
        <v>19</v>
      </c>
      <c r="F216" s="149" t="s">
        <v>310</v>
      </c>
      <c r="H216" s="150">
        <v>14</v>
      </c>
      <c r="I216" s="151"/>
      <c r="L216" s="147"/>
      <c r="M216" s="152"/>
      <c r="T216" s="153"/>
      <c r="AT216" s="148" t="s">
        <v>144</v>
      </c>
      <c r="AU216" s="148" t="s">
        <v>83</v>
      </c>
      <c r="AV216" s="13" t="s">
        <v>83</v>
      </c>
      <c r="AW216" s="13" t="s">
        <v>37</v>
      </c>
      <c r="AX216" s="13" t="s">
        <v>76</v>
      </c>
      <c r="AY216" s="148" t="s">
        <v>130</v>
      </c>
    </row>
    <row r="217" spans="2:65" s="13" customFormat="1" ht="11.25">
      <c r="B217" s="147"/>
      <c r="D217" s="135" t="s">
        <v>144</v>
      </c>
      <c r="E217" s="148" t="s">
        <v>19</v>
      </c>
      <c r="F217" s="149" t="s">
        <v>311</v>
      </c>
      <c r="H217" s="150">
        <v>7.8</v>
      </c>
      <c r="I217" s="151"/>
      <c r="L217" s="147"/>
      <c r="M217" s="152"/>
      <c r="T217" s="153"/>
      <c r="AT217" s="148" t="s">
        <v>144</v>
      </c>
      <c r="AU217" s="148" t="s">
        <v>83</v>
      </c>
      <c r="AV217" s="13" t="s">
        <v>83</v>
      </c>
      <c r="AW217" s="13" t="s">
        <v>37</v>
      </c>
      <c r="AX217" s="13" t="s">
        <v>76</v>
      </c>
      <c r="AY217" s="148" t="s">
        <v>130</v>
      </c>
    </row>
    <row r="218" spans="2:65" s="13" customFormat="1" ht="11.25">
      <c r="B218" s="147"/>
      <c r="D218" s="135" t="s">
        <v>144</v>
      </c>
      <c r="E218" s="148" t="s">
        <v>19</v>
      </c>
      <c r="F218" s="149" t="s">
        <v>312</v>
      </c>
      <c r="H218" s="150">
        <v>18.05</v>
      </c>
      <c r="I218" s="151"/>
      <c r="L218" s="147"/>
      <c r="M218" s="152"/>
      <c r="T218" s="153"/>
      <c r="AT218" s="148" t="s">
        <v>144</v>
      </c>
      <c r="AU218" s="148" t="s">
        <v>83</v>
      </c>
      <c r="AV218" s="13" t="s">
        <v>83</v>
      </c>
      <c r="AW218" s="13" t="s">
        <v>37</v>
      </c>
      <c r="AX218" s="13" t="s">
        <v>76</v>
      </c>
      <c r="AY218" s="148" t="s">
        <v>130</v>
      </c>
    </row>
    <row r="219" spans="2:65" s="14" customFormat="1" ht="11.25">
      <c r="B219" s="164"/>
      <c r="D219" s="135" t="s">
        <v>144</v>
      </c>
      <c r="E219" s="165" t="s">
        <v>19</v>
      </c>
      <c r="F219" s="166" t="s">
        <v>313</v>
      </c>
      <c r="H219" s="167">
        <v>102.6</v>
      </c>
      <c r="I219" s="168"/>
      <c r="L219" s="164"/>
      <c r="M219" s="169"/>
      <c r="T219" s="170"/>
      <c r="AT219" s="165" t="s">
        <v>144</v>
      </c>
      <c r="AU219" s="165" t="s">
        <v>83</v>
      </c>
      <c r="AV219" s="14" t="s">
        <v>138</v>
      </c>
      <c r="AW219" s="14" t="s">
        <v>37</v>
      </c>
      <c r="AX219" s="14" t="s">
        <v>81</v>
      </c>
      <c r="AY219" s="165" t="s">
        <v>130</v>
      </c>
    </row>
    <row r="220" spans="2:65" s="11" customFormat="1" ht="22.9" customHeight="1">
      <c r="B220" s="110"/>
      <c r="D220" s="111" t="s">
        <v>75</v>
      </c>
      <c r="E220" s="120" t="s">
        <v>314</v>
      </c>
      <c r="F220" s="120" t="s">
        <v>315</v>
      </c>
      <c r="I220" s="113"/>
      <c r="J220" s="121">
        <f>BK220</f>
        <v>0</v>
      </c>
      <c r="L220" s="110"/>
      <c r="M220" s="115"/>
      <c r="P220" s="116">
        <f>SUM(P221:P233)</f>
        <v>0</v>
      </c>
      <c r="R220" s="116">
        <f>SUM(R221:R233)</f>
        <v>0</v>
      </c>
      <c r="T220" s="117">
        <f>SUM(T221:T233)</f>
        <v>0</v>
      </c>
      <c r="AR220" s="111" t="s">
        <v>81</v>
      </c>
      <c r="AT220" s="118" t="s">
        <v>75</v>
      </c>
      <c r="AU220" s="118" t="s">
        <v>81</v>
      </c>
      <c r="AY220" s="111" t="s">
        <v>130</v>
      </c>
      <c r="BK220" s="119">
        <f>SUM(BK221:BK233)</f>
        <v>0</v>
      </c>
    </row>
    <row r="221" spans="2:65" s="1" customFormat="1" ht="21.75" customHeight="1">
      <c r="B221" s="32"/>
      <c r="C221" s="122" t="s">
        <v>316</v>
      </c>
      <c r="D221" s="122" t="s">
        <v>133</v>
      </c>
      <c r="E221" s="123" t="s">
        <v>317</v>
      </c>
      <c r="F221" s="124" t="s">
        <v>318</v>
      </c>
      <c r="G221" s="125" t="s">
        <v>319</v>
      </c>
      <c r="H221" s="126">
        <v>13.552</v>
      </c>
      <c r="I221" s="127"/>
      <c r="J221" s="128">
        <f>ROUND(I221*H221,2)</f>
        <v>0</v>
      </c>
      <c r="K221" s="124" t="s">
        <v>137</v>
      </c>
      <c r="L221" s="32"/>
      <c r="M221" s="129" t="s">
        <v>19</v>
      </c>
      <c r="N221" s="130" t="s">
        <v>47</v>
      </c>
      <c r="P221" s="131">
        <f>O221*H221</f>
        <v>0</v>
      </c>
      <c r="Q221" s="131">
        <v>0</v>
      </c>
      <c r="R221" s="131">
        <f>Q221*H221</f>
        <v>0</v>
      </c>
      <c r="S221" s="131">
        <v>0</v>
      </c>
      <c r="T221" s="132">
        <f>S221*H221</f>
        <v>0</v>
      </c>
      <c r="AR221" s="133" t="s">
        <v>138</v>
      </c>
      <c r="AT221" s="133" t="s">
        <v>133</v>
      </c>
      <c r="AU221" s="133" t="s">
        <v>83</v>
      </c>
      <c r="AY221" s="17" t="s">
        <v>130</v>
      </c>
      <c r="BE221" s="134">
        <f>IF(N221="základní",J221,0)</f>
        <v>0</v>
      </c>
      <c r="BF221" s="134">
        <f>IF(N221="snížená",J221,0)</f>
        <v>0</v>
      </c>
      <c r="BG221" s="134">
        <f>IF(N221="zákl. přenesená",J221,0)</f>
        <v>0</v>
      </c>
      <c r="BH221" s="134">
        <f>IF(N221="sníž. přenesená",J221,0)</f>
        <v>0</v>
      </c>
      <c r="BI221" s="134">
        <f>IF(N221="nulová",J221,0)</f>
        <v>0</v>
      </c>
      <c r="BJ221" s="17" t="s">
        <v>81</v>
      </c>
      <c r="BK221" s="134">
        <f>ROUND(I221*H221,2)</f>
        <v>0</v>
      </c>
      <c r="BL221" s="17" t="s">
        <v>138</v>
      </c>
      <c r="BM221" s="133" t="s">
        <v>320</v>
      </c>
    </row>
    <row r="222" spans="2:65" s="1" customFormat="1" ht="19.5">
      <c r="B222" s="32"/>
      <c r="D222" s="135" t="s">
        <v>140</v>
      </c>
      <c r="F222" s="136" t="s">
        <v>321</v>
      </c>
      <c r="I222" s="137"/>
      <c r="L222" s="32"/>
      <c r="M222" s="138"/>
      <c r="T222" s="53"/>
      <c r="AT222" s="17" t="s">
        <v>140</v>
      </c>
      <c r="AU222" s="17" t="s">
        <v>83</v>
      </c>
    </row>
    <row r="223" spans="2:65" s="1" customFormat="1" ht="11.25">
      <c r="B223" s="32"/>
      <c r="D223" s="139" t="s">
        <v>142</v>
      </c>
      <c r="F223" s="140" t="s">
        <v>322</v>
      </c>
      <c r="I223" s="137"/>
      <c r="L223" s="32"/>
      <c r="M223" s="138"/>
      <c r="T223" s="53"/>
      <c r="AT223" s="17" t="s">
        <v>142</v>
      </c>
      <c r="AU223" s="17" t="s">
        <v>83</v>
      </c>
    </row>
    <row r="224" spans="2:65" s="1" customFormat="1" ht="16.5" customHeight="1">
      <c r="B224" s="32"/>
      <c r="C224" s="122" t="s">
        <v>275</v>
      </c>
      <c r="D224" s="122" t="s">
        <v>133</v>
      </c>
      <c r="E224" s="123" t="s">
        <v>323</v>
      </c>
      <c r="F224" s="124" t="s">
        <v>324</v>
      </c>
      <c r="G224" s="125" t="s">
        <v>319</v>
      </c>
      <c r="H224" s="126">
        <v>13.552</v>
      </c>
      <c r="I224" s="127"/>
      <c r="J224" s="128">
        <f>ROUND(I224*H224,2)</f>
        <v>0</v>
      </c>
      <c r="K224" s="124" t="s">
        <v>137</v>
      </c>
      <c r="L224" s="32"/>
      <c r="M224" s="129" t="s">
        <v>19</v>
      </c>
      <c r="N224" s="130" t="s">
        <v>47</v>
      </c>
      <c r="P224" s="131">
        <f>O224*H224</f>
        <v>0</v>
      </c>
      <c r="Q224" s="131">
        <v>0</v>
      </c>
      <c r="R224" s="131">
        <f>Q224*H224</f>
        <v>0</v>
      </c>
      <c r="S224" s="131">
        <v>0</v>
      </c>
      <c r="T224" s="132">
        <f>S224*H224</f>
        <v>0</v>
      </c>
      <c r="AR224" s="133" t="s">
        <v>138</v>
      </c>
      <c r="AT224" s="133" t="s">
        <v>133</v>
      </c>
      <c r="AU224" s="133" t="s">
        <v>83</v>
      </c>
      <c r="AY224" s="17" t="s">
        <v>130</v>
      </c>
      <c r="BE224" s="134">
        <f>IF(N224="základní",J224,0)</f>
        <v>0</v>
      </c>
      <c r="BF224" s="134">
        <f>IF(N224="snížená",J224,0)</f>
        <v>0</v>
      </c>
      <c r="BG224" s="134">
        <f>IF(N224="zákl. přenesená",J224,0)</f>
        <v>0</v>
      </c>
      <c r="BH224" s="134">
        <f>IF(N224="sníž. přenesená",J224,0)</f>
        <v>0</v>
      </c>
      <c r="BI224" s="134">
        <f>IF(N224="nulová",J224,0)</f>
        <v>0</v>
      </c>
      <c r="BJ224" s="17" t="s">
        <v>81</v>
      </c>
      <c r="BK224" s="134">
        <f>ROUND(I224*H224,2)</f>
        <v>0</v>
      </c>
      <c r="BL224" s="17" t="s">
        <v>138</v>
      </c>
      <c r="BM224" s="133" t="s">
        <v>325</v>
      </c>
    </row>
    <row r="225" spans="2:65" s="1" customFormat="1" ht="11.25">
      <c r="B225" s="32"/>
      <c r="D225" s="135" t="s">
        <v>140</v>
      </c>
      <c r="F225" s="136" t="s">
        <v>326</v>
      </c>
      <c r="I225" s="137"/>
      <c r="L225" s="32"/>
      <c r="M225" s="138"/>
      <c r="T225" s="53"/>
      <c r="AT225" s="17" t="s">
        <v>140</v>
      </c>
      <c r="AU225" s="17" t="s">
        <v>83</v>
      </c>
    </row>
    <row r="226" spans="2:65" s="1" customFormat="1" ht="11.25">
      <c r="B226" s="32"/>
      <c r="D226" s="139" t="s">
        <v>142</v>
      </c>
      <c r="F226" s="140" t="s">
        <v>327</v>
      </c>
      <c r="I226" s="137"/>
      <c r="L226" s="32"/>
      <c r="M226" s="138"/>
      <c r="T226" s="53"/>
      <c r="AT226" s="17" t="s">
        <v>142</v>
      </c>
      <c r="AU226" s="17" t="s">
        <v>83</v>
      </c>
    </row>
    <row r="227" spans="2:65" s="1" customFormat="1" ht="16.5" customHeight="1">
      <c r="B227" s="32"/>
      <c r="C227" s="122" t="s">
        <v>328</v>
      </c>
      <c r="D227" s="122" t="s">
        <v>133</v>
      </c>
      <c r="E227" s="123" t="s">
        <v>329</v>
      </c>
      <c r="F227" s="124" t="s">
        <v>330</v>
      </c>
      <c r="G227" s="125" t="s">
        <v>319</v>
      </c>
      <c r="H227" s="126">
        <v>203.28</v>
      </c>
      <c r="I227" s="127"/>
      <c r="J227" s="128">
        <f>ROUND(I227*H227,2)</f>
        <v>0</v>
      </c>
      <c r="K227" s="124" t="s">
        <v>137</v>
      </c>
      <c r="L227" s="32"/>
      <c r="M227" s="129" t="s">
        <v>19</v>
      </c>
      <c r="N227" s="130" t="s">
        <v>47</v>
      </c>
      <c r="P227" s="131">
        <f>O227*H227</f>
        <v>0</v>
      </c>
      <c r="Q227" s="131">
        <v>0</v>
      </c>
      <c r="R227" s="131">
        <f>Q227*H227</f>
        <v>0</v>
      </c>
      <c r="S227" s="131">
        <v>0</v>
      </c>
      <c r="T227" s="132">
        <f>S227*H227</f>
        <v>0</v>
      </c>
      <c r="AR227" s="133" t="s">
        <v>138</v>
      </c>
      <c r="AT227" s="133" t="s">
        <v>133</v>
      </c>
      <c r="AU227" s="133" t="s">
        <v>83</v>
      </c>
      <c r="AY227" s="17" t="s">
        <v>130</v>
      </c>
      <c r="BE227" s="134">
        <f>IF(N227="základní",J227,0)</f>
        <v>0</v>
      </c>
      <c r="BF227" s="134">
        <f>IF(N227="snížená",J227,0)</f>
        <v>0</v>
      </c>
      <c r="BG227" s="134">
        <f>IF(N227="zákl. přenesená",J227,0)</f>
        <v>0</v>
      </c>
      <c r="BH227" s="134">
        <f>IF(N227="sníž. přenesená",J227,0)</f>
        <v>0</v>
      </c>
      <c r="BI227" s="134">
        <f>IF(N227="nulová",J227,0)</f>
        <v>0</v>
      </c>
      <c r="BJ227" s="17" t="s">
        <v>81</v>
      </c>
      <c r="BK227" s="134">
        <f>ROUND(I227*H227,2)</f>
        <v>0</v>
      </c>
      <c r="BL227" s="17" t="s">
        <v>138</v>
      </c>
      <c r="BM227" s="133" t="s">
        <v>331</v>
      </c>
    </row>
    <row r="228" spans="2:65" s="1" customFormat="1" ht="19.5">
      <c r="B228" s="32"/>
      <c r="D228" s="135" t="s">
        <v>140</v>
      </c>
      <c r="F228" s="136" t="s">
        <v>332</v>
      </c>
      <c r="I228" s="137"/>
      <c r="L228" s="32"/>
      <c r="M228" s="138"/>
      <c r="T228" s="53"/>
      <c r="AT228" s="17" t="s">
        <v>140</v>
      </c>
      <c r="AU228" s="17" t="s">
        <v>83</v>
      </c>
    </row>
    <row r="229" spans="2:65" s="1" customFormat="1" ht="11.25">
      <c r="B229" s="32"/>
      <c r="D229" s="139" t="s">
        <v>142</v>
      </c>
      <c r="F229" s="140" t="s">
        <v>333</v>
      </c>
      <c r="I229" s="137"/>
      <c r="L229" s="32"/>
      <c r="M229" s="138"/>
      <c r="T229" s="53"/>
      <c r="AT229" s="17" t="s">
        <v>142</v>
      </c>
      <c r="AU229" s="17" t="s">
        <v>83</v>
      </c>
    </row>
    <row r="230" spans="2:65" s="13" customFormat="1" ht="11.25">
      <c r="B230" s="147"/>
      <c r="D230" s="135" t="s">
        <v>144</v>
      </c>
      <c r="F230" s="149" t="s">
        <v>334</v>
      </c>
      <c r="H230" s="150">
        <v>203.28</v>
      </c>
      <c r="I230" s="151"/>
      <c r="L230" s="147"/>
      <c r="M230" s="152"/>
      <c r="T230" s="153"/>
      <c r="AT230" s="148" t="s">
        <v>144</v>
      </c>
      <c r="AU230" s="148" t="s">
        <v>83</v>
      </c>
      <c r="AV230" s="13" t="s">
        <v>83</v>
      </c>
      <c r="AW230" s="13" t="s">
        <v>4</v>
      </c>
      <c r="AX230" s="13" t="s">
        <v>81</v>
      </c>
      <c r="AY230" s="148" t="s">
        <v>130</v>
      </c>
    </row>
    <row r="231" spans="2:65" s="1" customFormat="1" ht="21.75" customHeight="1">
      <c r="B231" s="32"/>
      <c r="C231" s="122" t="s">
        <v>335</v>
      </c>
      <c r="D231" s="122" t="s">
        <v>133</v>
      </c>
      <c r="E231" s="123" t="s">
        <v>336</v>
      </c>
      <c r="F231" s="124" t="s">
        <v>337</v>
      </c>
      <c r="G231" s="125" t="s">
        <v>319</v>
      </c>
      <c r="H231" s="126">
        <v>13.132</v>
      </c>
      <c r="I231" s="127"/>
      <c r="J231" s="128">
        <f>ROUND(I231*H231,2)</f>
        <v>0</v>
      </c>
      <c r="K231" s="124" t="s">
        <v>137</v>
      </c>
      <c r="L231" s="32"/>
      <c r="M231" s="129" t="s">
        <v>19</v>
      </c>
      <c r="N231" s="130" t="s">
        <v>47</v>
      </c>
      <c r="P231" s="131">
        <f>O231*H231</f>
        <v>0</v>
      </c>
      <c r="Q231" s="131">
        <v>0</v>
      </c>
      <c r="R231" s="131">
        <f>Q231*H231</f>
        <v>0</v>
      </c>
      <c r="S231" s="131">
        <v>0</v>
      </c>
      <c r="T231" s="132">
        <f>S231*H231</f>
        <v>0</v>
      </c>
      <c r="AR231" s="133" t="s">
        <v>138</v>
      </c>
      <c r="AT231" s="133" t="s">
        <v>133</v>
      </c>
      <c r="AU231" s="133" t="s">
        <v>83</v>
      </c>
      <c r="AY231" s="17" t="s">
        <v>130</v>
      </c>
      <c r="BE231" s="134">
        <f>IF(N231="základní",J231,0)</f>
        <v>0</v>
      </c>
      <c r="BF231" s="134">
        <f>IF(N231="snížená",J231,0)</f>
        <v>0</v>
      </c>
      <c r="BG231" s="134">
        <f>IF(N231="zákl. přenesená",J231,0)</f>
        <v>0</v>
      </c>
      <c r="BH231" s="134">
        <f>IF(N231="sníž. přenesená",J231,0)</f>
        <v>0</v>
      </c>
      <c r="BI231" s="134">
        <f>IF(N231="nulová",J231,0)</f>
        <v>0</v>
      </c>
      <c r="BJ231" s="17" t="s">
        <v>81</v>
      </c>
      <c r="BK231" s="134">
        <f>ROUND(I231*H231,2)</f>
        <v>0</v>
      </c>
      <c r="BL231" s="17" t="s">
        <v>138</v>
      </c>
      <c r="BM231" s="133" t="s">
        <v>338</v>
      </c>
    </row>
    <row r="232" spans="2:65" s="1" customFormat="1" ht="19.5">
      <c r="B232" s="32"/>
      <c r="D232" s="135" t="s">
        <v>140</v>
      </c>
      <c r="F232" s="136" t="s">
        <v>339</v>
      </c>
      <c r="I232" s="137"/>
      <c r="L232" s="32"/>
      <c r="M232" s="138"/>
      <c r="T232" s="53"/>
      <c r="AT232" s="17" t="s">
        <v>140</v>
      </c>
      <c r="AU232" s="17" t="s">
        <v>83</v>
      </c>
    </row>
    <row r="233" spans="2:65" s="1" customFormat="1" ht="11.25">
      <c r="B233" s="32"/>
      <c r="D233" s="139" t="s">
        <v>142</v>
      </c>
      <c r="F233" s="140" t="s">
        <v>340</v>
      </c>
      <c r="I233" s="137"/>
      <c r="L233" s="32"/>
      <c r="M233" s="138"/>
      <c r="T233" s="53"/>
      <c r="AT233" s="17" t="s">
        <v>142</v>
      </c>
      <c r="AU233" s="17" t="s">
        <v>83</v>
      </c>
    </row>
    <row r="234" spans="2:65" s="11" customFormat="1" ht="22.9" customHeight="1">
      <c r="B234" s="110"/>
      <c r="D234" s="111" t="s">
        <v>75</v>
      </c>
      <c r="E234" s="120" t="s">
        <v>341</v>
      </c>
      <c r="F234" s="120" t="s">
        <v>342</v>
      </c>
      <c r="I234" s="113"/>
      <c r="J234" s="121">
        <f>BK234</f>
        <v>0</v>
      </c>
      <c r="L234" s="110"/>
      <c r="M234" s="115"/>
      <c r="P234" s="116">
        <f>SUM(P235:P237)</f>
        <v>0</v>
      </c>
      <c r="R234" s="116">
        <f>SUM(R235:R237)</f>
        <v>0</v>
      </c>
      <c r="T234" s="117">
        <f>SUM(T235:T237)</f>
        <v>0</v>
      </c>
      <c r="AR234" s="111" t="s">
        <v>81</v>
      </c>
      <c r="AT234" s="118" t="s">
        <v>75</v>
      </c>
      <c r="AU234" s="118" t="s">
        <v>81</v>
      </c>
      <c r="AY234" s="111" t="s">
        <v>130</v>
      </c>
      <c r="BK234" s="119">
        <f>SUM(BK235:BK237)</f>
        <v>0</v>
      </c>
    </row>
    <row r="235" spans="2:65" s="1" customFormat="1" ht="16.5" customHeight="1">
      <c r="B235" s="32"/>
      <c r="C235" s="122" t="s">
        <v>343</v>
      </c>
      <c r="D235" s="122" t="s">
        <v>133</v>
      </c>
      <c r="E235" s="123" t="s">
        <v>344</v>
      </c>
      <c r="F235" s="124" t="s">
        <v>345</v>
      </c>
      <c r="G235" s="125" t="s">
        <v>319</v>
      </c>
      <c r="H235" s="126">
        <v>5.8419999999999996</v>
      </c>
      <c r="I235" s="127"/>
      <c r="J235" s="128">
        <f>ROUND(I235*H235,2)</f>
        <v>0</v>
      </c>
      <c r="K235" s="124" t="s">
        <v>137</v>
      </c>
      <c r="L235" s="32"/>
      <c r="M235" s="129" t="s">
        <v>19</v>
      </c>
      <c r="N235" s="130" t="s">
        <v>47</v>
      </c>
      <c r="P235" s="131">
        <f>O235*H235</f>
        <v>0</v>
      </c>
      <c r="Q235" s="131">
        <v>0</v>
      </c>
      <c r="R235" s="131">
        <f>Q235*H235</f>
        <v>0</v>
      </c>
      <c r="S235" s="131">
        <v>0</v>
      </c>
      <c r="T235" s="132">
        <f>S235*H235</f>
        <v>0</v>
      </c>
      <c r="AR235" s="133" t="s">
        <v>138</v>
      </c>
      <c r="AT235" s="133" t="s">
        <v>133</v>
      </c>
      <c r="AU235" s="133" t="s">
        <v>83</v>
      </c>
      <c r="AY235" s="17" t="s">
        <v>130</v>
      </c>
      <c r="BE235" s="134">
        <f>IF(N235="základní",J235,0)</f>
        <v>0</v>
      </c>
      <c r="BF235" s="134">
        <f>IF(N235="snížená",J235,0)</f>
        <v>0</v>
      </c>
      <c r="BG235" s="134">
        <f>IF(N235="zákl. přenesená",J235,0)</f>
        <v>0</v>
      </c>
      <c r="BH235" s="134">
        <f>IF(N235="sníž. přenesená",J235,0)</f>
        <v>0</v>
      </c>
      <c r="BI235" s="134">
        <f>IF(N235="nulová",J235,0)</f>
        <v>0</v>
      </c>
      <c r="BJ235" s="17" t="s">
        <v>81</v>
      </c>
      <c r="BK235" s="134">
        <f>ROUND(I235*H235,2)</f>
        <v>0</v>
      </c>
      <c r="BL235" s="17" t="s">
        <v>138</v>
      </c>
      <c r="BM235" s="133" t="s">
        <v>346</v>
      </c>
    </row>
    <row r="236" spans="2:65" s="1" customFormat="1" ht="19.5">
      <c r="B236" s="32"/>
      <c r="D236" s="135" t="s">
        <v>140</v>
      </c>
      <c r="F236" s="136" t="s">
        <v>347</v>
      </c>
      <c r="I236" s="137"/>
      <c r="L236" s="32"/>
      <c r="M236" s="138"/>
      <c r="T236" s="53"/>
      <c r="AT236" s="17" t="s">
        <v>140</v>
      </c>
      <c r="AU236" s="17" t="s">
        <v>83</v>
      </c>
    </row>
    <row r="237" spans="2:65" s="1" customFormat="1" ht="11.25">
      <c r="B237" s="32"/>
      <c r="D237" s="139" t="s">
        <v>142</v>
      </c>
      <c r="F237" s="140" t="s">
        <v>348</v>
      </c>
      <c r="I237" s="137"/>
      <c r="L237" s="32"/>
      <c r="M237" s="138"/>
      <c r="T237" s="53"/>
      <c r="AT237" s="17" t="s">
        <v>142</v>
      </c>
      <c r="AU237" s="17" t="s">
        <v>83</v>
      </c>
    </row>
    <row r="238" spans="2:65" s="11" customFormat="1" ht="25.9" customHeight="1">
      <c r="B238" s="110"/>
      <c r="D238" s="111" t="s">
        <v>75</v>
      </c>
      <c r="E238" s="112" t="s">
        <v>349</v>
      </c>
      <c r="F238" s="112" t="s">
        <v>350</v>
      </c>
      <c r="I238" s="113"/>
      <c r="J238" s="114">
        <f>BK238</f>
        <v>0</v>
      </c>
      <c r="L238" s="110"/>
      <c r="M238" s="115"/>
      <c r="P238" s="116">
        <f>P239+P260+P285+P407+P412+P430+P443+P458+P527+P536+P550+P581+P627+P684+P778</f>
        <v>0</v>
      </c>
      <c r="R238" s="116">
        <f>R239+R260+R285+R407+R412+R430+R443+R458+R527+R536+R550+R581+R627+R684+R778</f>
        <v>4.3376003699999996</v>
      </c>
      <c r="T238" s="117">
        <f>T239+T260+T285+T407+T412+T430+T443+T458+T527+T536+T550+T581+T627+T684+T778</f>
        <v>2.92660433</v>
      </c>
      <c r="AR238" s="111" t="s">
        <v>83</v>
      </c>
      <c r="AT238" s="118" t="s">
        <v>75</v>
      </c>
      <c r="AU238" s="118" t="s">
        <v>76</v>
      </c>
      <c r="AY238" s="111" t="s">
        <v>130</v>
      </c>
      <c r="BK238" s="119">
        <f>BK239+BK260+BK285+BK407+BK412+BK430+BK443+BK458+BK527+BK536+BK550+BK581+BK627+BK684+BK778</f>
        <v>0</v>
      </c>
    </row>
    <row r="239" spans="2:65" s="11" customFormat="1" ht="22.9" customHeight="1">
      <c r="B239" s="110"/>
      <c r="D239" s="111" t="s">
        <v>75</v>
      </c>
      <c r="E239" s="120" t="s">
        <v>351</v>
      </c>
      <c r="F239" s="120" t="s">
        <v>352</v>
      </c>
      <c r="I239" s="113"/>
      <c r="J239" s="121">
        <f>BK239</f>
        <v>0</v>
      </c>
      <c r="L239" s="110"/>
      <c r="M239" s="115"/>
      <c r="P239" s="116">
        <f>SUM(P240:P259)</f>
        <v>0</v>
      </c>
      <c r="R239" s="116">
        <f>SUM(R240:R259)</f>
        <v>1.014E-2</v>
      </c>
      <c r="T239" s="117">
        <f>SUM(T240:T259)</f>
        <v>4.1999999999999997E-3</v>
      </c>
      <c r="AR239" s="111" t="s">
        <v>83</v>
      </c>
      <c r="AT239" s="118" t="s">
        <v>75</v>
      </c>
      <c r="AU239" s="118" t="s">
        <v>81</v>
      </c>
      <c r="AY239" s="111" t="s">
        <v>130</v>
      </c>
      <c r="BK239" s="119">
        <f>SUM(BK240:BK259)</f>
        <v>0</v>
      </c>
    </row>
    <row r="240" spans="2:65" s="1" customFormat="1" ht="16.5" customHeight="1">
      <c r="B240" s="32"/>
      <c r="C240" s="122" t="s">
        <v>353</v>
      </c>
      <c r="D240" s="122" t="s">
        <v>133</v>
      </c>
      <c r="E240" s="123" t="s">
        <v>354</v>
      </c>
      <c r="F240" s="124" t="s">
        <v>355</v>
      </c>
      <c r="G240" s="125" t="s">
        <v>193</v>
      </c>
      <c r="H240" s="126">
        <v>2</v>
      </c>
      <c r="I240" s="127"/>
      <c r="J240" s="128">
        <f>ROUND(I240*H240,2)</f>
        <v>0</v>
      </c>
      <c r="K240" s="124" t="s">
        <v>137</v>
      </c>
      <c r="L240" s="32"/>
      <c r="M240" s="129" t="s">
        <v>19</v>
      </c>
      <c r="N240" s="130" t="s">
        <v>47</v>
      </c>
      <c r="P240" s="131">
        <f>O240*H240</f>
        <v>0</v>
      </c>
      <c r="Q240" s="131">
        <v>0</v>
      </c>
      <c r="R240" s="131">
        <f>Q240*H240</f>
        <v>0</v>
      </c>
      <c r="S240" s="131">
        <v>2.0999999999999999E-3</v>
      </c>
      <c r="T240" s="132">
        <f>S240*H240</f>
        <v>4.1999999999999997E-3</v>
      </c>
      <c r="AR240" s="133" t="s">
        <v>246</v>
      </c>
      <c r="AT240" s="133" t="s">
        <v>133</v>
      </c>
      <c r="AU240" s="133" t="s">
        <v>83</v>
      </c>
      <c r="AY240" s="17" t="s">
        <v>130</v>
      </c>
      <c r="BE240" s="134">
        <f>IF(N240="základní",J240,0)</f>
        <v>0</v>
      </c>
      <c r="BF240" s="134">
        <f>IF(N240="snížená",J240,0)</f>
        <v>0</v>
      </c>
      <c r="BG240" s="134">
        <f>IF(N240="zákl. přenesená",J240,0)</f>
        <v>0</v>
      </c>
      <c r="BH240" s="134">
        <f>IF(N240="sníž. přenesená",J240,0)</f>
        <v>0</v>
      </c>
      <c r="BI240" s="134">
        <f>IF(N240="nulová",J240,0)</f>
        <v>0</v>
      </c>
      <c r="BJ240" s="17" t="s">
        <v>81</v>
      </c>
      <c r="BK240" s="134">
        <f>ROUND(I240*H240,2)</f>
        <v>0</v>
      </c>
      <c r="BL240" s="17" t="s">
        <v>246</v>
      </c>
      <c r="BM240" s="133" t="s">
        <v>356</v>
      </c>
    </row>
    <row r="241" spans="2:65" s="1" customFormat="1" ht="11.25">
      <c r="B241" s="32"/>
      <c r="D241" s="135" t="s">
        <v>140</v>
      </c>
      <c r="F241" s="136" t="s">
        <v>357</v>
      </c>
      <c r="I241" s="137"/>
      <c r="L241" s="32"/>
      <c r="M241" s="138"/>
      <c r="T241" s="53"/>
      <c r="AT241" s="17" t="s">
        <v>140</v>
      </c>
      <c r="AU241" s="17" t="s">
        <v>83</v>
      </c>
    </row>
    <row r="242" spans="2:65" s="1" customFormat="1" ht="11.25">
      <c r="B242" s="32"/>
      <c r="D242" s="139" t="s">
        <v>142</v>
      </c>
      <c r="F242" s="140" t="s">
        <v>358</v>
      </c>
      <c r="I242" s="137"/>
      <c r="L242" s="32"/>
      <c r="M242" s="138"/>
      <c r="T242" s="53"/>
      <c r="AT242" s="17" t="s">
        <v>142</v>
      </c>
      <c r="AU242" s="17" t="s">
        <v>83</v>
      </c>
    </row>
    <row r="243" spans="2:65" s="12" customFormat="1" ht="11.25">
      <c r="B243" s="141"/>
      <c r="D243" s="135" t="s">
        <v>144</v>
      </c>
      <c r="E243" s="142" t="s">
        <v>19</v>
      </c>
      <c r="F243" s="143" t="s">
        <v>359</v>
      </c>
      <c r="H243" s="142" t="s">
        <v>19</v>
      </c>
      <c r="I243" s="144"/>
      <c r="L243" s="141"/>
      <c r="M243" s="145"/>
      <c r="T243" s="146"/>
      <c r="AT243" s="142" t="s">
        <v>144</v>
      </c>
      <c r="AU243" s="142" t="s">
        <v>83</v>
      </c>
      <c r="AV243" s="12" t="s">
        <v>81</v>
      </c>
      <c r="AW243" s="12" t="s">
        <v>37</v>
      </c>
      <c r="AX243" s="12" t="s">
        <v>76</v>
      </c>
      <c r="AY243" s="142" t="s">
        <v>130</v>
      </c>
    </row>
    <row r="244" spans="2:65" s="13" customFormat="1" ht="11.25">
      <c r="B244" s="147"/>
      <c r="D244" s="135" t="s">
        <v>144</v>
      </c>
      <c r="E244" s="148" t="s">
        <v>19</v>
      </c>
      <c r="F244" s="149" t="s">
        <v>83</v>
      </c>
      <c r="H244" s="150">
        <v>2</v>
      </c>
      <c r="I244" s="151"/>
      <c r="L244" s="147"/>
      <c r="M244" s="152"/>
      <c r="T244" s="153"/>
      <c r="AT244" s="148" t="s">
        <v>144</v>
      </c>
      <c r="AU244" s="148" t="s">
        <v>83</v>
      </c>
      <c r="AV244" s="13" t="s">
        <v>83</v>
      </c>
      <c r="AW244" s="13" t="s">
        <v>37</v>
      </c>
      <c r="AX244" s="13" t="s">
        <v>81</v>
      </c>
      <c r="AY244" s="148" t="s">
        <v>130</v>
      </c>
    </row>
    <row r="245" spans="2:65" s="1" customFormat="1" ht="16.5" customHeight="1">
      <c r="B245" s="32"/>
      <c r="C245" s="122" t="s">
        <v>360</v>
      </c>
      <c r="D245" s="122" t="s">
        <v>133</v>
      </c>
      <c r="E245" s="123" t="s">
        <v>361</v>
      </c>
      <c r="F245" s="124" t="s">
        <v>362</v>
      </c>
      <c r="G245" s="125" t="s">
        <v>193</v>
      </c>
      <c r="H245" s="126">
        <v>5</v>
      </c>
      <c r="I245" s="127"/>
      <c r="J245" s="128">
        <f>ROUND(I245*H245,2)</f>
        <v>0</v>
      </c>
      <c r="K245" s="124" t="s">
        <v>137</v>
      </c>
      <c r="L245" s="32"/>
      <c r="M245" s="129" t="s">
        <v>19</v>
      </c>
      <c r="N245" s="130" t="s">
        <v>47</v>
      </c>
      <c r="P245" s="131">
        <f>O245*H245</f>
        <v>0</v>
      </c>
      <c r="Q245" s="131">
        <v>1.42E-3</v>
      </c>
      <c r="R245" s="131">
        <f>Q245*H245</f>
        <v>7.1000000000000004E-3</v>
      </c>
      <c r="S245" s="131">
        <v>0</v>
      </c>
      <c r="T245" s="132">
        <f>S245*H245</f>
        <v>0</v>
      </c>
      <c r="AR245" s="133" t="s">
        <v>246</v>
      </c>
      <c r="AT245" s="133" t="s">
        <v>133</v>
      </c>
      <c r="AU245" s="133" t="s">
        <v>83</v>
      </c>
      <c r="AY245" s="17" t="s">
        <v>130</v>
      </c>
      <c r="BE245" s="134">
        <f>IF(N245="základní",J245,0)</f>
        <v>0</v>
      </c>
      <c r="BF245" s="134">
        <f>IF(N245="snížená",J245,0)</f>
        <v>0</v>
      </c>
      <c r="BG245" s="134">
        <f>IF(N245="zákl. přenesená",J245,0)</f>
        <v>0</v>
      </c>
      <c r="BH245" s="134">
        <f>IF(N245="sníž. přenesená",J245,0)</f>
        <v>0</v>
      </c>
      <c r="BI245" s="134">
        <f>IF(N245="nulová",J245,0)</f>
        <v>0</v>
      </c>
      <c r="BJ245" s="17" t="s">
        <v>81</v>
      </c>
      <c r="BK245" s="134">
        <f>ROUND(I245*H245,2)</f>
        <v>0</v>
      </c>
      <c r="BL245" s="17" t="s">
        <v>246</v>
      </c>
      <c r="BM245" s="133" t="s">
        <v>363</v>
      </c>
    </row>
    <row r="246" spans="2:65" s="1" customFormat="1" ht="11.25">
      <c r="B246" s="32"/>
      <c r="D246" s="135" t="s">
        <v>140</v>
      </c>
      <c r="F246" s="136" t="s">
        <v>364</v>
      </c>
      <c r="I246" s="137"/>
      <c r="L246" s="32"/>
      <c r="M246" s="138"/>
      <c r="T246" s="53"/>
      <c r="AT246" s="17" t="s">
        <v>140</v>
      </c>
      <c r="AU246" s="17" t="s">
        <v>83</v>
      </c>
    </row>
    <row r="247" spans="2:65" s="1" customFormat="1" ht="11.25">
      <c r="B247" s="32"/>
      <c r="D247" s="139" t="s">
        <v>142</v>
      </c>
      <c r="F247" s="140" t="s">
        <v>365</v>
      </c>
      <c r="I247" s="137"/>
      <c r="L247" s="32"/>
      <c r="M247" s="138"/>
      <c r="T247" s="53"/>
      <c r="AT247" s="17" t="s">
        <v>142</v>
      </c>
      <c r="AU247" s="17" t="s">
        <v>83</v>
      </c>
    </row>
    <row r="248" spans="2:65" s="12" customFormat="1" ht="11.25">
      <c r="B248" s="141"/>
      <c r="D248" s="135" t="s">
        <v>144</v>
      </c>
      <c r="E248" s="142" t="s">
        <v>19</v>
      </c>
      <c r="F248" s="143" t="s">
        <v>366</v>
      </c>
      <c r="H248" s="142" t="s">
        <v>19</v>
      </c>
      <c r="I248" s="144"/>
      <c r="L248" s="141"/>
      <c r="M248" s="145"/>
      <c r="T248" s="146"/>
      <c r="AT248" s="142" t="s">
        <v>144</v>
      </c>
      <c r="AU248" s="142" t="s">
        <v>83</v>
      </c>
      <c r="AV248" s="12" t="s">
        <v>81</v>
      </c>
      <c r="AW248" s="12" t="s">
        <v>37</v>
      </c>
      <c r="AX248" s="12" t="s">
        <v>76</v>
      </c>
      <c r="AY248" s="142" t="s">
        <v>130</v>
      </c>
    </row>
    <row r="249" spans="2:65" s="13" customFormat="1" ht="11.25">
      <c r="B249" s="147"/>
      <c r="D249" s="135" t="s">
        <v>144</v>
      </c>
      <c r="E249" s="148" t="s">
        <v>19</v>
      </c>
      <c r="F249" s="149" t="s">
        <v>367</v>
      </c>
      <c r="H249" s="150">
        <v>5</v>
      </c>
      <c r="I249" s="151"/>
      <c r="L249" s="147"/>
      <c r="M249" s="152"/>
      <c r="T249" s="153"/>
      <c r="AT249" s="148" t="s">
        <v>144</v>
      </c>
      <c r="AU249" s="148" t="s">
        <v>83</v>
      </c>
      <c r="AV249" s="13" t="s">
        <v>83</v>
      </c>
      <c r="AW249" s="13" t="s">
        <v>37</v>
      </c>
      <c r="AX249" s="13" t="s">
        <v>81</v>
      </c>
      <c r="AY249" s="148" t="s">
        <v>130</v>
      </c>
    </row>
    <row r="250" spans="2:65" s="1" customFormat="1" ht="16.5" customHeight="1">
      <c r="B250" s="32"/>
      <c r="C250" s="122" t="s">
        <v>368</v>
      </c>
      <c r="D250" s="122" t="s">
        <v>133</v>
      </c>
      <c r="E250" s="123" t="s">
        <v>369</v>
      </c>
      <c r="F250" s="124" t="s">
        <v>370</v>
      </c>
      <c r="G250" s="125" t="s">
        <v>193</v>
      </c>
      <c r="H250" s="126">
        <v>4</v>
      </c>
      <c r="I250" s="127"/>
      <c r="J250" s="128">
        <f>ROUND(I250*H250,2)</f>
        <v>0</v>
      </c>
      <c r="K250" s="124" t="s">
        <v>19</v>
      </c>
      <c r="L250" s="32"/>
      <c r="M250" s="129" t="s">
        <v>19</v>
      </c>
      <c r="N250" s="130" t="s">
        <v>47</v>
      </c>
      <c r="P250" s="131">
        <f>O250*H250</f>
        <v>0</v>
      </c>
      <c r="Q250" s="131">
        <v>7.6000000000000004E-4</v>
      </c>
      <c r="R250" s="131">
        <f>Q250*H250</f>
        <v>3.0400000000000002E-3</v>
      </c>
      <c r="S250" s="131">
        <v>0</v>
      </c>
      <c r="T250" s="132">
        <f>S250*H250</f>
        <v>0</v>
      </c>
      <c r="AR250" s="133" t="s">
        <v>246</v>
      </c>
      <c r="AT250" s="133" t="s">
        <v>133</v>
      </c>
      <c r="AU250" s="133" t="s">
        <v>83</v>
      </c>
      <c r="AY250" s="17" t="s">
        <v>130</v>
      </c>
      <c r="BE250" s="134">
        <f>IF(N250="základní",J250,0)</f>
        <v>0</v>
      </c>
      <c r="BF250" s="134">
        <f>IF(N250="snížená",J250,0)</f>
        <v>0</v>
      </c>
      <c r="BG250" s="134">
        <f>IF(N250="zákl. přenesená",J250,0)</f>
        <v>0</v>
      </c>
      <c r="BH250" s="134">
        <f>IF(N250="sníž. přenesená",J250,0)</f>
        <v>0</v>
      </c>
      <c r="BI250" s="134">
        <f>IF(N250="nulová",J250,0)</f>
        <v>0</v>
      </c>
      <c r="BJ250" s="17" t="s">
        <v>81</v>
      </c>
      <c r="BK250" s="134">
        <f>ROUND(I250*H250,2)</f>
        <v>0</v>
      </c>
      <c r="BL250" s="17" t="s">
        <v>246</v>
      </c>
      <c r="BM250" s="133" t="s">
        <v>371</v>
      </c>
    </row>
    <row r="251" spans="2:65" s="1" customFormat="1" ht="11.25">
      <c r="B251" s="32"/>
      <c r="D251" s="135" t="s">
        <v>140</v>
      </c>
      <c r="F251" s="136" t="s">
        <v>370</v>
      </c>
      <c r="I251" s="137"/>
      <c r="L251" s="32"/>
      <c r="M251" s="138"/>
      <c r="T251" s="53"/>
      <c r="AT251" s="17" t="s">
        <v>140</v>
      </c>
      <c r="AU251" s="17" t="s">
        <v>83</v>
      </c>
    </row>
    <row r="252" spans="2:65" s="12" customFormat="1" ht="11.25">
      <c r="B252" s="141"/>
      <c r="D252" s="135" t="s">
        <v>144</v>
      </c>
      <c r="E252" s="142" t="s">
        <v>19</v>
      </c>
      <c r="F252" s="143" t="s">
        <v>372</v>
      </c>
      <c r="H252" s="142" t="s">
        <v>19</v>
      </c>
      <c r="I252" s="144"/>
      <c r="L252" s="141"/>
      <c r="M252" s="145"/>
      <c r="T252" s="146"/>
      <c r="AT252" s="142" t="s">
        <v>144</v>
      </c>
      <c r="AU252" s="142" t="s">
        <v>83</v>
      </c>
      <c r="AV252" s="12" t="s">
        <v>81</v>
      </c>
      <c r="AW252" s="12" t="s">
        <v>37</v>
      </c>
      <c r="AX252" s="12" t="s">
        <v>76</v>
      </c>
      <c r="AY252" s="142" t="s">
        <v>130</v>
      </c>
    </row>
    <row r="253" spans="2:65" s="13" customFormat="1" ht="11.25">
      <c r="B253" s="147"/>
      <c r="D253" s="135" t="s">
        <v>144</v>
      </c>
      <c r="E253" s="148" t="s">
        <v>19</v>
      </c>
      <c r="F253" s="149" t="s">
        <v>138</v>
      </c>
      <c r="H253" s="150">
        <v>4</v>
      </c>
      <c r="I253" s="151"/>
      <c r="L253" s="147"/>
      <c r="M253" s="152"/>
      <c r="T253" s="153"/>
      <c r="AT253" s="148" t="s">
        <v>144</v>
      </c>
      <c r="AU253" s="148" t="s">
        <v>83</v>
      </c>
      <c r="AV253" s="13" t="s">
        <v>83</v>
      </c>
      <c r="AW253" s="13" t="s">
        <v>37</v>
      </c>
      <c r="AX253" s="13" t="s">
        <v>81</v>
      </c>
      <c r="AY253" s="148" t="s">
        <v>130</v>
      </c>
    </row>
    <row r="254" spans="2:65" s="1" customFormat="1" ht="16.5" customHeight="1">
      <c r="B254" s="32"/>
      <c r="C254" s="122" t="s">
        <v>373</v>
      </c>
      <c r="D254" s="122" t="s">
        <v>133</v>
      </c>
      <c r="E254" s="123" t="s">
        <v>374</v>
      </c>
      <c r="F254" s="124" t="s">
        <v>375</v>
      </c>
      <c r="G254" s="125" t="s">
        <v>193</v>
      </c>
      <c r="H254" s="126">
        <v>9</v>
      </c>
      <c r="I254" s="127"/>
      <c r="J254" s="128">
        <f>ROUND(I254*H254,2)</f>
        <v>0</v>
      </c>
      <c r="K254" s="124" t="s">
        <v>137</v>
      </c>
      <c r="L254" s="32"/>
      <c r="M254" s="129" t="s">
        <v>19</v>
      </c>
      <c r="N254" s="130" t="s">
        <v>47</v>
      </c>
      <c r="P254" s="131">
        <f>O254*H254</f>
        <v>0</v>
      </c>
      <c r="Q254" s="131">
        <v>0</v>
      </c>
      <c r="R254" s="131">
        <f>Q254*H254</f>
        <v>0</v>
      </c>
      <c r="S254" s="131">
        <v>0</v>
      </c>
      <c r="T254" s="132">
        <f>S254*H254</f>
        <v>0</v>
      </c>
      <c r="AR254" s="133" t="s">
        <v>246</v>
      </c>
      <c r="AT254" s="133" t="s">
        <v>133</v>
      </c>
      <c r="AU254" s="133" t="s">
        <v>83</v>
      </c>
      <c r="AY254" s="17" t="s">
        <v>130</v>
      </c>
      <c r="BE254" s="134">
        <f>IF(N254="základní",J254,0)</f>
        <v>0</v>
      </c>
      <c r="BF254" s="134">
        <f>IF(N254="snížená",J254,0)</f>
        <v>0</v>
      </c>
      <c r="BG254" s="134">
        <f>IF(N254="zákl. přenesená",J254,0)</f>
        <v>0</v>
      </c>
      <c r="BH254" s="134">
        <f>IF(N254="sníž. přenesená",J254,0)</f>
        <v>0</v>
      </c>
      <c r="BI254" s="134">
        <f>IF(N254="nulová",J254,0)</f>
        <v>0</v>
      </c>
      <c r="BJ254" s="17" t="s">
        <v>81</v>
      </c>
      <c r="BK254" s="134">
        <f>ROUND(I254*H254,2)</f>
        <v>0</v>
      </c>
      <c r="BL254" s="17" t="s">
        <v>246</v>
      </c>
      <c r="BM254" s="133" t="s">
        <v>376</v>
      </c>
    </row>
    <row r="255" spans="2:65" s="1" customFormat="1" ht="11.25">
      <c r="B255" s="32"/>
      <c r="D255" s="135" t="s">
        <v>140</v>
      </c>
      <c r="F255" s="136" t="s">
        <v>377</v>
      </c>
      <c r="I255" s="137"/>
      <c r="L255" s="32"/>
      <c r="M255" s="138"/>
      <c r="T255" s="53"/>
      <c r="AT255" s="17" t="s">
        <v>140</v>
      </c>
      <c r="AU255" s="17" t="s">
        <v>83</v>
      </c>
    </row>
    <row r="256" spans="2:65" s="1" customFormat="1" ht="11.25">
      <c r="B256" s="32"/>
      <c r="D256" s="139" t="s">
        <v>142</v>
      </c>
      <c r="F256" s="140" t="s">
        <v>378</v>
      </c>
      <c r="I256" s="137"/>
      <c r="L256" s="32"/>
      <c r="M256" s="138"/>
      <c r="T256" s="53"/>
      <c r="AT256" s="17" t="s">
        <v>142</v>
      </c>
      <c r="AU256" s="17" t="s">
        <v>83</v>
      </c>
    </row>
    <row r="257" spans="2:65" s="1" customFormat="1" ht="21.75" customHeight="1">
      <c r="B257" s="32"/>
      <c r="C257" s="122" t="s">
        <v>379</v>
      </c>
      <c r="D257" s="122" t="s">
        <v>133</v>
      </c>
      <c r="E257" s="123" t="s">
        <v>380</v>
      </c>
      <c r="F257" s="124" t="s">
        <v>381</v>
      </c>
      <c r="G257" s="125" t="s">
        <v>319</v>
      </c>
      <c r="H257" s="126">
        <v>0.01</v>
      </c>
      <c r="I257" s="127"/>
      <c r="J257" s="128">
        <f>ROUND(I257*H257,2)</f>
        <v>0</v>
      </c>
      <c r="K257" s="124" t="s">
        <v>137</v>
      </c>
      <c r="L257" s="32"/>
      <c r="M257" s="129" t="s">
        <v>19</v>
      </c>
      <c r="N257" s="130" t="s">
        <v>47</v>
      </c>
      <c r="P257" s="131">
        <f>O257*H257</f>
        <v>0</v>
      </c>
      <c r="Q257" s="131">
        <v>0</v>
      </c>
      <c r="R257" s="131">
        <f>Q257*H257</f>
        <v>0</v>
      </c>
      <c r="S257" s="131">
        <v>0</v>
      </c>
      <c r="T257" s="132">
        <f>S257*H257</f>
        <v>0</v>
      </c>
      <c r="AR257" s="133" t="s">
        <v>246</v>
      </c>
      <c r="AT257" s="133" t="s">
        <v>133</v>
      </c>
      <c r="AU257" s="133" t="s">
        <v>83</v>
      </c>
      <c r="AY257" s="17" t="s">
        <v>130</v>
      </c>
      <c r="BE257" s="134">
        <f>IF(N257="základní",J257,0)</f>
        <v>0</v>
      </c>
      <c r="BF257" s="134">
        <f>IF(N257="snížená",J257,0)</f>
        <v>0</v>
      </c>
      <c r="BG257" s="134">
        <f>IF(N257="zákl. přenesená",J257,0)</f>
        <v>0</v>
      </c>
      <c r="BH257" s="134">
        <f>IF(N257="sníž. přenesená",J257,0)</f>
        <v>0</v>
      </c>
      <c r="BI257" s="134">
        <f>IF(N257="nulová",J257,0)</f>
        <v>0</v>
      </c>
      <c r="BJ257" s="17" t="s">
        <v>81</v>
      </c>
      <c r="BK257" s="134">
        <f>ROUND(I257*H257,2)</f>
        <v>0</v>
      </c>
      <c r="BL257" s="17" t="s">
        <v>246</v>
      </c>
      <c r="BM257" s="133" t="s">
        <v>382</v>
      </c>
    </row>
    <row r="258" spans="2:65" s="1" customFormat="1" ht="19.5">
      <c r="B258" s="32"/>
      <c r="D258" s="135" t="s">
        <v>140</v>
      </c>
      <c r="F258" s="136" t="s">
        <v>383</v>
      </c>
      <c r="I258" s="137"/>
      <c r="L258" s="32"/>
      <c r="M258" s="138"/>
      <c r="T258" s="53"/>
      <c r="AT258" s="17" t="s">
        <v>140</v>
      </c>
      <c r="AU258" s="17" t="s">
        <v>83</v>
      </c>
    </row>
    <row r="259" spans="2:65" s="1" customFormat="1" ht="11.25">
      <c r="B259" s="32"/>
      <c r="D259" s="139" t="s">
        <v>142</v>
      </c>
      <c r="F259" s="140" t="s">
        <v>384</v>
      </c>
      <c r="I259" s="137"/>
      <c r="L259" s="32"/>
      <c r="M259" s="138"/>
      <c r="T259" s="53"/>
      <c r="AT259" s="17" t="s">
        <v>142</v>
      </c>
      <c r="AU259" s="17" t="s">
        <v>83</v>
      </c>
    </row>
    <row r="260" spans="2:65" s="11" customFormat="1" ht="22.9" customHeight="1">
      <c r="B260" s="110"/>
      <c r="D260" s="111" t="s">
        <v>75</v>
      </c>
      <c r="E260" s="120" t="s">
        <v>385</v>
      </c>
      <c r="F260" s="120" t="s">
        <v>386</v>
      </c>
      <c r="I260" s="113"/>
      <c r="J260" s="121">
        <f>BK260</f>
        <v>0</v>
      </c>
      <c r="L260" s="110"/>
      <c r="M260" s="115"/>
      <c r="P260" s="116">
        <f>SUM(P261:P284)</f>
        <v>0</v>
      </c>
      <c r="R260" s="116">
        <f>SUM(R261:R284)</f>
        <v>1.43E-2</v>
      </c>
      <c r="T260" s="117">
        <f>SUM(T261:T284)</f>
        <v>1.3129999999999999E-2</v>
      </c>
      <c r="AR260" s="111" t="s">
        <v>83</v>
      </c>
      <c r="AT260" s="118" t="s">
        <v>75</v>
      </c>
      <c r="AU260" s="118" t="s">
        <v>81</v>
      </c>
      <c r="AY260" s="111" t="s">
        <v>130</v>
      </c>
      <c r="BK260" s="119">
        <f>SUM(BK261:BK284)</f>
        <v>0</v>
      </c>
    </row>
    <row r="261" spans="2:65" s="1" customFormat="1" ht="16.5" customHeight="1">
      <c r="B261" s="32"/>
      <c r="C261" s="122" t="s">
        <v>387</v>
      </c>
      <c r="D261" s="122" t="s">
        <v>133</v>
      </c>
      <c r="E261" s="123" t="s">
        <v>388</v>
      </c>
      <c r="F261" s="124" t="s">
        <v>389</v>
      </c>
      <c r="G261" s="125" t="s">
        <v>193</v>
      </c>
      <c r="H261" s="126">
        <v>5</v>
      </c>
      <c r="I261" s="127"/>
      <c r="J261" s="128">
        <f>ROUND(I261*H261,2)</f>
        <v>0</v>
      </c>
      <c r="K261" s="124" t="s">
        <v>137</v>
      </c>
      <c r="L261" s="32"/>
      <c r="M261" s="129" t="s">
        <v>19</v>
      </c>
      <c r="N261" s="130" t="s">
        <v>47</v>
      </c>
      <c r="P261" s="131">
        <f>O261*H261</f>
        <v>0</v>
      </c>
      <c r="Q261" s="131">
        <v>0</v>
      </c>
      <c r="R261" s="131">
        <f>Q261*H261</f>
        <v>0</v>
      </c>
      <c r="S261" s="131">
        <v>2.7999999999999998E-4</v>
      </c>
      <c r="T261" s="132">
        <f>S261*H261</f>
        <v>1.3999999999999998E-3</v>
      </c>
      <c r="AR261" s="133" t="s">
        <v>246</v>
      </c>
      <c r="AT261" s="133" t="s">
        <v>133</v>
      </c>
      <c r="AU261" s="133" t="s">
        <v>83</v>
      </c>
      <c r="AY261" s="17" t="s">
        <v>130</v>
      </c>
      <c r="BE261" s="134">
        <f>IF(N261="základní",J261,0)</f>
        <v>0</v>
      </c>
      <c r="BF261" s="134">
        <f>IF(N261="snížená",J261,0)</f>
        <v>0</v>
      </c>
      <c r="BG261" s="134">
        <f>IF(N261="zákl. přenesená",J261,0)</f>
        <v>0</v>
      </c>
      <c r="BH261" s="134">
        <f>IF(N261="sníž. přenesená",J261,0)</f>
        <v>0</v>
      </c>
      <c r="BI261" s="134">
        <f>IF(N261="nulová",J261,0)</f>
        <v>0</v>
      </c>
      <c r="BJ261" s="17" t="s">
        <v>81</v>
      </c>
      <c r="BK261" s="134">
        <f>ROUND(I261*H261,2)</f>
        <v>0</v>
      </c>
      <c r="BL261" s="17" t="s">
        <v>246</v>
      </c>
      <c r="BM261" s="133" t="s">
        <v>390</v>
      </c>
    </row>
    <row r="262" spans="2:65" s="1" customFormat="1" ht="11.25">
      <c r="B262" s="32"/>
      <c r="D262" s="135" t="s">
        <v>140</v>
      </c>
      <c r="F262" s="136" t="s">
        <v>391</v>
      </c>
      <c r="I262" s="137"/>
      <c r="L262" s="32"/>
      <c r="M262" s="138"/>
      <c r="T262" s="53"/>
      <c r="AT262" s="17" t="s">
        <v>140</v>
      </c>
      <c r="AU262" s="17" t="s">
        <v>83</v>
      </c>
    </row>
    <row r="263" spans="2:65" s="1" customFormat="1" ht="11.25">
      <c r="B263" s="32"/>
      <c r="D263" s="139" t="s">
        <v>142</v>
      </c>
      <c r="F263" s="140" t="s">
        <v>392</v>
      </c>
      <c r="I263" s="137"/>
      <c r="L263" s="32"/>
      <c r="M263" s="138"/>
      <c r="T263" s="53"/>
      <c r="AT263" s="17" t="s">
        <v>142</v>
      </c>
      <c r="AU263" s="17" t="s">
        <v>83</v>
      </c>
    </row>
    <row r="264" spans="2:65" s="12" customFormat="1" ht="11.25">
      <c r="B264" s="141"/>
      <c r="D264" s="135" t="s">
        <v>144</v>
      </c>
      <c r="E264" s="142" t="s">
        <v>19</v>
      </c>
      <c r="F264" s="143" t="s">
        <v>393</v>
      </c>
      <c r="H264" s="142" t="s">
        <v>19</v>
      </c>
      <c r="I264" s="144"/>
      <c r="L264" s="141"/>
      <c r="M264" s="145"/>
      <c r="T264" s="146"/>
      <c r="AT264" s="142" t="s">
        <v>144</v>
      </c>
      <c r="AU264" s="142" t="s">
        <v>83</v>
      </c>
      <c r="AV264" s="12" t="s">
        <v>81</v>
      </c>
      <c r="AW264" s="12" t="s">
        <v>37</v>
      </c>
      <c r="AX264" s="12" t="s">
        <v>76</v>
      </c>
      <c r="AY264" s="142" t="s">
        <v>130</v>
      </c>
    </row>
    <row r="265" spans="2:65" s="13" customFormat="1" ht="11.25">
      <c r="B265" s="147"/>
      <c r="D265" s="135" t="s">
        <v>144</v>
      </c>
      <c r="E265" s="148" t="s">
        <v>19</v>
      </c>
      <c r="F265" s="149" t="s">
        <v>170</v>
      </c>
      <c r="H265" s="150">
        <v>5</v>
      </c>
      <c r="I265" s="151"/>
      <c r="L265" s="147"/>
      <c r="M265" s="152"/>
      <c r="T265" s="153"/>
      <c r="AT265" s="148" t="s">
        <v>144</v>
      </c>
      <c r="AU265" s="148" t="s">
        <v>83</v>
      </c>
      <c r="AV265" s="13" t="s">
        <v>83</v>
      </c>
      <c r="AW265" s="13" t="s">
        <v>37</v>
      </c>
      <c r="AX265" s="13" t="s">
        <v>81</v>
      </c>
      <c r="AY265" s="148" t="s">
        <v>130</v>
      </c>
    </row>
    <row r="266" spans="2:65" s="1" customFormat="1" ht="16.5" customHeight="1">
      <c r="B266" s="32"/>
      <c r="C266" s="122" t="s">
        <v>394</v>
      </c>
      <c r="D266" s="122" t="s">
        <v>133</v>
      </c>
      <c r="E266" s="123" t="s">
        <v>395</v>
      </c>
      <c r="F266" s="124" t="s">
        <v>396</v>
      </c>
      <c r="G266" s="125" t="s">
        <v>193</v>
      </c>
      <c r="H266" s="126">
        <v>10</v>
      </c>
      <c r="I266" s="127"/>
      <c r="J266" s="128">
        <f>ROUND(I266*H266,2)</f>
        <v>0</v>
      </c>
      <c r="K266" s="124" t="s">
        <v>137</v>
      </c>
      <c r="L266" s="32"/>
      <c r="M266" s="129" t="s">
        <v>19</v>
      </c>
      <c r="N266" s="130" t="s">
        <v>47</v>
      </c>
      <c r="P266" s="131">
        <f>O266*H266</f>
        <v>0</v>
      </c>
      <c r="Q266" s="131">
        <v>1.15E-3</v>
      </c>
      <c r="R266" s="131">
        <f>Q266*H266</f>
        <v>1.15E-2</v>
      </c>
      <c r="S266" s="131">
        <v>0</v>
      </c>
      <c r="T266" s="132">
        <f>S266*H266</f>
        <v>0</v>
      </c>
      <c r="AR266" s="133" t="s">
        <v>246</v>
      </c>
      <c r="AT266" s="133" t="s">
        <v>133</v>
      </c>
      <c r="AU266" s="133" t="s">
        <v>83</v>
      </c>
      <c r="AY266" s="17" t="s">
        <v>130</v>
      </c>
      <c r="BE266" s="134">
        <f>IF(N266="základní",J266,0)</f>
        <v>0</v>
      </c>
      <c r="BF266" s="134">
        <f>IF(N266="snížená",J266,0)</f>
        <v>0</v>
      </c>
      <c r="BG266" s="134">
        <f>IF(N266="zákl. přenesená",J266,0)</f>
        <v>0</v>
      </c>
      <c r="BH266" s="134">
        <f>IF(N266="sníž. přenesená",J266,0)</f>
        <v>0</v>
      </c>
      <c r="BI266" s="134">
        <f>IF(N266="nulová",J266,0)</f>
        <v>0</v>
      </c>
      <c r="BJ266" s="17" t="s">
        <v>81</v>
      </c>
      <c r="BK266" s="134">
        <f>ROUND(I266*H266,2)</f>
        <v>0</v>
      </c>
      <c r="BL266" s="17" t="s">
        <v>246</v>
      </c>
      <c r="BM266" s="133" t="s">
        <v>397</v>
      </c>
    </row>
    <row r="267" spans="2:65" s="1" customFormat="1" ht="11.25">
      <c r="B267" s="32"/>
      <c r="D267" s="135" t="s">
        <v>140</v>
      </c>
      <c r="F267" s="136" t="s">
        <v>398</v>
      </c>
      <c r="I267" s="137"/>
      <c r="L267" s="32"/>
      <c r="M267" s="138"/>
      <c r="T267" s="53"/>
      <c r="AT267" s="17" t="s">
        <v>140</v>
      </c>
      <c r="AU267" s="17" t="s">
        <v>83</v>
      </c>
    </row>
    <row r="268" spans="2:65" s="1" customFormat="1" ht="11.25">
      <c r="B268" s="32"/>
      <c r="D268" s="139" t="s">
        <v>142</v>
      </c>
      <c r="F268" s="140" t="s">
        <v>399</v>
      </c>
      <c r="I268" s="137"/>
      <c r="L268" s="32"/>
      <c r="M268" s="138"/>
      <c r="T268" s="53"/>
      <c r="AT268" s="17" t="s">
        <v>142</v>
      </c>
      <c r="AU268" s="17" t="s">
        <v>83</v>
      </c>
    </row>
    <row r="269" spans="2:65" s="12" customFormat="1" ht="11.25">
      <c r="B269" s="141"/>
      <c r="D269" s="135" t="s">
        <v>144</v>
      </c>
      <c r="E269" s="142" t="s">
        <v>19</v>
      </c>
      <c r="F269" s="143" t="s">
        <v>400</v>
      </c>
      <c r="H269" s="142" t="s">
        <v>19</v>
      </c>
      <c r="I269" s="144"/>
      <c r="L269" s="141"/>
      <c r="M269" s="145"/>
      <c r="T269" s="146"/>
      <c r="AT269" s="142" t="s">
        <v>144</v>
      </c>
      <c r="AU269" s="142" t="s">
        <v>83</v>
      </c>
      <c r="AV269" s="12" t="s">
        <v>81</v>
      </c>
      <c r="AW269" s="12" t="s">
        <v>37</v>
      </c>
      <c r="AX269" s="12" t="s">
        <v>76</v>
      </c>
      <c r="AY269" s="142" t="s">
        <v>130</v>
      </c>
    </row>
    <row r="270" spans="2:65" s="13" customFormat="1" ht="11.25">
      <c r="B270" s="147"/>
      <c r="D270" s="135" t="s">
        <v>144</v>
      </c>
      <c r="E270" s="148" t="s">
        <v>19</v>
      </c>
      <c r="F270" s="149" t="s">
        <v>205</v>
      </c>
      <c r="H270" s="150">
        <v>10</v>
      </c>
      <c r="I270" s="151"/>
      <c r="L270" s="147"/>
      <c r="M270" s="152"/>
      <c r="T270" s="153"/>
      <c r="AT270" s="148" t="s">
        <v>144</v>
      </c>
      <c r="AU270" s="148" t="s">
        <v>83</v>
      </c>
      <c r="AV270" s="13" t="s">
        <v>83</v>
      </c>
      <c r="AW270" s="13" t="s">
        <v>37</v>
      </c>
      <c r="AX270" s="13" t="s">
        <v>81</v>
      </c>
      <c r="AY270" s="148" t="s">
        <v>130</v>
      </c>
    </row>
    <row r="271" spans="2:65" s="1" customFormat="1" ht="21.75" customHeight="1">
      <c r="B271" s="32"/>
      <c r="C271" s="122" t="s">
        <v>401</v>
      </c>
      <c r="D271" s="122" t="s">
        <v>133</v>
      </c>
      <c r="E271" s="123" t="s">
        <v>402</v>
      </c>
      <c r="F271" s="124" t="s">
        <v>403</v>
      </c>
      <c r="G271" s="125" t="s">
        <v>193</v>
      </c>
      <c r="H271" s="126">
        <v>10</v>
      </c>
      <c r="I271" s="127"/>
      <c r="J271" s="128">
        <f>ROUND(I271*H271,2)</f>
        <v>0</v>
      </c>
      <c r="K271" s="124" t="s">
        <v>137</v>
      </c>
      <c r="L271" s="32"/>
      <c r="M271" s="129" t="s">
        <v>19</v>
      </c>
      <c r="N271" s="130" t="s">
        <v>47</v>
      </c>
      <c r="P271" s="131">
        <f>O271*H271</f>
        <v>0</v>
      </c>
      <c r="Q271" s="131">
        <v>4.0000000000000003E-5</v>
      </c>
      <c r="R271" s="131">
        <f>Q271*H271</f>
        <v>4.0000000000000002E-4</v>
      </c>
      <c r="S271" s="131">
        <v>0</v>
      </c>
      <c r="T271" s="132">
        <f>S271*H271</f>
        <v>0</v>
      </c>
      <c r="AR271" s="133" t="s">
        <v>246</v>
      </c>
      <c r="AT271" s="133" t="s">
        <v>133</v>
      </c>
      <c r="AU271" s="133" t="s">
        <v>83</v>
      </c>
      <c r="AY271" s="17" t="s">
        <v>130</v>
      </c>
      <c r="BE271" s="134">
        <f>IF(N271="základní",J271,0)</f>
        <v>0</v>
      </c>
      <c r="BF271" s="134">
        <f>IF(N271="snížená",J271,0)</f>
        <v>0</v>
      </c>
      <c r="BG271" s="134">
        <f>IF(N271="zákl. přenesená",J271,0)</f>
        <v>0</v>
      </c>
      <c r="BH271" s="134">
        <f>IF(N271="sníž. přenesená",J271,0)</f>
        <v>0</v>
      </c>
      <c r="BI271" s="134">
        <f>IF(N271="nulová",J271,0)</f>
        <v>0</v>
      </c>
      <c r="BJ271" s="17" t="s">
        <v>81</v>
      </c>
      <c r="BK271" s="134">
        <f>ROUND(I271*H271,2)</f>
        <v>0</v>
      </c>
      <c r="BL271" s="17" t="s">
        <v>246</v>
      </c>
      <c r="BM271" s="133" t="s">
        <v>404</v>
      </c>
    </row>
    <row r="272" spans="2:65" s="1" customFormat="1" ht="19.5">
      <c r="B272" s="32"/>
      <c r="D272" s="135" t="s">
        <v>140</v>
      </c>
      <c r="F272" s="136" t="s">
        <v>405</v>
      </c>
      <c r="I272" s="137"/>
      <c r="L272" s="32"/>
      <c r="M272" s="138"/>
      <c r="T272" s="53"/>
      <c r="AT272" s="17" t="s">
        <v>140</v>
      </c>
      <c r="AU272" s="17" t="s">
        <v>83</v>
      </c>
    </row>
    <row r="273" spans="2:65" s="1" customFormat="1" ht="11.25">
      <c r="B273" s="32"/>
      <c r="D273" s="139" t="s">
        <v>142</v>
      </c>
      <c r="F273" s="140" t="s">
        <v>406</v>
      </c>
      <c r="I273" s="137"/>
      <c r="L273" s="32"/>
      <c r="M273" s="138"/>
      <c r="T273" s="53"/>
      <c r="AT273" s="17" t="s">
        <v>142</v>
      </c>
      <c r="AU273" s="17" t="s">
        <v>83</v>
      </c>
    </row>
    <row r="274" spans="2:65" s="1" customFormat="1" ht="16.5" customHeight="1">
      <c r="B274" s="32"/>
      <c r="C274" s="122" t="s">
        <v>407</v>
      </c>
      <c r="D274" s="122" t="s">
        <v>133</v>
      </c>
      <c r="E274" s="123" t="s">
        <v>408</v>
      </c>
      <c r="F274" s="124" t="s">
        <v>409</v>
      </c>
      <c r="G274" s="125" t="s">
        <v>215</v>
      </c>
      <c r="H274" s="126">
        <v>12</v>
      </c>
      <c r="I274" s="127"/>
      <c r="J274" s="128">
        <f>ROUND(I274*H274,2)</f>
        <v>0</v>
      </c>
      <c r="K274" s="124" t="s">
        <v>137</v>
      </c>
      <c r="L274" s="32"/>
      <c r="M274" s="129" t="s">
        <v>19</v>
      </c>
      <c r="N274" s="130" t="s">
        <v>47</v>
      </c>
      <c r="P274" s="131">
        <f>O274*H274</f>
        <v>0</v>
      </c>
      <c r="Q274" s="131">
        <v>2.0000000000000001E-4</v>
      </c>
      <c r="R274" s="131">
        <f>Q274*H274</f>
        <v>2.4000000000000002E-3</v>
      </c>
      <c r="S274" s="131">
        <v>0</v>
      </c>
      <c r="T274" s="132">
        <f>S274*H274</f>
        <v>0</v>
      </c>
      <c r="AR274" s="133" t="s">
        <v>246</v>
      </c>
      <c r="AT274" s="133" t="s">
        <v>133</v>
      </c>
      <c r="AU274" s="133" t="s">
        <v>83</v>
      </c>
      <c r="AY274" s="17" t="s">
        <v>130</v>
      </c>
      <c r="BE274" s="134">
        <f>IF(N274="základní",J274,0)</f>
        <v>0</v>
      </c>
      <c r="BF274" s="134">
        <f>IF(N274="snížená",J274,0)</f>
        <v>0</v>
      </c>
      <c r="BG274" s="134">
        <f>IF(N274="zákl. přenesená",J274,0)</f>
        <v>0</v>
      </c>
      <c r="BH274" s="134">
        <f>IF(N274="sníž. přenesená",J274,0)</f>
        <v>0</v>
      </c>
      <c r="BI274" s="134">
        <f>IF(N274="nulová",J274,0)</f>
        <v>0</v>
      </c>
      <c r="BJ274" s="17" t="s">
        <v>81</v>
      </c>
      <c r="BK274" s="134">
        <f>ROUND(I274*H274,2)</f>
        <v>0</v>
      </c>
      <c r="BL274" s="17" t="s">
        <v>246</v>
      </c>
      <c r="BM274" s="133" t="s">
        <v>410</v>
      </c>
    </row>
    <row r="275" spans="2:65" s="1" customFormat="1" ht="11.25">
      <c r="B275" s="32"/>
      <c r="D275" s="135" t="s">
        <v>140</v>
      </c>
      <c r="F275" s="136" t="s">
        <v>411</v>
      </c>
      <c r="I275" s="137"/>
      <c r="L275" s="32"/>
      <c r="M275" s="138"/>
      <c r="T275" s="53"/>
      <c r="AT275" s="17" t="s">
        <v>140</v>
      </c>
      <c r="AU275" s="17" t="s">
        <v>83</v>
      </c>
    </row>
    <row r="276" spans="2:65" s="1" customFormat="1" ht="11.25">
      <c r="B276" s="32"/>
      <c r="D276" s="139" t="s">
        <v>142</v>
      </c>
      <c r="F276" s="140" t="s">
        <v>412</v>
      </c>
      <c r="I276" s="137"/>
      <c r="L276" s="32"/>
      <c r="M276" s="138"/>
      <c r="T276" s="53"/>
      <c r="AT276" s="17" t="s">
        <v>142</v>
      </c>
      <c r="AU276" s="17" t="s">
        <v>83</v>
      </c>
    </row>
    <row r="277" spans="2:65" s="1" customFormat="1" ht="16.5" customHeight="1">
      <c r="B277" s="32"/>
      <c r="C277" s="122" t="s">
        <v>413</v>
      </c>
      <c r="D277" s="122" t="s">
        <v>133</v>
      </c>
      <c r="E277" s="123" t="s">
        <v>414</v>
      </c>
      <c r="F277" s="124" t="s">
        <v>415</v>
      </c>
      <c r="G277" s="125" t="s">
        <v>215</v>
      </c>
      <c r="H277" s="126">
        <v>17</v>
      </c>
      <c r="I277" s="127"/>
      <c r="J277" s="128">
        <f>ROUND(I277*H277,2)</f>
        <v>0</v>
      </c>
      <c r="K277" s="124" t="s">
        <v>137</v>
      </c>
      <c r="L277" s="32"/>
      <c r="M277" s="129" t="s">
        <v>19</v>
      </c>
      <c r="N277" s="130" t="s">
        <v>47</v>
      </c>
      <c r="P277" s="131">
        <f>O277*H277</f>
        <v>0</v>
      </c>
      <c r="Q277" s="131">
        <v>0</v>
      </c>
      <c r="R277" s="131">
        <f>Q277*H277</f>
        <v>0</v>
      </c>
      <c r="S277" s="131">
        <v>6.8999999999999997E-4</v>
      </c>
      <c r="T277" s="132">
        <f>S277*H277</f>
        <v>1.1729999999999999E-2</v>
      </c>
      <c r="AR277" s="133" t="s">
        <v>246</v>
      </c>
      <c r="AT277" s="133" t="s">
        <v>133</v>
      </c>
      <c r="AU277" s="133" t="s">
        <v>83</v>
      </c>
      <c r="AY277" s="17" t="s">
        <v>130</v>
      </c>
      <c r="BE277" s="134">
        <f>IF(N277="základní",J277,0)</f>
        <v>0</v>
      </c>
      <c r="BF277" s="134">
        <f>IF(N277="snížená",J277,0)</f>
        <v>0</v>
      </c>
      <c r="BG277" s="134">
        <f>IF(N277="zákl. přenesená",J277,0)</f>
        <v>0</v>
      </c>
      <c r="BH277" s="134">
        <f>IF(N277="sníž. přenesená",J277,0)</f>
        <v>0</v>
      </c>
      <c r="BI277" s="134">
        <f>IF(N277="nulová",J277,0)</f>
        <v>0</v>
      </c>
      <c r="BJ277" s="17" t="s">
        <v>81</v>
      </c>
      <c r="BK277" s="134">
        <f>ROUND(I277*H277,2)</f>
        <v>0</v>
      </c>
      <c r="BL277" s="17" t="s">
        <v>246</v>
      </c>
      <c r="BM277" s="133" t="s">
        <v>416</v>
      </c>
    </row>
    <row r="278" spans="2:65" s="1" customFormat="1" ht="11.25">
      <c r="B278" s="32"/>
      <c r="D278" s="135" t="s">
        <v>140</v>
      </c>
      <c r="F278" s="136" t="s">
        <v>417</v>
      </c>
      <c r="I278" s="137"/>
      <c r="L278" s="32"/>
      <c r="M278" s="138"/>
      <c r="T278" s="53"/>
      <c r="AT278" s="17" t="s">
        <v>140</v>
      </c>
      <c r="AU278" s="17" t="s">
        <v>83</v>
      </c>
    </row>
    <row r="279" spans="2:65" s="1" customFormat="1" ht="11.25">
      <c r="B279" s="32"/>
      <c r="D279" s="139" t="s">
        <v>142</v>
      </c>
      <c r="F279" s="140" t="s">
        <v>418</v>
      </c>
      <c r="I279" s="137"/>
      <c r="L279" s="32"/>
      <c r="M279" s="138"/>
      <c r="T279" s="53"/>
      <c r="AT279" s="17" t="s">
        <v>142</v>
      </c>
      <c r="AU279" s="17" t="s">
        <v>83</v>
      </c>
    </row>
    <row r="280" spans="2:65" s="12" customFormat="1" ht="11.25">
      <c r="B280" s="141"/>
      <c r="D280" s="135" t="s">
        <v>144</v>
      </c>
      <c r="E280" s="142" t="s">
        <v>19</v>
      </c>
      <c r="F280" s="143" t="s">
        <v>419</v>
      </c>
      <c r="H280" s="142" t="s">
        <v>19</v>
      </c>
      <c r="I280" s="144"/>
      <c r="L280" s="141"/>
      <c r="M280" s="145"/>
      <c r="T280" s="146"/>
      <c r="AT280" s="142" t="s">
        <v>144</v>
      </c>
      <c r="AU280" s="142" t="s">
        <v>83</v>
      </c>
      <c r="AV280" s="12" t="s">
        <v>81</v>
      </c>
      <c r="AW280" s="12" t="s">
        <v>37</v>
      </c>
      <c r="AX280" s="12" t="s">
        <v>76</v>
      </c>
      <c r="AY280" s="142" t="s">
        <v>130</v>
      </c>
    </row>
    <row r="281" spans="2:65" s="13" customFormat="1" ht="11.25">
      <c r="B281" s="147"/>
      <c r="D281" s="135" t="s">
        <v>144</v>
      </c>
      <c r="E281" s="148" t="s">
        <v>19</v>
      </c>
      <c r="F281" s="149" t="s">
        <v>254</v>
      </c>
      <c r="H281" s="150">
        <v>17</v>
      </c>
      <c r="I281" s="151"/>
      <c r="L281" s="147"/>
      <c r="M281" s="152"/>
      <c r="T281" s="153"/>
      <c r="AT281" s="148" t="s">
        <v>144</v>
      </c>
      <c r="AU281" s="148" t="s">
        <v>83</v>
      </c>
      <c r="AV281" s="13" t="s">
        <v>83</v>
      </c>
      <c r="AW281" s="13" t="s">
        <v>37</v>
      </c>
      <c r="AX281" s="13" t="s">
        <v>81</v>
      </c>
      <c r="AY281" s="148" t="s">
        <v>130</v>
      </c>
    </row>
    <row r="282" spans="2:65" s="1" customFormat="1" ht="21.75" customHeight="1">
      <c r="B282" s="32"/>
      <c r="C282" s="122" t="s">
        <v>420</v>
      </c>
      <c r="D282" s="122" t="s">
        <v>133</v>
      </c>
      <c r="E282" s="123" t="s">
        <v>421</v>
      </c>
      <c r="F282" s="124" t="s">
        <v>422</v>
      </c>
      <c r="G282" s="125" t="s">
        <v>319</v>
      </c>
      <c r="H282" s="126">
        <v>1.4E-2</v>
      </c>
      <c r="I282" s="127"/>
      <c r="J282" s="128">
        <f>ROUND(I282*H282,2)</f>
        <v>0</v>
      </c>
      <c r="K282" s="124" t="s">
        <v>137</v>
      </c>
      <c r="L282" s="32"/>
      <c r="M282" s="129" t="s">
        <v>19</v>
      </c>
      <c r="N282" s="130" t="s">
        <v>47</v>
      </c>
      <c r="P282" s="131">
        <f>O282*H282</f>
        <v>0</v>
      </c>
      <c r="Q282" s="131">
        <v>0</v>
      </c>
      <c r="R282" s="131">
        <f>Q282*H282</f>
        <v>0</v>
      </c>
      <c r="S282" s="131">
        <v>0</v>
      </c>
      <c r="T282" s="132">
        <f>S282*H282</f>
        <v>0</v>
      </c>
      <c r="AR282" s="133" t="s">
        <v>246</v>
      </c>
      <c r="AT282" s="133" t="s">
        <v>133</v>
      </c>
      <c r="AU282" s="133" t="s">
        <v>83</v>
      </c>
      <c r="AY282" s="17" t="s">
        <v>130</v>
      </c>
      <c r="BE282" s="134">
        <f>IF(N282="základní",J282,0)</f>
        <v>0</v>
      </c>
      <c r="BF282" s="134">
        <f>IF(N282="snížená",J282,0)</f>
        <v>0</v>
      </c>
      <c r="BG282" s="134">
        <f>IF(N282="zákl. přenesená",J282,0)</f>
        <v>0</v>
      </c>
      <c r="BH282" s="134">
        <f>IF(N282="sníž. přenesená",J282,0)</f>
        <v>0</v>
      </c>
      <c r="BI282" s="134">
        <f>IF(N282="nulová",J282,0)</f>
        <v>0</v>
      </c>
      <c r="BJ282" s="17" t="s">
        <v>81</v>
      </c>
      <c r="BK282" s="134">
        <f>ROUND(I282*H282,2)</f>
        <v>0</v>
      </c>
      <c r="BL282" s="17" t="s">
        <v>246</v>
      </c>
      <c r="BM282" s="133" t="s">
        <v>423</v>
      </c>
    </row>
    <row r="283" spans="2:65" s="1" customFormat="1" ht="19.5">
      <c r="B283" s="32"/>
      <c r="D283" s="135" t="s">
        <v>140</v>
      </c>
      <c r="F283" s="136" t="s">
        <v>424</v>
      </c>
      <c r="I283" s="137"/>
      <c r="L283" s="32"/>
      <c r="M283" s="138"/>
      <c r="T283" s="53"/>
      <c r="AT283" s="17" t="s">
        <v>140</v>
      </c>
      <c r="AU283" s="17" t="s">
        <v>83</v>
      </c>
    </row>
    <row r="284" spans="2:65" s="1" customFormat="1" ht="11.25">
      <c r="B284" s="32"/>
      <c r="D284" s="139" t="s">
        <v>142</v>
      </c>
      <c r="F284" s="140" t="s">
        <v>425</v>
      </c>
      <c r="I284" s="137"/>
      <c r="L284" s="32"/>
      <c r="M284" s="138"/>
      <c r="T284" s="53"/>
      <c r="AT284" s="17" t="s">
        <v>142</v>
      </c>
      <c r="AU284" s="17" t="s">
        <v>83</v>
      </c>
    </row>
    <row r="285" spans="2:65" s="11" customFormat="1" ht="22.9" customHeight="1">
      <c r="B285" s="110"/>
      <c r="D285" s="111" t="s">
        <v>75</v>
      </c>
      <c r="E285" s="120" t="s">
        <v>426</v>
      </c>
      <c r="F285" s="120" t="s">
        <v>427</v>
      </c>
      <c r="I285" s="113"/>
      <c r="J285" s="121">
        <f>BK285</f>
        <v>0</v>
      </c>
      <c r="L285" s="110"/>
      <c r="M285" s="115"/>
      <c r="P285" s="116">
        <f>SUM(P286:P406)</f>
        <v>0</v>
      </c>
      <c r="R285" s="116">
        <f>SUM(R286:R406)</f>
        <v>0.27304</v>
      </c>
      <c r="T285" s="117">
        <f>SUM(T286:T406)</f>
        <v>0.33682000000000001</v>
      </c>
      <c r="AR285" s="111" t="s">
        <v>83</v>
      </c>
      <c r="AT285" s="118" t="s">
        <v>75</v>
      </c>
      <c r="AU285" s="118" t="s">
        <v>81</v>
      </c>
      <c r="AY285" s="111" t="s">
        <v>130</v>
      </c>
      <c r="BK285" s="119">
        <f>SUM(BK286:BK406)</f>
        <v>0</v>
      </c>
    </row>
    <row r="286" spans="2:65" s="1" customFormat="1" ht="16.5" customHeight="1">
      <c r="B286" s="32"/>
      <c r="C286" s="122" t="s">
        <v>428</v>
      </c>
      <c r="D286" s="122" t="s">
        <v>133</v>
      </c>
      <c r="E286" s="123" t="s">
        <v>429</v>
      </c>
      <c r="F286" s="124" t="s">
        <v>430</v>
      </c>
      <c r="G286" s="125" t="s">
        <v>431</v>
      </c>
      <c r="H286" s="126">
        <v>5</v>
      </c>
      <c r="I286" s="127"/>
      <c r="J286" s="128">
        <f>ROUND(I286*H286,2)</f>
        <v>0</v>
      </c>
      <c r="K286" s="124" t="s">
        <v>137</v>
      </c>
      <c r="L286" s="32"/>
      <c r="M286" s="129" t="s">
        <v>19</v>
      </c>
      <c r="N286" s="130" t="s">
        <v>47</v>
      </c>
      <c r="P286" s="131">
        <f>O286*H286</f>
        <v>0</v>
      </c>
      <c r="Q286" s="131">
        <v>0</v>
      </c>
      <c r="R286" s="131">
        <f>Q286*H286</f>
        <v>0</v>
      </c>
      <c r="S286" s="131">
        <v>3.4200000000000001E-2</v>
      </c>
      <c r="T286" s="132">
        <f>S286*H286</f>
        <v>0.17100000000000001</v>
      </c>
      <c r="AR286" s="133" t="s">
        <v>246</v>
      </c>
      <c r="AT286" s="133" t="s">
        <v>133</v>
      </c>
      <c r="AU286" s="133" t="s">
        <v>83</v>
      </c>
      <c r="AY286" s="17" t="s">
        <v>130</v>
      </c>
      <c r="BE286" s="134">
        <f>IF(N286="základní",J286,0)</f>
        <v>0</v>
      </c>
      <c r="BF286" s="134">
        <f>IF(N286="snížená",J286,0)</f>
        <v>0</v>
      </c>
      <c r="BG286" s="134">
        <f>IF(N286="zákl. přenesená",J286,0)</f>
        <v>0</v>
      </c>
      <c r="BH286" s="134">
        <f>IF(N286="sníž. přenesená",J286,0)</f>
        <v>0</v>
      </c>
      <c r="BI286" s="134">
        <f>IF(N286="nulová",J286,0)</f>
        <v>0</v>
      </c>
      <c r="BJ286" s="17" t="s">
        <v>81</v>
      </c>
      <c r="BK286" s="134">
        <f>ROUND(I286*H286,2)</f>
        <v>0</v>
      </c>
      <c r="BL286" s="17" t="s">
        <v>246</v>
      </c>
      <c r="BM286" s="133" t="s">
        <v>432</v>
      </c>
    </row>
    <row r="287" spans="2:65" s="1" customFormat="1" ht="11.25">
      <c r="B287" s="32"/>
      <c r="D287" s="135" t="s">
        <v>140</v>
      </c>
      <c r="F287" s="136" t="s">
        <v>433</v>
      </c>
      <c r="I287" s="137"/>
      <c r="L287" s="32"/>
      <c r="M287" s="138"/>
      <c r="T287" s="53"/>
      <c r="AT287" s="17" t="s">
        <v>140</v>
      </c>
      <c r="AU287" s="17" t="s">
        <v>83</v>
      </c>
    </row>
    <row r="288" spans="2:65" s="1" customFormat="1" ht="11.25">
      <c r="B288" s="32"/>
      <c r="D288" s="139" t="s">
        <v>142</v>
      </c>
      <c r="F288" s="140" t="s">
        <v>434</v>
      </c>
      <c r="I288" s="137"/>
      <c r="L288" s="32"/>
      <c r="M288" s="138"/>
      <c r="T288" s="53"/>
      <c r="AT288" s="17" t="s">
        <v>142</v>
      </c>
      <c r="AU288" s="17" t="s">
        <v>83</v>
      </c>
    </row>
    <row r="289" spans="2:65" s="12" customFormat="1" ht="11.25">
      <c r="B289" s="141"/>
      <c r="D289" s="135" t="s">
        <v>144</v>
      </c>
      <c r="E289" s="142" t="s">
        <v>19</v>
      </c>
      <c r="F289" s="143" t="s">
        <v>435</v>
      </c>
      <c r="H289" s="142" t="s">
        <v>19</v>
      </c>
      <c r="I289" s="144"/>
      <c r="L289" s="141"/>
      <c r="M289" s="145"/>
      <c r="T289" s="146"/>
      <c r="AT289" s="142" t="s">
        <v>144</v>
      </c>
      <c r="AU289" s="142" t="s">
        <v>83</v>
      </c>
      <c r="AV289" s="12" t="s">
        <v>81</v>
      </c>
      <c r="AW289" s="12" t="s">
        <v>37</v>
      </c>
      <c r="AX289" s="12" t="s">
        <v>76</v>
      </c>
      <c r="AY289" s="142" t="s">
        <v>130</v>
      </c>
    </row>
    <row r="290" spans="2:65" s="13" customFormat="1" ht="11.25">
      <c r="B290" s="147"/>
      <c r="D290" s="135" t="s">
        <v>144</v>
      </c>
      <c r="E290" s="148" t="s">
        <v>19</v>
      </c>
      <c r="F290" s="149" t="s">
        <v>170</v>
      </c>
      <c r="H290" s="150">
        <v>5</v>
      </c>
      <c r="I290" s="151"/>
      <c r="L290" s="147"/>
      <c r="M290" s="152"/>
      <c r="T290" s="153"/>
      <c r="AT290" s="148" t="s">
        <v>144</v>
      </c>
      <c r="AU290" s="148" t="s">
        <v>83</v>
      </c>
      <c r="AV290" s="13" t="s">
        <v>83</v>
      </c>
      <c r="AW290" s="13" t="s">
        <v>37</v>
      </c>
      <c r="AX290" s="13" t="s">
        <v>81</v>
      </c>
      <c r="AY290" s="148" t="s">
        <v>130</v>
      </c>
    </row>
    <row r="291" spans="2:65" s="1" customFormat="1" ht="16.5" customHeight="1">
      <c r="B291" s="32"/>
      <c r="C291" s="122" t="s">
        <v>436</v>
      </c>
      <c r="D291" s="122" t="s">
        <v>133</v>
      </c>
      <c r="E291" s="123" t="s">
        <v>437</v>
      </c>
      <c r="F291" s="124" t="s">
        <v>438</v>
      </c>
      <c r="G291" s="125" t="s">
        <v>431</v>
      </c>
      <c r="H291" s="126">
        <v>4</v>
      </c>
      <c r="I291" s="127"/>
      <c r="J291" s="128">
        <f>ROUND(I291*H291,2)</f>
        <v>0</v>
      </c>
      <c r="K291" s="124" t="s">
        <v>137</v>
      </c>
      <c r="L291" s="32"/>
      <c r="M291" s="129" t="s">
        <v>19</v>
      </c>
      <c r="N291" s="130" t="s">
        <v>47</v>
      </c>
      <c r="P291" s="131">
        <f>O291*H291</f>
        <v>0</v>
      </c>
      <c r="Q291" s="131">
        <v>1.7469999999999999E-2</v>
      </c>
      <c r="R291" s="131">
        <f>Q291*H291</f>
        <v>6.9879999999999998E-2</v>
      </c>
      <c r="S291" s="131">
        <v>0</v>
      </c>
      <c r="T291" s="132">
        <f>S291*H291</f>
        <v>0</v>
      </c>
      <c r="AR291" s="133" t="s">
        <v>246</v>
      </c>
      <c r="AT291" s="133" t="s">
        <v>133</v>
      </c>
      <c r="AU291" s="133" t="s">
        <v>83</v>
      </c>
      <c r="AY291" s="17" t="s">
        <v>130</v>
      </c>
      <c r="BE291" s="134">
        <f>IF(N291="základní",J291,0)</f>
        <v>0</v>
      </c>
      <c r="BF291" s="134">
        <f>IF(N291="snížená",J291,0)</f>
        <v>0</v>
      </c>
      <c r="BG291" s="134">
        <f>IF(N291="zákl. přenesená",J291,0)</f>
        <v>0</v>
      </c>
      <c r="BH291" s="134">
        <f>IF(N291="sníž. přenesená",J291,0)</f>
        <v>0</v>
      </c>
      <c r="BI291" s="134">
        <f>IF(N291="nulová",J291,0)</f>
        <v>0</v>
      </c>
      <c r="BJ291" s="17" t="s">
        <v>81</v>
      </c>
      <c r="BK291" s="134">
        <f>ROUND(I291*H291,2)</f>
        <v>0</v>
      </c>
      <c r="BL291" s="17" t="s">
        <v>246</v>
      </c>
      <c r="BM291" s="133" t="s">
        <v>439</v>
      </c>
    </row>
    <row r="292" spans="2:65" s="1" customFormat="1" ht="11.25">
      <c r="B292" s="32"/>
      <c r="D292" s="135" t="s">
        <v>140</v>
      </c>
      <c r="F292" s="136" t="s">
        <v>440</v>
      </c>
      <c r="I292" s="137"/>
      <c r="L292" s="32"/>
      <c r="M292" s="138"/>
      <c r="T292" s="53"/>
      <c r="AT292" s="17" t="s">
        <v>140</v>
      </c>
      <c r="AU292" s="17" t="s">
        <v>83</v>
      </c>
    </row>
    <row r="293" spans="2:65" s="1" customFormat="1" ht="11.25">
      <c r="B293" s="32"/>
      <c r="D293" s="139" t="s">
        <v>142</v>
      </c>
      <c r="F293" s="140" t="s">
        <v>441</v>
      </c>
      <c r="I293" s="137"/>
      <c r="L293" s="32"/>
      <c r="M293" s="138"/>
      <c r="T293" s="53"/>
      <c r="AT293" s="17" t="s">
        <v>142</v>
      </c>
      <c r="AU293" s="17" t="s">
        <v>83</v>
      </c>
    </row>
    <row r="294" spans="2:65" s="1" customFormat="1" ht="16.5" customHeight="1">
      <c r="B294" s="32"/>
      <c r="C294" s="122" t="s">
        <v>442</v>
      </c>
      <c r="D294" s="122" t="s">
        <v>133</v>
      </c>
      <c r="E294" s="123" t="s">
        <v>443</v>
      </c>
      <c r="F294" s="124" t="s">
        <v>444</v>
      </c>
      <c r="G294" s="125" t="s">
        <v>431</v>
      </c>
      <c r="H294" s="126">
        <v>1</v>
      </c>
      <c r="I294" s="127"/>
      <c r="J294" s="128">
        <f>ROUND(I294*H294,2)</f>
        <v>0</v>
      </c>
      <c r="K294" s="124" t="s">
        <v>137</v>
      </c>
      <c r="L294" s="32"/>
      <c r="M294" s="129" t="s">
        <v>19</v>
      </c>
      <c r="N294" s="130" t="s">
        <v>47</v>
      </c>
      <c r="P294" s="131">
        <f>O294*H294</f>
        <v>0</v>
      </c>
      <c r="Q294" s="131">
        <v>2.5489999999999999E-2</v>
      </c>
      <c r="R294" s="131">
        <f>Q294*H294</f>
        <v>2.5489999999999999E-2</v>
      </c>
      <c r="S294" s="131">
        <v>0</v>
      </c>
      <c r="T294" s="132">
        <f>S294*H294</f>
        <v>0</v>
      </c>
      <c r="AR294" s="133" t="s">
        <v>246</v>
      </c>
      <c r="AT294" s="133" t="s">
        <v>133</v>
      </c>
      <c r="AU294" s="133" t="s">
        <v>83</v>
      </c>
      <c r="AY294" s="17" t="s">
        <v>130</v>
      </c>
      <c r="BE294" s="134">
        <f>IF(N294="základní",J294,0)</f>
        <v>0</v>
      </c>
      <c r="BF294" s="134">
        <f>IF(N294="snížená",J294,0)</f>
        <v>0</v>
      </c>
      <c r="BG294" s="134">
        <f>IF(N294="zákl. přenesená",J294,0)</f>
        <v>0</v>
      </c>
      <c r="BH294" s="134">
        <f>IF(N294="sníž. přenesená",J294,0)</f>
        <v>0</v>
      </c>
      <c r="BI294" s="134">
        <f>IF(N294="nulová",J294,0)</f>
        <v>0</v>
      </c>
      <c r="BJ294" s="17" t="s">
        <v>81</v>
      </c>
      <c r="BK294" s="134">
        <f>ROUND(I294*H294,2)</f>
        <v>0</v>
      </c>
      <c r="BL294" s="17" t="s">
        <v>246</v>
      </c>
      <c r="BM294" s="133" t="s">
        <v>445</v>
      </c>
    </row>
    <row r="295" spans="2:65" s="1" customFormat="1" ht="11.25">
      <c r="B295" s="32"/>
      <c r="D295" s="135" t="s">
        <v>140</v>
      </c>
      <c r="F295" s="136" t="s">
        <v>446</v>
      </c>
      <c r="I295" s="137"/>
      <c r="L295" s="32"/>
      <c r="M295" s="138"/>
      <c r="T295" s="53"/>
      <c r="AT295" s="17" t="s">
        <v>140</v>
      </c>
      <c r="AU295" s="17" t="s">
        <v>83</v>
      </c>
    </row>
    <row r="296" spans="2:65" s="1" customFormat="1" ht="11.25">
      <c r="B296" s="32"/>
      <c r="D296" s="139" t="s">
        <v>142</v>
      </c>
      <c r="F296" s="140" t="s">
        <v>447</v>
      </c>
      <c r="I296" s="137"/>
      <c r="L296" s="32"/>
      <c r="M296" s="138"/>
      <c r="T296" s="53"/>
      <c r="AT296" s="17" t="s">
        <v>142</v>
      </c>
      <c r="AU296" s="17" t="s">
        <v>83</v>
      </c>
    </row>
    <row r="297" spans="2:65" s="1" customFormat="1" ht="16.5" customHeight="1">
      <c r="B297" s="32"/>
      <c r="C297" s="122" t="s">
        <v>448</v>
      </c>
      <c r="D297" s="122" t="s">
        <v>133</v>
      </c>
      <c r="E297" s="123" t="s">
        <v>449</v>
      </c>
      <c r="F297" s="124" t="s">
        <v>450</v>
      </c>
      <c r="G297" s="125" t="s">
        <v>431</v>
      </c>
      <c r="H297" s="126">
        <v>3</v>
      </c>
      <c r="I297" s="127"/>
      <c r="J297" s="128">
        <f>ROUND(I297*H297,2)</f>
        <v>0</v>
      </c>
      <c r="K297" s="124" t="s">
        <v>137</v>
      </c>
      <c r="L297" s="32"/>
      <c r="M297" s="129" t="s">
        <v>19</v>
      </c>
      <c r="N297" s="130" t="s">
        <v>47</v>
      </c>
      <c r="P297" s="131">
        <f>O297*H297</f>
        <v>0</v>
      </c>
      <c r="Q297" s="131">
        <v>1.8079999999999999E-2</v>
      </c>
      <c r="R297" s="131">
        <f>Q297*H297</f>
        <v>5.4239999999999997E-2</v>
      </c>
      <c r="S297" s="131">
        <v>0</v>
      </c>
      <c r="T297" s="132">
        <f>S297*H297</f>
        <v>0</v>
      </c>
      <c r="AR297" s="133" t="s">
        <v>246</v>
      </c>
      <c r="AT297" s="133" t="s">
        <v>133</v>
      </c>
      <c r="AU297" s="133" t="s">
        <v>83</v>
      </c>
      <c r="AY297" s="17" t="s">
        <v>130</v>
      </c>
      <c r="BE297" s="134">
        <f>IF(N297="základní",J297,0)</f>
        <v>0</v>
      </c>
      <c r="BF297" s="134">
        <f>IF(N297="snížená",J297,0)</f>
        <v>0</v>
      </c>
      <c r="BG297" s="134">
        <f>IF(N297="zákl. přenesená",J297,0)</f>
        <v>0</v>
      </c>
      <c r="BH297" s="134">
        <f>IF(N297="sníž. přenesená",J297,0)</f>
        <v>0</v>
      </c>
      <c r="BI297" s="134">
        <f>IF(N297="nulová",J297,0)</f>
        <v>0</v>
      </c>
      <c r="BJ297" s="17" t="s">
        <v>81</v>
      </c>
      <c r="BK297" s="134">
        <f>ROUND(I297*H297,2)</f>
        <v>0</v>
      </c>
      <c r="BL297" s="17" t="s">
        <v>246</v>
      </c>
      <c r="BM297" s="133" t="s">
        <v>451</v>
      </c>
    </row>
    <row r="298" spans="2:65" s="1" customFormat="1" ht="11.25">
      <c r="B298" s="32"/>
      <c r="D298" s="135" t="s">
        <v>140</v>
      </c>
      <c r="F298" s="136" t="s">
        <v>452</v>
      </c>
      <c r="I298" s="137"/>
      <c r="L298" s="32"/>
      <c r="M298" s="138"/>
      <c r="T298" s="53"/>
      <c r="AT298" s="17" t="s">
        <v>140</v>
      </c>
      <c r="AU298" s="17" t="s">
        <v>83</v>
      </c>
    </row>
    <row r="299" spans="2:65" s="1" customFormat="1" ht="11.25">
      <c r="B299" s="32"/>
      <c r="D299" s="139" t="s">
        <v>142</v>
      </c>
      <c r="F299" s="140" t="s">
        <v>453</v>
      </c>
      <c r="I299" s="137"/>
      <c r="L299" s="32"/>
      <c r="M299" s="138"/>
      <c r="T299" s="53"/>
      <c r="AT299" s="17" t="s">
        <v>142</v>
      </c>
      <c r="AU299" s="17" t="s">
        <v>83</v>
      </c>
    </row>
    <row r="300" spans="2:65" s="1" customFormat="1" ht="16.5" customHeight="1">
      <c r="B300" s="32"/>
      <c r="C300" s="122" t="s">
        <v>454</v>
      </c>
      <c r="D300" s="122" t="s">
        <v>133</v>
      </c>
      <c r="E300" s="123" t="s">
        <v>455</v>
      </c>
      <c r="F300" s="124" t="s">
        <v>456</v>
      </c>
      <c r="G300" s="125" t="s">
        <v>431</v>
      </c>
      <c r="H300" s="126">
        <v>3</v>
      </c>
      <c r="I300" s="127"/>
      <c r="J300" s="128">
        <f>ROUND(I300*H300,2)</f>
        <v>0</v>
      </c>
      <c r="K300" s="124" t="s">
        <v>137</v>
      </c>
      <c r="L300" s="32"/>
      <c r="M300" s="129" t="s">
        <v>19</v>
      </c>
      <c r="N300" s="130" t="s">
        <v>47</v>
      </c>
      <c r="P300" s="131">
        <f>O300*H300</f>
        <v>0</v>
      </c>
      <c r="Q300" s="131">
        <v>0</v>
      </c>
      <c r="R300" s="131">
        <f>Q300*H300</f>
        <v>0</v>
      </c>
      <c r="S300" s="131">
        <v>1.72E-2</v>
      </c>
      <c r="T300" s="132">
        <f>S300*H300</f>
        <v>5.16E-2</v>
      </c>
      <c r="AR300" s="133" t="s">
        <v>246</v>
      </c>
      <c r="AT300" s="133" t="s">
        <v>133</v>
      </c>
      <c r="AU300" s="133" t="s">
        <v>83</v>
      </c>
      <c r="AY300" s="17" t="s">
        <v>130</v>
      </c>
      <c r="BE300" s="134">
        <f>IF(N300="základní",J300,0)</f>
        <v>0</v>
      </c>
      <c r="BF300" s="134">
        <f>IF(N300="snížená",J300,0)</f>
        <v>0</v>
      </c>
      <c r="BG300" s="134">
        <f>IF(N300="zákl. přenesená",J300,0)</f>
        <v>0</v>
      </c>
      <c r="BH300" s="134">
        <f>IF(N300="sníž. přenesená",J300,0)</f>
        <v>0</v>
      </c>
      <c r="BI300" s="134">
        <f>IF(N300="nulová",J300,0)</f>
        <v>0</v>
      </c>
      <c r="BJ300" s="17" t="s">
        <v>81</v>
      </c>
      <c r="BK300" s="134">
        <f>ROUND(I300*H300,2)</f>
        <v>0</v>
      </c>
      <c r="BL300" s="17" t="s">
        <v>246</v>
      </c>
      <c r="BM300" s="133" t="s">
        <v>457</v>
      </c>
    </row>
    <row r="301" spans="2:65" s="1" customFormat="1" ht="11.25">
      <c r="B301" s="32"/>
      <c r="D301" s="135" t="s">
        <v>140</v>
      </c>
      <c r="F301" s="136" t="s">
        <v>458</v>
      </c>
      <c r="I301" s="137"/>
      <c r="L301" s="32"/>
      <c r="M301" s="138"/>
      <c r="T301" s="53"/>
      <c r="AT301" s="17" t="s">
        <v>140</v>
      </c>
      <c r="AU301" s="17" t="s">
        <v>83</v>
      </c>
    </row>
    <row r="302" spans="2:65" s="1" customFormat="1" ht="11.25">
      <c r="B302" s="32"/>
      <c r="D302" s="139" t="s">
        <v>142</v>
      </c>
      <c r="F302" s="140" t="s">
        <v>459</v>
      </c>
      <c r="I302" s="137"/>
      <c r="L302" s="32"/>
      <c r="M302" s="138"/>
      <c r="T302" s="53"/>
      <c r="AT302" s="17" t="s">
        <v>142</v>
      </c>
      <c r="AU302" s="17" t="s">
        <v>83</v>
      </c>
    </row>
    <row r="303" spans="2:65" s="1" customFormat="1" ht="16.5" customHeight="1">
      <c r="B303" s="32"/>
      <c r="C303" s="122" t="s">
        <v>460</v>
      </c>
      <c r="D303" s="122" t="s">
        <v>133</v>
      </c>
      <c r="E303" s="123" t="s">
        <v>461</v>
      </c>
      <c r="F303" s="124" t="s">
        <v>462</v>
      </c>
      <c r="G303" s="125" t="s">
        <v>431</v>
      </c>
      <c r="H303" s="126">
        <v>5</v>
      </c>
      <c r="I303" s="127"/>
      <c r="J303" s="128">
        <f>ROUND(I303*H303,2)</f>
        <v>0</v>
      </c>
      <c r="K303" s="124" t="s">
        <v>137</v>
      </c>
      <c r="L303" s="32"/>
      <c r="M303" s="129" t="s">
        <v>19</v>
      </c>
      <c r="N303" s="130" t="s">
        <v>47</v>
      </c>
      <c r="P303" s="131">
        <f>O303*H303</f>
        <v>0</v>
      </c>
      <c r="Q303" s="131">
        <v>0</v>
      </c>
      <c r="R303" s="131">
        <f>Q303*H303</f>
        <v>0</v>
      </c>
      <c r="S303" s="131">
        <v>1.9460000000000002E-2</v>
      </c>
      <c r="T303" s="132">
        <f>S303*H303</f>
        <v>9.7300000000000011E-2</v>
      </c>
      <c r="AR303" s="133" t="s">
        <v>246</v>
      </c>
      <c r="AT303" s="133" t="s">
        <v>133</v>
      </c>
      <c r="AU303" s="133" t="s">
        <v>83</v>
      </c>
      <c r="AY303" s="17" t="s">
        <v>130</v>
      </c>
      <c r="BE303" s="134">
        <f>IF(N303="základní",J303,0)</f>
        <v>0</v>
      </c>
      <c r="BF303" s="134">
        <f>IF(N303="snížená",J303,0)</f>
        <v>0</v>
      </c>
      <c r="BG303" s="134">
        <f>IF(N303="zákl. přenesená",J303,0)</f>
        <v>0</v>
      </c>
      <c r="BH303" s="134">
        <f>IF(N303="sníž. přenesená",J303,0)</f>
        <v>0</v>
      </c>
      <c r="BI303" s="134">
        <f>IF(N303="nulová",J303,0)</f>
        <v>0</v>
      </c>
      <c r="BJ303" s="17" t="s">
        <v>81</v>
      </c>
      <c r="BK303" s="134">
        <f>ROUND(I303*H303,2)</f>
        <v>0</v>
      </c>
      <c r="BL303" s="17" t="s">
        <v>246</v>
      </c>
      <c r="BM303" s="133" t="s">
        <v>463</v>
      </c>
    </row>
    <row r="304" spans="2:65" s="1" customFormat="1" ht="11.25">
      <c r="B304" s="32"/>
      <c r="D304" s="135" t="s">
        <v>140</v>
      </c>
      <c r="F304" s="136" t="s">
        <v>464</v>
      </c>
      <c r="I304" s="137"/>
      <c r="L304" s="32"/>
      <c r="M304" s="138"/>
      <c r="T304" s="53"/>
      <c r="AT304" s="17" t="s">
        <v>140</v>
      </c>
      <c r="AU304" s="17" t="s">
        <v>83</v>
      </c>
    </row>
    <row r="305" spans="2:65" s="1" customFormat="1" ht="11.25">
      <c r="B305" s="32"/>
      <c r="D305" s="139" t="s">
        <v>142</v>
      </c>
      <c r="F305" s="140" t="s">
        <v>465</v>
      </c>
      <c r="I305" s="137"/>
      <c r="L305" s="32"/>
      <c r="M305" s="138"/>
      <c r="T305" s="53"/>
      <c r="AT305" s="17" t="s">
        <v>142</v>
      </c>
      <c r="AU305" s="17" t="s">
        <v>83</v>
      </c>
    </row>
    <row r="306" spans="2:65" s="1" customFormat="1" ht="16.5" customHeight="1">
      <c r="B306" s="32"/>
      <c r="C306" s="122" t="s">
        <v>466</v>
      </c>
      <c r="D306" s="122" t="s">
        <v>133</v>
      </c>
      <c r="E306" s="123" t="s">
        <v>467</v>
      </c>
      <c r="F306" s="124" t="s">
        <v>468</v>
      </c>
      <c r="G306" s="125" t="s">
        <v>431</v>
      </c>
      <c r="H306" s="126">
        <v>1</v>
      </c>
      <c r="I306" s="127"/>
      <c r="J306" s="128">
        <f>ROUND(I306*H306,2)</f>
        <v>0</v>
      </c>
      <c r="K306" s="124" t="s">
        <v>137</v>
      </c>
      <c r="L306" s="32"/>
      <c r="M306" s="129" t="s">
        <v>19</v>
      </c>
      <c r="N306" s="130" t="s">
        <v>47</v>
      </c>
      <c r="P306" s="131">
        <f>O306*H306</f>
        <v>0</v>
      </c>
      <c r="Q306" s="131">
        <v>0</v>
      </c>
      <c r="R306" s="131">
        <f>Q306*H306</f>
        <v>0</v>
      </c>
      <c r="S306" s="131">
        <v>6.6E-3</v>
      </c>
      <c r="T306" s="132">
        <f>S306*H306</f>
        <v>6.6E-3</v>
      </c>
      <c r="AR306" s="133" t="s">
        <v>246</v>
      </c>
      <c r="AT306" s="133" t="s">
        <v>133</v>
      </c>
      <c r="AU306" s="133" t="s">
        <v>83</v>
      </c>
      <c r="AY306" s="17" t="s">
        <v>130</v>
      </c>
      <c r="BE306" s="134">
        <f>IF(N306="základní",J306,0)</f>
        <v>0</v>
      </c>
      <c r="BF306" s="134">
        <f>IF(N306="snížená",J306,0)</f>
        <v>0</v>
      </c>
      <c r="BG306" s="134">
        <f>IF(N306="zákl. přenesená",J306,0)</f>
        <v>0</v>
      </c>
      <c r="BH306" s="134">
        <f>IF(N306="sníž. přenesená",J306,0)</f>
        <v>0</v>
      </c>
      <c r="BI306" s="134">
        <f>IF(N306="nulová",J306,0)</f>
        <v>0</v>
      </c>
      <c r="BJ306" s="17" t="s">
        <v>81</v>
      </c>
      <c r="BK306" s="134">
        <f>ROUND(I306*H306,2)</f>
        <v>0</v>
      </c>
      <c r="BL306" s="17" t="s">
        <v>246</v>
      </c>
      <c r="BM306" s="133" t="s">
        <v>469</v>
      </c>
    </row>
    <row r="307" spans="2:65" s="1" customFormat="1" ht="11.25">
      <c r="B307" s="32"/>
      <c r="D307" s="135" t="s">
        <v>140</v>
      </c>
      <c r="F307" s="136" t="s">
        <v>470</v>
      </c>
      <c r="I307" s="137"/>
      <c r="L307" s="32"/>
      <c r="M307" s="138"/>
      <c r="T307" s="53"/>
      <c r="AT307" s="17" t="s">
        <v>140</v>
      </c>
      <c r="AU307" s="17" t="s">
        <v>83</v>
      </c>
    </row>
    <row r="308" spans="2:65" s="1" customFormat="1" ht="11.25">
      <c r="B308" s="32"/>
      <c r="D308" s="139" t="s">
        <v>142</v>
      </c>
      <c r="F308" s="140" t="s">
        <v>471</v>
      </c>
      <c r="I308" s="137"/>
      <c r="L308" s="32"/>
      <c r="M308" s="138"/>
      <c r="T308" s="53"/>
      <c r="AT308" s="17" t="s">
        <v>142</v>
      </c>
      <c r="AU308" s="17" t="s">
        <v>83</v>
      </c>
    </row>
    <row r="309" spans="2:65" s="1" customFormat="1" ht="16.5" customHeight="1">
      <c r="B309" s="32"/>
      <c r="C309" s="122" t="s">
        <v>472</v>
      </c>
      <c r="D309" s="122" t="s">
        <v>133</v>
      </c>
      <c r="E309" s="123" t="s">
        <v>473</v>
      </c>
      <c r="F309" s="124" t="s">
        <v>474</v>
      </c>
      <c r="G309" s="125" t="s">
        <v>431</v>
      </c>
      <c r="H309" s="126">
        <v>2</v>
      </c>
      <c r="I309" s="127"/>
      <c r="J309" s="128">
        <f>ROUND(I309*H309,2)</f>
        <v>0</v>
      </c>
      <c r="K309" s="124" t="s">
        <v>137</v>
      </c>
      <c r="L309" s="32"/>
      <c r="M309" s="129" t="s">
        <v>19</v>
      </c>
      <c r="N309" s="130" t="s">
        <v>47</v>
      </c>
      <c r="P309" s="131">
        <f>O309*H309</f>
        <v>0</v>
      </c>
      <c r="Q309" s="131">
        <v>1.247E-2</v>
      </c>
      <c r="R309" s="131">
        <f>Q309*H309</f>
        <v>2.494E-2</v>
      </c>
      <c r="S309" s="131">
        <v>0</v>
      </c>
      <c r="T309" s="132">
        <f>S309*H309</f>
        <v>0</v>
      </c>
      <c r="AR309" s="133" t="s">
        <v>246</v>
      </c>
      <c r="AT309" s="133" t="s">
        <v>133</v>
      </c>
      <c r="AU309" s="133" t="s">
        <v>83</v>
      </c>
      <c r="AY309" s="17" t="s">
        <v>130</v>
      </c>
      <c r="BE309" s="134">
        <f>IF(N309="základní",J309,0)</f>
        <v>0</v>
      </c>
      <c r="BF309" s="134">
        <f>IF(N309="snížená",J309,0)</f>
        <v>0</v>
      </c>
      <c r="BG309" s="134">
        <f>IF(N309="zákl. přenesená",J309,0)</f>
        <v>0</v>
      </c>
      <c r="BH309" s="134">
        <f>IF(N309="sníž. přenesená",J309,0)</f>
        <v>0</v>
      </c>
      <c r="BI309" s="134">
        <f>IF(N309="nulová",J309,0)</f>
        <v>0</v>
      </c>
      <c r="BJ309" s="17" t="s">
        <v>81</v>
      </c>
      <c r="BK309" s="134">
        <f>ROUND(I309*H309,2)</f>
        <v>0</v>
      </c>
      <c r="BL309" s="17" t="s">
        <v>246</v>
      </c>
      <c r="BM309" s="133" t="s">
        <v>475</v>
      </c>
    </row>
    <row r="310" spans="2:65" s="1" customFormat="1" ht="11.25">
      <c r="B310" s="32"/>
      <c r="D310" s="135" t="s">
        <v>140</v>
      </c>
      <c r="F310" s="136" t="s">
        <v>476</v>
      </c>
      <c r="I310" s="137"/>
      <c r="L310" s="32"/>
      <c r="M310" s="138"/>
      <c r="T310" s="53"/>
      <c r="AT310" s="17" t="s">
        <v>140</v>
      </c>
      <c r="AU310" s="17" t="s">
        <v>83</v>
      </c>
    </row>
    <row r="311" spans="2:65" s="1" customFormat="1" ht="11.25">
      <c r="B311" s="32"/>
      <c r="D311" s="139" t="s">
        <v>142</v>
      </c>
      <c r="F311" s="140" t="s">
        <v>477</v>
      </c>
      <c r="I311" s="137"/>
      <c r="L311" s="32"/>
      <c r="M311" s="138"/>
      <c r="T311" s="53"/>
      <c r="AT311" s="17" t="s">
        <v>142</v>
      </c>
      <c r="AU311" s="17" t="s">
        <v>83</v>
      </c>
    </row>
    <row r="312" spans="2:65" s="12" customFormat="1" ht="11.25">
      <c r="B312" s="141"/>
      <c r="D312" s="135" t="s">
        <v>144</v>
      </c>
      <c r="E312" s="142" t="s">
        <v>19</v>
      </c>
      <c r="F312" s="143" t="s">
        <v>478</v>
      </c>
      <c r="H312" s="142" t="s">
        <v>19</v>
      </c>
      <c r="I312" s="144"/>
      <c r="L312" s="141"/>
      <c r="M312" s="145"/>
      <c r="T312" s="146"/>
      <c r="AT312" s="142" t="s">
        <v>144</v>
      </c>
      <c r="AU312" s="142" t="s">
        <v>83</v>
      </c>
      <c r="AV312" s="12" t="s">
        <v>81</v>
      </c>
      <c r="AW312" s="12" t="s">
        <v>37</v>
      </c>
      <c r="AX312" s="12" t="s">
        <v>76</v>
      </c>
      <c r="AY312" s="142" t="s">
        <v>130</v>
      </c>
    </row>
    <row r="313" spans="2:65" s="13" customFormat="1" ht="11.25">
      <c r="B313" s="147"/>
      <c r="D313" s="135" t="s">
        <v>144</v>
      </c>
      <c r="E313" s="148" t="s">
        <v>19</v>
      </c>
      <c r="F313" s="149" t="s">
        <v>83</v>
      </c>
      <c r="H313" s="150">
        <v>2</v>
      </c>
      <c r="I313" s="151"/>
      <c r="L313" s="147"/>
      <c r="M313" s="152"/>
      <c r="T313" s="153"/>
      <c r="AT313" s="148" t="s">
        <v>144</v>
      </c>
      <c r="AU313" s="148" t="s">
        <v>83</v>
      </c>
      <c r="AV313" s="13" t="s">
        <v>83</v>
      </c>
      <c r="AW313" s="13" t="s">
        <v>37</v>
      </c>
      <c r="AX313" s="13" t="s">
        <v>81</v>
      </c>
      <c r="AY313" s="148" t="s">
        <v>130</v>
      </c>
    </row>
    <row r="314" spans="2:65" s="1" customFormat="1" ht="16.5" customHeight="1">
      <c r="B314" s="32"/>
      <c r="C314" s="122" t="s">
        <v>479</v>
      </c>
      <c r="D314" s="122" t="s">
        <v>133</v>
      </c>
      <c r="E314" s="123" t="s">
        <v>480</v>
      </c>
      <c r="F314" s="124" t="s">
        <v>481</v>
      </c>
      <c r="G314" s="125" t="s">
        <v>431</v>
      </c>
      <c r="H314" s="126">
        <v>2</v>
      </c>
      <c r="I314" s="127"/>
      <c r="J314" s="128">
        <f>ROUND(I314*H314,2)</f>
        <v>0</v>
      </c>
      <c r="K314" s="124" t="s">
        <v>137</v>
      </c>
      <c r="L314" s="32"/>
      <c r="M314" s="129" t="s">
        <v>19</v>
      </c>
      <c r="N314" s="130" t="s">
        <v>47</v>
      </c>
      <c r="P314" s="131">
        <f>O314*H314</f>
        <v>0</v>
      </c>
      <c r="Q314" s="131">
        <v>1.6969999999999999E-2</v>
      </c>
      <c r="R314" s="131">
        <f>Q314*H314</f>
        <v>3.3939999999999998E-2</v>
      </c>
      <c r="S314" s="131">
        <v>0</v>
      </c>
      <c r="T314" s="132">
        <f>S314*H314</f>
        <v>0</v>
      </c>
      <c r="AR314" s="133" t="s">
        <v>246</v>
      </c>
      <c r="AT314" s="133" t="s">
        <v>133</v>
      </c>
      <c r="AU314" s="133" t="s">
        <v>83</v>
      </c>
      <c r="AY314" s="17" t="s">
        <v>130</v>
      </c>
      <c r="BE314" s="134">
        <f>IF(N314="základní",J314,0)</f>
        <v>0</v>
      </c>
      <c r="BF314" s="134">
        <f>IF(N314="snížená",J314,0)</f>
        <v>0</v>
      </c>
      <c r="BG314" s="134">
        <f>IF(N314="zákl. přenesená",J314,0)</f>
        <v>0</v>
      </c>
      <c r="BH314" s="134">
        <f>IF(N314="sníž. přenesená",J314,0)</f>
        <v>0</v>
      </c>
      <c r="BI314" s="134">
        <f>IF(N314="nulová",J314,0)</f>
        <v>0</v>
      </c>
      <c r="BJ314" s="17" t="s">
        <v>81</v>
      </c>
      <c r="BK314" s="134">
        <f>ROUND(I314*H314,2)</f>
        <v>0</v>
      </c>
      <c r="BL314" s="17" t="s">
        <v>246</v>
      </c>
      <c r="BM314" s="133" t="s">
        <v>482</v>
      </c>
    </row>
    <row r="315" spans="2:65" s="1" customFormat="1" ht="11.25">
      <c r="B315" s="32"/>
      <c r="D315" s="135" t="s">
        <v>140</v>
      </c>
      <c r="F315" s="136" t="s">
        <v>483</v>
      </c>
      <c r="I315" s="137"/>
      <c r="L315" s="32"/>
      <c r="M315" s="138"/>
      <c r="T315" s="53"/>
      <c r="AT315" s="17" t="s">
        <v>140</v>
      </c>
      <c r="AU315" s="17" t="s">
        <v>83</v>
      </c>
    </row>
    <row r="316" spans="2:65" s="1" customFormat="1" ht="11.25">
      <c r="B316" s="32"/>
      <c r="D316" s="139" t="s">
        <v>142</v>
      </c>
      <c r="F316" s="140" t="s">
        <v>484</v>
      </c>
      <c r="I316" s="137"/>
      <c r="L316" s="32"/>
      <c r="M316" s="138"/>
      <c r="T316" s="53"/>
      <c r="AT316" s="17" t="s">
        <v>142</v>
      </c>
      <c r="AU316" s="17" t="s">
        <v>83</v>
      </c>
    </row>
    <row r="317" spans="2:65" s="12" customFormat="1" ht="11.25">
      <c r="B317" s="141"/>
      <c r="D317" s="135" t="s">
        <v>144</v>
      </c>
      <c r="E317" s="142" t="s">
        <v>19</v>
      </c>
      <c r="F317" s="143" t="s">
        <v>485</v>
      </c>
      <c r="H317" s="142" t="s">
        <v>19</v>
      </c>
      <c r="I317" s="144"/>
      <c r="L317" s="141"/>
      <c r="M317" s="145"/>
      <c r="T317" s="146"/>
      <c r="AT317" s="142" t="s">
        <v>144</v>
      </c>
      <c r="AU317" s="142" t="s">
        <v>83</v>
      </c>
      <c r="AV317" s="12" t="s">
        <v>81</v>
      </c>
      <c r="AW317" s="12" t="s">
        <v>37</v>
      </c>
      <c r="AX317" s="12" t="s">
        <v>76</v>
      </c>
      <c r="AY317" s="142" t="s">
        <v>130</v>
      </c>
    </row>
    <row r="318" spans="2:65" s="13" customFormat="1" ht="11.25">
      <c r="B318" s="147"/>
      <c r="D318" s="135" t="s">
        <v>144</v>
      </c>
      <c r="E318" s="148" t="s">
        <v>19</v>
      </c>
      <c r="F318" s="149" t="s">
        <v>83</v>
      </c>
      <c r="H318" s="150">
        <v>2</v>
      </c>
      <c r="I318" s="151"/>
      <c r="L318" s="147"/>
      <c r="M318" s="152"/>
      <c r="T318" s="153"/>
      <c r="AT318" s="148" t="s">
        <v>144</v>
      </c>
      <c r="AU318" s="148" t="s">
        <v>83</v>
      </c>
      <c r="AV318" s="13" t="s">
        <v>83</v>
      </c>
      <c r="AW318" s="13" t="s">
        <v>37</v>
      </c>
      <c r="AX318" s="13" t="s">
        <v>81</v>
      </c>
      <c r="AY318" s="148" t="s">
        <v>130</v>
      </c>
    </row>
    <row r="319" spans="2:65" s="1" customFormat="1" ht="16.5" customHeight="1">
      <c r="B319" s="32"/>
      <c r="C319" s="122" t="s">
        <v>486</v>
      </c>
      <c r="D319" s="122" t="s">
        <v>133</v>
      </c>
      <c r="E319" s="123" t="s">
        <v>487</v>
      </c>
      <c r="F319" s="124" t="s">
        <v>488</v>
      </c>
      <c r="G319" s="125" t="s">
        <v>431</v>
      </c>
      <c r="H319" s="126">
        <v>1</v>
      </c>
      <c r="I319" s="127"/>
      <c r="J319" s="128">
        <f>ROUND(I319*H319,2)</f>
        <v>0</v>
      </c>
      <c r="K319" s="124" t="s">
        <v>137</v>
      </c>
      <c r="L319" s="32"/>
      <c r="M319" s="129" t="s">
        <v>19</v>
      </c>
      <c r="N319" s="130" t="s">
        <v>47</v>
      </c>
      <c r="P319" s="131">
        <f>O319*H319</f>
        <v>0</v>
      </c>
      <c r="Q319" s="131">
        <v>1.9709999999999998E-2</v>
      </c>
      <c r="R319" s="131">
        <f>Q319*H319</f>
        <v>1.9709999999999998E-2</v>
      </c>
      <c r="S319" s="131">
        <v>0</v>
      </c>
      <c r="T319" s="132">
        <f>S319*H319</f>
        <v>0</v>
      </c>
      <c r="AR319" s="133" t="s">
        <v>246</v>
      </c>
      <c r="AT319" s="133" t="s">
        <v>133</v>
      </c>
      <c r="AU319" s="133" t="s">
        <v>83</v>
      </c>
      <c r="AY319" s="17" t="s">
        <v>130</v>
      </c>
      <c r="BE319" s="134">
        <f>IF(N319="základní",J319,0)</f>
        <v>0</v>
      </c>
      <c r="BF319" s="134">
        <f>IF(N319="snížená",J319,0)</f>
        <v>0</v>
      </c>
      <c r="BG319" s="134">
        <f>IF(N319="zákl. přenesená",J319,0)</f>
        <v>0</v>
      </c>
      <c r="BH319" s="134">
        <f>IF(N319="sníž. přenesená",J319,0)</f>
        <v>0</v>
      </c>
      <c r="BI319" s="134">
        <f>IF(N319="nulová",J319,0)</f>
        <v>0</v>
      </c>
      <c r="BJ319" s="17" t="s">
        <v>81</v>
      </c>
      <c r="BK319" s="134">
        <f>ROUND(I319*H319,2)</f>
        <v>0</v>
      </c>
      <c r="BL319" s="17" t="s">
        <v>246</v>
      </c>
      <c r="BM319" s="133" t="s">
        <v>489</v>
      </c>
    </row>
    <row r="320" spans="2:65" s="1" customFormat="1" ht="11.25">
      <c r="B320" s="32"/>
      <c r="D320" s="135" t="s">
        <v>140</v>
      </c>
      <c r="F320" s="136" t="s">
        <v>490</v>
      </c>
      <c r="I320" s="137"/>
      <c r="L320" s="32"/>
      <c r="M320" s="138"/>
      <c r="T320" s="53"/>
      <c r="AT320" s="17" t="s">
        <v>140</v>
      </c>
      <c r="AU320" s="17" t="s">
        <v>83</v>
      </c>
    </row>
    <row r="321" spans="2:65" s="1" customFormat="1" ht="11.25">
      <c r="B321" s="32"/>
      <c r="D321" s="139" t="s">
        <v>142</v>
      </c>
      <c r="F321" s="140" t="s">
        <v>491</v>
      </c>
      <c r="I321" s="137"/>
      <c r="L321" s="32"/>
      <c r="M321" s="138"/>
      <c r="T321" s="53"/>
      <c r="AT321" s="17" t="s">
        <v>142</v>
      </c>
      <c r="AU321" s="17" t="s">
        <v>83</v>
      </c>
    </row>
    <row r="322" spans="2:65" s="12" customFormat="1" ht="11.25">
      <c r="B322" s="141"/>
      <c r="D322" s="135" t="s">
        <v>144</v>
      </c>
      <c r="E322" s="142" t="s">
        <v>19</v>
      </c>
      <c r="F322" s="143" t="s">
        <v>492</v>
      </c>
      <c r="H322" s="142" t="s">
        <v>19</v>
      </c>
      <c r="I322" s="144"/>
      <c r="L322" s="141"/>
      <c r="M322" s="145"/>
      <c r="T322" s="146"/>
      <c r="AT322" s="142" t="s">
        <v>144</v>
      </c>
      <c r="AU322" s="142" t="s">
        <v>83</v>
      </c>
      <c r="AV322" s="12" t="s">
        <v>81</v>
      </c>
      <c r="AW322" s="12" t="s">
        <v>37</v>
      </c>
      <c r="AX322" s="12" t="s">
        <v>76</v>
      </c>
      <c r="AY322" s="142" t="s">
        <v>130</v>
      </c>
    </row>
    <row r="323" spans="2:65" s="13" customFormat="1" ht="11.25">
      <c r="B323" s="147"/>
      <c r="D323" s="135" t="s">
        <v>144</v>
      </c>
      <c r="E323" s="148" t="s">
        <v>19</v>
      </c>
      <c r="F323" s="149" t="s">
        <v>81</v>
      </c>
      <c r="H323" s="150">
        <v>1</v>
      </c>
      <c r="I323" s="151"/>
      <c r="L323" s="147"/>
      <c r="M323" s="152"/>
      <c r="T323" s="153"/>
      <c r="AT323" s="148" t="s">
        <v>144</v>
      </c>
      <c r="AU323" s="148" t="s">
        <v>83</v>
      </c>
      <c r="AV323" s="13" t="s">
        <v>83</v>
      </c>
      <c r="AW323" s="13" t="s">
        <v>37</v>
      </c>
      <c r="AX323" s="13" t="s">
        <v>81</v>
      </c>
      <c r="AY323" s="148" t="s">
        <v>130</v>
      </c>
    </row>
    <row r="324" spans="2:65" s="1" customFormat="1" ht="16.5" customHeight="1">
      <c r="B324" s="32"/>
      <c r="C324" s="122" t="s">
        <v>493</v>
      </c>
      <c r="D324" s="122" t="s">
        <v>133</v>
      </c>
      <c r="E324" s="123" t="s">
        <v>494</v>
      </c>
      <c r="F324" s="124" t="s">
        <v>495</v>
      </c>
      <c r="G324" s="125" t="s">
        <v>431</v>
      </c>
      <c r="H324" s="126">
        <v>1</v>
      </c>
      <c r="I324" s="127"/>
      <c r="J324" s="128">
        <f>ROUND(I324*H324,2)</f>
        <v>0</v>
      </c>
      <c r="K324" s="124" t="s">
        <v>137</v>
      </c>
      <c r="L324" s="32"/>
      <c r="M324" s="129" t="s">
        <v>19</v>
      </c>
      <c r="N324" s="130" t="s">
        <v>47</v>
      </c>
      <c r="P324" s="131">
        <f>O324*H324</f>
        <v>0</v>
      </c>
      <c r="Q324" s="131">
        <v>1.447E-2</v>
      </c>
      <c r="R324" s="131">
        <f>Q324*H324</f>
        <v>1.447E-2</v>
      </c>
      <c r="S324" s="131">
        <v>0</v>
      </c>
      <c r="T324" s="132">
        <f>S324*H324</f>
        <v>0</v>
      </c>
      <c r="AR324" s="133" t="s">
        <v>246</v>
      </c>
      <c r="AT324" s="133" t="s">
        <v>133</v>
      </c>
      <c r="AU324" s="133" t="s">
        <v>83</v>
      </c>
      <c r="AY324" s="17" t="s">
        <v>130</v>
      </c>
      <c r="BE324" s="134">
        <f>IF(N324="základní",J324,0)</f>
        <v>0</v>
      </c>
      <c r="BF324" s="134">
        <f>IF(N324="snížená",J324,0)</f>
        <v>0</v>
      </c>
      <c r="BG324" s="134">
        <f>IF(N324="zákl. přenesená",J324,0)</f>
        <v>0</v>
      </c>
      <c r="BH324" s="134">
        <f>IF(N324="sníž. přenesená",J324,0)</f>
        <v>0</v>
      </c>
      <c r="BI324" s="134">
        <f>IF(N324="nulová",J324,0)</f>
        <v>0</v>
      </c>
      <c r="BJ324" s="17" t="s">
        <v>81</v>
      </c>
      <c r="BK324" s="134">
        <f>ROUND(I324*H324,2)</f>
        <v>0</v>
      </c>
      <c r="BL324" s="17" t="s">
        <v>246</v>
      </c>
      <c r="BM324" s="133" t="s">
        <v>496</v>
      </c>
    </row>
    <row r="325" spans="2:65" s="1" customFormat="1" ht="11.25">
      <c r="B325" s="32"/>
      <c r="D325" s="135" t="s">
        <v>140</v>
      </c>
      <c r="F325" s="136" t="s">
        <v>497</v>
      </c>
      <c r="I325" s="137"/>
      <c r="L325" s="32"/>
      <c r="M325" s="138"/>
      <c r="T325" s="53"/>
      <c r="AT325" s="17" t="s">
        <v>140</v>
      </c>
      <c r="AU325" s="17" t="s">
        <v>83</v>
      </c>
    </row>
    <row r="326" spans="2:65" s="1" customFormat="1" ht="11.25">
      <c r="B326" s="32"/>
      <c r="D326" s="139" t="s">
        <v>142</v>
      </c>
      <c r="F326" s="140" t="s">
        <v>498</v>
      </c>
      <c r="I326" s="137"/>
      <c r="L326" s="32"/>
      <c r="M326" s="138"/>
      <c r="T326" s="53"/>
      <c r="AT326" s="17" t="s">
        <v>142</v>
      </c>
      <c r="AU326" s="17" t="s">
        <v>83</v>
      </c>
    </row>
    <row r="327" spans="2:65" s="12" customFormat="1" ht="11.25">
      <c r="B327" s="141"/>
      <c r="D327" s="135" t="s">
        <v>144</v>
      </c>
      <c r="E327" s="142" t="s">
        <v>19</v>
      </c>
      <c r="F327" s="143" t="s">
        <v>499</v>
      </c>
      <c r="H327" s="142" t="s">
        <v>19</v>
      </c>
      <c r="I327" s="144"/>
      <c r="L327" s="141"/>
      <c r="M327" s="145"/>
      <c r="T327" s="146"/>
      <c r="AT327" s="142" t="s">
        <v>144</v>
      </c>
      <c r="AU327" s="142" t="s">
        <v>83</v>
      </c>
      <c r="AV327" s="12" t="s">
        <v>81</v>
      </c>
      <c r="AW327" s="12" t="s">
        <v>37</v>
      </c>
      <c r="AX327" s="12" t="s">
        <v>76</v>
      </c>
      <c r="AY327" s="142" t="s">
        <v>130</v>
      </c>
    </row>
    <row r="328" spans="2:65" s="13" customFormat="1" ht="11.25">
      <c r="B328" s="147"/>
      <c r="D328" s="135" t="s">
        <v>144</v>
      </c>
      <c r="E328" s="148" t="s">
        <v>19</v>
      </c>
      <c r="F328" s="149" t="s">
        <v>81</v>
      </c>
      <c r="H328" s="150">
        <v>1</v>
      </c>
      <c r="I328" s="151"/>
      <c r="L328" s="147"/>
      <c r="M328" s="152"/>
      <c r="T328" s="153"/>
      <c r="AT328" s="148" t="s">
        <v>144</v>
      </c>
      <c r="AU328" s="148" t="s">
        <v>83</v>
      </c>
      <c r="AV328" s="13" t="s">
        <v>83</v>
      </c>
      <c r="AW328" s="13" t="s">
        <v>37</v>
      </c>
      <c r="AX328" s="13" t="s">
        <v>81</v>
      </c>
      <c r="AY328" s="148" t="s">
        <v>130</v>
      </c>
    </row>
    <row r="329" spans="2:65" s="1" customFormat="1" ht="16.5" customHeight="1">
      <c r="B329" s="32"/>
      <c r="C329" s="122" t="s">
        <v>500</v>
      </c>
      <c r="D329" s="122" t="s">
        <v>133</v>
      </c>
      <c r="E329" s="123" t="s">
        <v>501</v>
      </c>
      <c r="F329" s="124" t="s">
        <v>502</v>
      </c>
      <c r="G329" s="125" t="s">
        <v>215</v>
      </c>
      <c r="H329" s="126">
        <v>6</v>
      </c>
      <c r="I329" s="127"/>
      <c r="J329" s="128">
        <f>ROUND(I329*H329,2)</f>
        <v>0</v>
      </c>
      <c r="K329" s="124" t="s">
        <v>137</v>
      </c>
      <c r="L329" s="32"/>
      <c r="M329" s="129" t="s">
        <v>19</v>
      </c>
      <c r="N329" s="130" t="s">
        <v>47</v>
      </c>
      <c r="P329" s="131">
        <f>O329*H329</f>
        <v>0</v>
      </c>
      <c r="Q329" s="131">
        <v>0</v>
      </c>
      <c r="R329" s="131">
        <f>Q329*H329</f>
        <v>0</v>
      </c>
      <c r="S329" s="131">
        <v>0</v>
      </c>
      <c r="T329" s="132">
        <f>S329*H329</f>
        <v>0</v>
      </c>
      <c r="AR329" s="133" t="s">
        <v>246</v>
      </c>
      <c r="AT329" s="133" t="s">
        <v>133</v>
      </c>
      <c r="AU329" s="133" t="s">
        <v>83</v>
      </c>
      <c r="AY329" s="17" t="s">
        <v>130</v>
      </c>
      <c r="BE329" s="134">
        <f>IF(N329="základní",J329,0)</f>
        <v>0</v>
      </c>
      <c r="BF329" s="134">
        <f>IF(N329="snížená",J329,0)</f>
        <v>0</v>
      </c>
      <c r="BG329" s="134">
        <f>IF(N329="zákl. přenesená",J329,0)</f>
        <v>0</v>
      </c>
      <c r="BH329" s="134">
        <f>IF(N329="sníž. přenesená",J329,0)</f>
        <v>0</v>
      </c>
      <c r="BI329" s="134">
        <f>IF(N329="nulová",J329,0)</f>
        <v>0</v>
      </c>
      <c r="BJ329" s="17" t="s">
        <v>81</v>
      </c>
      <c r="BK329" s="134">
        <f>ROUND(I329*H329,2)</f>
        <v>0</v>
      </c>
      <c r="BL329" s="17" t="s">
        <v>246</v>
      </c>
      <c r="BM329" s="133" t="s">
        <v>503</v>
      </c>
    </row>
    <row r="330" spans="2:65" s="1" customFormat="1" ht="11.25">
      <c r="B330" s="32"/>
      <c r="D330" s="135" t="s">
        <v>140</v>
      </c>
      <c r="F330" s="136" t="s">
        <v>504</v>
      </c>
      <c r="I330" s="137"/>
      <c r="L330" s="32"/>
      <c r="M330" s="138"/>
      <c r="T330" s="53"/>
      <c r="AT330" s="17" t="s">
        <v>140</v>
      </c>
      <c r="AU330" s="17" t="s">
        <v>83</v>
      </c>
    </row>
    <row r="331" spans="2:65" s="1" customFormat="1" ht="11.25">
      <c r="B331" s="32"/>
      <c r="D331" s="139" t="s">
        <v>142</v>
      </c>
      <c r="F331" s="140" t="s">
        <v>505</v>
      </c>
      <c r="I331" s="137"/>
      <c r="L331" s="32"/>
      <c r="M331" s="138"/>
      <c r="T331" s="53"/>
      <c r="AT331" s="17" t="s">
        <v>142</v>
      </c>
      <c r="AU331" s="17" t="s">
        <v>83</v>
      </c>
    </row>
    <row r="332" spans="2:65" s="1" customFormat="1" ht="16.5" customHeight="1">
      <c r="B332" s="32"/>
      <c r="C332" s="122" t="s">
        <v>506</v>
      </c>
      <c r="D332" s="122" t="s">
        <v>133</v>
      </c>
      <c r="E332" s="123" t="s">
        <v>507</v>
      </c>
      <c r="F332" s="124" t="s">
        <v>508</v>
      </c>
      <c r="G332" s="125" t="s">
        <v>215</v>
      </c>
      <c r="H332" s="126">
        <v>6</v>
      </c>
      <c r="I332" s="127"/>
      <c r="J332" s="128">
        <f>ROUND(I332*H332,2)</f>
        <v>0</v>
      </c>
      <c r="K332" s="124" t="s">
        <v>19</v>
      </c>
      <c r="L332" s="32"/>
      <c r="M332" s="129" t="s">
        <v>19</v>
      </c>
      <c r="N332" s="130" t="s">
        <v>47</v>
      </c>
      <c r="P332" s="131">
        <f>O332*H332</f>
        <v>0</v>
      </c>
      <c r="Q332" s="131">
        <v>0</v>
      </c>
      <c r="R332" s="131">
        <f>Q332*H332</f>
        <v>0</v>
      </c>
      <c r="S332" s="131">
        <v>0</v>
      </c>
      <c r="T332" s="132">
        <f>S332*H332</f>
        <v>0</v>
      </c>
      <c r="AR332" s="133" t="s">
        <v>246</v>
      </c>
      <c r="AT332" s="133" t="s">
        <v>133</v>
      </c>
      <c r="AU332" s="133" t="s">
        <v>83</v>
      </c>
      <c r="AY332" s="17" t="s">
        <v>130</v>
      </c>
      <c r="BE332" s="134">
        <f>IF(N332="základní",J332,0)</f>
        <v>0</v>
      </c>
      <c r="BF332" s="134">
        <f>IF(N332="snížená",J332,0)</f>
        <v>0</v>
      </c>
      <c r="BG332" s="134">
        <f>IF(N332="zákl. přenesená",J332,0)</f>
        <v>0</v>
      </c>
      <c r="BH332" s="134">
        <f>IF(N332="sníž. přenesená",J332,0)</f>
        <v>0</v>
      </c>
      <c r="BI332" s="134">
        <f>IF(N332="nulová",J332,0)</f>
        <v>0</v>
      </c>
      <c r="BJ332" s="17" t="s">
        <v>81</v>
      </c>
      <c r="BK332" s="134">
        <f>ROUND(I332*H332,2)</f>
        <v>0</v>
      </c>
      <c r="BL332" s="17" t="s">
        <v>246</v>
      </c>
      <c r="BM332" s="133" t="s">
        <v>509</v>
      </c>
    </row>
    <row r="333" spans="2:65" s="1" customFormat="1" ht="11.25">
      <c r="B333" s="32"/>
      <c r="D333" s="135" t="s">
        <v>140</v>
      </c>
      <c r="F333" s="136" t="s">
        <v>508</v>
      </c>
      <c r="I333" s="137"/>
      <c r="L333" s="32"/>
      <c r="M333" s="138"/>
      <c r="T333" s="53"/>
      <c r="AT333" s="17" t="s">
        <v>140</v>
      </c>
      <c r="AU333" s="17" t="s">
        <v>83</v>
      </c>
    </row>
    <row r="334" spans="2:65" s="12" customFormat="1" ht="11.25">
      <c r="B334" s="141"/>
      <c r="D334" s="135" t="s">
        <v>144</v>
      </c>
      <c r="E334" s="142" t="s">
        <v>19</v>
      </c>
      <c r="F334" s="143" t="s">
        <v>510</v>
      </c>
      <c r="H334" s="142" t="s">
        <v>19</v>
      </c>
      <c r="I334" s="144"/>
      <c r="L334" s="141"/>
      <c r="M334" s="145"/>
      <c r="T334" s="146"/>
      <c r="AT334" s="142" t="s">
        <v>144</v>
      </c>
      <c r="AU334" s="142" t="s">
        <v>83</v>
      </c>
      <c r="AV334" s="12" t="s">
        <v>81</v>
      </c>
      <c r="AW334" s="12" t="s">
        <v>37</v>
      </c>
      <c r="AX334" s="12" t="s">
        <v>76</v>
      </c>
      <c r="AY334" s="142" t="s">
        <v>130</v>
      </c>
    </row>
    <row r="335" spans="2:65" s="13" customFormat="1" ht="11.25">
      <c r="B335" s="147"/>
      <c r="D335" s="135" t="s">
        <v>144</v>
      </c>
      <c r="E335" s="148" t="s">
        <v>19</v>
      </c>
      <c r="F335" s="149" t="s">
        <v>147</v>
      </c>
      <c r="H335" s="150">
        <v>6</v>
      </c>
      <c r="I335" s="151"/>
      <c r="L335" s="147"/>
      <c r="M335" s="152"/>
      <c r="T335" s="153"/>
      <c r="AT335" s="148" t="s">
        <v>144</v>
      </c>
      <c r="AU335" s="148" t="s">
        <v>83</v>
      </c>
      <c r="AV335" s="13" t="s">
        <v>83</v>
      </c>
      <c r="AW335" s="13" t="s">
        <v>37</v>
      </c>
      <c r="AX335" s="13" t="s">
        <v>81</v>
      </c>
      <c r="AY335" s="148" t="s">
        <v>130</v>
      </c>
    </row>
    <row r="336" spans="2:65" s="1" customFormat="1" ht="16.5" customHeight="1">
      <c r="B336" s="32"/>
      <c r="C336" s="122" t="s">
        <v>511</v>
      </c>
      <c r="D336" s="122" t="s">
        <v>133</v>
      </c>
      <c r="E336" s="123" t="s">
        <v>512</v>
      </c>
      <c r="F336" s="124" t="s">
        <v>513</v>
      </c>
      <c r="G336" s="125" t="s">
        <v>215</v>
      </c>
      <c r="H336" s="126">
        <v>1</v>
      </c>
      <c r="I336" s="127"/>
      <c r="J336" s="128">
        <f>ROUND(I336*H336,2)</f>
        <v>0</v>
      </c>
      <c r="K336" s="124" t="s">
        <v>137</v>
      </c>
      <c r="L336" s="32"/>
      <c r="M336" s="129" t="s">
        <v>19</v>
      </c>
      <c r="N336" s="130" t="s">
        <v>47</v>
      </c>
      <c r="P336" s="131">
        <f>O336*H336</f>
        <v>0</v>
      </c>
      <c r="Q336" s="131">
        <v>0</v>
      </c>
      <c r="R336" s="131">
        <f>Q336*H336</f>
        <v>0</v>
      </c>
      <c r="S336" s="131">
        <v>0</v>
      </c>
      <c r="T336" s="132">
        <f>S336*H336</f>
        <v>0</v>
      </c>
      <c r="AR336" s="133" t="s">
        <v>246</v>
      </c>
      <c r="AT336" s="133" t="s">
        <v>133</v>
      </c>
      <c r="AU336" s="133" t="s">
        <v>83</v>
      </c>
      <c r="AY336" s="17" t="s">
        <v>130</v>
      </c>
      <c r="BE336" s="134">
        <f>IF(N336="základní",J336,0)</f>
        <v>0</v>
      </c>
      <c r="BF336" s="134">
        <f>IF(N336="snížená",J336,0)</f>
        <v>0</v>
      </c>
      <c r="BG336" s="134">
        <f>IF(N336="zákl. přenesená",J336,0)</f>
        <v>0</v>
      </c>
      <c r="BH336" s="134">
        <f>IF(N336="sníž. přenesená",J336,0)</f>
        <v>0</v>
      </c>
      <c r="BI336" s="134">
        <f>IF(N336="nulová",J336,0)</f>
        <v>0</v>
      </c>
      <c r="BJ336" s="17" t="s">
        <v>81</v>
      </c>
      <c r="BK336" s="134">
        <f>ROUND(I336*H336,2)</f>
        <v>0</v>
      </c>
      <c r="BL336" s="17" t="s">
        <v>246</v>
      </c>
      <c r="BM336" s="133" t="s">
        <v>514</v>
      </c>
    </row>
    <row r="337" spans="2:65" s="1" customFormat="1" ht="11.25">
      <c r="B337" s="32"/>
      <c r="D337" s="135" t="s">
        <v>140</v>
      </c>
      <c r="F337" s="136" t="s">
        <v>515</v>
      </c>
      <c r="I337" s="137"/>
      <c r="L337" s="32"/>
      <c r="M337" s="138"/>
      <c r="T337" s="53"/>
      <c r="AT337" s="17" t="s">
        <v>140</v>
      </c>
      <c r="AU337" s="17" t="s">
        <v>83</v>
      </c>
    </row>
    <row r="338" spans="2:65" s="1" customFormat="1" ht="11.25">
      <c r="B338" s="32"/>
      <c r="D338" s="139" t="s">
        <v>142</v>
      </c>
      <c r="F338" s="140" t="s">
        <v>516</v>
      </c>
      <c r="I338" s="137"/>
      <c r="L338" s="32"/>
      <c r="M338" s="138"/>
      <c r="T338" s="53"/>
      <c r="AT338" s="17" t="s">
        <v>142</v>
      </c>
      <c r="AU338" s="17" t="s">
        <v>83</v>
      </c>
    </row>
    <row r="339" spans="2:65" s="12" customFormat="1" ht="11.25">
      <c r="B339" s="141"/>
      <c r="D339" s="135" t="s">
        <v>144</v>
      </c>
      <c r="E339" s="142" t="s">
        <v>19</v>
      </c>
      <c r="F339" s="143" t="s">
        <v>517</v>
      </c>
      <c r="H339" s="142" t="s">
        <v>19</v>
      </c>
      <c r="I339" s="144"/>
      <c r="L339" s="141"/>
      <c r="M339" s="145"/>
      <c r="T339" s="146"/>
      <c r="AT339" s="142" t="s">
        <v>144</v>
      </c>
      <c r="AU339" s="142" t="s">
        <v>83</v>
      </c>
      <c r="AV339" s="12" t="s">
        <v>81</v>
      </c>
      <c r="AW339" s="12" t="s">
        <v>37</v>
      </c>
      <c r="AX339" s="12" t="s">
        <v>76</v>
      </c>
      <c r="AY339" s="142" t="s">
        <v>130</v>
      </c>
    </row>
    <row r="340" spans="2:65" s="13" customFormat="1" ht="11.25">
      <c r="B340" s="147"/>
      <c r="D340" s="135" t="s">
        <v>144</v>
      </c>
      <c r="E340" s="148" t="s">
        <v>19</v>
      </c>
      <c r="F340" s="149" t="s">
        <v>81</v>
      </c>
      <c r="H340" s="150">
        <v>1</v>
      </c>
      <c r="I340" s="151"/>
      <c r="L340" s="147"/>
      <c r="M340" s="152"/>
      <c r="T340" s="153"/>
      <c r="AT340" s="148" t="s">
        <v>144</v>
      </c>
      <c r="AU340" s="148" t="s">
        <v>83</v>
      </c>
      <c r="AV340" s="13" t="s">
        <v>83</v>
      </c>
      <c r="AW340" s="13" t="s">
        <v>37</v>
      </c>
      <c r="AX340" s="13" t="s">
        <v>81</v>
      </c>
      <c r="AY340" s="148" t="s">
        <v>130</v>
      </c>
    </row>
    <row r="341" spans="2:65" s="1" customFormat="1" ht="16.5" customHeight="1">
      <c r="B341" s="32"/>
      <c r="C341" s="154" t="s">
        <v>518</v>
      </c>
      <c r="D341" s="154" t="s">
        <v>220</v>
      </c>
      <c r="E341" s="155" t="s">
        <v>519</v>
      </c>
      <c r="F341" s="156" t="s">
        <v>520</v>
      </c>
      <c r="G341" s="157" t="s">
        <v>215</v>
      </c>
      <c r="H341" s="158">
        <v>1</v>
      </c>
      <c r="I341" s="159"/>
      <c r="J341" s="160">
        <f>ROUND(I341*H341,2)</f>
        <v>0</v>
      </c>
      <c r="K341" s="156" t="s">
        <v>137</v>
      </c>
      <c r="L341" s="161"/>
      <c r="M341" s="162" t="s">
        <v>19</v>
      </c>
      <c r="N341" s="163" t="s">
        <v>47</v>
      </c>
      <c r="P341" s="131">
        <f>O341*H341</f>
        <v>0</v>
      </c>
      <c r="Q341" s="131">
        <v>1.5E-3</v>
      </c>
      <c r="R341" s="131">
        <f>Q341*H341</f>
        <v>1.5E-3</v>
      </c>
      <c r="S341" s="131">
        <v>0</v>
      </c>
      <c r="T341" s="132">
        <f>S341*H341</f>
        <v>0</v>
      </c>
      <c r="AR341" s="133" t="s">
        <v>373</v>
      </c>
      <c r="AT341" s="133" t="s">
        <v>220</v>
      </c>
      <c r="AU341" s="133" t="s">
        <v>83</v>
      </c>
      <c r="AY341" s="17" t="s">
        <v>130</v>
      </c>
      <c r="BE341" s="134">
        <f>IF(N341="základní",J341,0)</f>
        <v>0</v>
      </c>
      <c r="BF341" s="134">
        <f>IF(N341="snížená",J341,0)</f>
        <v>0</v>
      </c>
      <c r="BG341" s="134">
        <f>IF(N341="zákl. přenesená",J341,0)</f>
        <v>0</v>
      </c>
      <c r="BH341" s="134">
        <f>IF(N341="sníž. přenesená",J341,0)</f>
        <v>0</v>
      </c>
      <c r="BI341" s="134">
        <f>IF(N341="nulová",J341,0)</f>
        <v>0</v>
      </c>
      <c r="BJ341" s="17" t="s">
        <v>81</v>
      </c>
      <c r="BK341" s="134">
        <f>ROUND(I341*H341,2)</f>
        <v>0</v>
      </c>
      <c r="BL341" s="17" t="s">
        <v>246</v>
      </c>
      <c r="BM341" s="133" t="s">
        <v>521</v>
      </c>
    </row>
    <row r="342" spans="2:65" s="1" customFormat="1" ht="11.25">
      <c r="B342" s="32"/>
      <c r="D342" s="135" t="s">
        <v>140</v>
      </c>
      <c r="F342" s="136" t="s">
        <v>520</v>
      </c>
      <c r="I342" s="137"/>
      <c r="L342" s="32"/>
      <c r="M342" s="138"/>
      <c r="T342" s="53"/>
      <c r="AT342" s="17" t="s">
        <v>140</v>
      </c>
      <c r="AU342" s="17" t="s">
        <v>83</v>
      </c>
    </row>
    <row r="343" spans="2:65" s="1" customFormat="1" ht="16.5" customHeight="1">
      <c r="B343" s="32"/>
      <c r="C343" s="122" t="s">
        <v>522</v>
      </c>
      <c r="D343" s="122" t="s">
        <v>133</v>
      </c>
      <c r="E343" s="123" t="s">
        <v>523</v>
      </c>
      <c r="F343" s="124" t="s">
        <v>524</v>
      </c>
      <c r="G343" s="125" t="s">
        <v>215</v>
      </c>
      <c r="H343" s="126">
        <v>1</v>
      </c>
      <c r="I343" s="127"/>
      <c r="J343" s="128">
        <f>ROUND(I343*H343,2)</f>
        <v>0</v>
      </c>
      <c r="K343" s="124" t="s">
        <v>137</v>
      </c>
      <c r="L343" s="32"/>
      <c r="M343" s="129" t="s">
        <v>19</v>
      </c>
      <c r="N343" s="130" t="s">
        <v>47</v>
      </c>
      <c r="P343" s="131">
        <f>O343*H343</f>
        <v>0</v>
      </c>
      <c r="Q343" s="131">
        <v>0</v>
      </c>
      <c r="R343" s="131">
        <f>Q343*H343</f>
        <v>0</v>
      </c>
      <c r="S343" s="131">
        <v>0</v>
      </c>
      <c r="T343" s="132">
        <f>S343*H343</f>
        <v>0</v>
      </c>
      <c r="AR343" s="133" t="s">
        <v>246</v>
      </c>
      <c r="AT343" s="133" t="s">
        <v>133</v>
      </c>
      <c r="AU343" s="133" t="s">
        <v>83</v>
      </c>
      <c r="AY343" s="17" t="s">
        <v>130</v>
      </c>
      <c r="BE343" s="134">
        <f>IF(N343="základní",J343,0)</f>
        <v>0</v>
      </c>
      <c r="BF343" s="134">
        <f>IF(N343="snížená",J343,0)</f>
        <v>0</v>
      </c>
      <c r="BG343" s="134">
        <f>IF(N343="zákl. přenesená",J343,0)</f>
        <v>0</v>
      </c>
      <c r="BH343" s="134">
        <f>IF(N343="sníž. přenesená",J343,0)</f>
        <v>0</v>
      </c>
      <c r="BI343" s="134">
        <f>IF(N343="nulová",J343,0)</f>
        <v>0</v>
      </c>
      <c r="BJ343" s="17" t="s">
        <v>81</v>
      </c>
      <c r="BK343" s="134">
        <f>ROUND(I343*H343,2)</f>
        <v>0</v>
      </c>
      <c r="BL343" s="17" t="s">
        <v>246</v>
      </c>
      <c r="BM343" s="133" t="s">
        <v>525</v>
      </c>
    </row>
    <row r="344" spans="2:65" s="1" customFormat="1" ht="11.25">
      <c r="B344" s="32"/>
      <c r="D344" s="135" t="s">
        <v>140</v>
      </c>
      <c r="F344" s="136" t="s">
        <v>526</v>
      </c>
      <c r="I344" s="137"/>
      <c r="L344" s="32"/>
      <c r="M344" s="138"/>
      <c r="T344" s="53"/>
      <c r="AT344" s="17" t="s">
        <v>140</v>
      </c>
      <c r="AU344" s="17" t="s">
        <v>83</v>
      </c>
    </row>
    <row r="345" spans="2:65" s="1" customFormat="1" ht="11.25">
      <c r="B345" s="32"/>
      <c r="D345" s="139" t="s">
        <v>142</v>
      </c>
      <c r="F345" s="140" t="s">
        <v>527</v>
      </c>
      <c r="I345" s="137"/>
      <c r="L345" s="32"/>
      <c r="M345" s="138"/>
      <c r="T345" s="53"/>
      <c r="AT345" s="17" t="s">
        <v>142</v>
      </c>
      <c r="AU345" s="17" t="s">
        <v>83</v>
      </c>
    </row>
    <row r="346" spans="2:65" s="12" customFormat="1" ht="11.25">
      <c r="B346" s="141"/>
      <c r="D346" s="135" t="s">
        <v>144</v>
      </c>
      <c r="E346" s="142" t="s">
        <v>19</v>
      </c>
      <c r="F346" s="143" t="s">
        <v>517</v>
      </c>
      <c r="H346" s="142" t="s">
        <v>19</v>
      </c>
      <c r="I346" s="144"/>
      <c r="L346" s="141"/>
      <c r="M346" s="145"/>
      <c r="T346" s="146"/>
      <c r="AT346" s="142" t="s">
        <v>144</v>
      </c>
      <c r="AU346" s="142" t="s">
        <v>83</v>
      </c>
      <c r="AV346" s="12" t="s">
        <v>81</v>
      </c>
      <c r="AW346" s="12" t="s">
        <v>37</v>
      </c>
      <c r="AX346" s="12" t="s">
        <v>76</v>
      </c>
      <c r="AY346" s="142" t="s">
        <v>130</v>
      </c>
    </row>
    <row r="347" spans="2:65" s="13" customFormat="1" ht="11.25">
      <c r="B347" s="147"/>
      <c r="D347" s="135" t="s">
        <v>144</v>
      </c>
      <c r="E347" s="148" t="s">
        <v>19</v>
      </c>
      <c r="F347" s="149" t="s">
        <v>81</v>
      </c>
      <c r="H347" s="150">
        <v>1</v>
      </c>
      <c r="I347" s="151"/>
      <c r="L347" s="147"/>
      <c r="M347" s="152"/>
      <c r="T347" s="153"/>
      <c r="AT347" s="148" t="s">
        <v>144</v>
      </c>
      <c r="AU347" s="148" t="s">
        <v>83</v>
      </c>
      <c r="AV347" s="13" t="s">
        <v>83</v>
      </c>
      <c r="AW347" s="13" t="s">
        <v>37</v>
      </c>
      <c r="AX347" s="13" t="s">
        <v>81</v>
      </c>
      <c r="AY347" s="148" t="s">
        <v>130</v>
      </c>
    </row>
    <row r="348" spans="2:65" s="1" customFormat="1" ht="16.5" customHeight="1">
      <c r="B348" s="32"/>
      <c r="C348" s="154" t="s">
        <v>528</v>
      </c>
      <c r="D348" s="154" t="s">
        <v>220</v>
      </c>
      <c r="E348" s="155" t="s">
        <v>529</v>
      </c>
      <c r="F348" s="156" t="s">
        <v>530</v>
      </c>
      <c r="G348" s="157" t="s">
        <v>215</v>
      </c>
      <c r="H348" s="158">
        <v>1</v>
      </c>
      <c r="I348" s="159"/>
      <c r="J348" s="160">
        <f>ROUND(I348*H348,2)</f>
        <v>0</v>
      </c>
      <c r="K348" s="156" t="s">
        <v>137</v>
      </c>
      <c r="L348" s="161"/>
      <c r="M348" s="162" t="s">
        <v>19</v>
      </c>
      <c r="N348" s="163" t="s">
        <v>47</v>
      </c>
      <c r="P348" s="131">
        <f>O348*H348</f>
        <v>0</v>
      </c>
      <c r="Q348" s="131">
        <v>8.4999999999999995E-4</v>
      </c>
      <c r="R348" s="131">
        <f>Q348*H348</f>
        <v>8.4999999999999995E-4</v>
      </c>
      <c r="S348" s="131">
        <v>0</v>
      </c>
      <c r="T348" s="132">
        <f>S348*H348</f>
        <v>0</v>
      </c>
      <c r="AR348" s="133" t="s">
        <v>373</v>
      </c>
      <c r="AT348" s="133" t="s">
        <v>220</v>
      </c>
      <c r="AU348" s="133" t="s">
        <v>83</v>
      </c>
      <c r="AY348" s="17" t="s">
        <v>130</v>
      </c>
      <c r="BE348" s="134">
        <f>IF(N348="základní",J348,0)</f>
        <v>0</v>
      </c>
      <c r="BF348" s="134">
        <f>IF(N348="snížená",J348,0)</f>
        <v>0</v>
      </c>
      <c r="BG348" s="134">
        <f>IF(N348="zákl. přenesená",J348,0)</f>
        <v>0</v>
      </c>
      <c r="BH348" s="134">
        <f>IF(N348="sníž. přenesená",J348,0)</f>
        <v>0</v>
      </c>
      <c r="BI348" s="134">
        <f>IF(N348="nulová",J348,0)</f>
        <v>0</v>
      </c>
      <c r="BJ348" s="17" t="s">
        <v>81</v>
      </c>
      <c r="BK348" s="134">
        <f>ROUND(I348*H348,2)</f>
        <v>0</v>
      </c>
      <c r="BL348" s="17" t="s">
        <v>246</v>
      </c>
      <c r="BM348" s="133" t="s">
        <v>531</v>
      </c>
    </row>
    <row r="349" spans="2:65" s="1" customFormat="1" ht="11.25">
      <c r="B349" s="32"/>
      <c r="D349" s="135" t="s">
        <v>140</v>
      </c>
      <c r="F349" s="136" t="s">
        <v>530</v>
      </c>
      <c r="I349" s="137"/>
      <c r="L349" s="32"/>
      <c r="M349" s="138"/>
      <c r="T349" s="53"/>
      <c r="AT349" s="17" t="s">
        <v>140</v>
      </c>
      <c r="AU349" s="17" t="s">
        <v>83</v>
      </c>
    </row>
    <row r="350" spans="2:65" s="1" customFormat="1" ht="16.5" customHeight="1">
      <c r="B350" s="32"/>
      <c r="C350" s="122" t="s">
        <v>532</v>
      </c>
      <c r="D350" s="122" t="s">
        <v>133</v>
      </c>
      <c r="E350" s="123" t="s">
        <v>533</v>
      </c>
      <c r="F350" s="124" t="s">
        <v>534</v>
      </c>
      <c r="G350" s="125" t="s">
        <v>215</v>
      </c>
      <c r="H350" s="126">
        <v>6</v>
      </c>
      <c r="I350" s="127"/>
      <c r="J350" s="128">
        <f>ROUND(I350*H350,2)</f>
        <v>0</v>
      </c>
      <c r="K350" s="124" t="s">
        <v>137</v>
      </c>
      <c r="L350" s="32"/>
      <c r="M350" s="129" t="s">
        <v>19</v>
      </c>
      <c r="N350" s="130" t="s">
        <v>47</v>
      </c>
      <c r="P350" s="131">
        <f>O350*H350</f>
        <v>0</v>
      </c>
      <c r="Q350" s="131">
        <v>0</v>
      </c>
      <c r="R350" s="131">
        <f>Q350*H350</f>
        <v>0</v>
      </c>
      <c r="S350" s="131">
        <v>0</v>
      </c>
      <c r="T350" s="132">
        <f>S350*H350</f>
        <v>0</v>
      </c>
      <c r="AR350" s="133" t="s">
        <v>246</v>
      </c>
      <c r="AT350" s="133" t="s">
        <v>133</v>
      </c>
      <c r="AU350" s="133" t="s">
        <v>83</v>
      </c>
      <c r="AY350" s="17" t="s">
        <v>130</v>
      </c>
      <c r="BE350" s="134">
        <f>IF(N350="základní",J350,0)</f>
        <v>0</v>
      </c>
      <c r="BF350" s="134">
        <f>IF(N350="snížená",J350,0)</f>
        <v>0</v>
      </c>
      <c r="BG350" s="134">
        <f>IF(N350="zákl. přenesená",J350,0)</f>
        <v>0</v>
      </c>
      <c r="BH350" s="134">
        <f>IF(N350="sníž. přenesená",J350,0)</f>
        <v>0</v>
      </c>
      <c r="BI350" s="134">
        <f>IF(N350="nulová",J350,0)</f>
        <v>0</v>
      </c>
      <c r="BJ350" s="17" t="s">
        <v>81</v>
      </c>
      <c r="BK350" s="134">
        <f>ROUND(I350*H350,2)</f>
        <v>0</v>
      </c>
      <c r="BL350" s="17" t="s">
        <v>246</v>
      </c>
      <c r="BM350" s="133" t="s">
        <v>535</v>
      </c>
    </row>
    <row r="351" spans="2:65" s="1" customFormat="1" ht="11.25">
      <c r="B351" s="32"/>
      <c r="D351" s="135" t="s">
        <v>140</v>
      </c>
      <c r="F351" s="136" t="s">
        <v>536</v>
      </c>
      <c r="I351" s="137"/>
      <c r="L351" s="32"/>
      <c r="M351" s="138"/>
      <c r="T351" s="53"/>
      <c r="AT351" s="17" t="s">
        <v>140</v>
      </c>
      <c r="AU351" s="17" t="s">
        <v>83</v>
      </c>
    </row>
    <row r="352" spans="2:65" s="1" customFormat="1" ht="11.25">
      <c r="B352" s="32"/>
      <c r="D352" s="139" t="s">
        <v>142</v>
      </c>
      <c r="F352" s="140" t="s">
        <v>537</v>
      </c>
      <c r="I352" s="137"/>
      <c r="L352" s="32"/>
      <c r="M352" s="138"/>
      <c r="T352" s="53"/>
      <c r="AT352" s="17" t="s">
        <v>142</v>
      </c>
      <c r="AU352" s="17" t="s">
        <v>83</v>
      </c>
    </row>
    <row r="353" spans="2:65" s="1" customFormat="1" ht="16.5" customHeight="1">
      <c r="B353" s="32"/>
      <c r="C353" s="154" t="s">
        <v>538</v>
      </c>
      <c r="D353" s="154" t="s">
        <v>220</v>
      </c>
      <c r="E353" s="155" t="s">
        <v>539</v>
      </c>
      <c r="F353" s="156" t="s">
        <v>540</v>
      </c>
      <c r="G353" s="157" t="s">
        <v>215</v>
      </c>
      <c r="H353" s="158">
        <v>6</v>
      </c>
      <c r="I353" s="159"/>
      <c r="J353" s="160">
        <f>ROUND(I353*H353,2)</f>
        <v>0</v>
      </c>
      <c r="K353" s="156" t="s">
        <v>137</v>
      </c>
      <c r="L353" s="161"/>
      <c r="M353" s="162" t="s">
        <v>19</v>
      </c>
      <c r="N353" s="163" t="s">
        <v>47</v>
      </c>
      <c r="P353" s="131">
        <f>O353*H353</f>
        <v>0</v>
      </c>
      <c r="Q353" s="131">
        <v>1.2999999999999999E-3</v>
      </c>
      <c r="R353" s="131">
        <f>Q353*H353</f>
        <v>7.7999999999999996E-3</v>
      </c>
      <c r="S353" s="131">
        <v>0</v>
      </c>
      <c r="T353" s="132">
        <f>S353*H353</f>
        <v>0</v>
      </c>
      <c r="AR353" s="133" t="s">
        <v>373</v>
      </c>
      <c r="AT353" s="133" t="s">
        <v>220</v>
      </c>
      <c r="AU353" s="133" t="s">
        <v>83</v>
      </c>
      <c r="AY353" s="17" t="s">
        <v>130</v>
      </c>
      <c r="BE353" s="134">
        <f>IF(N353="základní",J353,0)</f>
        <v>0</v>
      </c>
      <c r="BF353" s="134">
        <f>IF(N353="snížená",J353,0)</f>
        <v>0</v>
      </c>
      <c r="BG353" s="134">
        <f>IF(N353="zákl. přenesená",J353,0)</f>
        <v>0</v>
      </c>
      <c r="BH353" s="134">
        <f>IF(N353="sníž. přenesená",J353,0)</f>
        <v>0</v>
      </c>
      <c r="BI353" s="134">
        <f>IF(N353="nulová",J353,0)</f>
        <v>0</v>
      </c>
      <c r="BJ353" s="17" t="s">
        <v>81</v>
      </c>
      <c r="BK353" s="134">
        <f>ROUND(I353*H353,2)</f>
        <v>0</v>
      </c>
      <c r="BL353" s="17" t="s">
        <v>246</v>
      </c>
      <c r="BM353" s="133" t="s">
        <v>541</v>
      </c>
    </row>
    <row r="354" spans="2:65" s="1" customFormat="1" ht="11.25">
      <c r="B354" s="32"/>
      <c r="D354" s="135" t="s">
        <v>140</v>
      </c>
      <c r="F354" s="136" t="s">
        <v>540</v>
      </c>
      <c r="I354" s="137"/>
      <c r="L354" s="32"/>
      <c r="M354" s="138"/>
      <c r="T354" s="53"/>
      <c r="AT354" s="17" t="s">
        <v>140</v>
      </c>
      <c r="AU354" s="17" t="s">
        <v>83</v>
      </c>
    </row>
    <row r="355" spans="2:65" s="1" customFormat="1" ht="16.5" customHeight="1">
      <c r="B355" s="32"/>
      <c r="C355" s="122" t="s">
        <v>542</v>
      </c>
      <c r="D355" s="122" t="s">
        <v>133</v>
      </c>
      <c r="E355" s="123" t="s">
        <v>543</v>
      </c>
      <c r="F355" s="124" t="s">
        <v>544</v>
      </c>
      <c r="G355" s="125" t="s">
        <v>215</v>
      </c>
      <c r="H355" s="126">
        <v>1</v>
      </c>
      <c r="I355" s="127"/>
      <c r="J355" s="128">
        <f>ROUND(I355*H355,2)</f>
        <v>0</v>
      </c>
      <c r="K355" s="124" t="s">
        <v>137</v>
      </c>
      <c r="L355" s="32"/>
      <c r="M355" s="129" t="s">
        <v>19</v>
      </c>
      <c r="N355" s="130" t="s">
        <v>47</v>
      </c>
      <c r="P355" s="131">
        <f>O355*H355</f>
        <v>0</v>
      </c>
      <c r="Q355" s="131">
        <v>0</v>
      </c>
      <c r="R355" s="131">
        <f>Q355*H355</f>
        <v>0</v>
      </c>
      <c r="S355" s="131">
        <v>0</v>
      </c>
      <c r="T355" s="132">
        <f>S355*H355</f>
        <v>0</v>
      </c>
      <c r="AR355" s="133" t="s">
        <v>246</v>
      </c>
      <c r="AT355" s="133" t="s">
        <v>133</v>
      </c>
      <c r="AU355" s="133" t="s">
        <v>83</v>
      </c>
      <c r="AY355" s="17" t="s">
        <v>130</v>
      </c>
      <c r="BE355" s="134">
        <f>IF(N355="základní",J355,0)</f>
        <v>0</v>
      </c>
      <c r="BF355" s="134">
        <f>IF(N355="snížená",J355,0)</f>
        <v>0</v>
      </c>
      <c r="BG355" s="134">
        <f>IF(N355="zákl. přenesená",J355,0)</f>
        <v>0</v>
      </c>
      <c r="BH355" s="134">
        <f>IF(N355="sníž. přenesená",J355,0)</f>
        <v>0</v>
      </c>
      <c r="BI355" s="134">
        <f>IF(N355="nulová",J355,0)</f>
        <v>0</v>
      </c>
      <c r="BJ355" s="17" t="s">
        <v>81</v>
      </c>
      <c r="BK355" s="134">
        <f>ROUND(I355*H355,2)</f>
        <v>0</v>
      </c>
      <c r="BL355" s="17" t="s">
        <v>246</v>
      </c>
      <c r="BM355" s="133" t="s">
        <v>545</v>
      </c>
    </row>
    <row r="356" spans="2:65" s="1" customFormat="1" ht="11.25">
      <c r="B356" s="32"/>
      <c r="D356" s="135" t="s">
        <v>140</v>
      </c>
      <c r="F356" s="136" t="s">
        <v>546</v>
      </c>
      <c r="I356" s="137"/>
      <c r="L356" s="32"/>
      <c r="M356" s="138"/>
      <c r="T356" s="53"/>
      <c r="AT356" s="17" t="s">
        <v>140</v>
      </c>
      <c r="AU356" s="17" t="s">
        <v>83</v>
      </c>
    </row>
    <row r="357" spans="2:65" s="1" customFormat="1" ht="11.25">
      <c r="B357" s="32"/>
      <c r="D357" s="139" t="s">
        <v>142</v>
      </c>
      <c r="F357" s="140" t="s">
        <v>547</v>
      </c>
      <c r="I357" s="137"/>
      <c r="L357" s="32"/>
      <c r="M357" s="138"/>
      <c r="T357" s="53"/>
      <c r="AT357" s="17" t="s">
        <v>142</v>
      </c>
      <c r="AU357" s="17" t="s">
        <v>83</v>
      </c>
    </row>
    <row r="358" spans="2:65" s="12" customFormat="1" ht="11.25">
      <c r="B358" s="141"/>
      <c r="D358" s="135" t="s">
        <v>144</v>
      </c>
      <c r="E358" s="142" t="s">
        <v>19</v>
      </c>
      <c r="F358" s="143" t="s">
        <v>548</v>
      </c>
      <c r="H358" s="142" t="s">
        <v>19</v>
      </c>
      <c r="I358" s="144"/>
      <c r="L358" s="141"/>
      <c r="M358" s="145"/>
      <c r="T358" s="146"/>
      <c r="AT358" s="142" t="s">
        <v>144</v>
      </c>
      <c r="AU358" s="142" t="s">
        <v>83</v>
      </c>
      <c r="AV358" s="12" t="s">
        <v>81</v>
      </c>
      <c r="AW358" s="12" t="s">
        <v>37</v>
      </c>
      <c r="AX358" s="12" t="s">
        <v>76</v>
      </c>
      <c r="AY358" s="142" t="s">
        <v>130</v>
      </c>
    </row>
    <row r="359" spans="2:65" s="13" customFormat="1" ht="11.25">
      <c r="B359" s="147"/>
      <c r="D359" s="135" t="s">
        <v>144</v>
      </c>
      <c r="E359" s="148" t="s">
        <v>19</v>
      </c>
      <c r="F359" s="149" t="s">
        <v>81</v>
      </c>
      <c r="H359" s="150">
        <v>1</v>
      </c>
      <c r="I359" s="151"/>
      <c r="L359" s="147"/>
      <c r="M359" s="152"/>
      <c r="T359" s="153"/>
      <c r="AT359" s="148" t="s">
        <v>144</v>
      </c>
      <c r="AU359" s="148" t="s">
        <v>83</v>
      </c>
      <c r="AV359" s="13" t="s">
        <v>83</v>
      </c>
      <c r="AW359" s="13" t="s">
        <v>37</v>
      </c>
      <c r="AX359" s="13" t="s">
        <v>81</v>
      </c>
      <c r="AY359" s="148" t="s">
        <v>130</v>
      </c>
    </row>
    <row r="360" spans="2:65" s="1" customFormat="1" ht="16.5" customHeight="1">
      <c r="B360" s="32"/>
      <c r="C360" s="154" t="s">
        <v>549</v>
      </c>
      <c r="D360" s="154" t="s">
        <v>220</v>
      </c>
      <c r="E360" s="155" t="s">
        <v>550</v>
      </c>
      <c r="F360" s="156" t="s">
        <v>551</v>
      </c>
      <c r="G360" s="157" t="s">
        <v>215</v>
      </c>
      <c r="H360" s="158">
        <v>1</v>
      </c>
      <c r="I360" s="159"/>
      <c r="J360" s="160">
        <f>ROUND(I360*H360,2)</f>
        <v>0</v>
      </c>
      <c r="K360" s="156" t="s">
        <v>137</v>
      </c>
      <c r="L360" s="161"/>
      <c r="M360" s="162" t="s">
        <v>19</v>
      </c>
      <c r="N360" s="163" t="s">
        <v>47</v>
      </c>
      <c r="P360" s="131">
        <f>O360*H360</f>
        <v>0</v>
      </c>
      <c r="Q360" s="131">
        <v>2.8E-3</v>
      </c>
      <c r="R360" s="131">
        <f>Q360*H360</f>
        <v>2.8E-3</v>
      </c>
      <c r="S360" s="131">
        <v>0</v>
      </c>
      <c r="T360" s="132">
        <f>S360*H360</f>
        <v>0</v>
      </c>
      <c r="AR360" s="133" t="s">
        <v>373</v>
      </c>
      <c r="AT360" s="133" t="s">
        <v>220</v>
      </c>
      <c r="AU360" s="133" t="s">
        <v>83</v>
      </c>
      <c r="AY360" s="17" t="s">
        <v>130</v>
      </c>
      <c r="BE360" s="134">
        <f>IF(N360="základní",J360,0)</f>
        <v>0</v>
      </c>
      <c r="BF360" s="134">
        <f>IF(N360="snížená",J360,0)</f>
        <v>0</v>
      </c>
      <c r="BG360" s="134">
        <f>IF(N360="zákl. přenesená",J360,0)</f>
        <v>0</v>
      </c>
      <c r="BH360" s="134">
        <f>IF(N360="sníž. přenesená",J360,0)</f>
        <v>0</v>
      </c>
      <c r="BI360" s="134">
        <f>IF(N360="nulová",J360,0)</f>
        <v>0</v>
      </c>
      <c r="BJ360" s="17" t="s">
        <v>81</v>
      </c>
      <c r="BK360" s="134">
        <f>ROUND(I360*H360,2)</f>
        <v>0</v>
      </c>
      <c r="BL360" s="17" t="s">
        <v>246</v>
      </c>
      <c r="BM360" s="133" t="s">
        <v>552</v>
      </c>
    </row>
    <row r="361" spans="2:65" s="1" customFormat="1" ht="11.25">
      <c r="B361" s="32"/>
      <c r="D361" s="135" t="s">
        <v>140</v>
      </c>
      <c r="F361" s="136" t="s">
        <v>551</v>
      </c>
      <c r="I361" s="137"/>
      <c r="L361" s="32"/>
      <c r="M361" s="138"/>
      <c r="T361" s="53"/>
      <c r="AT361" s="17" t="s">
        <v>140</v>
      </c>
      <c r="AU361" s="17" t="s">
        <v>83</v>
      </c>
    </row>
    <row r="362" spans="2:65" s="1" customFormat="1" ht="16.5" customHeight="1">
      <c r="B362" s="32"/>
      <c r="C362" s="122" t="s">
        <v>553</v>
      </c>
      <c r="D362" s="122" t="s">
        <v>133</v>
      </c>
      <c r="E362" s="123" t="s">
        <v>554</v>
      </c>
      <c r="F362" s="124" t="s">
        <v>555</v>
      </c>
      <c r="G362" s="125" t="s">
        <v>215</v>
      </c>
      <c r="H362" s="126">
        <v>1</v>
      </c>
      <c r="I362" s="127"/>
      <c r="J362" s="128">
        <f>ROUND(I362*H362,2)</f>
        <v>0</v>
      </c>
      <c r="K362" s="124" t="s">
        <v>137</v>
      </c>
      <c r="L362" s="32"/>
      <c r="M362" s="129" t="s">
        <v>19</v>
      </c>
      <c r="N362" s="130" t="s">
        <v>47</v>
      </c>
      <c r="P362" s="131">
        <f>O362*H362</f>
        <v>0</v>
      </c>
      <c r="Q362" s="131">
        <v>0</v>
      </c>
      <c r="R362" s="131">
        <f>Q362*H362</f>
        <v>0</v>
      </c>
      <c r="S362" s="131">
        <v>0</v>
      </c>
      <c r="T362" s="132">
        <f>S362*H362</f>
        <v>0</v>
      </c>
      <c r="AR362" s="133" t="s">
        <v>246</v>
      </c>
      <c r="AT362" s="133" t="s">
        <v>133</v>
      </c>
      <c r="AU362" s="133" t="s">
        <v>83</v>
      </c>
      <c r="AY362" s="17" t="s">
        <v>130</v>
      </c>
      <c r="BE362" s="134">
        <f>IF(N362="základní",J362,0)</f>
        <v>0</v>
      </c>
      <c r="BF362" s="134">
        <f>IF(N362="snížená",J362,0)</f>
        <v>0</v>
      </c>
      <c r="BG362" s="134">
        <f>IF(N362="zákl. přenesená",J362,0)</f>
        <v>0</v>
      </c>
      <c r="BH362" s="134">
        <f>IF(N362="sníž. přenesená",J362,0)</f>
        <v>0</v>
      </c>
      <c r="BI362" s="134">
        <f>IF(N362="nulová",J362,0)</f>
        <v>0</v>
      </c>
      <c r="BJ362" s="17" t="s">
        <v>81</v>
      </c>
      <c r="BK362" s="134">
        <f>ROUND(I362*H362,2)</f>
        <v>0</v>
      </c>
      <c r="BL362" s="17" t="s">
        <v>246</v>
      </c>
      <c r="BM362" s="133" t="s">
        <v>556</v>
      </c>
    </row>
    <row r="363" spans="2:65" s="1" customFormat="1" ht="11.25">
      <c r="B363" s="32"/>
      <c r="D363" s="135" t="s">
        <v>140</v>
      </c>
      <c r="F363" s="136" t="s">
        <v>557</v>
      </c>
      <c r="I363" s="137"/>
      <c r="L363" s="32"/>
      <c r="M363" s="138"/>
      <c r="T363" s="53"/>
      <c r="AT363" s="17" t="s">
        <v>140</v>
      </c>
      <c r="AU363" s="17" t="s">
        <v>83</v>
      </c>
    </row>
    <row r="364" spans="2:65" s="1" customFormat="1" ht="11.25">
      <c r="B364" s="32"/>
      <c r="D364" s="139" t="s">
        <v>142</v>
      </c>
      <c r="F364" s="140" t="s">
        <v>558</v>
      </c>
      <c r="I364" s="137"/>
      <c r="L364" s="32"/>
      <c r="M364" s="138"/>
      <c r="T364" s="53"/>
      <c r="AT364" s="17" t="s">
        <v>142</v>
      </c>
      <c r="AU364" s="17" t="s">
        <v>83</v>
      </c>
    </row>
    <row r="365" spans="2:65" s="12" customFormat="1" ht="11.25">
      <c r="B365" s="141"/>
      <c r="D365" s="135" t="s">
        <v>144</v>
      </c>
      <c r="E365" s="142" t="s">
        <v>19</v>
      </c>
      <c r="F365" s="143" t="s">
        <v>559</v>
      </c>
      <c r="H365" s="142" t="s">
        <v>19</v>
      </c>
      <c r="I365" s="144"/>
      <c r="L365" s="141"/>
      <c r="M365" s="145"/>
      <c r="T365" s="146"/>
      <c r="AT365" s="142" t="s">
        <v>144</v>
      </c>
      <c r="AU365" s="142" t="s">
        <v>83</v>
      </c>
      <c r="AV365" s="12" t="s">
        <v>81</v>
      </c>
      <c r="AW365" s="12" t="s">
        <v>37</v>
      </c>
      <c r="AX365" s="12" t="s">
        <v>76</v>
      </c>
      <c r="AY365" s="142" t="s">
        <v>130</v>
      </c>
    </row>
    <row r="366" spans="2:65" s="13" customFormat="1" ht="11.25">
      <c r="B366" s="147"/>
      <c r="D366" s="135" t="s">
        <v>144</v>
      </c>
      <c r="E366" s="148" t="s">
        <v>19</v>
      </c>
      <c r="F366" s="149" t="s">
        <v>81</v>
      </c>
      <c r="H366" s="150">
        <v>1</v>
      </c>
      <c r="I366" s="151"/>
      <c r="L366" s="147"/>
      <c r="M366" s="152"/>
      <c r="T366" s="153"/>
      <c r="AT366" s="148" t="s">
        <v>144</v>
      </c>
      <c r="AU366" s="148" t="s">
        <v>83</v>
      </c>
      <c r="AV366" s="13" t="s">
        <v>83</v>
      </c>
      <c r="AW366" s="13" t="s">
        <v>37</v>
      </c>
      <c r="AX366" s="13" t="s">
        <v>81</v>
      </c>
      <c r="AY366" s="148" t="s">
        <v>130</v>
      </c>
    </row>
    <row r="367" spans="2:65" s="1" customFormat="1" ht="16.5" customHeight="1">
      <c r="B367" s="32"/>
      <c r="C367" s="154" t="s">
        <v>560</v>
      </c>
      <c r="D367" s="154" t="s">
        <v>220</v>
      </c>
      <c r="E367" s="155" t="s">
        <v>561</v>
      </c>
      <c r="F367" s="156" t="s">
        <v>562</v>
      </c>
      <c r="G367" s="157" t="s">
        <v>215</v>
      </c>
      <c r="H367" s="158">
        <v>1</v>
      </c>
      <c r="I367" s="159"/>
      <c r="J367" s="160">
        <f>ROUND(I367*H367,2)</f>
        <v>0</v>
      </c>
      <c r="K367" s="156" t="s">
        <v>137</v>
      </c>
      <c r="L367" s="161"/>
      <c r="M367" s="162" t="s">
        <v>19</v>
      </c>
      <c r="N367" s="163" t="s">
        <v>47</v>
      </c>
      <c r="P367" s="131">
        <f>O367*H367</f>
        <v>0</v>
      </c>
      <c r="Q367" s="131">
        <v>5.0000000000000001E-4</v>
      </c>
      <c r="R367" s="131">
        <f>Q367*H367</f>
        <v>5.0000000000000001E-4</v>
      </c>
      <c r="S367" s="131">
        <v>0</v>
      </c>
      <c r="T367" s="132">
        <f>S367*H367</f>
        <v>0</v>
      </c>
      <c r="AR367" s="133" t="s">
        <v>373</v>
      </c>
      <c r="AT367" s="133" t="s">
        <v>220</v>
      </c>
      <c r="AU367" s="133" t="s">
        <v>83</v>
      </c>
      <c r="AY367" s="17" t="s">
        <v>130</v>
      </c>
      <c r="BE367" s="134">
        <f>IF(N367="základní",J367,0)</f>
        <v>0</v>
      </c>
      <c r="BF367" s="134">
        <f>IF(N367="snížená",J367,0)</f>
        <v>0</v>
      </c>
      <c r="BG367" s="134">
        <f>IF(N367="zákl. přenesená",J367,0)</f>
        <v>0</v>
      </c>
      <c r="BH367" s="134">
        <f>IF(N367="sníž. přenesená",J367,0)</f>
        <v>0</v>
      </c>
      <c r="BI367" s="134">
        <f>IF(N367="nulová",J367,0)</f>
        <v>0</v>
      </c>
      <c r="BJ367" s="17" t="s">
        <v>81</v>
      </c>
      <c r="BK367" s="134">
        <f>ROUND(I367*H367,2)</f>
        <v>0</v>
      </c>
      <c r="BL367" s="17" t="s">
        <v>246</v>
      </c>
      <c r="BM367" s="133" t="s">
        <v>563</v>
      </c>
    </row>
    <row r="368" spans="2:65" s="1" customFormat="1" ht="11.25">
      <c r="B368" s="32"/>
      <c r="D368" s="135" t="s">
        <v>140</v>
      </c>
      <c r="F368" s="136" t="s">
        <v>562</v>
      </c>
      <c r="I368" s="137"/>
      <c r="L368" s="32"/>
      <c r="M368" s="138"/>
      <c r="T368" s="53"/>
      <c r="AT368" s="17" t="s">
        <v>140</v>
      </c>
      <c r="AU368" s="17" t="s">
        <v>83</v>
      </c>
    </row>
    <row r="369" spans="2:65" s="1" customFormat="1" ht="16.5" customHeight="1">
      <c r="B369" s="32"/>
      <c r="C369" s="122" t="s">
        <v>564</v>
      </c>
      <c r="D369" s="122" t="s">
        <v>133</v>
      </c>
      <c r="E369" s="123" t="s">
        <v>565</v>
      </c>
      <c r="F369" s="124" t="s">
        <v>566</v>
      </c>
      <c r="G369" s="125" t="s">
        <v>215</v>
      </c>
      <c r="H369" s="126">
        <v>6</v>
      </c>
      <c r="I369" s="127"/>
      <c r="J369" s="128">
        <f>ROUND(I369*H369,2)</f>
        <v>0</v>
      </c>
      <c r="K369" s="124" t="s">
        <v>137</v>
      </c>
      <c r="L369" s="32"/>
      <c r="M369" s="129" t="s">
        <v>19</v>
      </c>
      <c r="N369" s="130" t="s">
        <v>47</v>
      </c>
      <c r="P369" s="131">
        <f>O369*H369</f>
        <v>0</v>
      </c>
      <c r="Q369" s="131">
        <v>0</v>
      </c>
      <c r="R369" s="131">
        <f>Q369*H369</f>
        <v>0</v>
      </c>
      <c r="S369" s="131">
        <v>0</v>
      </c>
      <c r="T369" s="132">
        <f>S369*H369</f>
        <v>0</v>
      </c>
      <c r="AR369" s="133" t="s">
        <v>246</v>
      </c>
      <c r="AT369" s="133" t="s">
        <v>133</v>
      </c>
      <c r="AU369" s="133" t="s">
        <v>83</v>
      </c>
      <c r="AY369" s="17" t="s">
        <v>130</v>
      </c>
      <c r="BE369" s="134">
        <f>IF(N369="základní",J369,0)</f>
        <v>0</v>
      </c>
      <c r="BF369" s="134">
        <f>IF(N369="snížená",J369,0)</f>
        <v>0</v>
      </c>
      <c r="BG369" s="134">
        <f>IF(N369="zákl. přenesená",J369,0)</f>
        <v>0</v>
      </c>
      <c r="BH369" s="134">
        <f>IF(N369="sníž. přenesená",J369,0)</f>
        <v>0</v>
      </c>
      <c r="BI369" s="134">
        <f>IF(N369="nulová",J369,0)</f>
        <v>0</v>
      </c>
      <c r="BJ369" s="17" t="s">
        <v>81</v>
      </c>
      <c r="BK369" s="134">
        <f>ROUND(I369*H369,2)</f>
        <v>0</v>
      </c>
      <c r="BL369" s="17" t="s">
        <v>246</v>
      </c>
      <c r="BM369" s="133" t="s">
        <v>567</v>
      </c>
    </row>
    <row r="370" spans="2:65" s="1" customFormat="1" ht="11.25">
      <c r="B370" s="32"/>
      <c r="D370" s="135" t="s">
        <v>140</v>
      </c>
      <c r="F370" s="136" t="s">
        <v>568</v>
      </c>
      <c r="I370" s="137"/>
      <c r="L370" s="32"/>
      <c r="M370" s="138"/>
      <c r="T370" s="53"/>
      <c r="AT370" s="17" t="s">
        <v>140</v>
      </c>
      <c r="AU370" s="17" t="s">
        <v>83</v>
      </c>
    </row>
    <row r="371" spans="2:65" s="1" customFormat="1" ht="11.25">
      <c r="B371" s="32"/>
      <c r="D371" s="139" t="s">
        <v>142</v>
      </c>
      <c r="F371" s="140" t="s">
        <v>569</v>
      </c>
      <c r="I371" s="137"/>
      <c r="L371" s="32"/>
      <c r="M371" s="138"/>
      <c r="T371" s="53"/>
      <c r="AT371" s="17" t="s">
        <v>142</v>
      </c>
      <c r="AU371" s="17" t="s">
        <v>83</v>
      </c>
    </row>
    <row r="372" spans="2:65" s="1" customFormat="1" ht="16.5" customHeight="1">
      <c r="B372" s="32"/>
      <c r="C372" s="154" t="s">
        <v>570</v>
      </c>
      <c r="D372" s="154" t="s">
        <v>220</v>
      </c>
      <c r="E372" s="155" t="s">
        <v>571</v>
      </c>
      <c r="F372" s="156" t="s">
        <v>572</v>
      </c>
      <c r="G372" s="157" t="s">
        <v>215</v>
      </c>
      <c r="H372" s="158">
        <v>6</v>
      </c>
      <c r="I372" s="159"/>
      <c r="J372" s="160">
        <f>ROUND(I372*H372,2)</f>
        <v>0</v>
      </c>
      <c r="K372" s="156" t="s">
        <v>137</v>
      </c>
      <c r="L372" s="161"/>
      <c r="M372" s="162" t="s">
        <v>19</v>
      </c>
      <c r="N372" s="163" t="s">
        <v>47</v>
      </c>
      <c r="P372" s="131">
        <f>O372*H372</f>
        <v>0</v>
      </c>
      <c r="Q372" s="131">
        <v>5.0000000000000001E-4</v>
      </c>
      <c r="R372" s="131">
        <f>Q372*H372</f>
        <v>3.0000000000000001E-3</v>
      </c>
      <c r="S372" s="131">
        <v>0</v>
      </c>
      <c r="T372" s="132">
        <f>S372*H372</f>
        <v>0</v>
      </c>
      <c r="AR372" s="133" t="s">
        <v>373</v>
      </c>
      <c r="AT372" s="133" t="s">
        <v>220</v>
      </c>
      <c r="AU372" s="133" t="s">
        <v>83</v>
      </c>
      <c r="AY372" s="17" t="s">
        <v>130</v>
      </c>
      <c r="BE372" s="134">
        <f>IF(N372="základní",J372,0)</f>
        <v>0</v>
      </c>
      <c r="BF372" s="134">
        <f>IF(N372="snížená",J372,0)</f>
        <v>0</v>
      </c>
      <c r="BG372" s="134">
        <f>IF(N372="zákl. přenesená",J372,0)</f>
        <v>0</v>
      </c>
      <c r="BH372" s="134">
        <f>IF(N372="sníž. přenesená",J372,0)</f>
        <v>0</v>
      </c>
      <c r="BI372" s="134">
        <f>IF(N372="nulová",J372,0)</f>
        <v>0</v>
      </c>
      <c r="BJ372" s="17" t="s">
        <v>81</v>
      </c>
      <c r="BK372" s="134">
        <f>ROUND(I372*H372,2)</f>
        <v>0</v>
      </c>
      <c r="BL372" s="17" t="s">
        <v>246</v>
      </c>
      <c r="BM372" s="133" t="s">
        <v>573</v>
      </c>
    </row>
    <row r="373" spans="2:65" s="1" customFormat="1" ht="11.25">
      <c r="B373" s="32"/>
      <c r="D373" s="135" t="s">
        <v>140</v>
      </c>
      <c r="F373" s="136" t="s">
        <v>572</v>
      </c>
      <c r="I373" s="137"/>
      <c r="L373" s="32"/>
      <c r="M373" s="138"/>
      <c r="T373" s="53"/>
      <c r="AT373" s="17" t="s">
        <v>140</v>
      </c>
      <c r="AU373" s="17" t="s">
        <v>83</v>
      </c>
    </row>
    <row r="374" spans="2:65" s="1" customFormat="1" ht="16.5" customHeight="1">
      <c r="B374" s="32"/>
      <c r="C374" s="122" t="s">
        <v>574</v>
      </c>
      <c r="D374" s="122" t="s">
        <v>133</v>
      </c>
      <c r="E374" s="123" t="s">
        <v>575</v>
      </c>
      <c r="F374" s="124" t="s">
        <v>576</v>
      </c>
      <c r="G374" s="125" t="s">
        <v>431</v>
      </c>
      <c r="H374" s="126">
        <v>12</v>
      </c>
      <c r="I374" s="127"/>
      <c r="J374" s="128">
        <f>ROUND(I374*H374,2)</f>
        <v>0</v>
      </c>
      <c r="K374" s="124" t="s">
        <v>137</v>
      </c>
      <c r="L374" s="32"/>
      <c r="M374" s="129" t="s">
        <v>19</v>
      </c>
      <c r="N374" s="130" t="s">
        <v>47</v>
      </c>
      <c r="P374" s="131">
        <f>O374*H374</f>
        <v>0</v>
      </c>
      <c r="Q374" s="131">
        <v>2.4000000000000001E-4</v>
      </c>
      <c r="R374" s="131">
        <f>Q374*H374</f>
        <v>2.8800000000000002E-3</v>
      </c>
      <c r="S374" s="131">
        <v>0</v>
      </c>
      <c r="T374" s="132">
        <f>S374*H374</f>
        <v>0</v>
      </c>
      <c r="AR374" s="133" t="s">
        <v>246</v>
      </c>
      <c r="AT374" s="133" t="s">
        <v>133</v>
      </c>
      <c r="AU374" s="133" t="s">
        <v>83</v>
      </c>
      <c r="AY374" s="17" t="s">
        <v>130</v>
      </c>
      <c r="BE374" s="134">
        <f>IF(N374="základní",J374,0)</f>
        <v>0</v>
      </c>
      <c r="BF374" s="134">
        <f>IF(N374="snížená",J374,0)</f>
        <v>0</v>
      </c>
      <c r="BG374" s="134">
        <f>IF(N374="zákl. přenesená",J374,0)</f>
        <v>0</v>
      </c>
      <c r="BH374" s="134">
        <f>IF(N374="sníž. přenesená",J374,0)</f>
        <v>0</v>
      </c>
      <c r="BI374" s="134">
        <f>IF(N374="nulová",J374,0)</f>
        <v>0</v>
      </c>
      <c r="BJ374" s="17" t="s">
        <v>81</v>
      </c>
      <c r="BK374" s="134">
        <f>ROUND(I374*H374,2)</f>
        <v>0</v>
      </c>
      <c r="BL374" s="17" t="s">
        <v>246</v>
      </c>
      <c r="BM374" s="133" t="s">
        <v>577</v>
      </c>
    </row>
    <row r="375" spans="2:65" s="1" customFormat="1" ht="11.25">
      <c r="B375" s="32"/>
      <c r="D375" s="135" t="s">
        <v>140</v>
      </c>
      <c r="F375" s="136" t="s">
        <v>578</v>
      </c>
      <c r="I375" s="137"/>
      <c r="L375" s="32"/>
      <c r="M375" s="138"/>
      <c r="T375" s="53"/>
      <c r="AT375" s="17" t="s">
        <v>140</v>
      </c>
      <c r="AU375" s="17" t="s">
        <v>83</v>
      </c>
    </row>
    <row r="376" spans="2:65" s="1" customFormat="1" ht="11.25">
      <c r="B376" s="32"/>
      <c r="D376" s="139" t="s">
        <v>142</v>
      </c>
      <c r="F376" s="140" t="s">
        <v>579</v>
      </c>
      <c r="I376" s="137"/>
      <c r="L376" s="32"/>
      <c r="M376" s="138"/>
      <c r="T376" s="53"/>
      <c r="AT376" s="17" t="s">
        <v>142</v>
      </c>
      <c r="AU376" s="17" t="s">
        <v>83</v>
      </c>
    </row>
    <row r="377" spans="2:65" s="12" customFormat="1" ht="11.25">
      <c r="B377" s="141"/>
      <c r="D377" s="135" t="s">
        <v>144</v>
      </c>
      <c r="E377" s="142" t="s">
        <v>19</v>
      </c>
      <c r="F377" s="143" t="s">
        <v>580</v>
      </c>
      <c r="H377" s="142" t="s">
        <v>19</v>
      </c>
      <c r="I377" s="144"/>
      <c r="L377" s="141"/>
      <c r="M377" s="145"/>
      <c r="T377" s="146"/>
      <c r="AT377" s="142" t="s">
        <v>144</v>
      </c>
      <c r="AU377" s="142" t="s">
        <v>83</v>
      </c>
      <c r="AV377" s="12" t="s">
        <v>81</v>
      </c>
      <c r="AW377" s="12" t="s">
        <v>37</v>
      </c>
      <c r="AX377" s="12" t="s">
        <v>76</v>
      </c>
      <c r="AY377" s="142" t="s">
        <v>130</v>
      </c>
    </row>
    <row r="378" spans="2:65" s="13" customFormat="1" ht="11.25">
      <c r="B378" s="147"/>
      <c r="D378" s="135" t="s">
        <v>144</v>
      </c>
      <c r="E378" s="148" t="s">
        <v>19</v>
      </c>
      <c r="F378" s="149" t="s">
        <v>8</v>
      </c>
      <c r="H378" s="150">
        <v>12</v>
      </c>
      <c r="I378" s="151"/>
      <c r="L378" s="147"/>
      <c r="M378" s="152"/>
      <c r="T378" s="153"/>
      <c r="AT378" s="148" t="s">
        <v>144</v>
      </c>
      <c r="AU378" s="148" t="s">
        <v>83</v>
      </c>
      <c r="AV378" s="13" t="s">
        <v>83</v>
      </c>
      <c r="AW378" s="13" t="s">
        <v>37</v>
      </c>
      <c r="AX378" s="13" t="s">
        <v>81</v>
      </c>
      <c r="AY378" s="148" t="s">
        <v>130</v>
      </c>
    </row>
    <row r="379" spans="2:65" s="1" customFormat="1" ht="16.5" customHeight="1">
      <c r="B379" s="32"/>
      <c r="C379" s="122" t="s">
        <v>581</v>
      </c>
      <c r="D379" s="122" t="s">
        <v>133</v>
      </c>
      <c r="E379" s="123" t="s">
        <v>582</v>
      </c>
      <c r="F379" s="124" t="s">
        <v>583</v>
      </c>
      <c r="G379" s="125" t="s">
        <v>431</v>
      </c>
      <c r="H379" s="126">
        <v>6</v>
      </c>
      <c r="I379" s="127"/>
      <c r="J379" s="128">
        <f>ROUND(I379*H379,2)</f>
        <v>0</v>
      </c>
      <c r="K379" s="124" t="s">
        <v>137</v>
      </c>
      <c r="L379" s="32"/>
      <c r="M379" s="129" t="s">
        <v>19</v>
      </c>
      <c r="N379" s="130" t="s">
        <v>47</v>
      </c>
      <c r="P379" s="131">
        <f>O379*H379</f>
        <v>0</v>
      </c>
      <c r="Q379" s="131">
        <v>0</v>
      </c>
      <c r="R379" s="131">
        <f>Q379*H379</f>
        <v>0</v>
      </c>
      <c r="S379" s="131">
        <v>8.5999999999999998E-4</v>
      </c>
      <c r="T379" s="132">
        <f>S379*H379</f>
        <v>5.1599999999999997E-3</v>
      </c>
      <c r="AR379" s="133" t="s">
        <v>246</v>
      </c>
      <c r="AT379" s="133" t="s">
        <v>133</v>
      </c>
      <c r="AU379" s="133" t="s">
        <v>83</v>
      </c>
      <c r="AY379" s="17" t="s">
        <v>130</v>
      </c>
      <c r="BE379" s="134">
        <f>IF(N379="základní",J379,0)</f>
        <v>0</v>
      </c>
      <c r="BF379" s="134">
        <f>IF(N379="snížená",J379,0)</f>
        <v>0</v>
      </c>
      <c r="BG379" s="134">
        <f>IF(N379="zákl. přenesená",J379,0)</f>
        <v>0</v>
      </c>
      <c r="BH379" s="134">
        <f>IF(N379="sníž. přenesená",J379,0)</f>
        <v>0</v>
      </c>
      <c r="BI379" s="134">
        <f>IF(N379="nulová",J379,0)</f>
        <v>0</v>
      </c>
      <c r="BJ379" s="17" t="s">
        <v>81</v>
      </c>
      <c r="BK379" s="134">
        <f>ROUND(I379*H379,2)</f>
        <v>0</v>
      </c>
      <c r="BL379" s="17" t="s">
        <v>246</v>
      </c>
      <c r="BM379" s="133" t="s">
        <v>584</v>
      </c>
    </row>
    <row r="380" spans="2:65" s="1" customFormat="1" ht="11.25">
      <c r="B380" s="32"/>
      <c r="D380" s="135" t="s">
        <v>140</v>
      </c>
      <c r="F380" s="136" t="s">
        <v>585</v>
      </c>
      <c r="I380" s="137"/>
      <c r="L380" s="32"/>
      <c r="M380" s="138"/>
      <c r="T380" s="53"/>
      <c r="AT380" s="17" t="s">
        <v>140</v>
      </c>
      <c r="AU380" s="17" t="s">
        <v>83</v>
      </c>
    </row>
    <row r="381" spans="2:65" s="1" customFormat="1" ht="11.25">
      <c r="B381" s="32"/>
      <c r="D381" s="139" t="s">
        <v>142</v>
      </c>
      <c r="F381" s="140" t="s">
        <v>586</v>
      </c>
      <c r="I381" s="137"/>
      <c r="L381" s="32"/>
      <c r="M381" s="138"/>
      <c r="T381" s="53"/>
      <c r="AT381" s="17" t="s">
        <v>142</v>
      </c>
      <c r="AU381" s="17" t="s">
        <v>83</v>
      </c>
    </row>
    <row r="382" spans="2:65" s="1" customFormat="1" ht="16.5" customHeight="1">
      <c r="B382" s="32"/>
      <c r="C382" s="122" t="s">
        <v>587</v>
      </c>
      <c r="D382" s="122" t="s">
        <v>133</v>
      </c>
      <c r="E382" s="123" t="s">
        <v>588</v>
      </c>
      <c r="F382" s="124" t="s">
        <v>589</v>
      </c>
      <c r="G382" s="125" t="s">
        <v>431</v>
      </c>
      <c r="H382" s="126">
        <v>6</v>
      </c>
      <c r="I382" s="127"/>
      <c r="J382" s="128">
        <f>ROUND(I382*H382,2)</f>
        <v>0</v>
      </c>
      <c r="K382" s="124" t="s">
        <v>137</v>
      </c>
      <c r="L382" s="32"/>
      <c r="M382" s="129" t="s">
        <v>19</v>
      </c>
      <c r="N382" s="130" t="s">
        <v>47</v>
      </c>
      <c r="P382" s="131">
        <f>O382*H382</f>
        <v>0</v>
      </c>
      <c r="Q382" s="131">
        <v>1.8400000000000001E-3</v>
      </c>
      <c r="R382" s="131">
        <f>Q382*H382</f>
        <v>1.1040000000000001E-2</v>
      </c>
      <c r="S382" s="131">
        <v>0</v>
      </c>
      <c r="T382" s="132">
        <f>S382*H382</f>
        <v>0</v>
      </c>
      <c r="AR382" s="133" t="s">
        <v>246</v>
      </c>
      <c r="AT382" s="133" t="s">
        <v>133</v>
      </c>
      <c r="AU382" s="133" t="s">
        <v>83</v>
      </c>
      <c r="AY382" s="17" t="s">
        <v>130</v>
      </c>
      <c r="BE382" s="134">
        <f>IF(N382="základní",J382,0)</f>
        <v>0</v>
      </c>
      <c r="BF382" s="134">
        <f>IF(N382="snížená",J382,0)</f>
        <v>0</v>
      </c>
      <c r="BG382" s="134">
        <f>IF(N382="zákl. přenesená",J382,0)</f>
        <v>0</v>
      </c>
      <c r="BH382" s="134">
        <f>IF(N382="sníž. přenesená",J382,0)</f>
        <v>0</v>
      </c>
      <c r="BI382" s="134">
        <f>IF(N382="nulová",J382,0)</f>
        <v>0</v>
      </c>
      <c r="BJ382" s="17" t="s">
        <v>81</v>
      </c>
      <c r="BK382" s="134">
        <f>ROUND(I382*H382,2)</f>
        <v>0</v>
      </c>
      <c r="BL382" s="17" t="s">
        <v>246</v>
      </c>
      <c r="BM382" s="133" t="s">
        <v>590</v>
      </c>
    </row>
    <row r="383" spans="2:65" s="1" customFormat="1" ht="11.25">
      <c r="B383" s="32"/>
      <c r="D383" s="135" t="s">
        <v>140</v>
      </c>
      <c r="F383" s="136" t="s">
        <v>591</v>
      </c>
      <c r="I383" s="137"/>
      <c r="L383" s="32"/>
      <c r="M383" s="138"/>
      <c r="T383" s="53"/>
      <c r="AT383" s="17" t="s">
        <v>140</v>
      </c>
      <c r="AU383" s="17" t="s">
        <v>83</v>
      </c>
    </row>
    <row r="384" spans="2:65" s="1" customFormat="1" ht="11.25">
      <c r="B384" s="32"/>
      <c r="D384" s="139" t="s">
        <v>142</v>
      </c>
      <c r="F384" s="140" t="s">
        <v>592</v>
      </c>
      <c r="I384" s="137"/>
      <c r="L384" s="32"/>
      <c r="M384" s="138"/>
      <c r="T384" s="53"/>
      <c r="AT384" s="17" t="s">
        <v>142</v>
      </c>
      <c r="AU384" s="17" t="s">
        <v>83</v>
      </c>
    </row>
    <row r="385" spans="2:65" s="12" customFormat="1" ht="11.25">
      <c r="B385" s="141"/>
      <c r="D385" s="135" t="s">
        <v>144</v>
      </c>
      <c r="E385" s="142" t="s">
        <v>19</v>
      </c>
      <c r="F385" s="143" t="s">
        <v>593</v>
      </c>
      <c r="H385" s="142" t="s">
        <v>19</v>
      </c>
      <c r="I385" s="144"/>
      <c r="L385" s="141"/>
      <c r="M385" s="145"/>
      <c r="T385" s="146"/>
      <c r="AT385" s="142" t="s">
        <v>144</v>
      </c>
      <c r="AU385" s="142" t="s">
        <v>83</v>
      </c>
      <c r="AV385" s="12" t="s">
        <v>81</v>
      </c>
      <c r="AW385" s="12" t="s">
        <v>37</v>
      </c>
      <c r="AX385" s="12" t="s">
        <v>76</v>
      </c>
      <c r="AY385" s="142" t="s">
        <v>130</v>
      </c>
    </row>
    <row r="386" spans="2:65" s="13" customFormat="1" ht="11.25">
      <c r="B386" s="147"/>
      <c r="D386" s="135" t="s">
        <v>144</v>
      </c>
      <c r="E386" s="148" t="s">
        <v>19</v>
      </c>
      <c r="F386" s="149" t="s">
        <v>147</v>
      </c>
      <c r="H386" s="150">
        <v>6</v>
      </c>
      <c r="I386" s="151"/>
      <c r="L386" s="147"/>
      <c r="M386" s="152"/>
      <c r="T386" s="153"/>
      <c r="AT386" s="148" t="s">
        <v>144</v>
      </c>
      <c r="AU386" s="148" t="s">
        <v>83</v>
      </c>
      <c r="AV386" s="13" t="s">
        <v>83</v>
      </c>
      <c r="AW386" s="13" t="s">
        <v>37</v>
      </c>
      <c r="AX386" s="13" t="s">
        <v>81</v>
      </c>
      <c r="AY386" s="148" t="s">
        <v>130</v>
      </c>
    </row>
    <row r="387" spans="2:65" s="1" customFormat="1" ht="16.5" customHeight="1">
      <c r="B387" s="32"/>
      <c r="C387" s="122" t="s">
        <v>594</v>
      </c>
      <c r="D387" s="122" t="s">
        <v>133</v>
      </c>
      <c r="E387" s="123" t="s">
        <v>595</v>
      </c>
      <c r="F387" s="124" t="s">
        <v>596</v>
      </c>
      <c r="G387" s="125" t="s">
        <v>215</v>
      </c>
      <c r="H387" s="126">
        <v>6</v>
      </c>
      <c r="I387" s="127"/>
      <c r="J387" s="128">
        <f>ROUND(I387*H387,2)</f>
        <v>0</v>
      </c>
      <c r="K387" s="124" t="s">
        <v>137</v>
      </c>
      <c r="L387" s="32"/>
      <c r="M387" s="129" t="s">
        <v>19</v>
      </c>
      <c r="N387" s="130" t="s">
        <v>47</v>
      </c>
      <c r="P387" s="131">
        <f>O387*H387</f>
        <v>0</v>
      </c>
      <c r="Q387" s="131">
        <v>0</v>
      </c>
      <c r="R387" s="131">
        <f>Q387*H387</f>
        <v>0</v>
      </c>
      <c r="S387" s="131">
        <v>8.5999999999999998E-4</v>
      </c>
      <c r="T387" s="132">
        <f>S387*H387</f>
        <v>5.1599999999999997E-3</v>
      </c>
      <c r="AR387" s="133" t="s">
        <v>246</v>
      </c>
      <c r="AT387" s="133" t="s">
        <v>133</v>
      </c>
      <c r="AU387" s="133" t="s">
        <v>83</v>
      </c>
      <c r="AY387" s="17" t="s">
        <v>130</v>
      </c>
      <c r="BE387" s="134">
        <f>IF(N387="základní",J387,0)</f>
        <v>0</v>
      </c>
      <c r="BF387" s="134">
        <f>IF(N387="snížená",J387,0)</f>
        <v>0</v>
      </c>
      <c r="BG387" s="134">
        <f>IF(N387="zákl. přenesená",J387,0)</f>
        <v>0</v>
      </c>
      <c r="BH387" s="134">
        <f>IF(N387="sníž. přenesená",J387,0)</f>
        <v>0</v>
      </c>
      <c r="BI387" s="134">
        <f>IF(N387="nulová",J387,0)</f>
        <v>0</v>
      </c>
      <c r="BJ387" s="17" t="s">
        <v>81</v>
      </c>
      <c r="BK387" s="134">
        <f>ROUND(I387*H387,2)</f>
        <v>0</v>
      </c>
      <c r="BL387" s="17" t="s">
        <v>246</v>
      </c>
      <c r="BM387" s="133" t="s">
        <v>597</v>
      </c>
    </row>
    <row r="388" spans="2:65" s="1" customFormat="1" ht="11.25">
      <c r="B388" s="32"/>
      <c r="D388" s="135" t="s">
        <v>140</v>
      </c>
      <c r="F388" s="136" t="s">
        <v>598</v>
      </c>
      <c r="I388" s="137"/>
      <c r="L388" s="32"/>
      <c r="M388" s="138"/>
      <c r="T388" s="53"/>
      <c r="AT388" s="17" t="s">
        <v>140</v>
      </c>
      <c r="AU388" s="17" t="s">
        <v>83</v>
      </c>
    </row>
    <row r="389" spans="2:65" s="1" customFormat="1" ht="11.25">
      <c r="B389" s="32"/>
      <c r="D389" s="139" t="s">
        <v>142</v>
      </c>
      <c r="F389" s="140" t="s">
        <v>599</v>
      </c>
      <c r="I389" s="137"/>
      <c r="L389" s="32"/>
      <c r="M389" s="138"/>
      <c r="T389" s="53"/>
      <c r="AT389" s="17" t="s">
        <v>142</v>
      </c>
      <c r="AU389" s="17" t="s">
        <v>83</v>
      </c>
    </row>
    <row r="390" spans="2:65" s="1" customFormat="1" ht="16.5" customHeight="1">
      <c r="B390" s="32"/>
      <c r="C390" s="122" t="s">
        <v>600</v>
      </c>
      <c r="D390" s="122" t="s">
        <v>133</v>
      </c>
      <c r="E390" s="123" t="s">
        <v>601</v>
      </c>
      <c r="F390" s="124" t="s">
        <v>602</v>
      </c>
      <c r="G390" s="125" t="s">
        <v>215</v>
      </c>
      <c r="H390" s="126">
        <v>2</v>
      </c>
      <c r="I390" s="127"/>
      <c r="J390" s="128">
        <f>ROUND(I390*H390,2)</f>
        <v>0</v>
      </c>
      <c r="K390" s="124" t="s">
        <v>19</v>
      </c>
      <c r="L390" s="32"/>
      <c r="M390" s="129" t="s">
        <v>19</v>
      </c>
      <c r="N390" s="130" t="s">
        <v>47</v>
      </c>
      <c r="P390" s="131">
        <f>O390*H390</f>
        <v>0</v>
      </c>
      <c r="Q390" s="131">
        <v>0</v>
      </c>
      <c r="R390" s="131">
        <f>Q390*H390</f>
        <v>0</v>
      </c>
      <c r="S390" s="131">
        <v>0</v>
      </c>
      <c r="T390" s="132">
        <f>S390*H390</f>
        <v>0</v>
      </c>
      <c r="AR390" s="133" t="s">
        <v>246</v>
      </c>
      <c r="AT390" s="133" t="s">
        <v>133</v>
      </c>
      <c r="AU390" s="133" t="s">
        <v>83</v>
      </c>
      <c r="AY390" s="17" t="s">
        <v>130</v>
      </c>
      <c r="BE390" s="134">
        <f>IF(N390="základní",J390,0)</f>
        <v>0</v>
      </c>
      <c r="BF390" s="134">
        <f>IF(N390="snížená",J390,0)</f>
        <v>0</v>
      </c>
      <c r="BG390" s="134">
        <f>IF(N390="zákl. přenesená",J390,0)</f>
        <v>0</v>
      </c>
      <c r="BH390" s="134">
        <f>IF(N390="sníž. přenesená",J390,0)</f>
        <v>0</v>
      </c>
      <c r="BI390" s="134">
        <f>IF(N390="nulová",J390,0)</f>
        <v>0</v>
      </c>
      <c r="BJ390" s="17" t="s">
        <v>81</v>
      </c>
      <c r="BK390" s="134">
        <f>ROUND(I390*H390,2)</f>
        <v>0</v>
      </c>
      <c r="BL390" s="17" t="s">
        <v>246</v>
      </c>
      <c r="BM390" s="133" t="s">
        <v>603</v>
      </c>
    </row>
    <row r="391" spans="2:65" s="1" customFormat="1" ht="11.25">
      <c r="B391" s="32"/>
      <c r="D391" s="135" t="s">
        <v>140</v>
      </c>
      <c r="F391" s="136" t="s">
        <v>602</v>
      </c>
      <c r="I391" s="137"/>
      <c r="L391" s="32"/>
      <c r="M391" s="138"/>
      <c r="T391" s="53"/>
      <c r="AT391" s="17" t="s">
        <v>140</v>
      </c>
      <c r="AU391" s="17" t="s">
        <v>83</v>
      </c>
    </row>
    <row r="392" spans="2:65" s="12" customFormat="1" ht="11.25">
      <c r="B392" s="141"/>
      <c r="D392" s="135" t="s">
        <v>144</v>
      </c>
      <c r="E392" s="142" t="s">
        <v>19</v>
      </c>
      <c r="F392" s="143" t="s">
        <v>604</v>
      </c>
      <c r="H392" s="142" t="s">
        <v>19</v>
      </c>
      <c r="I392" s="144"/>
      <c r="L392" s="141"/>
      <c r="M392" s="145"/>
      <c r="T392" s="146"/>
      <c r="AT392" s="142" t="s">
        <v>144</v>
      </c>
      <c r="AU392" s="142" t="s">
        <v>83</v>
      </c>
      <c r="AV392" s="12" t="s">
        <v>81</v>
      </c>
      <c r="AW392" s="12" t="s">
        <v>37</v>
      </c>
      <c r="AX392" s="12" t="s">
        <v>76</v>
      </c>
      <c r="AY392" s="142" t="s">
        <v>130</v>
      </c>
    </row>
    <row r="393" spans="2:65" s="13" customFormat="1" ht="11.25">
      <c r="B393" s="147"/>
      <c r="D393" s="135" t="s">
        <v>144</v>
      </c>
      <c r="E393" s="148" t="s">
        <v>19</v>
      </c>
      <c r="F393" s="149" t="s">
        <v>83</v>
      </c>
      <c r="H393" s="150">
        <v>2</v>
      </c>
      <c r="I393" s="151"/>
      <c r="L393" s="147"/>
      <c r="M393" s="152"/>
      <c r="T393" s="153"/>
      <c r="AT393" s="148" t="s">
        <v>144</v>
      </c>
      <c r="AU393" s="148" t="s">
        <v>83</v>
      </c>
      <c r="AV393" s="13" t="s">
        <v>83</v>
      </c>
      <c r="AW393" s="13" t="s">
        <v>37</v>
      </c>
      <c r="AX393" s="13" t="s">
        <v>81</v>
      </c>
      <c r="AY393" s="148" t="s">
        <v>130</v>
      </c>
    </row>
    <row r="394" spans="2:65" s="1" customFormat="1" ht="16.5" customHeight="1">
      <c r="B394" s="32"/>
      <c r="C394" s="122" t="s">
        <v>605</v>
      </c>
      <c r="D394" s="122" t="s">
        <v>133</v>
      </c>
      <c r="E394" s="123" t="s">
        <v>606</v>
      </c>
      <c r="F394" s="124" t="s">
        <v>607</v>
      </c>
      <c r="G394" s="125" t="s">
        <v>215</v>
      </c>
      <c r="H394" s="126">
        <v>6</v>
      </c>
      <c r="I394" s="127"/>
      <c r="J394" s="128">
        <f>ROUND(I394*H394,2)</f>
        <v>0</v>
      </c>
      <c r="K394" s="124" t="s">
        <v>19</v>
      </c>
      <c r="L394" s="32"/>
      <c r="M394" s="129" t="s">
        <v>19</v>
      </c>
      <c r="N394" s="130" t="s">
        <v>47</v>
      </c>
      <c r="P394" s="131">
        <f>O394*H394</f>
        <v>0</v>
      </c>
      <c r="Q394" s="131">
        <v>0</v>
      </c>
      <c r="R394" s="131">
        <f>Q394*H394</f>
        <v>0</v>
      </c>
      <c r="S394" s="131">
        <v>0</v>
      </c>
      <c r="T394" s="132">
        <f>S394*H394</f>
        <v>0</v>
      </c>
      <c r="AR394" s="133" t="s">
        <v>246</v>
      </c>
      <c r="AT394" s="133" t="s">
        <v>133</v>
      </c>
      <c r="AU394" s="133" t="s">
        <v>83</v>
      </c>
      <c r="AY394" s="17" t="s">
        <v>130</v>
      </c>
      <c r="BE394" s="134">
        <f>IF(N394="základní",J394,0)</f>
        <v>0</v>
      </c>
      <c r="BF394" s="134">
        <f>IF(N394="snížená",J394,0)</f>
        <v>0</v>
      </c>
      <c r="BG394" s="134">
        <f>IF(N394="zákl. přenesená",J394,0)</f>
        <v>0</v>
      </c>
      <c r="BH394" s="134">
        <f>IF(N394="sníž. přenesená",J394,0)</f>
        <v>0</v>
      </c>
      <c r="BI394" s="134">
        <f>IF(N394="nulová",J394,0)</f>
        <v>0</v>
      </c>
      <c r="BJ394" s="17" t="s">
        <v>81</v>
      </c>
      <c r="BK394" s="134">
        <f>ROUND(I394*H394,2)</f>
        <v>0</v>
      </c>
      <c r="BL394" s="17" t="s">
        <v>246</v>
      </c>
      <c r="BM394" s="133" t="s">
        <v>608</v>
      </c>
    </row>
    <row r="395" spans="2:65" s="1" customFormat="1" ht="11.25">
      <c r="B395" s="32"/>
      <c r="D395" s="135" t="s">
        <v>140</v>
      </c>
      <c r="F395" s="136" t="s">
        <v>607</v>
      </c>
      <c r="I395" s="137"/>
      <c r="L395" s="32"/>
      <c r="M395" s="138"/>
      <c r="T395" s="53"/>
      <c r="AT395" s="17" t="s">
        <v>140</v>
      </c>
      <c r="AU395" s="17" t="s">
        <v>83</v>
      </c>
    </row>
    <row r="396" spans="2:65" s="12" customFormat="1" ht="22.5">
      <c r="B396" s="141"/>
      <c r="D396" s="135" t="s">
        <v>144</v>
      </c>
      <c r="E396" s="142" t="s">
        <v>19</v>
      </c>
      <c r="F396" s="143" t="s">
        <v>609</v>
      </c>
      <c r="H396" s="142" t="s">
        <v>19</v>
      </c>
      <c r="I396" s="144"/>
      <c r="L396" s="141"/>
      <c r="M396" s="145"/>
      <c r="T396" s="146"/>
      <c r="AT396" s="142" t="s">
        <v>144</v>
      </c>
      <c r="AU396" s="142" t="s">
        <v>83</v>
      </c>
      <c r="AV396" s="12" t="s">
        <v>81</v>
      </c>
      <c r="AW396" s="12" t="s">
        <v>37</v>
      </c>
      <c r="AX396" s="12" t="s">
        <v>76</v>
      </c>
      <c r="AY396" s="142" t="s">
        <v>130</v>
      </c>
    </row>
    <row r="397" spans="2:65" s="13" customFormat="1" ht="11.25">
      <c r="B397" s="147"/>
      <c r="D397" s="135" t="s">
        <v>144</v>
      </c>
      <c r="E397" s="148" t="s">
        <v>19</v>
      </c>
      <c r="F397" s="149" t="s">
        <v>147</v>
      </c>
      <c r="H397" s="150">
        <v>6</v>
      </c>
      <c r="I397" s="151"/>
      <c r="L397" s="147"/>
      <c r="M397" s="152"/>
      <c r="T397" s="153"/>
      <c r="AT397" s="148" t="s">
        <v>144</v>
      </c>
      <c r="AU397" s="148" t="s">
        <v>83</v>
      </c>
      <c r="AV397" s="13" t="s">
        <v>83</v>
      </c>
      <c r="AW397" s="13" t="s">
        <v>37</v>
      </c>
      <c r="AX397" s="13" t="s">
        <v>81</v>
      </c>
      <c r="AY397" s="148" t="s">
        <v>130</v>
      </c>
    </row>
    <row r="398" spans="2:65" s="1" customFormat="1" ht="16.5" customHeight="1">
      <c r="B398" s="32"/>
      <c r="C398" s="122" t="s">
        <v>610</v>
      </c>
      <c r="D398" s="122" t="s">
        <v>133</v>
      </c>
      <c r="E398" s="123" t="s">
        <v>611</v>
      </c>
      <c r="F398" s="124" t="s">
        <v>612</v>
      </c>
      <c r="G398" s="125" t="s">
        <v>215</v>
      </c>
      <c r="H398" s="126">
        <v>2</v>
      </c>
      <c r="I398" s="127"/>
      <c r="J398" s="128">
        <f>ROUND(I398*H398,2)</f>
        <v>0</v>
      </c>
      <c r="K398" s="124" t="s">
        <v>19</v>
      </c>
      <c r="L398" s="32"/>
      <c r="M398" s="129" t="s">
        <v>19</v>
      </c>
      <c r="N398" s="130" t="s">
        <v>47</v>
      </c>
      <c r="P398" s="131">
        <f>O398*H398</f>
        <v>0</v>
      </c>
      <c r="Q398" s="131">
        <v>0</v>
      </c>
      <c r="R398" s="131">
        <f>Q398*H398</f>
        <v>0</v>
      </c>
      <c r="S398" s="131">
        <v>0</v>
      </c>
      <c r="T398" s="132">
        <f>S398*H398</f>
        <v>0</v>
      </c>
      <c r="AR398" s="133" t="s">
        <v>246</v>
      </c>
      <c r="AT398" s="133" t="s">
        <v>133</v>
      </c>
      <c r="AU398" s="133" t="s">
        <v>83</v>
      </c>
      <c r="AY398" s="17" t="s">
        <v>130</v>
      </c>
      <c r="BE398" s="134">
        <f>IF(N398="základní",J398,0)</f>
        <v>0</v>
      </c>
      <c r="BF398" s="134">
        <f>IF(N398="snížená",J398,0)</f>
        <v>0</v>
      </c>
      <c r="BG398" s="134">
        <f>IF(N398="zákl. přenesená",J398,0)</f>
        <v>0</v>
      </c>
      <c r="BH398" s="134">
        <f>IF(N398="sníž. přenesená",J398,0)</f>
        <v>0</v>
      </c>
      <c r="BI398" s="134">
        <f>IF(N398="nulová",J398,0)</f>
        <v>0</v>
      </c>
      <c r="BJ398" s="17" t="s">
        <v>81</v>
      </c>
      <c r="BK398" s="134">
        <f>ROUND(I398*H398,2)</f>
        <v>0</v>
      </c>
      <c r="BL398" s="17" t="s">
        <v>246</v>
      </c>
      <c r="BM398" s="133" t="s">
        <v>613</v>
      </c>
    </row>
    <row r="399" spans="2:65" s="1" customFormat="1" ht="11.25">
      <c r="B399" s="32"/>
      <c r="D399" s="135" t="s">
        <v>140</v>
      </c>
      <c r="F399" s="136" t="s">
        <v>612</v>
      </c>
      <c r="I399" s="137"/>
      <c r="L399" s="32"/>
      <c r="M399" s="138"/>
      <c r="T399" s="53"/>
      <c r="AT399" s="17" t="s">
        <v>140</v>
      </c>
      <c r="AU399" s="17" t="s">
        <v>83</v>
      </c>
    </row>
    <row r="400" spans="2:65" s="12" customFormat="1" ht="22.5">
      <c r="B400" s="141"/>
      <c r="D400" s="135" t="s">
        <v>144</v>
      </c>
      <c r="E400" s="142" t="s">
        <v>19</v>
      </c>
      <c r="F400" s="143" t="s">
        <v>614</v>
      </c>
      <c r="H400" s="142" t="s">
        <v>19</v>
      </c>
      <c r="I400" s="144"/>
      <c r="L400" s="141"/>
      <c r="M400" s="145"/>
      <c r="T400" s="146"/>
      <c r="AT400" s="142" t="s">
        <v>144</v>
      </c>
      <c r="AU400" s="142" t="s">
        <v>83</v>
      </c>
      <c r="AV400" s="12" t="s">
        <v>81</v>
      </c>
      <c r="AW400" s="12" t="s">
        <v>37</v>
      </c>
      <c r="AX400" s="12" t="s">
        <v>76</v>
      </c>
      <c r="AY400" s="142" t="s">
        <v>130</v>
      </c>
    </row>
    <row r="401" spans="2:65" s="13" customFormat="1" ht="11.25">
      <c r="B401" s="147"/>
      <c r="D401" s="135" t="s">
        <v>144</v>
      </c>
      <c r="E401" s="148" t="s">
        <v>19</v>
      </c>
      <c r="F401" s="149" t="s">
        <v>83</v>
      </c>
      <c r="H401" s="150">
        <v>2</v>
      </c>
      <c r="I401" s="151"/>
      <c r="L401" s="147"/>
      <c r="M401" s="152"/>
      <c r="T401" s="153"/>
      <c r="AT401" s="148" t="s">
        <v>144</v>
      </c>
      <c r="AU401" s="148" t="s">
        <v>83</v>
      </c>
      <c r="AV401" s="13" t="s">
        <v>83</v>
      </c>
      <c r="AW401" s="13" t="s">
        <v>37</v>
      </c>
      <c r="AX401" s="13" t="s">
        <v>81</v>
      </c>
      <c r="AY401" s="148" t="s">
        <v>130</v>
      </c>
    </row>
    <row r="402" spans="2:65" s="1" customFormat="1" ht="16.5" customHeight="1">
      <c r="B402" s="32"/>
      <c r="C402" s="122" t="s">
        <v>615</v>
      </c>
      <c r="D402" s="122" t="s">
        <v>133</v>
      </c>
      <c r="E402" s="123" t="s">
        <v>616</v>
      </c>
      <c r="F402" s="124" t="s">
        <v>617</v>
      </c>
      <c r="G402" s="125" t="s">
        <v>431</v>
      </c>
      <c r="H402" s="126">
        <v>1</v>
      </c>
      <c r="I402" s="127"/>
      <c r="J402" s="128">
        <f>ROUND(I402*H402,2)</f>
        <v>0</v>
      </c>
      <c r="K402" s="124" t="s">
        <v>19</v>
      </c>
      <c r="L402" s="32"/>
      <c r="M402" s="129" t="s">
        <v>19</v>
      </c>
      <c r="N402" s="130" t="s">
        <v>47</v>
      </c>
      <c r="P402" s="131">
        <f>O402*H402</f>
        <v>0</v>
      </c>
      <c r="Q402" s="131">
        <v>0</v>
      </c>
      <c r="R402" s="131">
        <f>Q402*H402</f>
        <v>0</v>
      </c>
      <c r="S402" s="131">
        <v>0</v>
      </c>
      <c r="T402" s="132">
        <f>S402*H402</f>
        <v>0</v>
      </c>
      <c r="AR402" s="133" t="s">
        <v>246</v>
      </c>
      <c r="AT402" s="133" t="s">
        <v>133</v>
      </c>
      <c r="AU402" s="133" t="s">
        <v>83</v>
      </c>
      <c r="AY402" s="17" t="s">
        <v>130</v>
      </c>
      <c r="BE402" s="134">
        <f>IF(N402="základní",J402,0)</f>
        <v>0</v>
      </c>
      <c r="BF402" s="134">
        <f>IF(N402="snížená",J402,0)</f>
        <v>0</v>
      </c>
      <c r="BG402" s="134">
        <f>IF(N402="zákl. přenesená",J402,0)</f>
        <v>0</v>
      </c>
      <c r="BH402" s="134">
        <f>IF(N402="sníž. přenesená",J402,0)</f>
        <v>0</v>
      </c>
      <c r="BI402" s="134">
        <f>IF(N402="nulová",J402,0)</f>
        <v>0</v>
      </c>
      <c r="BJ402" s="17" t="s">
        <v>81</v>
      </c>
      <c r="BK402" s="134">
        <f>ROUND(I402*H402,2)</f>
        <v>0</v>
      </c>
      <c r="BL402" s="17" t="s">
        <v>246</v>
      </c>
      <c r="BM402" s="133" t="s">
        <v>618</v>
      </c>
    </row>
    <row r="403" spans="2:65" s="1" customFormat="1" ht="11.25">
      <c r="B403" s="32"/>
      <c r="D403" s="135" t="s">
        <v>140</v>
      </c>
      <c r="F403" s="136" t="s">
        <v>617</v>
      </c>
      <c r="I403" s="137"/>
      <c r="L403" s="32"/>
      <c r="M403" s="138"/>
      <c r="T403" s="53"/>
      <c r="AT403" s="17" t="s">
        <v>140</v>
      </c>
      <c r="AU403" s="17" t="s">
        <v>83</v>
      </c>
    </row>
    <row r="404" spans="2:65" s="1" customFormat="1" ht="21.75" customHeight="1">
      <c r="B404" s="32"/>
      <c r="C404" s="122" t="s">
        <v>619</v>
      </c>
      <c r="D404" s="122" t="s">
        <v>133</v>
      </c>
      <c r="E404" s="123" t="s">
        <v>620</v>
      </c>
      <c r="F404" s="124" t="s">
        <v>621</v>
      </c>
      <c r="G404" s="125" t="s">
        <v>319</v>
      </c>
      <c r="H404" s="126">
        <v>0.27300000000000002</v>
      </c>
      <c r="I404" s="127"/>
      <c r="J404" s="128">
        <f>ROUND(I404*H404,2)</f>
        <v>0</v>
      </c>
      <c r="K404" s="124" t="s">
        <v>137</v>
      </c>
      <c r="L404" s="32"/>
      <c r="M404" s="129" t="s">
        <v>19</v>
      </c>
      <c r="N404" s="130" t="s">
        <v>47</v>
      </c>
      <c r="P404" s="131">
        <f>O404*H404</f>
        <v>0</v>
      </c>
      <c r="Q404" s="131">
        <v>0</v>
      </c>
      <c r="R404" s="131">
        <f>Q404*H404</f>
        <v>0</v>
      </c>
      <c r="S404" s="131">
        <v>0</v>
      </c>
      <c r="T404" s="132">
        <f>S404*H404</f>
        <v>0</v>
      </c>
      <c r="AR404" s="133" t="s">
        <v>246</v>
      </c>
      <c r="AT404" s="133" t="s">
        <v>133</v>
      </c>
      <c r="AU404" s="133" t="s">
        <v>83</v>
      </c>
      <c r="AY404" s="17" t="s">
        <v>130</v>
      </c>
      <c r="BE404" s="134">
        <f>IF(N404="základní",J404,0)</f>
        <v>0</v>
      </c>
      <c r="BF404" s="134">
        <f>IF(N404="snížená",J404,0)</f>
        <v>0</v>
      </c>
      <c r="BG404" s="134">
        <f>IF(N404="zákl. přenesená",J404,0)</f>
        <v>0</v>
      </c>
      <c r="BH404" s="134">
        <f>IF(N404="sníž. přenesená",J404,0)</f>
        <v>0</v>
      </c>
      <c r="BI404" s="134">
        <f>IF(N404="nulová",J404,0)</f>
        <v>0</v>
      </c>
      <c r="BJ404" s="17" t="s">
        <v>81</v>
      </c>
      <c r="BK404" s="134">
        <f>ROUND(I404*H404,2)</f>
        <v>0</v>
      </c>
      <c r="BL404" s="17" t="s">
        <v>246</v>
      </c>
      <c r="BM404" s="133" t="s">
        <v>622</v>
      </c>
    </row>
    <row r="405" spans="2:65" s="1" customFormat="1" ht="19.5">
      <c r="B405" s="32"/>
      <c r="D405" s="135" t="s">
        <v>140</v>
      </c>
      <c r="F405" s="136" t="s">
        <v>623</v>
      </c>
      <c r="I405" s="137"/>
      <c r="L405" s="32"/>
      <c r="M405" s="138"/>
      <c r="T405" s="53"/>
      <c r="AT405" s="17" t="s">
        <v>140</v>
      </c>
      <c r="AU405" s="17" t="s">
        <v>83</v>
      </c>
    </row>
    <row r="406" spans="2:65" s="1" customFormat="1" ht="11.25">
      <c r="B406" s="32"/>
      <c r="D406" s="139" t="s">
        <v>142</v>
      </c>
      <c r="F406" s="140" t="s">
        <v>624</v>
      </c>
      <c r="I406" s="137"/>
      <c r="L406" s="32"/>
      <c r="M406" s="138"/>
      <c r="T406" s="53"/>
      <c r="AT406" s="17" t="s">
        <v>142</v>
      </c>
      <c r="AU406" s="17" t="s">
        <v>83</v>
      </c>
    </row>
    <row r="407" spans="2:65" s="11" customFormat="1" ht="22.9" customHeight="1">
      <c r="B407" s="110"/>
      <c r="D407" s="111" t="s">
        <v>75</v>
      </c>
      <c r="E407" s="120" t="s">
        <v>625</v>
      </c>
      <c r="F407" s="120" t="s">
        <v>626</v>
      </c>
      <c r="I407" s="113"/>
      <c r="J407" s="121">
        <f>BK407</f>
        <v>0</v>
      </c>
      <c r="L407" s="110"/>
      <c r="M407" s="115"/>
      <c r="P407" s="116">
        <f>SUM(P408:P411)</f>
        <v>0</v>
      </c>
      <c r="R407" s="116">
        <f>SUM(R408:R411)</f>
        <v>4.5999999999999999E-2</v>
      </c>
      <c r="T407" s="117">
        <f>SUM(T408:T411)</f>
        <v>0</v>
      </c>
      <c r="AR407" s="111" t="s">
        <v>83</v>
      </c>
      <c r="AT407" s="118" t="s">
        <v>75</v>
      </c>
      <c r="AU407" s="118" t="s">
        <v>81</v>
      </c>
      <c r="AY407" s="111" t="s">
        <v>130</v>
      </c>
      <c r="BK407" s="119">
        <f>SUM(BK408:BK411)</f>
        <v>0</v>
      </c>
    </row>
    <row r="408" spans="2:65" s="1" customFormat="1" ht="21.75" customHeight="1">
      <c r="B408" s="32"/>
      <c r="C408" s="122" t="s">
        <v>627</v>
      </c>
      <c r="D408" s="122" t="s">
        <v>133</v>
      </c>
      <c r="E408" s="123" t="s">
        <v>628</v>
      </c>
      <c r="F408" s="124" t="s">
        <v>629</v>
      </c>
      <c r="G408" s="125" t="s">
        <v>431</v>
      </c>
      <c r="H408" s="126">
        <v>5</v>
      </c>
      <c r="I408" s="127"/>
      <c r="J408" s="128">
        <f>ROUND(I408*H408,2)</f>
        <v>0</v>
      </c>
      <c r="K408" s="124" t="s">
        <v>19</v>
      </c>
      <c r="L408" s="32"/>
      <c r="M408" s="129" t="s">
        <v>19</v>
      </c>
      <c r="N408" s="130" t="s">
        <v>47</v>
      </c>
      <c r="P408" s="131">
        <f>O408*H408</f>
        <v>0</v>
      </c>
      <c r="Q408" s="131">
        <v>9.1999999999999998E-3</v>
      </c>
      <c r="R408" s="131">
        <f>Q408*H408</f>
        <v>4.5999999999999999E-2</v>
      </c>
      <c r="S408" s="131">
        <v>0</v>
      </c>
      <c r="T408" s="132">
        <f>S408*H408</f>
        <v>0</v>
      </c>
      <c r="AR408" s="133" t="s">
        <v>246</v>
      </c>
      <c r="AT408" s="133" t="s">
        <v>133</v>
      </c>
      <c r="AU408" s="133" t="s">
        <v>83</v>
      </c>
      <c r="AY408" s="17" t="s">
        <v>130</v>
      </c>
      <c r="BE408" s="134">
        <f>IF(N408="základní",J408,0)</f>
        <v>0</v>
      </c>
      <c r="BF408" s="134">
        <f>IF(N408="snížená",J408,0)</f>
        <v>0</v>
      </c>
      <c r="BG408" s="134">
        <f>IF(N408="zákl. přenesená",J408,0)</f>
        <v>0</v>
      </c>
      <c r="BH408" s="134">
        <f>IF(N408="sníž. přenesená",J408,0)</f>
        <v>0</v>
      </c>
      <c r="BI408" s="134">
        <f>IF(N408="nulová",J408,0)</f>
        <v>0</v>
      </c>
      <c r="BJ408" s="17" t="s">
        <v>81</v>
      </c>
      <c r="BK408" s="134">
        <f>ROUND(I408*H408,2)</f>
        <v>0</v>
      </c>
      <c r="BL408" s="17" t="s">
        <v>246</v>
      </c>
      <c r="BM408" s="133" t="s">
        <v>630</v>
      </c>
    </row>
    <row r="409" spans="2:65" s="1" customFormat="1" ht="11.25">
      <c r="B409" s="32"/>
      <c r="D409" s="135" t="s">
        <v>140</v>
      </c>
      <c r="F409" s="136" t="s">
        <v>629</v>
      </c>
      <c r="I409" s="137"/>
      <c r="L409" s="32"/>
      <c r="M409" s="138"/>
      <c r="T409" s="53"/>
      <c r="AT409" s="17" t="s">
        <v>140</v>
      </c>
      <c r="AU409" s="17" t="s">
        <v>83</v>
      </c>
    </row>
    <row r="410" spans="2:65" s="12" customFormat="1" ht="11.25">
      <c r="B410" s="141"/>
      <c r="D410" s="135" t="s">
        <v>144</v>
      </c>
      <c r="E410" s="142" t="s">
        <v>19</v>
      </c>
      <c r="F410" s="143" t="s">
        <v>631</v>
      </c>
      <c r="H410" s="142" t="s">
        <v>19</v>
      </c>
      <c r="I410" s="144"/>
      <c r="L410" s="141"/>
      <c r="M410" s="145"/>
      <c r="T410" s="146"/>
      <c r="AT410" s="142" t="s">
        <v>144</v>
      </c>
      <c r="AU410" s="142" t="s">
        <v>83</v>
      </c>
      <c r="AV410" s="12" t="s">
        <v>81</v>
      </c>
      <c r="AW410" s="12" t="s">
        <v>37</v>
      </c>
      <c r="AX410" s="12" t="s">
        <v>76</v>
      </c>
      <c r="AY410" s="142" t="s">
        <v>130</v>
      </c>
    </row>
    <row r="411" spans="2:65" s="13" customFormat="1" ht="11.25">
      <c r="B411" s="147"/>
      <c r="D411" s="135" t="s">
        <v>144</v>
      </c>
      <c r="E411" s="148" t="s">
        <v>19</v>
      </c>
      <c r="F411" s="149" t="s">
        <v>170</v>
      </c>
      <c r="H411" s="150">
        <v>5</v>
      </c>
      <c r="I411" s="151"/>
      <c r="L411" s="147"/>
      <c r="M411" s="152"/>
      <c r="T411" s="153"/>
      <c r="AT411" s="148" t="s">
        <v>144</v>
      </c>
      <c r="AU411" s="148" t="s">
        <v>83</v>
      </c>
      <c r="AV411" s="13" t="s">
        <v>83</v>
      </c>
      <c r="AW411" s="13" t="s">
        <v>37</v>
      </c>
      <c r="AX411" s="13" t="s">
        <v>81</v>
      </c>
      <c r="AY411" s="148" t="s">
        <v>130</v>
      </c>
    </row>
    <row r="412" spans="2:65" s="11" customFormat="1" ht="22.9" customHeight="1">
      <c r="B412" s="110"/>
      <c r="D412" s="111" t="s">
        <v>75</v>
      </c>
      <c r="E412" s="120" t="s">
        <v>632</v>
      </c>
      <c r="F412" s="120" t="s">
        <v>633</v>
      </c>
      <c r="I412" s="113"/>
      <c r="J412" s="121">
        <f>BK412</f>
        <v>0</v>
      </c>
      <c r="L412" s="110"/>
      <c r="M412" s="115"/>
      <c r="P412" s="116">
        <f>SUM(P413:P429)</f>
        <v>0</v>
      </c>
      <c r="R412" s="116">
        <f>SUM(R413:R429)</f>
        <v>4.1800000000000006E-3</v>
      </c>
      <c r="T412" s="117">
        <f>SUM(T413:T429)</f>
        <v>6.3599999999999993E-3</v>
      </c>
      <c r="AR412" s="111" t="s">
        <v>83</v>
      </c>
      <c r="AT412" s="118" t="s">
        <v>75</v>
      </c>
      <c r="AU412" s="118" t="s">
        <v>81</v>
      </c>
      <c r="AY412" s="111" t="s">
        <v>130</v>
      </c>
      <c r="BK412" s="119">
        <f>SUM(BK413:BK429)</f>
        <v>0</v>
      </c>
    </row>
    <row r="413" spans="2:65" s="1" customFormat="1" ht="16.5" customHeight="1">
      <c r="B413" s="32"/>
      <c r="C413" s="122" t="s">
        <v>634</v>
      </c>
      <c r="D413" s="122" t="s">
        <v>133</v>
      </c>
      <c r="E413" s="123" t="s">
        <v>635</v>
      </c>
      <c r="F413" s="124" t="s">
        <v>636</v>
      </c>
      <c r="G413" s="125" t="s">
        <v>193</v>
      </c>
      <c r="H413" s="126">
        <v>8</v>
      </c>
      <c r="I413" s="127"/>
      <c r="J413" s="128">
        <f>ROUND(I413*H413,2)</f>
        <v>0</v>
      </c>
      <c r="K413" s="124" t="s">
        <v>137</v>
      </c>
      <c r="L413" s="32"/>
      <c r="M413" s="129" t="s">
        <v>19</v>
      </c>
      <c r="N413" s="130" t="s">
        <v>47</v>
      </c>
      <c r="P413" s="131">
        <f>O413*H413</f>
        <v>0</v>
      </c>
      <c r="Q413" s="131">
        <v>4.6000000000000001E-4</v>
      </c>
      <c r="R413" s="131">
        <f>Q413*H413</f>
        <v>3.6800000000000001E-3</v>
      </c>
      <c r="S413" s="131">
        <v>0</v>
      </c>
      <c r="T413" s="132">
        <f>S413*H413</f>
        <v>0</v>
      </c>
      <c r="AR413" s="133" t="s">
        <v>246</v>
      </c>
      <c r="AT413" s="133" t="s">
        <v>133</v>
      </c>
      <c r="AU413" s="133" t="s">
        <v>83</v>
      </c>
      <c r="AY413" s="17" t="s">
        <v>130</v>
      </c>
      <c r="BE413" s="134">
        <f>IF(N413="základní",J413,0)</f>
        <v>0</v>
      </c>
      <c r="BF413" s="134">
        <f>IF(N413="snížená",J413,0)</f>
        <v>0</v>
      </c>
      <c r="BG413" s="134">
        <f>IF(N413="zákl. přenesená",J413,0)</f>
        <v>0</v>
      </c>
      <c r="BH413" s="134">
        <f>IF(N413="sníž. přenesená",J413,0)</f>
        <v>0</v>
      </c>
      <c r="BI413" s="134">
        <f>IF(N413="nulová",J413,0)</f>
        <v>0</v>
      </c>
      <c r="BJ413" s="17" t="s">
        <v>81</v>
      </c>
      <c r="BK413" s="134">
        <f>ROUND(I413*H413,2)</f>
        <v>0</v>
      </c>
      <c r="BL413" s="17" t="s">
        <v>246</v>
      </c>
      <c r="BM413" s="133" t="s">
        <v>637</v>
      </c>
    </row>
    <row r="414" spans="2:65" s="1" customFormat="1" ht="11.25">
      <c r="B414" s="32"/>
      <c r="D414" s="135" t="s">
        <v>140</v>
      </c>
      <c r="F414" s="136" t="s">
        <v>638</v>
      </c>
      <c r="I414" s="137"/>
      <c r="L414" s="32"/>
      <c r="M414" s="138"/>
      <c r="T414" s="53"/>
      <c r="AT414" s="17" t="s">
        <v>140</v>
      </c>
      <c r="AU414" s="17" t="s">
        <v>83</v>
      </c>
    </row>
    <row r="415" spans="2:65" s="1" customFormat="1" ht="11.25">
      <c r="B415" s="32"/>
      <c r="D415" s="139" t="s">
        <v>142</v>
      </c>
      <c r="F415" s="140" t="s">
        <v>639</v>
      </c>
      <c r="I415" s="137"/>
      <c r="L415" s="32"/>
      <c r="M415" s="138"/>
      <c r="T415" s="53"/>
      <c r="AT415" s="17" t="s">
        <v>142</v>
      </c>
      <c r="AU415" s="17" t="s">
        <v>83</v>
      </c>
    </row>
    <row r="416" spans="2:65" s="1" customFormat="1" ht="16.5" customHeight="1">
      <c r="B416" s="32"/>
      <c r="C416" s="122" t="s">
        <v>640</v>
      </c>
      <c r="D416" s="122" t="s">
        <v>133</v>
      </c>
      <c r="E416" s="123" t="s">
        <v>641</v>
      </c>
      <c r="F416" s="124" t="s">
        <v>642</v>
      </c>
      <c r="G416" s="125" t="s">
        <v>193</v>
      </c>
      <c r="H416" s="126">
        <v>6</v>
      </c>
      <c r="I416" s="127"/>
      <c r="J416" s="128">
        <f>ROUND(I416*H416,2)</f>
        <v>0</v>
      </c>
      <c r="K416" s="124" t="s">
        <v>137</v>
      </c>
      <c r="L416" s="32"/>
      <c r="M416" s="129" t="s">
        <v>19</v>
      </c>
      <c r="N416" s="130" t="s">
        <v>47</v>
      </c>
      <c r="P416" s="131">
        <f>O416*H416</f>
        <v>0</v>
      </c>
      <c r="Q416" s="131">
        <v>3.0000000000000001E-5</v>
      </c>
      <c r="R416" s="131">
        <f>Q416*H416</f>
        <v>1.8000000000000001E-4</v>
      </c>
      <c r="S416" s="131">
        <v>1.06E-3</v>
      </c>
      <c r="T416" s="132">
        <f>S416*H416</f>
        <v>6.3599999999999993E-3</v>
      </c>
      <c r="AR416" s="133" t="s">
        <v>246</v>
      </c>
      <c r="AT416" s="133" t="s">
        <v>133</v>
      </c>
      <c r="AU416" s="133" t="s">
        <v>83</v>
      </c>
      <c r="AY416" s="17" t="s">
        <v>130</v>
      </c>
      <c r="BE416" s="134">
        <f>IF(N416="základní",J416,0)</f>
        <v>0</v>
      </c>
      <c r="BF416" s="134">
        <f>IF(N416="snížená",J416,0)</f>
        <v>0</v>
      </c>
      <c r="BG416" s="134">
        <f>IF(N416="zákl. přenesená",J416,0)</f>
        <v>0</v>
      </c>
      <c r="BH416" s="134">
        <f>IF(N416="sníž. přenesená",J416,0)</f>
        <v>0</v>
      </c>
      <c r="BI416" s="134">
        <f>IF(N416="nulová",J416,0)</f>
        <v>0</v>
      </c>
      <c r="BJ416" s="17" t="s">
        <v>81</v>
      </c>
      <c r="BK416" s="134">
        <f>ROUND(I416*H416,2)</f>
        <v>0</v>
      </c>
      <c r="BL416" s="17" t="s">
        <v>246</v>
      </c>
      <c r="BM416" s="133" t="s">
        <v>643</v>
      </c>
    </row>
    <row r="417" spans="2:65" s="1" customFormat="1" ht="11.25">
      <c r="B417" s="32"/>
      <c r="D417" s="135" t="s">
        <v>140</v>
      </c>
      <c r="F417" s="136" t="s">
        <v>644</v>
      </c>
      <c r="I417" s="137"/>
      <c r="L417" s="32"/>
      <c r="M417" s="138"/>
      <c r="T417" s="53"/>
      <c r="AT417" s="17" t="s">
        <v>140</v>
      </c>
      <c r="AU417" s="17" t="s">
        <v>83</v>
      </c>
    </row>
    <row r="418" spans="2:65" s="1" customFormat="1" ht="11.25">
      <c r="B418" s="32"/>
      <c r="D418" s="139" t="s">
        <v>142</v>
      </c>
      <c r="F418" s="140" t="s">
        <v>645</v>
      </c>
      <c r="I418" s="137"/>
      <c r="L418" s="32"/>
      <c r="M418" s="138"/>
      <c r="T418" s="53"/>
      <c r="AT418" s="17" t="s">
        <v>142</v>
      </c>
      <c r="AU418" s="17" t="s">
        <v>83</v>
      </c>
    </row>
    <row r="419" spans="2:65" s="12" customFormat="1" ht="11.25">
      <c r="B419" s="141"/>
      <c r="D419" s="135" t="s">
        <v>144</v>
      </c>
      <c r="E419" s="142" t="s">
        <v>19</v>
      </c>
      <c r="F419" s="143" t="s">
        <v>646</v>
      </c>
      <c r="H419" s="142" t="s">
        <v>19</v>
      </c>
      <c r="I419" s="144"/>
      <c r="L419" s="141"/>
      <c r="M419" s="145"/>
      <c r="T419" s="146"/>
      <c r="AT419" s="142" t="s">
        <v>144</v>
      </c>
      <c r="AU419" s="142" t="s">
        <v>83</v>
      </c>
      <c r="AV419" s="12" t="s">
        <v>81</v>
      </c>
      <c r="AW419" s="12" t="s">
        <v>37</v>
      </c>
      <c r="AX419" s="12" t="s">
        <v>76</v>
      </c>
      <c r="AY419" s="142" t="s">
        <v>130</v>
      </c>
    </row>
    <row r="420" spans="2:65" s="13" customFormat="1" ht="11.25">
      <c r="B420" s="147"/>
      <c r="D420" s="135" t="s">
        <v>144</v>
      </c>
      <c r="E420" s="148" t="s">
        <v>19</v>
      </c>
      <c r="F420" s="149" t="s">
        <v>147</v>
      </c>
      <c r="H420" s="150">
        <v>6</v>
      </c>
      <c r="I420" s="151"/>
      <c r="L420" s="147"/>
      <c r="M420" s="152"/>
      <c r="T420" s="153"/>
      <c r="AT420" s="148" t="s">
        <v>144</v>
      </c>
      <c r="AU420" s="148" t="s">
        <v>83</v>
      </c>
      <c r="AV420" s="13" t="s">
        <v>83</v>
      </c>
      <c r="AW420" s="13" t="s">
        <v>37</v>
      </c>
      <c r="AX420" s="13" t="s">
        <v>81</v>
      </c>
      <c r="AY420" s="148" t="s">
        <v>130</v>
      </c>
    </row>
    <row r="421" spans="2:65" s="1" customFormat="1" ht="16.5" customHeight="1">
      <c r="B421" s="32"/>
      <c r="C421" s="122" t="s">
        <v>647</v>
      </c>
      <c r="D421" s="122" t="s">
        <v>133</v>
      </c>
      <c r="E421" s="123" t="s">
        <v>648</v>
      </c>
      <c r="F421" s="124" t="s">
        <v>649</v>
      </c>
      <c r="G421" s="125" t="s">
        <v>193</v>
      </c>
      <c r="H421" s="126">
        <v>8</v>
      </c>
      <c r="I421" s="127"/>
      <c r="J421" s="128">
        <f>ROUND(I421*H421,2)</f>
        <v>0</v>
      </c>
      <c r="K421" s="124" t="s">
        <v>137</v>
      </c>
      <c r="L421" s="32"/>
      <c r="M421" s="129" t="s">
        <v>19</v>
      </c>
      <c r="N421" s="130" t="s">
        <v>47</v>
      </c>
      <c r="P421" s="131">
        <f>O421*H421</f>
        <v>0</v>
      </c>
      <c r="Q421" s="131">
        <v>0</v>
      </c>
      <c r="R421" s="131">
        <f>Q421*H421</f>
        <v>0</v>
      </c>
      <c r="S421" s="131">
        <v>0</v>
      </c>
      <c r="T421" s="132">
        <f>S421*H421</f>
        <v>0</v>
      </c>
      <c r="AR421" s="133" t="s">
        <v>246</v>
      </c>
      <c r="AT421" s="133" t="s">
        <v>133</v>
      </c>
      <c r="AU421" s="133" t="s">
        <v>83</v>
      </c>
      <c r="AY421" s="17" t="s">
        <v>130</v>
      </c>
      <c r="BE421" s="134">
        <f>IF(N421="základní",J421,0)</f>
        <v>0</v>
      </c>
      <c r="BF421" s="134">
        <f>IF(N421="snížená",J421,0)</f>
        <v>0</v>
      </c>
      <c r="BG421" s="134">
        <f>IF(N421="zákl. přenesená",J421,0)</f>
        <v>0</v>
      </c>
      <c r="BH421" s="134">
        <f>IF(N421="sníž. přenesená",J421,0)</f>
        <v>0</v>
      </c>
      <c r="BI421" s="134">
        <f>IF(N421="nulová",J421,0)</f>
        <v>0</v>
      </c>
      <c r="BJ421" s="17" t="s">
        <v>81</v>
      </c>
      <c r="BK421" s="134">
        <f>ROUND(I421*H421,2)</f>
        <v>0</v>
      </c>
      <c r="BL421" s="17" t="s">
        <v>246</v>
      </c>
      <c r="BM421" s="133" t="s">
        <v>650</v>
      </c>
    </row>
    <row r="422" spans="2:65" s="1" customFormat="1" ht="11.25">
      <c r="B422" s="32"/>
      <c r="D422" s="135" t="s">
        <v>140</v>
      </c>
      <c r="F422" s="136" t="s">
        <v>651</v>
      </c>
      <c r="I422" s="137"/>
      <c r="L422" s="32"/>
      <c r="M422" s="138"/>
      <c r="T422" s="53"/>
      <c r="AT422" s="17" t="s">
        <v>140</v>
      </c>
      <c r="AU422" s="17" t="s">
        <v>83</v>
      </c>
    </row>
    <row r="423" spans="2:65" s="1" customFormat="1" ht="11.25">
      <c r="B423" s="32"/>
      <c r="D423" s="139" t="s">
        <v>142</v>
      </c>
      <c r="F423" s="140" t="s">
        <v>652</v>
      </c>
      <c r="I423" s="137"/>
      <c r="L423" s="32"/>
      <c r="M423" s="138"/>
      <c r="T423" s="53"/>
      <c r="AT423" s="17" t="s">
        <v>142</v>
      </c>
      <c r="AU423" s="17" t="s">
        <v>83</v>
      </c>
    </row>
    <row r="424" spans="2:65" s="1" customFormat="1" ht="21.75" customHeight="1">
      <c r="B424" s="32"/>
      <c r="C424" s="122" t="s">
        <v>653</v>
      </c>
      <c r="D424" s="122" t="s">
        <v>133</v>
      </c>
      <c r="E424" s="123" t="s">
        <v>654</v>
      </c>
      <c r="F424" s="124" t="s">
        <v>655</v>
      </c>
      <c r="G424" s="125" t="s">
        <v>193</v>
      </c>
      <c r="H424" s="126">
        <v>8</v>
      </c>
      <c r="I424" s="127"/>
      <c r="J424" s="128">
        <f>ROUND(I424*H424,2)</f>
        <v>0</v>
      </c>
      <c r="K424" s="124" t="s">
        <v>137</v>
      </c>
      <c r="L424" s="32"/>
      <c r="M424" s="129" t="s">
        <v>19</v>
      </c>
      <c r="N424" s="130" t="s">
        <v>47</v>
      </c>
      <c r="P424" s="131">
        <f>O424*H424</f>
        <v>0</v>
      </c>
      <c r="Q424" s="131">
        <v>4.0000000000000003E-5</v>
      </c>
      <c r="R424" s="131">
        <f>Q424*H424</f>
        <v>3.2000000000000003E-4</v>
      </c>
      <c r="S424" s="131">
        <v>0</v>
      </c>
      <c r="T424" s="132">
        <f>S424*H424</f>
        <v>0</v>
      </c>
      <c r="AR424" s="133" t="s">
        <v>246</v>
      </c>
      <c r="AT424" s="133" t="s">
        <v>133</v>
      </c>
      <c r="AU424" s="133" t="s">
        <v>83</v>
      </c>
      <c r="AY424" s="17" t="s">
        <v>130</v>
      </c>
      <c r="BE424" s="134">
        <f>IF(N424="základní",J424,0)</f>
        <v>0</v>
      </c>
      <c r="BF424" s="134">
        <f>IF(N424="snížená",J424,0)</f>
        <v>0</v>
      </c>
      <c r="BG424" s="134">
        <f>IF(N424="zákl. přenesená",J424,0)</f>
        <v>0</v>
      </c>
      <c r="BH424" s="134">
        <f>IF(N424="sníž. přenesená",J424,0)</f>
        <v>0</v>
      </c>
      <c r="BI424" s="134">
        <f>IF(N424="nulová",J424,0)</f>
        <v>0</v>
      </c>
      <c r="BJ424" s="17" t="s">
        <v>81</v>
      </c>
      <c r="BK424" s="134">
        <f>ROUND(I424*H424,2)</f>
        <v>0</v>
      </c>
      <c r="BL424" s="17" t="s">
        <v>246</v>
      </c>
      <c r="BM424" s="133" t="s">
        <v>656</v>
      </c>
    </row>
    <row r="425" spans="2:65" s="1" customFormat="1" ht="19.5">
      <c r="B425" s="32"/>
      <c r="D425" s="135" t="s">
        <v>140</v>
      </c>
      <c r="F425" s="136" t="s">
        <v>657</v>
      </c>
      <c r="I425" s="137"/>
      <c r="L425" s="32"/>
      <c r="M425" s="138"/>
      <c r="T425" s="53"/>
      <c r="AT425" s="17" t="s">
        <v>140</v>
      </c>
      <c r="AU425" s="17" t="s">
        <v>83</v>
      </c>
    </row>
    <row r="426" spans="2:65" s="1" customFormat="1" ht="11.25">
      <c r="B426" s="32"/>
      <c r="D426" s="139" t="s">
        <v>142</v>
      </c>
      <c r="F426" s="140" t="s">
        <v>658</v>
      </c>
      <c r="I426" s="137"/>
      <c r="L426" s="32"/>
      <c r="M426" s="138"/>
      <c r="T426" s="53"/>
      <c r="AT426" s="17" t="s">
        <v>142</v>
      </c>
      <c r="AU426" s="17" t="s">
        <v>83</v>
      </c>
    </row>
    <row r="427" spans="2:65" s="1" customFormat="1" ht="21.75" customHeight="1">
      <c r="B427" s="32"/>
      <c r="C427" s="122" t="s">
        <v>659</v>
      </c>
      <c r="D427" s="122" t="s">
        <v>133</v>
      </c>
      <c r="E427" s="123" t="s">
        <v>660</v>
      </c>
      <c r="F427" s="124" t="s">
        <v>661</v>
      </c>
      <c r="G427" s="125" t="s">
        <v>319</v>
      </c>
      <c r="H427" s="126">
        <v>4.0000000000000001E-3</v>
      </c>
      <c r="I427" s="127"/>
      <c r="J427" s="128">
        <f>ROUND(I427*H427,2)</f>
        <v>0</v>
      </c>
      <c r="K427" s="124" t="s">
        <v>137</v>
      </c>
      <c r="L427" s="32"/>
      <c r="M427" s="129" t="s">
        <v>19</v>
      </c>
      <c r="N427" s="130" t="s">
        <v>47</v>
      </c>
      <c r="P427" s="131">
        <f>O427*H427</f>
        <v>0</v>
      </c>
      <c r="Q427" s="131">
        <v>0</v>
      </c>
      <c r="R427" s="131">
        <f>Q427*H427</f>
        <v>0</v>
      </c>
      <c r="S427" s="131">
        <v>0</v>
      </c>
      <c r="T427" s="132">
        <f>S427*H427</f>
        <v>0</v>
      </c>
      <c r="AR427" s="133" t="s">
        <v>246</v>
      </c>
      <c r="AT427" s="133" t="s">
        <v>133</v>
      </c>
      <c r="AU427" s="133" t="s">
        <v>83</v>
      </c>
      <c r="AY427" s="17" t="s">
        <v>130</v>
      </c>
      <c r="BE427" s="134">
        <f>IF(N427="základní",J427,0)</f>
        <v>0</v>
      </c>
      <c r="BF427" s="134">
        <f>IF(N427="snížená",J427,0)</f>
        <v>0</v>
      </c>
      <c r="BG427" s="134">
        <f>IF(N427="zákl. přenesená",J427,0)</f>
        <v>0</v>
      </c>
      <c r="BH427" s="134">
        <f>IF(N427="sníž. přenesená",J427,0)</f>
        <v>0</v>
      </c>
      <c r="BI427" s="134">
        <f>IF(N427="nulová",J427,0)</f>
        <v>0</v>
      </c>
      <c r="BJ427" s="17" t="s">
        <v>81</v>
      </c>
      <c r="BK427" s="134">
        <f>ROUND(I427*H427,2)</f>
        <v>0</v>
      </c>
      <c r="BL427" s="17" t="s">
        <v>246</v>
      </c>
      <c r="BM427" s="133" t="s">
        <v>662</v>
      </c>
    </row>
    <row r="428" spans="2:65" s="1" customFormat="1" ht="19.5">
      <c r="B428" s="32"/>
      <c r="D428" s="135" t="s">
        <v>140</v>
      </c>
      <c r="F428" s="136" t="s">
        <v>663</v>
      </c>
      <c r="I428" s="137"/>
      <c r="L428" s="32"/>
      <c r="M428" s="138"/>
      <c r="T428" s="53"/>
      <c r="AT428" s="17" t="s">
        <v>140</v>
      </c>
      <c r="AU428" s="17" t="s">
        <v>83</v>
      </c>
    </row>
    <row r="429" spans="2:65" s="1" customFormat="1" ht="11.25">
      <c r="B429" s="32"/>
      <c r="D429" s="139" t="s">
        <v>142</v>
      </c>
      <c r="F429" s="140" t="s">
        <v>664</v>
      </c>
      <c r="I429" s="137"/>
      <c r="L429" s="32"/>
      <c r="M429" s="138"/>
      <c r="T429" s="53"/>
      <c r="AT429" s="17" t="s">
        <v>142</v>
      </c>
      <c r="AU429" s="17" t="s">
        <v>83</v>
      </c>
    </row>
    <row r="430" spans="2:65" s="11" customFormat="1" ht="22.9" customHeight="1">
      <c r="B430" s="110"/>
      <c r="D430" s="111" t="s">
        <v>75</v>
      </c>
      <c r="E430" s="120" t="s">
        <v>665</v>
      </c>
      <c r="F430" s="120" t="s">
        <v>666</v>
      </c>
      <c r="I430" s="113"/>
      <c r="J430" s="121">
        <f>BK430</f>
        <v>0</v>
      </c>
      <c r="L430" s="110"/>
      <c r="M430" s="115"/>
      <c r="P430" s="116">
        <f>SUM(P431:P442)</f>
        <v>0</v>
      </c>
      <c r="R430" s="116">
        <f>SUM(R431:R442)</f>
        <v>1.1999999999999999E-3</v>
      </c>
      <c r="T430" s="117">
        <f>SUM(T431:T442)</f>
        <v>0</v>
      </c>
      <c r="AR430" s="111" t="s">
        <v>83</v>
      </c>
      <c r="AT430" s="118" t="s">
        <v>75</v>
      </c>
      <c r="AU430" s="118" t="s">
        <v>81</v>
      </c>
      <c r="AY430" s="111" t="s">
        <v>130</v>
      </c>
      <c r="BK430" s="119">
        <f>SUM(BK431:BK442)</f>
        <v>0</v>
      </c>
    </row>
    <row r="431" spans="2:65" s="1" customFormat="1" ht="16.5" customHeight="1">
      <c r="B431" s="32"/>
      <c r="C431" s="122" t="s">
        <v>667</v>
      </c>
      <c r="D431" s="122" t="s">
        <v>133</v>
      </c>
      <c r="E431" s="123" t="s">
        <v>668</v>
      </c>
      <c r="F431" s="124" t="s">
        <v>669</v>
      </c>
      <c r="G431" s="125" t="s">
        <v>215</v>
      </c>
      <c r="H431" s="126">
        <v>2</v>
      </c>
      <c r="I431" s="127"/>
      <c r="J431" s="128">
        <f>ROUND(I431*H431,2)</f>
        <v>0</v>
      </c>
      <c r="K431" s="124" t="s">
        <v>137</v>
      </c>
      <c r="L431" s="32"/>
      <c r="M431" s="129" t="s">
        <v>19</v>
      </c>
      <c r="N431" s="130" t="s">
        <v>47</v>
      </c>
      <c r="P431" s="131">
        <f>O431*H431</f>
        <v>0</v>
      </c>
      <c r="Q431" s="131">
        <v>6.0000000000000002E-5</v>
      </c>
      <c r="R431" s="131">
        <f>Q431*H431</f>
        <v>1.2E-4</v>
      </c>
      <c r="S431" s="131">
        <v>0</v>
      </c>
      <c r="T431" s="132">
        <f>S431*H431</f>
        <v>0</v>
      </c>
      <c r="AR431" s="133" t="s">
        <v>246</v>
      </c>
      <c r="AT431" s="133" t="s">
        <v>133</v>
      </c>
      <c r="AU431" s="133" t="s">
        <v>83</v>
      </c>
      <c r="AY431" s="17" t="s">
        <v>130</v>
      </c>
      <c r="BE431" s="134">
        <f>IF(N431="základní",J431,0)</f>
        <v>0</v>
      </c>
      <c r="BF431" s="134">
        <f>IF(N431="snížená",J431,0)</f>
        <v>0</v>
      </c>
      <c r="BG431" s="134">
        <f>IF(N431="zákl. přenesená",J431,0)</f>
        <v>0</v>
      </c>
      <c r="BH431" s="134">
        <f>IF(N431="sníž. přenesená",J431,0)</f>
        <v>0</v>
      </c>
      <c r="BI431" s="134">
        <f>IF(N431="nulová",J431,0)</f>
        <v>0</v>
      </c>
      <c r="BJ431" s="17" t="s">
        <v>81</v>
      </c>
      <c r="BK431" s="134">
        <f>ROUND(I431*H431,2)</f>
        <v>0</v>
      </c>
      <c r="BL431" s="17" t="s">
        <v>246</v>
      </c>
      <c r="BM431" s="133" t="s">
        <v>670</v>
      </c>
    </row>
    <row r="432" spans="2:65" s="1" customFormat="1" ht="11.25">
      <c r="B432" s="32"/>
      <c r="D432" s="135" t="s">
        <v>140</v>
      </c>
      <c r="F432" s="136" t="s">
        <v>671</v>
      </c>
      <c r="I432" s="137"/>
      <c r="L432" s="32"/>
      <c r="M432" s="138"/>
      <c r="T432" s="53"/>
      <c r="AT432" s="17" t="s">
        <v>140</v>
      </c>
      <c r="AU432" s="17" t="s">
        <v>83</v>
      </c>
    </row>
    <row r="433" spans="2:65" s="1" customFormat="1" ht="11.25">
      <c r="B433" s="32"/>
      <c r="D433" s="139" t="s">
        <v>142</v>
      </c>
      <c r="F433" s="140" t="s">
        <v>672</v>
      </c>
      <c r="I433" s="137"/>
      <c r="L433" s="32"/>
      <c r="M433" s="138"/>
      <c r="T433" s="53"/>
      <c r="AT433" s="17" t="s">
        <v>142</v>
      </c>
      <c r="AU433" s="17" t="s">
        <v>83</v>
      </c>
    </row>
    <row r="434" spans="2:65" s="1" customFormat="1" ht="16.5" customHeight="1">
      <c r="B434" s="32"/>
      <c r="C434" s="122" t="s">
        <v>673</v>
      </c>
      <c r="D434" s="122" t="s">
        <v>133</v>
      </c>
      <c r="E434" s="123" t="s">
        <v>674</v>
      </c>
      <c r="F434" s="124" t="s">
        <v>675</v>
      </c>
      <c r="G434" s="125" t="s">
        <v>215</v>
      </c>
      <c r="H434" s="126">
        <v>2</v>
      </c>
      <c r="I434" s="127"/>
      <c r="J434" s="128">
        <f>ROUND(I434*H434,2)</f>
        <v>0</v>
      </c>
      <c r="K434" s="124" t="s">
        <v>137</v>
      </c>
      <c r="L434" s="32"/>
      <c r="M434" s="129" t="s">
        <v>19</v>
      </c>
      <c r="N434" s="130" t="s">
        <v>47</v>
      </c>
      <c r="P434" s="131">
        <f>O434*H434</f>
        <v>0</v>
      </c>
      <c r="Q434" s="131">
        <v>2.5999999999999998E-4</v>
      </c>
      <c r="R434" s="131">
        <f>Q434*H434</f>
        <v>5.1999999999999995E-4</v>
      </c>
      <c r="S434" s="131">
        <v>0</v>
      </c>
      <c r="T434" s="132">
        <f>S434*H434</f>
        <v>0</v>
      </c>
      <c r="AR434" s="133" t="s">
        <v>246</v>
      </c>
      <c r="AT434" s="133" t="s">
        <v>133</v>
      </c>
      <c r="AU434" s="133" t="s">
        <v>83</v>
      </c>
      <c r="AY434" s="17" t="s">
        <v>130</v>
      </c>
      <c r="BE434" s="134">
        <f>IF(N434="základní",J434,0)</f>
        <v>0</v>
      </c>
      <c r="BF434" s="134">
        <f>IF(N434="snížená",J434,0)</f>
        <v>0</v>
      </c>
      <c r="BG434" s="134">
        <f>IF(N434="zákl. přenesená",J434,0)</f>
        <v>0</v>
      </c>
      <c r="BH434" s="134">
        <f>IF(N434="sníž. přenesená",J434,0)</f>
        <v>0</v>
      </c>
      <c r="BI434" s="134">
        <f>IF(N434="nulová",J434,0)</f>
        <v>0</v>
      </c>
      <c r="BJ434" s="17" t="s">
        <v>81</v>
      </c>
      <c r="BK434" s="134">
        <f>ROUND(I434*H434,2)</f>
        <v>0</v>
      </c>
      <c r="BL434" s="17" t="s">
        <v>246</v>
      </c>
      <c r="BM434" s="133" t="s">
        <v>676</v>
      </c>
    </row>
    <row r="435" spans="2:65" s="1" customFormat="1" ht="11.25">
      <c r="B435" s="32"/>
      <c r="D435" s="135" t="s">
        <v>140</v>
      </c>
      <c r="F435" s="136" t="s">
        <v>677</v>
      </c>
      <c r="I435" s="137"/>
      <c r="L435" s="32"/>
      <c r="M435" s="138"/>
      <c r="T435" s="53"/>
      <c r="AT435" s="17" t="s">
        <v>140</v>
      </c>
      <c r="AU435" s="17" t="s">
        <v>83</v>
      </c>
    </row>
    <row r="436" spans="2:65" s="1" customFormat="1" ht="11.25">
      <c r="B436" s="32"/>
      <c r="D436" s="139" t="s">
        <v>142</v>
      </c>
      <c r="F436" s="140" t="s">
        <v>678</v>
      </c>
      <c r="I436" s="137"/>
      <c r="L436" s="32"/>
      <c r="M436" s="138"/>
      <c r="T436" s="53"/>
      <c r="AT436" s="17" t="s">
        <v>142</v>
      </c>
      <c r="AU436" s="17" t="s">
        <v>83</v>
      </c>
    </row>
    <row r="437" spans="2:65" s="1" customFormat="1" ht="16.5" customHeight="1">
      <c r="B437" s="32"/>
      <c r="C437" s="122" t="s">
        <v>679</v>
      </c>
      <c r="D437" s="122" t="s">
        <v>133</v>
      </c>
      <c r="E437" s="123" t="s">
        <v>680</v>
      </c>
      <c r="F437" s="124" t="s">
        <v>681</v>
      </c>
      <c r="G437" s="125" t="s">
        <v>215</v>
      </c>
      <c r="H437" s="126">
        <v>2</v>
      </c>
      <c r="I437" s="127"/>
      <c r="J437" s="128">
        <f>ROUND(I437*H437,2)</f>
        <v>0</v>
      </c>
      <c r="K437" s="124" t="s">
        <v>137</v>
      </c>
      <c r="L437" s="32"/>
      <c r="M437" s="129" t="s">
        <v>19</v>
      </c>
      <c r="N437" s="130" t="s">
        <v>47</v>
      </c>
      <c r="P437" s="131">
        <f>O437*H437</f>
        <v>0</v>
      </c>
      <c r="Q437" s="131">
        <v>2.7999999999999998E-4</v>
      </c>
      <c r="R437" s="131">
        <f>Q437*H437</f>
        <v>5.5999999999999995E-4</v>
      </c>
      <c r="S437" s="131">
        <v>0</v>
      </c>
      <c r="T437" s="132">
        <f>S437*H437</f>
        <v>0</v>
      </c>
      <c r="AR437" s="133" t="s">
        <v>246</v>
      </c>
      <c r="AT437" s="133" t="s">
        <v>133</v>
      </c>
      <c r="AU437" s="133" t="s">
        <v>83</v>
      </c>
      <c r="AY437" s="17" t="s">
        <v>130</v>
      </c>
      <c r="BE437" s="134">
        <f>IF(N437="základní",J437,0)</f>
        <v>0</v>
      </c>
      <c r="BF437" s="134">
        <f>IF(N437="snížená",J437,0)</f>
        <v>0</v>
      </c>
      <c r="BG437" s="134">
        <f>IF(N437="zákl. přenesená",J437,0)</f>
        <v>0</v>
      </c>
      <c r="BH437" s="134">
        <f>IF(N437="sníž. přenesená",J437,0)</f>
        <v>0</v>
      </c>
      <c r="BI437" s="134">
        <f>IF(N437="nulová",J437,0)</f>
        <v>0</v>
      </c>
      <c r="BJ437" s="17" t="s">
        <v>81</v>
      </c>
      <c r="BK437" s="134">
        <f>ROUND(I437*H437,2)</f>
        <v>0</v>
      </c>
      <c r="BL437" s="17" t="s">
        <v>246</v>
      </c>
      <c r="BM437" s="133" t="s">
        <v>682</v>
      </c>
    </row>
    <row r="438" spans="2:65" s="1" customFormat="1" ht="11.25">
      <c r="B438" s="32"/>
      <c r="D438" s="135" t="s">
        <v>140</v>
      </c>
      <c r="F438" s="136" t="s">
        <v>683</v>
      </c>
      <c r="I438" s="137"/>
      <c r="L438" s="32"/>
      <c r="M438" s="138"/>
      <c r="T438" s="53"/>
      <c r="AT438" s="17" t="s">
        <v>140</v>
      </c>
      <c r="AU438" s="17" t="s">
        <v>83</v>
      </c>
    </row>
    <row r="439" spans="2:65" s="1" customFormat="1" ht="11.25">
      <c r="B439" s="32"/>
      <c r="D439" s="139" t="s">
        <v>142</v>
      </c>
      <c r="F439" s="140" t="s">
        <v>684</v>
      </c>
      <c r="I439" s="137"/>
      <c r="L439" s="32"/>
      <c r="M439" s="138"/>
      <c r="T439" s="53"/>
      <c r="AT439" s="17" t="s">
        <v>142</v>
      </c>
      <c r="AU439" s="17" t="s">
        <v>83</v>
      </c>
    </row>
    <row r="440" spans="2:65" s="1" customFormat="1" ht="16.5" customHeight="1">
      <c r="B440" s="32"/>
      <c r="C440" s="122" t="s">
        <v>685</v>
      </c>
      <c r="D440" s="122" t="s">
        <v>133</v>
      </c>
      <c r="E440" s="123" t="s">
        <v>686</v>
      </c>
      <c r="F440" s="124" t="s">
        <v>687</v>
      </c>
      <c r="G440" s="125" t="s">
        <v>319</v>
      </c>
      <c r="H440" s="126">
        <v>1E-3</v>
      </c>
      <c r="I440" s="127"/>
      <c r="J440" s="128">
        <f>ROUND(I440*H440,2)</f>
        <v>0</v>
      </c>
      <c r="K440" s="124" t="s">
        <v>137</v>
      </c>
      <c r="L440" s="32"/>
      <c r="M440" s="129" t="s">
        <v>19</v>
      </c>
      <c r="N440" s="130" t="s">
        <v>47</v>
      </c>
      <c r="P440" s="131">
        <f>O440*H440</f>
        <v>0</v>
      </c>
      <c r="Q440" s="131">
        <v>0</v>
      </c>
      <c r="R440" s="131">
        <f>Q440*H440</f>
        <v>0</v>
      </c>
      <c r="S440" s="131">
        <v>0</v>
      </c>
      <c r="T440" s="132">
        <f>S440*H440</f>
        <v>0</v>
      </c>
      <c r="AR440" s="133" t="s">
        <v>246</v>
      </c>
      <c r="AT440" s="133" t="s">
        <v>133</v>
      </c>
      <c r="AU440" s="133" t="s">
        <v>83</v>
      </c>
      <c r="AY440" s="17" t="s">
        <v>130</v>
      </c>
      <c r="BE440" s="134">
        <f>IF(N440="základní",J440,0)</f>
        <v>0</v>
      </c>
      <c r="BF440" s="134">
        <f>IF(N440="snížená",J440,0)</f>
        <v>0</v>
      </c>
      <c r="BG440" s="134">
        <f>IF(N440="zákl. přenesená",J440,0)</f>
        <v>0</v>
      </c>
      <c r="BH440" s="134">
        <f>IF(N440="sníž. přenesená",J440,0)</f>
        <v>0</v>
      </c>
      <c r="BI440" s="134">
        <f>IF(N440="nulová",J440,0)</f>
        <v>0</v>
      </c>
      <c r="BJ440" s="17" t="s">
        <v>81</v>
      </c>
      <c r="BK440" s="134">
        <f>ROUND(I440*H440,2)</f>
        <v>0</v>
      </c>
      <c r="BL440" s="17" t="s">
        <v>246</v>
      </c>
      <c r="BM440" s="133" t="s">
        <v>688</v>
      </c>
    </row>
    <row r="441" spans="2:65" s="1" customFormat="1" ht="19.5">
      <c r="B441" s="32"/>
      <c r="D441" s="135" t="s">
        <v>140</v>
      </c>
      <c r="F441" s="136" t="s">
        <v>689</v>
      </c>
      <c r="I441" s="137"/>
      <c r="L441" s="32"/>
      <c r="M441" s="138"/>
      <c r="T441" s="53"/>
      <c r="AT441" s="17" t="s">
        <v>140</v>
      </c>
      <c r="AU441" s="17" t="s">
        <v>83</v>
      </c>
    </row>
    <row r="442" spans="2:65" s="1" customFormat="1" ht="11.25">
      <c r="B442" s="32"/>
      <c r="D442" s="139" t="s">
        <v>142</v>
      </c>
      <c r="F442" s="140" t="s">
        <v>690</v>
      </c>
      <c r="I442" s="137"/>
      <c r="L442" s="32"/>
      <c r="M442" s="138"/>
      <c r="T442" s="53"/>
      <c r="AT442" s="17" t="s">
        <v>142</v>
      </c>
      <c r="AU442" s="17" t="s">
        <v>83</v>
      </c>
    </row>
    <row r="443" spans="2:65" s="11" customFormat="1" ht="22.9" customHeight="1">
      <c r="B443" s="110"/>
      <c r="D443" s="111" t="s">
        <v>75</v>
      </c>
      <c r="E443" s="120" t="s">
        <v>691</v>
      </c>
      <c r="F443" s="120" t="s">
        <v>692</v>
      </c>
      <c r="I443" s="113"/>
      <c r="J443" s="121">
        <f>BK443</f>
        <v>0</v>
      </c>
      <c r="L443" s="110"/>
      <c r="M443" s="115"/>
      <c r="P443" s="116">
        <f>SUM(P444:P457)</f>
        <v>0</v>
      </c>
      <c r="R443" s="116">
        <f>SUM(R444:R457)</f>
        <v>1.6000000000000001E-4</v>
      </c>
      <c r="T443" s="117">
        <f>SUM(T444:T457)</f>
        <v>4.9860000000000002E-2</v>
      </c>
      <c r="AR443" s="111" t="s">
        <v>83</v>
      </c>
      <c r="AT443" s="118" t="s">
        <v>75</v>
      </c>
      <c r="AU443" s="118" t="s">
        <v>81</v>
      </c>
      <c r="AY443" s="111" t="s">
        <v>130</v>
      </c>
      <c r="BK443" s="119">
        <f>SUM(BK444:BK457)</f>
        <v>0</v>
      </c>
    </row>
    <row r="444" spans="2:65" s="1" customFormat="1" ht="16.5" customHeight="1">
      <c r="B444" s="32"/>
      <c r="C444" s="122" t="s">
        <v>693</v>
      </c>
      <c r="D444" s="122" t="s">
        <v>133</v>
      </c>
      <c r="E444" s="123" t="s">
        <v>694</v>
      </c>
      <c r="F444" s="124" t="s">
        <v>695</v>
      </c>
      <c r="G444" s="125" t="s">
        <v>215</v>
      </c>
      <c r="H444" s="126">
        <v>2</v>
      </c>
      <c r="I444" s="127"/>
      <c r="J444" s="128">
        <f>ROUND(I444*H444,2)</f>
        <v>0</v>
      </c>
      <c r="K444" s="124" t="s">
        <v>137</v>
      </c>
      <c r="L444" s="32"/>
      <c r="M444" s="129" t="s">
        <v>19</v>
      </c>
      <c r="N444" s="130" t="s">
        <v>47</v>
      </c>
      <c r="P444" s="131">
        <f>O444*H444</f>
        <v>0</v>
      </c>
      <c r="Q444" s="131">
        <v>0</v>
      </c>
      <c r="R444" s="131">
        <f>Q444*H444</f>
        <v>0</v>
      </c>
      <c r="S444" s="131">
        <v>0</v>
      </c>
      <c r="T444" s="132">
        <f>S444*H444</f>
        <v>0</v>
      </c>
      <c r="AR444" s="133" t="s">
        <v>246</v>
      </c>
      <c r="AT444" s="133" t="s">
        <v>133</v>
      </c>
      <c r="AU444" s="133" t="s">
        <v>83</v>
      </c>
      <c r="AY444" s="17" t="s">
        <v>130</v>
      </c>
      <c r="BE444" s="134">
        <f>IF(N444="základní",J444,0)</f>
        <v>0</v>
      </c>
      <c r="BF444" s="134">
        <f>IF(N444="snížená",J444,0)</f>
        <v>0</v>
      </c>
      <c r="BG444" s="134">
        <f>IF(N444="zákl. přenesená",J444,0)</f>
        <v>0</v>
      </c>
      <c r="BH444" s="134">
        <f>IF(N444="sníž. přenesená",J444,0)</f>
        <v>0</v>
      </c>
      <c r="BI444" s="134">
        <f>IF(N444="nulová",J444,0)</f>
        <v>0</v>
      </c>
      <c r="BJ444" s="17" t="s">
        <v>81</v>
      </c>
      <c r="BK444" s="134">
        <f>ROUND(I444*H444,2)</f>
        <v>0</v>
      </c>
      <c r="BL444" s="17" t="s">
        <v>246</v>
      </c>
      <c r="BM444" s="133" t="s">
        <v>696</v>
      </c>
    </row>
    <row r="445" spans="2:65" s="1" customFormat="1" ht="11.25">
      <c r="B445" s="32"/>
      <c r="D445" s="135" t="s">
        <v>140</v>
      </c>
      <c r="F445" s="136" t="s">
        <v>697</v>
      </c>
      <c r="I445" s="137"/>
      <c r="L445" s="32"/>
      <c r="M445" s="138"/>
      <c r="T445" s="53"/>
      <c r="AT445" s="17" t="s">
        <v>140</v>
      </c>
      <c r="AU445" s="17" t="s">
        <v>83</v>
      </c>
    </row>
    <row r="446" spans="2:65" s="1" customFormat="1" ht="11.25">
      <c r="B446" s="32"/>
      <c r="D446" s="139" t="s">
        <v>142</v>
      </c>
      <c r="F446" s="140" t="s">
        <v>698</v>
      </c>
      <c r="I446" s="137"/>
      <c r="L446" s="32"/>
      <c r="M446" s="138"/>
      <c r="T446" s="53"/>
      <c r="AT446" s="17" t="s">
        <v>142</v>
      </c>
      <c r="AU446" s="17" t="s">
        <v>83</v>
      </c>
    </row>
    <row r="447" spans="2:65" s="1" customFormat="1" ht="16.5" customHeight="1">
      <c r="B447" s="32"/>
      <c r="C447" s="122" t="s">
        <v>699</v>
      </c>
      <c r="D447" s="122" t="s">
        <v>133</v>
      </c>
      <c r="E447" s="123" t="s">
        <v>700</v>
      </c>
      <c r="F447" s="124" t="s">
        <v>701</v>
      </c>
      <c r="G447" s="125" t="s">
        <v>215</v>
      </c>
      <c r="H447" s="126">
        <v>2</v>
      </c>
      <c r="I447" s="127"/>
      <c r="J447" s="128">
        <f>ROUND(I447*H447,2)</f>
        <v>0</v>
      </c>
      <c r="K447" s="124" t="s">
        <v>137</v>
      </c>
      <c r="L447" s="32"/>
      <c r="M447" s="129" t="s">
        <v>19</v>
      </c>
      <c r="N447" s="130" t="s">
        <v>47</v>
      </c>
      <c r="P447" s="131">
        <f>O447*H447</f>
        <v>0</v>
      </c>
      <c r="Q447" s="131">
        <v>8.0000000000000007E-5</v>
      </c>
      <c r="R447" s="131">
        <f>Q447*H447</f>
        <v>1.6000000000000001E-4</v>
      </c>
      <c r="S447" s="131">
        <v>2.4930000000000001E-2</v>
      </c>
      <c r="T447" s="132">
        <f>S447*H447</f>
        <v>4.9860000000000002E-2</v>
      </c>
      <c r="AR447" s="133" t="s">
        <v>246</v>
      </c>
      <c r="AT447" s="133" t="s">
        <v>133</v>
      </c>
      <c r="AU447" s="133" t="s">
        <v>83</v>
      </c>
      <c r="AY447" s="17" t="s">
        <v>130</v>
      </c>
      <c r="BE447" s="134">
        <f>IF(N447="základní",J447,0)</f>
        <v>0</v>
      </c>
      <c r="BF447" s="134">
        <f>IF(N447="snížená",J447,0)</f>
        <v>0</v>
      </c>
      <c r="BG447" s="134">
        <f>IF(N447="zákl. přenesená",J447,0)</f>
        <v>0</v>
      </c>
      <c r="BH447" s="134">
        <f>IF(N447="sníž. přenesená",J447,0)</f>
        <v>0</v>
      </c>
      <c r="BI447" s="134">
        <f>IF(N447="nulová",J447,0)</f>
        <v>0</v>
      </c>
      <c r="BJ447" s="17" t="s">
        <v>81</v>
      </c>
      <c r="BK447" s="134">
        <f>ROUND(I447*H447,2)</f>
        <v>0</v>
      </c>
      <c r="BL447" s="17" t="s">
        <v>246</v>
      </c>
      <c r="BM447" s="133" t="s">
        <v>702</v>
      </c>
    </row>
    <row r="448" spans="2:65" s="1" customFormat="1" ht="11.25">
      <c r="B448" s="32"/>
      <c r="D448" s="135" t="s">
        <v>140</v>
      </c>
      <c r="F448" s="136" t="s">
        <v>703</v>
      </c>
      <c r="I448" s="137"/>
      <c r="L448" s="32"/>
      <c r="M448" s="138"/>
      <c r="T448" s="53"/>
      <c r="AT448" s="17" t="s">
        <v>140</v>
      </c>
      <c r="AU448" s="17" t="s">
        <v>83</v>
      </c>
    </row>
    <row r="449" spans="2:65" s="1" customFormat="1" ht="11.25">
      <c r="B449" s="32"/>
      <c r="D449" s="139" t="s">
        <v>142</v>
      </c>
      <c r="F449" s="140" t="s">
        <v>704</v>
      </c>
      <c r="I449" s="137"/>
      <c r="L449" s="32"/>
      <c r="M449" s="138"/>
      <c r="T449" s="53"/>
      <c r="AT449" s="17" t="s">
        <v>142</v>
      </c>
      <c r="AU449" s="17" t="s">
        <v>83</v>
      </c>
    </row>
    <row r="450" spans="2:65" s="12" customFormat="1" ht="11.25">
      <c r="B450" s="141"/>
      <c r="D450" s="135" t="s">
        <v>144</v>
      </c>
      <c r="E450" s="142" t="s">
        <v>19</v>
      </c>
      <c r="F450" s="143" t="s">
        <v>705</v>
      </c>
      <c r="H450" s="142" t="s">
        <v>19</v>
      </c>
      <c r="I450" s="144"/>
      <c r="L450" s="141"/>
      <c r="M450" s="145"/>
      <c r="T450" s="146"/>
      <c r="AT450" s="142" t="s">
        <v>144</v>
      </c>
      <c r="AU450" s="142" t="s">
        <v>83</v>
      </c>
      <c r="AV450" s="12" t="s">
        <v>81</v>
      </c>
      <c r="AW450" s="12" t="s">
        <v>37</v>
      </c>
      <c r="AX450" s="12" t="s">
        <v>76</v>
      </c>
      <c r="AY450" s="142" t="s">
        <v>130</v>
      </c>
    </row>
    <row r="451" spans="2:65" s="13" customFormat="1" ht="11.25">
      <c r="B451" s="147"/>
      <c r="D451" s="135" t="s">
        <v>144</v>
      </c>
      <c r="E451" s="148" t="s">
        <v>19</v>
      </c>
      <c r="F451" s="149" t="s">
        <v>83</v>
      </c>
      <c r="H451" s="150">
        <v>2</v>
      </c>
      <c r="I451" s="151"/>
      <c r="L451" s="147"/>
      <c r="M451" s="152"/>
      <c r="T451" s="153"/>
      <c r="AT451" s="148" t="s">
        <v>144</v>
      </c>
      <c r="AU451" s="148" t="s">
        <v>83</v>
      </c>
      <c r="AV451" s="13" t="s">
        <v>83</v>
      </c>
      <c r="AW451" s="13" t="s">
        <v>37</v>
      </c>
      <c r="AX451" s="13" t="s">
        <v>81</v>
      </c>
      <c r="AY451" s="148" t="s">
        <v>130</v>
      </c>
    </row>
    <row r="452" spans="2:65" s="1" customFormat="1" ht="16.5" customHeight="1">
      <c r="B452" s="32"/>
      <c r="C452" s="122" t="s">
        <v>706</v>
      </c>
      <c r="D452" s="122" t="s">
        <v>133</v>
      </c>
      <c r="E452" s="123" t="s">
        <v>707</v>
      </c>
      <c r="F452" s="124" t="s">
        <v>708</v>
      </c>
      <c r="G452" s="125" t="s">
        <v>215</v>
      </c>
      <c r="H452" s="126">
        <v>2</v>
      </c>
      <c r="I452" s="127"/>
      <c r="J452" s="128">
        <f>ROUND(I452*H452,2)</f>
        <v>0</v>
      </c>
      <c r="K452" s="124" t="s">
        <v>137</v>
      </c>
      <c r="L452" s="32"/>
      <c r="M452" s="129" t="s">
        <v>19</v>
      </c>
      <c r="N452" s="130" t="s">
        <v>47</v>
      </c>
      <c r="P452" s="131">
        <f>O452*H452</f>
        <v>0</v>
      </c>
      <c r="Q452" s="131">
        <v>0</v>
      </c>
      <c r="R452" s="131">
        <f>Q452*H452</f>
        <v>0</v>
      </c>
      <c r="S452" s="131">
        <v>0</v>
      </c>
      <c r="T452" s="132">
        <f>S452*H452</f>
        <v>0</v>
      </c>
      <c r="AR452" s="133" t="s">
        <v>246</v>
      </c>
      <c r="AT452" s="133" t="s">
        <v>133</v>
      </c>
      <c r="AU452" s="133" t="s">
        <v>83</v>
      </c>
      <c r="AY452" s="17" t="s">
        <v>130</v>
      </c>
      <c r="BE452" s="134">
        <f>IF(N452="základní",J452,0)</f>
        <v>0</v>
      </c>
      <c r="BF452" s="134">
        <f>IF(N452="snížená",J452,0)</f>
        <v>0</v>
      </c>
      <c r="BG452" s="134">
        <f>IF(N452="zákl. přenesená",J452,0)</f>
        <v>0</v>
      </c>
      <c r="BH452" s="134">
        <f>IF(N452="sníž. přenesená",J452,0)</f>
        <v>0</v>
      </c>
      <c r="BI452" s="134">
        <f>IF(N452="nulová",J452,0)</f>
        <v>0</v>
      </c>
      <c r="BJ452" s="17" t="s">
        <v>81</v>
      </c>
      <c r="BK452" s="134">
        <f>ROUND(I452*H452,2)</f>
        <v>0</v>
      </c>
      <c r="BL452" s="17" t="s">
        <v>246</v>
      </c>
      <c r="BM452" s="133" t="s">
        <v>709</v>
      </c>
    </row>
    <row r="453" spans="2:65" s="1" customFormat="1" ht="11.25">
      <c r="B453" s="32"/>
      <c r="D453" s="135" t="s">
        <v>140</v>
      </c>
      <c r="F453" s="136" t="s">
        <v>710</v>
      </c>
      <c r="I453" s="137"/>
      <c r="L453" s="32"/>
      <c r="M453" s="138"/>
      <c r="T453" s="53"/>
      <c r="AT453" s="17" t="s">
        <v>140</v>
      </c>
      <c r="AU453" s="17" t="s">
        <v>83</v>
      </c>
    </row>
    <row r="454" spans="2:65" s="1" customFormat="1" ht="11.25">
      <c r="B454" s="32"/>
      <c r="D454" s="139" t="s">
        <v>142</v>
      </c>
      <c r="F454" s="140" t="s">
        <v>711</v>
      </c>
      <c r="I454" s="137"/>
      <c r="L454" s="32"/>
      <c r="M454" s="138"/>
      <c r="T454" s="53"/>
      <c r="AT454" s="17" t="s">
        <v>142</v>
      </c>
      <c r="AU454" s="17" t="s">
        <v>83</v>
      </c>
    </row>
    <row r="455" spans="2:65" s="1" customFormat="1" ht="16.5" customHeight="1">
      <c r="B455" s="32"/>
      <c r="C455" s="122" t="s">
        <v>712</v>
      </c>
      <c r="D455" s="122" t="s">
        <v>133</v>
      </c>
      <c r="E455" s="123" t="s">
        <v>713</v>
      </c>
      <c r="F455" s="124" t="s">
        <v>714</v>
      </c>
      <c r="G455" s="125" t="s">
        <v>136</v>
      </c>
      <c r="H455" s="126">
        <v>2</v>
      </c>
      <c r="I455" s="127"/>
      <c r="J455" s="128">
        <f>ROUND(I455*H455,2)</f>
        <v>0</v>
      </c>
      <c r="K455" s="124" t="s">
        <v>137</v>
      </c>
      <c r="L455" s="32"/>
      <c r="M455" s="129" t="s">
        <v>19</v>
      </c>
      <c r="N455" s="130" t="s">
        <v>47</v>
      </c>
      <c r="P455" s="131">
        <f>O455*H455</f>
        <v>0</v>
      </c>
      <c r="Q455" s="131">
        <v>0</v>
      </c>
      <c r="R455" s="131">
        <f>Q455*H455</f>
        <v>0</v>
      </c>
      <c r="S455" s="131">
        <v>0</v>
      </c>
      <c r="T455" s="132">
        <f>S455*H455</f>
        <v>0</v>
      </c>
      <c r="AR455" s="133" t="s">
        <v>246</v>
      </c>
      <c r="AT455" s="133" t="s">
        <v>133</v>
      </c>
      <c r="AU455" s="133" t="s">
        <v>83</v>
      </c>
      <c r="AY455" s="17" t="s">
        <v>130</v>
      </c>
      <c r="BE455" s="134">
        <f>IF(N455="základní",J455,0)</f>
        <v>0</v>
      </c>
      <c r="BF455" s="134">
        <f>IF(N455="snížená",J455,0)</f>
        <v>0</v>
      </c>
      <c r="BG455" s="134">
        <f>IF(N455="zákl. přenesená",J455,0)</f>
        <v>0</v>
      </c>
      <c r="BH455" s="134">
        <f>IF(N455="sníž. přenesená",J455,0)</f>
        <v>0</v>
      </c>
      <c r="BI455" s="134">
        <f>IF(N455="nulová",J455,0)</f>
        <v>0</v>
      </c>
      <c r="BJ455" s="17" t="s">
        <v>81</v>
      </c>
      <c r="BK455" s="134">
        <f>ROUND(I455*H455,2)</f>
        <v>0</v>
      </c>
      <c r="BL455" s="17" t="s">
        <v>246</v>
      </c>
      <c r="BM455" s="133" t="s">
        <v>715</v>
      </c>
    </row>
    <row r="456" spans="2:65" s="1" customFormat="1" ht="11.25">
      <c r="B456" s="32"/>
      <c r="D456" s="135" t="s">
        <v>140</v>
      </c>
      <c r="F456" s="136" t="s">
        <v>716</v>
      </c>
      <c r="I456" s="137"/>
      <c r="L456" s="32"/>
      <c r="M456" s="138"/>
      <c r="T456" s="53"/>
      <c r="AT456" s="17" t="s">
        <v>140</v>
      </c>
      <c r="AU456" s="17" t="s">
        <v>83</v>
      </c>
    </row>
    <row r="457" spans="2:65" s="1" customFormat="1" ht="11.25">
      <c r="B457" s="32"/>
      <c r="D457" s="139" t="s">
        <v>142</v>
      </c>
      <c r="F457" s="140" t="s">
        <v>717</v>
      </c>
      <c r="I457" s="137"/>
      <c r="L457" s="32"/>
      <c r="M457" s="138"/>
      <c r="T457" s="53"/>
      <c r="AT457" s="17" t="s">
        <v>142</v>
      </c>
      <c r="AU457" s="17" t="s">
        <v>83</v>
      </c>
    </row>
    <row r="458" spans="2:65" s="11" customFormat="1" ht="22.9" customHeight="1">
      <c r="B458" s="110"/>
      <c r="D458" s="111" t="s">
        <v>75</v>
      </c>
      <c r="E458" s="120" t="s">
        <v>718</v>
      </c>
      <c r="F458" s="120" t="s">
        <v>719</v>
      </c>
      <c r="I458" s="113"/>
      <c r="J458" s="121">
        <f>BK458</f>
        <v>0</v>
      </c>
      <c r="L458" s="110"/>
      <c r="M458" s="115"/>
      <c r="P458" s="116">
        <f>SUM(P459:P526)</f>
        <v>0</v>
      </c>
      <c r="R458" s="116">
        <f>SUM(R459:R526)</f>
        <v>3.9559999999999998E-2</v>
      </c>
      <c r="T458" s="117">
        <f>SUM(T459:T526)</f>
        <v>0</v>
      </c>
      <c r="AR458" s="111" t="s">
        <v>83</v>
      </c>
      <c r="AT458" s="118" t="s">
        <v>75</v>
      </c>
      <c r="AU458" s="118" t="s">
        <v>81</v>
      </c>
      <c r="AY458" s="111" t="s">
        <v>130</v>
      </c>
      <c r="BK458" s="119">
        <f>SUM(BK459:BK526)</f>
        <v>0</v>
      </c>
    </row>
    <row r="459" spans="2:65" s="1" customFormat="1" ht="24.2" customHeight="1">
      <c r="B459" s="32"/>
      <c r="C459" s="122" t="s">
        <v>720</v>
      </c>
      <c r="D459" s="122" t="s">
        <v>133</v>
      </c>
      <c r="E459" s="123" t="s">
        <v>721</v>
      </c>
      <c r="F459" s="124" t="s">
        <v>722</v>
      </c>
      <c r="G459" s="125" t="s">
        <v>723</v>
      </c>
      <c r="H459" s="126">
        <v>9</v>
      </c>
      <c r="I459" s="127"/>
      <c r="J459" s="128">
        <f>ROUND(I459*H459,2)</f>
        <v>0</v>
      </c>
      <c r="K459" s="124" t="s">
        <v>19</v>
      </c>
      <c r="L459" s="32"/>
      <c r="M459" s="129" t="s">
        <v>19</v>
      </c>
      <c r="N459" s="130" t="s">
        <v>47</v>
      </c>
      <c r="P459" s="131">
        <f>O459*H459</f>
        <v>0</v>
      </c>
      <c r="Q459" s="131">
        <v>0</v>
      </c>
      <c r="R459" s="131">
        <f>Q459*H459</f>
        <v>0</v>
      </c>
      <c r="S459" s="131">
        <v>0</v>
      </c>
      <c r="T459" s="132">
        <f>S459*H459</f>
        <v>0</v>
      </c>
      <c r="AR459" s="133" t="s">
        <v>246</v>
      </c>
      <c r="AT459" s="133" t="s">
        <v>133</v>
      </c>
      <c r="AU459" s="133" t="s">
        <v>83</v>
      </c>
      <c r="AY459" s="17" t="s">
        <v>130</v>
      </c>
      <c r="BE459" s="134">
        <f>IF(N459="základní",J459,0)</f>
        <v>0</v>
      </c>
      <c r="BF459" s="134">
        <f>IF(N459="snížená",J459,0)</f>
        <v>0</v>
      </c>
      <c r="BG459" s="134">
        <f>IF(N459="zákl. přenesená",J459,0)</f>
        <v>0</v>
      </c>
      <c r="BH459" s="134">
        <f>IF(N459="sníž. přenesená",J459,0)</f>
        <v>0</v>
      </c>
      <c r="BI459" s="134">
        <f>IF(N459="nulová",J459,0)</f>
        <v>0</v>
      </c>
      <c r="BJ459" s="17" t="s">
        <v>81</v>
      </c>
      <c r="BK459" s="134">
        <f>ROUND(I459*H459,2)</f>
        <v>0</v>
      </c>
      <c r="BL459" s="17" t="s">
        <v>246</v>
      </c>
      <c r="BM459" s="133" t="s">
        <v>724</v>
      </c>
    </row>
    <row r="460" spans="2:65" s="1" customFormat="1" ht="11.25">
      <c r="B460" s="32"/>
      <c r="D460" s="135" t="s">
        <v>140</v>
      </c>
      <c r="F460" s="136" t="s">
        <v>722</v>
      </c>
      <c r="I460" s="137"/>
      <c r="L460" s="32"/>
      <c r="M460" s="138"/>
      <c r="T460" s="53"/>
      <c r="AT460" s="17" t="s">
        <v>140</v>
      </c>
      <c r="AU460" s="17" t="s">
        <v>83</v>
      </c>
    </row>
    <row r="461" spans="2:65" s="13" customFormat="1" ht="11.25">
      <c r="B461" s="147"/>
      <c r="D461" s="135" t="s">
        <v>144</v>
      </c>
      <c r="E461" s="148" t="s">
        <v>19</v>
      </c>
      <c r="F461" s="149" t="s">
        <v>197</v>
      </c>
      <c r="H461" s="150">
        <v>9</v>
      </c>
      <c r="I461" s="151"/>
      <c r="L461" s="147"/>
      <c r="M461" s="152"/>
      <c r="T461" s="153"/>
      <c r="AT461" s="148" t="s">
        <v>144</v>
      </c>
      <c r="AU461" s="148" t="s">
        <v>83</v>
      </c>
      <c r="AV461" s="13" t="s">
        <v>83</v>
      </c>
      <c r="AW461" s="13" t="s">
        <v>37</v>
      </c>
      <c r="AX461" s="13" t="s">
        <v>81</v>
      </c>
      <c r="AY461" s="148" t="s">
        <v>130</v>
      </c>
    </row>
    <row r="462" spans="2:65" s="1" customFormat="1" ht="16.5" customHeight="1">
      <c r="B462" s="32"/>
      <c r="C462" s="154" t="s">
        <v>725</v>
      </c>
      <c r="D462" s="154" t="s">
        <v>220</v>
      </c>
      <c r="E462" s="155" t="s">
        <v>726</v>
      </c>
      <c r="F462" s="156" t="s">
        <v>727</v>
      </c>
      <c r="G462" s="157" t="s">
        <v>215</v>
      </c>
      <c r="H462" s="158">
        <v>5</v>
      </c>
      <c r="I462" s="159"/>
      <c r="J462" s="160">
        <f>ROUND(I462*H462,2)</f>
        <v>0</v>
      </c>
      <c r="K462" s="156" t="s">
        <v>19</v>
      </c>
      <c r="L462" s="161"/>
      <c r="M462" s="162" t="s">
        <v>19</v>
      </c>
      <c r="N462" s="163" t="s">
        <v>47</v>
      </c>
      <c r="P462" s="131">
        <f>O462*H462</f>
        <v>0</v>
      </c>
      <c r="Q462" s="131">
        <v>0</v>
      </c>
      <c r="R462" s="131">
        <f>Q462*H462</f>
        <v>0</v>
      </c>
      <c r="S462" s="131">
        <v>0</v>
      </c>
      <c r="T462" s="132">
        <f>S462*H462</f>
        <v>0</v>
      </c>
      <c r="AR462" s="133" t="s">
        <v>373</v>
      </c>
      <c r="AT462" s="133" t="s">
        <v>220</v>
      </c>
      <c r="AU462" s="133" t="s">
        <v>83</v>
      </c>
      <c r="AY462" s="17" t="s">
        <v>130</v>
      </c>
      <c r="BE462" s="134">
        <f>IF(N462="základní",J462,0)</f>
        <v>0</v>
      </c>
      <c r="BF462" s="134">
        <f>IF(N462="snížená",J462,0)</f>
        <v>0</v>
      </c>
      <c r="BG462" s="134">
        <f>IF(N462="zákl. přenesená",J462,0)</f>
        <v>0</v>
      </c>
      <c r="BH462" s="134">
        <f>IF(N462="sníž. přenesená",J462,0)</f>
        <v>0</v>
      </c>
      <c r="BI462" s="134">
        <f>IF(N462="nulová",J462,0)</f>
        <v>0</v>
      </c>
      <c r="BJ462" s="17" t="s">
        <v>81</v>
      </c>
      <c r="BK462" s="134">
        <f>ROUND(I462*H462,2)</f>
        <v>0</v>
      </c>
      <c r="BL462" s="17" t="s">
        <v>246</v>
      </c>
      <c r="BM462" s="133" t="s">
        <v>728</v>
      </c>
    </row>
    <row r="463" spans="2:65" s="1" customFormat="1" ht="11.25">
      <c r="B463" s="32"/>
      <c r="D463" s="135" t="s">
        <v>140</v>
      </c>
      <c r="F463" s="136" t="s">
        <v>727</v>
      </c>
      <c r="I463" s="137"/>
      <c r="L463" s="32"/>
      <c r="M463" s="138"/>
      <c r="T463" s="53"/>
      <c r="AT463" s="17" t="s">
        <v>140</v>
      </c>
      <c r="AU463" s="17" t="s">
        <v>83</v>
      </c>
    </row>
    <row r="464" spans="2:65" s="13" customFormat="1" ht="11.25">
      <c r="B464" s="147"/>
      <c r="D464" s="135" t="s">
        <v>144</v>
      </c>
      <c r="E464" s="148" t="s">
        <v>19</v>
      </c>
      <c r="F464" s="149" t="s">
        <v>170</v>
      </c>
      <c r="H464" s="150">
        <v>5</v>
      </c>
      <c r="I464" s="151"/>
      <c r="L464" s="147"/>
      <c r="M464" s="152"/>
      <c r="T464" s="153"/>
      <c r="AT464" s="148" t="s">
        <v>144</v>
      </c>
      <c r="AU464" s="148" t="s">
        <v>83</v>
      </c>
      <c r="AV464" s="13" t="s">
        <v>83</v>
      </c>
      <c r="AW464" s="13" t="s">
        <v>37</v>
      </c>
      <c r="AX464" s="13" t="s">
        <v>81</v>
      </c>
      <c r="AY464" s="148" t="s">
        <v>130</v>
      </c>
    </row>
    <row r="465" spans="2:65" s="1" customFormat="1" ht="16.5" customHeight="1">
      <c r="B465" s="32"/>
      <c r="C465" s="122" t="s">
        <v>729</v>
      </c>
      <c r="D465" s="122" t="s">
        <v>133</v>
      </c>
      <c r="E465" s="123" t="s">
        <v>730</v>
      </c>
      <c r="F465" s="124" t="s">
        <v>731</v>
      </c>
      <c r="G465" s="125" t="s">
        <v>215</v>
      </c>
      <c r="H465" s="126">
        <v>6</v>
      </c>
      <c r="I465" s="127"/>
      <c r="J465" s="128">
        <f>ROUND(I465*H465,2)</f>
        <v>0</v>
      </c>
      <c r="K465" s="124" t="s">
        <v>137</v>
      </c>
      <c r="L465" s="32"/>
      <c r="M465" s="129" t="s">
        <v>19</v>
      </c>
      <c r="N465" s="130" t="s">
        <v>47</v>
      </c>
      <c r="P465" s="131">
        <f>O465*H465</f>
        <v>0</v>
      </c>
      <c r="Q465" s="131">
        <v>0</v>
      </c>
      <c r="R465" s="131">
        <f>Q465*H465</f>
        <v>0</v>
      </c>
      <c r="S465" s="131">
        <v>0</v>
      </c>
      <c r="T465" s="132">
        <f>S465*H465</f>
        <v>0</v>
      </c>
      <c r="AR465" s="133" t="s">
        <v>246</v>
      </c>
      <c r="AT465" s="133" t="s">
        <v>133</v>
      </c>
      <c r="AU465" s="133" t="s">
        <v>83</v>
      </c>
      <c r="AY465" s="17" t="s">
        <v>130</v>
      </c>
      <c r="BE465" s="134">
        <f>IF(N465="základní",J465,0)</f>
        <v>0</v>
      </c>
      <c r="BF465" s="134">
        <f>IF(N465="snížená",J465,0)</f>
        <v>0</v>
      </c>
      <c r="BG465" s="134">
        <f>IF(N465="zákl. přenesená",J465,0)</f>
        <v>0</v>
      </c>
      <c r="BH465" s="134">
        <f>IF(N465="sníž. přenesená",J465,0)</f>
        <v>0</v>
      </c>
      <c r="BI465" s="134">
        <f>IF(N465="nulová",J465,0)</f>
        <v>0</v>
      </c>
      <c r="BJ465" s="17" t="s">
        <v>81</v>
      </c>
      <c r="BK465" s="134">
        <f>ROUND(I465*H465,2)</f>
        <v>0</v>
      </c>
      <c r="BL465" s="17" t="s">
        <v>246</v>
      </c>
      <c r="BM465" s="133" t="s">
        <v>732</v>
      </c>
    </row>
    <row r="466" spans="2:65" s="1" customFormat="1" ht="19.5">
      <c r="B466" s="32"/>
      <c r="D466" s="135" t="s">
        <v>140</v>
      </c>
      <c r="F466" s="136" t="s">
        <v>733</v>
      </c>
      <c r="I466" s="137"/>
      <c r="L466" s="32"/>
      <c r="M466" s="138"/>
      <c r="T466" s="53"/>
      <c r="AT466" s="17" t="s">
        <v>140</v>
      </c>
      <c r="AU466" s="17" t="s">
        <v>83</v>
      </c>
    </row>
    <row r="467" spans="2:65" s="1" customFormat="1" ht="11.25">
      <c r="B467" s="32"/>
      <c r="D467" s="139" t="s">
        <v>142</v>
      </c>
      <c r="F467" s="140" t="s">
        <v>734</v>
      </c>
      <c r="I467" s="137"/>
      <c r="L467" s="32"/>
      <c r="M467" s="138"/>
      <c r="T467" s="53"/>
      <c r="AT467" s="17" t="s">
        <v>142</v>
      </c>
      <c r="AU467" s="17" t="s">
        <v>83</v>
      </c>
    </row>
    <row r="468" spans="2:65" s="1" customFormat="1" ht="16.5" customHeight="1">
      <c r="B468" s="32"/>
      <c r="C468" s="154" t="s">
        <v>735</v>
      </c>
      <c r="D468" s="154" t="s">
        <v>220</v>
      </c>
      <c r="E468" s="155" t="s">
        <v>736</v>
      </c>
      <c r="F468" s="156" t="s">
        <v>737</v>
      </c>
      <c r="G468" s="157" t="s">
        <v>215</v>
      </c>
      <c r="H468" s="158">
        <v>6</v>
      </c>
      <c r="I468" s="159"/>
      <c r="J468" s="160">
        <f>ROUND(I468*H468,2)</f>
        <v>0</v>
      </c>
      <c r="K468" s="156" t="s">
        <v>137</v>
      </c>
      <c r="L468" s="161"/>
      <c r="M468" s="162" t="s">
        <v>19</v>
      </c>
      <c r="N468" s="163" t="s">
        <v>47</v>
      </c>
      <c r="P468" s="131">
        <f>O468*H468</f>
        <v>0</v>
      </c>
      <c r="Q468" s="131">
        <v>4.0000000000000003E-5</v>
      </c>
      <c r="R468" s="131">
        <f>Q468*H468</f>
        <v>2.4000000000000003E-4</v>
      </c>
      <c r="S468" s="131">
        <v>0</v>
      </c>
      <c r="T468" s="132">
        <f>S468*H468</f>
        <v>0</v>
      </c>
      <c r="AR468" s="133" t="s">
        <v>373</v>
      </c>
      <c r="AT468" s="133" t="s">
        <v>220</v>
      </c>
      <c r="AU468" s="133" t="s">
        <v>83</v>
      </c>
      <c r="AY468" s="17" t="s">
        <v>130</v>
      </c>
      <c r="BE468" s="134">
        <f>IF(N468="základní",J468,0)</f>
        <v>0</v>
      </c>
      <c r="BF468" s="134">
        <f>IF(N468="snížená",J468,0)</f>
        <v>0</v>
      </c>
      <c r="BG468" s="134">
        <f>IF(N468="zákl. přenesená",J468,0)</f>
        <v>0</v>
      </c>
      <c r="BH468" s="134">
        <f>IF(N468="sníž. přenesená",J468,0)</f>
        <v>0</v>
      </c>
      <c r="BI468" s="134">
        <f>IF(N468="nulová",J468,0)</f>
        <v>0</v>
      </c>
      <c r="BJ468" s="17" t="s">
        <v>81</v>
      </c>
      <c r="BK468" s="134">
        <f>ROUND(I468*H468,2)</f>
        <v>0</v>
      </c>
      <c r="BL468" s="17" t="s">
        <v>246</v>
      </c>
      <c r="BM468" s="133" t="s">
        <v>738</v>
      </c>
    </row>
    <row r="469" spans="2:65" s="1" customFormat="1" ht="11.25">
      <c r="B469" s="32"/>
      <c r="D469" s="135" t="s">
        <v>140</v>
      </c>
      <c r="F469" s="136" t="s">
        <v>737</v>
      </c>
      <c r="I469" s="137"/>
      <c r="L469" s="32"/>
      <c r="M469" s="138"/>
      <c r="T469" s="53"/>
      <c r="AT469" s="17" t="s">
        <v>140</v>
      </c>
      <c r="AU469" s="17" t="s">
        <v>83</v>
      </c>
    </row>
    <row r="470" spans="2:65" s="1" customFormat="1" ht="16.5" customHeight="1">
      <c r="B470" s="32"/>
      <c r="C470" s="122" t="s">
        <v>739</v>
      </c>
      <c r="D470" s="122" t="s">
        <v>133</v>
      </c>
      <c r="E470" s="123" t="s">
        <v>740</v>
      </c>
      <c r="F470" s="124" t="s">
        <v>741</v>
      </c>
      <c r="G470" s="125" t="s">
        <v>193</v>
      </c>
      <c r="H470" s="126">
        <v>50</v>
      </c>
      <c r="I470" s="127"/>
      <c r="J470" s="128">
        <f>ROUND(I470*H470,2)</f>
        <v>0</v>
      </c>
      <c r="K470" s="124" t="s">
        <v>137</v>
      </c>
      <c r="L470" s="32"/>
      <c r="M470" s="129" t="s">
        <v>19</v>
      </c>
      <c r="N470" s="130" t="s">
        <v>47</v>
      </c>
      <c r="P470" s="131">
        <f>O470*H470</f>
        <v>0</v>
      </c>
      <c r="Q470" s="131">
        <v>0</v>
      </c>
      <c r="R470" s="131">
        <f>Q470*H470</f>
        <v>0</v>
      </c>
      <c r="S470" s="131">
        <v>0</v>
      </c>
      <c r="T470" s="132">
        <f>S470*H470</f>
        <v>0</v>
      </c>
      <c r="AR470" s="133" t="s">
        <v>246</v>
      </c>
      <c r="AT470" s="133" t="s">
        <v>133</v>
      </c>
      <c r="AU470" s="133" t="s">
        <v>83</v>
      </c>
      <c r="AY470" s="17" t="s">
        <v>130</v>
      </c>
      <c r="BE470" s="134">
        <f>IF(N470="základní",J470,0)</f>
        <v>0</v>
      </c>
      <c r="BF470" s="134">
        <f>IF(N470="snížená",J470,0)</f>
        <v>0</v>
      </c>
      <c r="BG470" s="134">
        <f>IF(N470="zákl. přenesená",J470,0)</f>
        <v>0</v>
      </c>
      <c r="BH470" s="134">
        <f>IF(N470="sníž. přenesená",J470,0)</f>
        <v>0</v>
      </c>
      <c r="BI470" s="134">
        <f>IF(N470="nulová",J470,0)</f>
        <v>0</v>
      </c>
      <c r="BJ470" s="17" t="s">
        <v>81</v>
      </c>
      <c r="BK470" s="134">
        <f>ROUND(I470*H470,2)</f>
        <v>0</v>
      </c>
      <c r="BL470" s="17" t="s">
        <v>246</v>
      </c>
      <c r="BM470" s="133" t="s">
        <v>742</v>
      </c>
    </row>
    <row r="471" spans="2:65" s="1" customFormat="1" ht="11.25">
      <c r="B471" s="32"/>
      <c r="D471" s="135" t="s">
        <v>140</v>
      </c>
      <c r="F471" s="136" t="s">
        <v>743</v>
      </c>
      <c r="I471" s="137"/>
      <c r="L471" s="32"/>
      <c r="M471" s="138"/>
      <c r="T471" s="53"/>
      <c r="AT471" s="17" t="s">
        <v>140</v>
      </c>
      <c r="AU471" s="17" t="s">
        <v>83</v>
      </c>
    </row>
    <row r="472" spans="2:65" s="1" customFormat="1" ht="11.25">
      <c r="B472" s="32"/>
      <c r="D472" s="139" t="s">
        <v>142</v>
      </c>
      <c r="F472" s="140" t="s">
        <v>744</v>
      </c>
      <c r="I472" s="137"/>
      <c r="L472" s="32"/>
      <c r="M472" s="138"/>
      <c r="T472" s="53"/>
      <c r="AT472" s="17" t="s">
        <v>142</v>
      </c>
      <c r="AU472" s="17" t="s">
        <v>83</v>
      </c>
    </row>
    <row r="473" spans="2:65" s="13" customFormat="1" ht="11.25">
      <c r="B473" s="147"/>
      <c r="D473" s="135" t="s">
        <v>144</v>
      </c>
      <c r="E473" s="148" t="s">
        <v>19</v>
      </c>
      <c r="F473" s="149" t="s">
        <v>493</v>
      </c>
      <c r="H473" s="150">
        <v>50</v>
      </c>
      <c r="I473" s="151"/>
      <c r="L473" s="147"/>
      <c r="M473" s="152"/>
      <c r="T473" s="153"/>
      <c r="AT473" s="148" t="s">
        <v>144</v>
      </c>
      <c r="AU473" s="148" t="s">
        <v>83</v>
      </c>
      <c r="AV473" s="13" t="s">
        <v>83</v>
      </c>
      <c r="AW473" s="13" t="s">
        <v>37</v>
      </c>
      <c r="AX473" s="13" t="s">
        <v>81</v>
      </c>
      <c r="AY473" s="148" t="s">
        <v>130</v>
      </c>
    </row>
    <row r="474" spans="2:65" s="1" customFormat="1" ht="16.5" customHeight="1">
      <c r="B474" s="32"/>
      <c r="C474" s="154" t="s">
        <v>745</v>
      </c>
      <c r="D474" s="154" t="s">
        <v>220</v>
      </c>
      <c r="E474" s="155" t="s">
        <v>746</v>
      </c>
      <c r="F474" s="156" t="s">
        <v>747</v>
      </c>
      <c r="G474" s="157" t="s">
        <v>193</v>
      </c>
      <c r="H474" s="158">
        <v>158.75</v>
      </c>
      <c r="I474" s="159"/>
      <c r="J474" s="160">
        <f>ROUND(I474*H474,2)</f>
        <v>0</v>
      </c>
      <c r="K474" s="156" t="s">
        <v>137</v>
      </c>
      <c r="L474" s="161"/>
      <c r="M474" s="162" t="s">
        <v>19</v>
      </c>
      <c r="N474" s="163" t="s">
        <v>47</v>
      </c>
      <c r="P474" s="131">
        <f>O474*H474</f>
        <v>0</v>
      </c>
      <c r="Q474" s="131">
        <v>1.2E-4</v>
      </c>
      <c r="R474" s="131">
        <f>Q474*H474</f>
        <v>1.9050000000000001E-2</v>
      </c>
      <c r="S474" s="131">
        <v>0</v>
      </c>
      <c r="T474" s="132">
        <f>S474*H474</f>
        <v>0</v>
      </c>
      <c r="AR474" s="133" t="s">
        <v>373</v>
      </c>
      <c r="AT474" s="133" t="s">
        <v>220</v>
      </c>
      <c r="AU474" s="133" t="s">
        <v>83</v>
      </c>
      <c r="AY474" s="17" t="s">
        <v>130</v>
      </c>
      <c r="BE474" s="134">
        <f>IF(N474="základní",J474,0)</f>
        <v>0</v>
      </c>
      <c r="BF474" s="134">
        <f>IF(N474="snížená",J474,0)</f>
        <v>0</v>
      </c>
      <c r="BG474" s="134">
        <f>IF(N474="zákl. přenesená",J474,0)</f>
        <v>0</v>
      </c>
      <c r="BH474" s="134">
        <f>IF(N474="sníž. přenesená",J474,0)</f>
        <v>0</v>
      </c>
      <c r="BI474" s="134">
        <f>IF(N474="nulová",J474,0)</f>
        <v>0</v>
      </c>
      <c r="BJ474" s="17" t="s">
        <v>81</v>
      </c>
      <c r="BK474" s="134">
        <f>ROUND(I474*H474,2)</f>
        <v>0</v>
      </c>
      <c r="BL474" s="17" t="s">
        <v>246</v>
      </c>
      <c r="BM474" s="133" t="s">
        <v>748</v>
      </c>
    </row>
    <row r="475" spans="2:65" s="1" customFormat="1" ht="11.25">
      <c r="B475" s="32"/>
      <c r="D475" s="135" t="s">
        <v>140</v>
      </c>
      <c r="F475" s="136" t="s">
        <v>747</v>
      </c>
      <c r="I475" s="137"/>
      <c r="L475" s="32"/>
      <c r="M475" s="138"/>
      <c r="T475" s="53"/>
      <c r="AT475" s="17" t="s">
        <v>140</v>
      </c>
      <c r="AU475" s="17" t="s">
        <v>83</v>
      </c>
    </row>
    <row r="476" spans="2:65" s="13" customFormat="1" ht="11.25">
      <c r="B476" s="147"/>
      <c r="D476" s="135" t="s">
        <v>144</v>
      </c>
      <c r="F476" s="149" t="s">
        <v>749</v>
      </c>
      <c r="H476" s="150">
        <v>158.75</v>
      </c>
      <c r="I476" s="151"/>
      <c r="L476" s="147"/>
      <c r="M476" s="152"/>
      <c r="T476" s="153"/>
      <c r="AT476" s="148" t="s">
        <v>144</v>
      </c>
      <c r="AU476" s="148" t="s">
        <v>83</v>
      </c>
      <c r="AV476" s="13" t="s">
        <v>83</v>
      </c>
      <c r="AW476" s="13" t="s">
        <v>4</v>
      </c>
      <c r="AX476" s="13" t="s">
        <v>81</v>
      </c>
      <c r="AY476" s="148" t="s">
        <v>130</v>
      </c>
    </row>
    <row r="477" spans="2:65" s="1" customFormat="1" ht="16.5" customHeight="1">
      <c r="B477" s="32"/>
      <c r="C477" s="122" t="s">
        <v>750</v>
      </c>
      <c r="D477" s="122" t="s">
        <v>133</v>
      </c>
      <c r="E477" s="123" t="s">
        <v>751</v>
      </c>
      <c r="F477" s="124" t="s">
        <v>752</v>
      </c>
      <c r="G477" s="125" t="s">
        <v>193</v>
      </c>
      <c r="H477" s="126">
        <v>100</v>
      </c>
      <c r="I477" s="127"/>
      <c r="J477" s="128">
        <f>ROUND(I477*H477,2)</f>
        <v>0</v>
      </c>
      <c r="K477" s="124" t="s">
        <v>137</v>
      </c>
      <c r="L477" s="32"/>
      <c r="M477" s="129" t="s">
        <v>19</v>
      </c>
      <c r="N477" s="130" t="s">
        <v>47</v>
      </c>
      <c r="P477" s="131">
        <f>O477*H477</f>
        <v>0</v>
      </c>
      <c r="Q477" s="131">
        <v>0</v>
      </c>
      <c r="R477" s="131">
        <f>Q477*H477</f>
        <v>0</v>
      </c>
      <c r="S477" s="131">
        <v>0</v>
      </c>
      <c r="T477" s="132">
        <f>S477*H477</f>
        <v>0</v>
      </c>
      <c r="AR477" s="133" t="s">
        <v>246</v>
      </c>
      <c r="AT477" s="133" t="s">
        <v>133</v>
      </c>
      <c r="AU477" s="133" t="s">
        <v>83</v>
      </c>
      <c r="AY477" s="17" t="s">
        <v>130</v>
      </c>
      <c r="BE477" s="134">
        <f>IF(N477="základní",J477,0)</f>
        <v>0</v>
      </c>
      <c r="BF477" s="134">
        <f>IF(N477="snížená",J477,0)</f>
        <v>0</v>
      </c>
      <c r="BG477" s="134">
        <f>IF(N477="zákl. přenesená",J477,0)</f>
        <v>0</v>
      </c>
      <c r="BH477" s="134">
        <f>IF(N477="sníž. přenesená",J477,0)</f>
        <v>0</v>
      </c>
      <c r="BI477" s="134">
        <f>IF(N477="nulová",J477,0)</f>
        <v>0</v>
      </c>
      <c r="BJ477" s="17" t="s">
        <v>81</v>
      </c>
      <c r="BK477" s="134">
        <f>ROUND(I477*H477,2)</f>
        <v>0</v>
      </c>
      <c r="BL477" s="17" t="s">
        <v>246</v>
      </c>
      <c r="BM477" s="133" t="s">
        <v>753</v>
      </c>
    </row>
    <row r="478" spans="2:65" s="1" customFormat="1" ht="11.25">
      <c r="B478" s="32"/>
      <c r="D478" s="135" t="s">
        <v>140</v>
      </c>
      <c r="F478" s="136" t="s">
        <v>754</v>
      </c>
      <c r="I478" s="137"/>
      <c r="L478" s="32"/>
      <c r="M478" s="138"/>
      <c r="T478" s="53"/>
      <c r="AT478" s="17" t="s">
        <v>140</v>
      </c>
      <c r="AU478" s="17" t="s">
        <v>83</v>
      </c>
    </row>
    <row r="479" spans="2:65" s="1" customFormat="1" ht="11.25">
      <c r="B479" s="32"/>
      <c r="D479" s="139" t="s">
        <v>142</v>
      </c>
      <c r="F479" s="140" t="s">
        <v>755</v>
      </c>
      <c r="I479" s="137"/>
      <c r="L479" s="32"/>
      <c r="M479" s="138"/>
      <c r="T479" s="53"/>
      <c r="AT479" s="17" t="s">
        <v>142</v>
      </c>
      <c r="AU479" s="17" t="s">
        <v>83</v>
      </c>
    </row>
    <row r="480" spans="2:65" s="13" customFormat="1" ht="11.25">
      <c r="B480" s="147"/>
      <c r="D480" s="135" t="s">
        <v>144</v>
      </c>
      <c r="E480" s="148" t="s">
        <v>19</v>
      </c>
      <c r="F480" s="149" t="s">
        <v>756</v>
      </c>
      <c r="H480" s="150">
        <v>100</v>
      </c>
      <c r="I480" s="151"/>
      <c r="L480" s="147"/>
      <c r="M480" s="152"/>
      <c r="T480" s="153"/>
      <c r="AT480" s="148" t="s">
        <v>144</v>
      </c>
      <c r="AU480" s="148" t="s">
        <v>83</v>
      </c>
      <c r="AV480" s="13" t="s">
        <v>83</v>
      </c>
      <c r="AW480" s="13" t="s">
        <v>37</v>
      </c>
      <c r="AX480" s="13" t="s">
        <v>81</v>
      </c>
      <c r="AY480" s="148" t="s">
        <v>130</v>
      </c>
    </row>
    <row r="481" spans="2:65" s="1" customFormat="1" ht="16.5" customHeight="1">
      <c r="B481" s="32"/>
      <c r="C481" s="154" t="s">
        <v>757</v>
      </c>
      <c r="D481" s="154" t="s">
        <v>220</v>
      </c>
      <c r="E481" s="155" t="s">
        <v>758</v>
      </c>
      <c r="F481" s="156" t="s">
        <v>759</v>
      </c>
      <c r="G481" s="157" t="s">
        <v>193</v>
      </c>
      <c r="H481" s="158">
        <v>115</v>
      </c>
      <c r="I481" s="159"/>
      <c r="J481" s="160">
        <f>ROUND(I481*H481,2)</f>
        <v>0</v>
      </c>
      <c r="K481" s="156" t="s">
        <v>137</v>
      </c>
      <c r="L481" s="161"/>
      <c r="M481" s="162" t="s">
        <v>19</v>
      </c>
      <c r="N481" s="163" t="s">
        <v>47</v>
      </c>
      <c r="P481" s="131">
        <f>O481*H481</f>
        <v>0</v>
      </c>
      <c r="Q481" s="131">
        <v>1.7000000000000001E-4</v>
      </c>
      <c r="R481" s="131">
        <f>Q481*H481</f>
        <v>1.9550000000000001E-2</v>
      </c>
      <c r="S481" s="131">
        <v>0</v>
      </c>
      <c r="T481" s="132">
        <f>S481*H481</f>
        <v>0</v>
      </c>
      <c r="AR481" s="133" t="s">
        <v>373</v>
      </c>
      <c r="AT481" s="133" t="s">
        <v>220</v>
      </c>
      <c r="AU481" s="133" t="s">
        <v>83</v>
      </c>
      <c r="AY481" s="17" t="s">
        <v>130</v>
      </c>
      <c r="BE481" s="134">
        <f>IF(N481="základní",J481,0)</f>
        <v>0</v>
      </c>
      <c r="BF481" s="134">
        <f>IF(N481="snížená",J481,0)</f>
        <v>0</v>
      </c>
      <c r="BG481" s="134">
        <f>IF(N481="zákl. přenesená",J481,0)</f>
        <v>0</v>
      </c>
      <c r="BH481" s="134">
        <f>IF(N481="sníž. přenesená",J481,0)</f>
        <v>0</v>
      </c>
      <c r="BI481" s="134">
        <f>IF(N481="nulová",J481,0)</f>
        <v>0</v>
      </c>
      <c r="BJ481" s="17" t="s">
        <v>81</v>
      </c>
      <c r="BK481" s="134">
        <f>ROUND(I481*H481,2)</f>
        <v>0</v>
      </c>
      <c r="BL481" s="17" t="s">
        <v>246</v>
      </c>
      <c r="BM481" s="133" t="s">
        <v>760</v>
      </c>
    </row>
    <row r="482" spans="2:65" s="1" customFormat="1" ht="11.25">
      <c r="B482" s="32"/>
      <c r="D482" s="135" t="s">
        <v>140</v>
      </c>
      <c r="F482" s="136" t="s">
        <v>759</v>
      </c>
      <c r="I482" s="137"/>
      <c r="L482" s="32"/>
      <c r="M482" s="138"/>
      <c r="T482" s="53"/>
      <c r="AT482" s="17" t="s">
        <v>140</v>
      </c>
      <c r="AU482" s="17" t="s">
        <v>83</v>
      </c>
    </row>
    <row r="483" spans="2:65" s="13" customFormat="1" ht="11.25">
      <c r="B483" s="147"/>
      <c r="D483" s="135" t="s">
        <v>144</v>
      </c>
      <c r="F483" s="149" t="s">
        <v>761</v>
      </c>
      <c r="H483" s="150">
        <v>115</v>
      </c>
      <c r="I483" s="151"/>
      <c r="L483" s="147"/>
      <c r="M483" s="152"/>
      <c r="T483" s="153"/>
      <c r="AT483" s="148" t="s">
        <v>144</v>
      </c>
      <c r="AU483" s="148" t="s">
        <v>83</v>
      </c>
      <c r="AV483" s="13" t="s">
        <v>83</v>
      </c>
      <c r="AW483" s="13" t="s">
        <v>4</v>
      </c>
      <c r="AX483" s="13" t="s">
        <v>81</v>
      </c>
      <c r="AY483" s="148" t="s">
        <v>130</v>
      </c>
    </row>
    <row r="484" spans="2:65" s="1" customFormat="1" ht="16.5" customHeight="1">
      <c r="B484" s="32"/>
      <c r="C484" s="122" t="s">
        <v>762</v>
      </c>
      <c r="D484" s="122" t="s">
        <v>133</v>
      </c>
      <c r="E484" s="123" t="s">
        <v>763</v>
      </c>
      <c r="F484" s="124" t="s">
        <v>764</v>
      </c>
      <c r="G484" s="125" t="s">
        <v>193</v>
      </c>
      <c r="H484" s="126">
        <v>70</v>
      </c>
      <c r="I484" s="127"/>
      <c r="J484" s="128">
        <f>ROUND(I484*H484,2)</f>
        <v>0</v>
      </c>
      <c r="K484" s="124" t="s">
        <v>137</v>
      </c>
      <c r="L484" s="32"/>
      <c r="M484" s="129" t="s">
        <v>19</v>
      </c>
      <c r="N484" s="130" t="s">
        <v>47</v>
      </c>
      <c r="P484" s="131">
        <f>O484*H484</f>
        <v>0</v>
      </c>
      <c r="Q484" s="131">
        <v>0</v>
      </c>
      <c r="R484" s="131">
        <f>Q484*H484</f>
        <v>0</v>
      </c>
      <c r="S484" s="131">
        <v>0</v>
      </c>
      <c r="T484" s="132">
        <f>S484*H484</f>
        <v>0</v>
      </c>
      <c r="AR484" s="133" t="s">
        <v>246</v>
      </c>
      <c r="AT484" s="133" t="s">
        <v>133</v>
      </c>
      <c r="AU484" s="133" t="s">
        <v>83</v>
      </c>
      <c r="AY484" s="17" t="s">
        <v>130</v>
      </c>
      <c r="BE484" s="134">
        <f>IF(N484="základní",J484,0)</f>
        <v>0</v>
      </c>
      <c r="BF484" s="134">
        <f>IF(N484="snížená",J484,0)</f>
        <v>0</v>
      </c>
      <c r="BG484" s="134">
        <f>IF(N484="zákl. přenesená",J484,0)</f>
        <v>0</v>
      </c>
      <c r="BH484" s="134">
        <f>IF(N484="sníž. přenesená",J484,0)</f>
        <v>0</v>
      </c>
      <c r="BI484" s="134">
        <f>IF(N484="nulová",J484,0)</f>
        <v>0</v>
      </c>
      <c r="BJ484" s="17" t="s">
        <v>81</v>
      </c>
      <c r="BK484" s="134">
        <f>ROUND(I484*H484,2)</f>
        <v>0</v>
      </c>
      <c r="BL484" s="17" t="s">
        <v>246</v>
      </c>
      <c r="BM484" s="133" t="s">
        <v>765</v>
      </c>
    </row>
    <row r="485" spans="2:65" s="1" customFormat="1" ht="11.25">
      <c r="B485" s="32"/>
      <c r="D485" s="135" t="s">
        <v>140</v>
      </c>
      <c r="F485" s="136" t="s">
        <v>766</v>
      </c>
      <c r="I485" s="137"/>
      <c r="L485" s="32"/>
      <c r="M485" s="138"/>
      <c r="T485" s="53"/>
      <c r="AT485" s="17" t="s">
        <v>140</v>
      </c>
      <c r="AU485" s="17" t="s">
        <v>83</v>
      </c>
    </row>
    <row r="486" spans="2:65" s="1" customFormat="1" ht="11.25">
      <c r="B486" s="32"/>
      <c r="D486" s="139" t="s">
        <v>142</v>
      </c>
      <c r="F486" s="140" t="s">
        <v>767</v>
      </c>
      <c r="I486" s="137"/>
      <c r="L486" s="32"/>
      <c r="M486" s="138"/>
      <c r="T486" s="53"/>
      <c r="AT486" s="17" t="s">
        <v>142</v>
      </c>
      <c r="AU486" s="17" t="s">
        <v>83</v>
      </c>
    </row>
    <row r="487" spans="2:65" s="1" customFormat="1" ht="16.5" customHeight="1">
      <c r="B487" s="32"/>
      <c r="C487" s="122" t="s">
        <v>768</v>
      </c>
      <c r="D487" s="122" t="s">
        <v>133</v>
      </c>
      <c r="E487" s="123" t="s">
        <v>769</v>
      </c>
      <c r="F487" s="124" t="s">
        <v>770</v>
      </c>
      <c r="G487" s="125" t="s">
        <v>215</v>
      </c>
      <c r="H487" s="126">
        <v>1</v>
      </c>
      <c r="I487" s="127"/>
      <c r="J487" s="128">
        <f>ROUND(I487*H487,2)</f>
        <v>0</v>
      </c>
      <c r="K487" s="124" t="s">
        <v>137</v>
      </c>
      <c r="L487" s="32"/>
      <c r="M487" s="129" t="s">
        <v>19</v>
      </c>
      <c r="N487" s="130" t="s">
        <v>47</v>
      </c>
      <c r="P487" s="131">
        <f>O487*H487</f>
        <v>0</v>
      </c>
      <c r="Q487" s="131">
        <v>0</v>
      </c>
      <c r="R487" s="131">
        <f>Q487*H487</f>
        <v>0</v>
      </c>
      <c r="S487" s="131">
        <v>0</v>
      </c>
      <c r="T487" s="132">
        <f>S487*H487</f>
        <v>0</v>
      </c>
      <c r="AR487" s="133" t="s">
        <v>246</v>
      </c>
      <c r="AT487" s="133" t="s">
        <v>133</v>
      </c>
      <c r="AU487" s="133" t="s">
        <v>83</v>
      </c>
      <c r="AY487" s="17" t="s">
        <v>130</v>
      </c>
      <c r="BE487" s="134">
        <f>IF(N487="základní",J487,0)</f>
        <v>0</v>
      </c>
      <c r="BF487" s="134">
        <f>IF(N487="snížená",J487,0)</f>
        <v>0</v>
      </c>
      <c r="BG487" s="134">
        <f>IF(N487="zákl. přenesená",J487,0)</f>
        <v>0</v>
      </c>
      <c r="BH487" s="134">
        <f>IF(N487="sníž. přenesená",J487,0)</f>
        <v>0</v>
      </c>
      <c r="BI487" s="134">
        <f>IF(N487="nulová",J487,0)</f>
        <v>0</v>
      </c>
      <c r="BJ487" s="17" t="s">
        <v>81</v>
      </c>
      <c r="BK487" s="134">
        <f>ROUND(I487*H487,2)</f>
        <v>0</v>
      </c>
      <c r="BL487" s="17" t="s">
        <v>246</v>
      </c>
      <c r="BM487" s="133" t="s">
        <v>771</v>
      </c>
    </row>
    <row r="488" spans="2:65" s="1" customFormat="1" ht="11.25">
      <c r="B488" s="32"/>
      <c r="D488" s="135" t="s">
        <v>140</v>
      </c>
      <c r="F488" s="136" t="s">
        <v>772</v>
      </c>
      <c r="I488" s="137"/>
      <c r="L488" s="32"/>
      <c r="M488" s="138"/>
      <c r="T488" s="53"/>
      <c r="AT488" s="17" t="s">
        <v>140</v>
      </c>
      <c r="AU488" s="17" t="s">
        <v>83</v>
      </c>
    </row>
    <row r="489" spans="2:65" s="1" customFormat="1" ht="11.25">
      <c r="B489" s="32"/>
      <c r="D489" s="139" t="s">
        <v>142</v>
      </c>
      <c r="F489" s="140" t="s">
        <v>773</v>
      </c>
      <c r="I489" s="137"/>
      <c r="L489" s="32"/>
      <c r="M489" s="138"/>
      <c r="T489" s="53"/>
      <c r="AT489" s="17" t="s">
        <v>142</v>
      </c>
      <c r="AU489" s="17" t="s">
        <v>83</v>
      </c>
    </row>
    <row r="490" spans="2:65" s="1" customFormat="1" ht="16.5" customHeight="1">
      <c r="B490" s="32"/>
      <c r="C490" s="154" t="s">
        <v>774</v>
      </c>
      <c r="D490" s="154" t="s">
        <v>220</v>
      </c>
      <c r="E490" s="155" t="s">
        <v>775</v>
      </c>
      <c r="F490" s="156" t="s">
        <v>776</v>
      </c>
      <c r="G490" s="157" t="s">
        <v>215</v>
      </c>
      <c r="H490" s="158">
        <v>1</v>
      </c>
      <c r="I490" s="159"/>
      <c r="J490" s="160">
        <f>ROUND(I490*H490,2)</f>
        <v>0</v>
      </c>
      <c r="K490" s="156" t="s">
        <v>19</v>
      </c>
      <c r="L490" s="161"/>
      <c r="M490" s="162" t="s">
        <v>19</v>
      </c>
      <c r="N490" s="163" t="s">
        <v>47</v>
      </c>
      <c r="P490" s="131">
        <f>O490*H490</f>
        <v>0</v>
      </c>
      <c r="Q490" s="131">
        <v>0</v>
      </c>
      <c r="R490" s="131">
        <f>Q490*H490</f>
        <v>0</v>
      </c>
      <c r="S490" s="131">
        <v>0</v>
      </c>
      <c r="T490" s="132">
        <f>S490*H490</f>
        <v>0</v>
      </c>
      <c r="AR490" s="133" t="s">
        <v>373</v>
      </c>
      <c r="AT490" s="133" t="s">
        <v>220</v>
      </c>
      <c r="AU490" s="133" t="s">
        <v>83</v>
      </c>
      <c r="AY490" s="17" t="s">
        <v>130</v>
      </c>
      <c r="BE490" s="134">
        <f>IF(N490="základní",J490,0)</f>
        <v>0</v>
      </c>
      <c r="BF490" s="134">
        <f>IF(N490="snížená",J490,0)</f>
        <v>0</v>
      </c>
      <c r="BG490" s="134">
        <f>IF(N490="zákl. přenesená",J490,0)</f>
        <v>0</v>
      </c>
      <c r="BH490" s="134">
        <f>IF(N490="sníž. přenesená",J490,0)</f>
        <v>0</v>
      </c>
      <c r="BI490" s="134">
        <f>IF(N490="nulová",J490,0)</f>
        <v>0</v>
      </c>
      <c r="BJ490" s="17" t="s">
        <v>81</v>
      </c>
      <c r="BK490" s="134">
        <f>ROUND(I490*H490,2)</f>
        <v>0</v>
      </c>
      <c r="BL490" s="17" t="s">
        <v>246</v>
      </c>
      <c r="BM490" s="133" t="s">
        <v>777</v>
      </c>
    </row>
    <row r="491" spans="2:65" s="1" customFormat="1" ht="11.25">
      <c r="B491" s="32"/>
      <c r="D491" s="135" t="s">
        <v>140</v>
      </c>
      <c r="F491" s="136" t="s">
        <v>776</v>
      </c>
      <c r="I491" s="137"/>
      <c r="L491" s="32"/>
      <c r="M491" s="138"/>
      <c r="T491" s="53"/>
      <c r="AT491" s="17" t="s">
        <v>140</v>
      </c>
      <c r="AU491" s="17" t="s">
        <v>83</v>
      </c>
    </row>
    <row r="492" spans="2:65" s="1" customFormat="1" ht="16.5" customHeight="1">
      <c r="B492" s="32"/>
      <c r="C492" s="122" t="s">
        <v>778</v>
      </c>
      <c r="D492" s="122" t="s">
        <v>133</v>
      </c>
      <c r="E492" s="123" t="s">
        <v>779</v>
      </c>
      <c r="F492" s="124" t="s">
        <v>780</v>
      </c>
      <c r="G492" s="125" t="s">
        <v>215</v>
      </c>
      <c r="H492" s="126">
        <v>9</v>
      </c>
      <c r="I492" s="127"/>
      <c r="J492" s="128">
        <f>ROUND(I492*H492,2)</f>
        <v>0</v>
      </c>
      <c r="K492" s="124" t="s">
        <v>137</v>
      </c>
      <c r="L492" s="32"/>
      <c r="M492" s="129" t="s">
        <v>19</v>
      </c>
      <c r="N492" s="130" t="s">
        <v>47</v>
      </c>
      <c r="P492" s="131">
        <f>O492*H492</f>
        <v>0</v>
      </c>
      <c r="Q492" s="131">
        <v>0</v>
      </c>
      <c r="R492" s="131">
        <f>Q492*H492</f>
        <v>0</v>
      </c>
      <c r="S492" s="131">
        <v>0</v>
      </c>
      <c r="T492" s="132">
        <f>S492*H492</f>
        <v>0</v>
      </c>
      <c r="AR492" s="133" t="s">
        <v>246</v>
      </c>
      <c r="AT492" s="133" t="s">
        <v>133</v>
      </c>
      <c r="AU492" s="133" t="s">
        <v>83</v>
      </c>
      <c r="AY492" s="17" t="s">
        <v>130</v>
      </c>
      <c r="BE492" s="134">
        <f>IF(N492="základní",J492,0)</f>
        <v>0</v>
      </c>
      <c r="BF492" s="134">
        <f>IF(N492="snížená",J492,0)</f>
        <v>0</v>
      </c>
      <c r="BG492" s="134">
        <f>IF(N492="zákl. přenesená",J492,0)</f>
        <v>0</v>
      </c>
      <c r="BH492" s="134">
        <f>IF(N492="sníž. přenesená",J492,0)</f>
        <v>0</v>
      </c>
      <c r="BI492" s="134">
        <f>IF(N492="nulová",J492,0)</f>
        <v>0</v>
      </c>
      <c r="BJ492" s="17" t="s">
        <v>81</v>
      </c>
      <c r="BK492" s="134">
        <f>ROUND(I492*H492,2)</f>
        <v>0</v>
      </c>
      <c r="BL492" s="17" t="s">
        <v>246</v>
      </c>
      <c r="BM492" s="133" t="s">
        <v>781</v>
      </c>
    </row>
    <row r="493" spans="2:65" s="1" customFormat="1" ht="19.5">
      <c r="B493" s="32"/>
      <c r="D493" s="135" t="s">
        <v>140</v>
      </c>
      <c r="F493" s="136" t="s">
        <v>782</v>
      </c>
      <c r="I493" s="137"/>
      <c r="L493" s="32"/>
      <c r="M493" s="138"/>
      <c r="T493" s="53"/>
      <c r="AT493" s="17" t="s">
        <v>140</v>
      </c>
      <c r="AU493" s="17" t="s">
        <v>83</v>
      </c>
    </row>
    <row r="494" spans="2:65" s="1" customFormat="1" ht="11.25">
      <c r="B494" s="32"/>
      <c r="D494" s="139" t="s">
        <v>142</v>
      </c>
      <c r="F494" s="140" t="s">
        <v>783</v>
      </c>
      <c r="I494" s="137"/>
      <c r="L494" s="32"/>
      <c r="M494" s="138"/>
      <c r="T494" s="53"/>
      <c r="AT494" s="17" t="s">
        <v>142</v>
      </c>
      <c r="AU494" s="17" t="s">
        <v>83</v>
      </c>
    </row>
    <row r="495" spans="2:65" s="1" customFormat="1" ht="16.5" customHeight="1">
      <c r="B495" s="32"/>
      <c r="C495" s="154" t="s">
        <v>756</v>
      </c>
      <c r="D495" s="154" t="s">
        <v>220</v>
      </c>
      <c r="E495" s="155" t="s">
        <v>784</v>
      </c>
      <c r="F495" s="156" t="s">
        <v>785</v>
      </c>
      <c r="G495" s="157" t="s">
        <v>215</v>
      </c>
      <c r="H495" s="158">
        <v>9</v>
      </c>
      <c r="I495" s="159"/>
      <c r="J495" s="160">
        <f>ROUND(I495*H495,2)</f>
        <v>0</v>
      </c>
      <c r="K495" s="156" t="s">
        <v>19</v>
      </c>
      <c r="L495" s="161"/>
      <c r="M495" s="162" t="s">
        <v>19</v>
      </c>
      <c r="N495" s="163" t="s">
        <v>47</v>
      </c>
      <c r="P495" s="131">
        <f>O495*H495</f>
        <v>0</v>
      </c>
      <c r="Q495" s="131">
        <v>1.0000000000000001E-5</v>
      </c>
      <c r="R495" s="131">
        <f>Q495*H495</f>
        <v>9.0000000000000006E-5</v>
      </c>
      <c r="S495" s="131">
        <v>0</v>
      </c>
      <c r="T495" s="132">
        <f>S495*H495</f>
        <v>0</v>
      </c>
      <c r="AR495" s="133" t="s">
        <v>373</v>
      </c>
      <c r="AT495" s="133" t="s">
        <v>220</v>
      </c>
      <c r="AU495" s="133" t="s">
        <v>83</v>
      </c>
      <c r="AY495" s="17" t="s">
        <v>130</v>
      </c>
      <c r="BE495" s="134">
        <f>IF(N495="základní",J495,0)</f>
        <v>0</v>
      </c>
      <c r="BF495" s="134">
        <f>IF(N495="snížená",J495,0)</f>
        <v>0</v>
      </c>
      <c r="BG495" s="134">
        <f>IF(N495="zákl. přenesená",J495,0)</f>
        <v>0</v>
      </c>
      <c r="BH495" s="134">
        <f>IF(N495="sníž. přenesená",J495,0)</f>
        <v>0</v>
      </c>
      <c r="BI495" s="134">
        <f>IF(N495="nulová",J495,0)</f>
        <v>0</v>
      </c>
      <c r="BJ495" s="17" t="s">
        <v>81</v>
      </c>
      <c r="BK495" s="134">
        <f>ROUND(I495*H495,2)</f>
        <v>0</v>
      </c>
      <c r="BL495" s="17" t="s">
        <v>246</v>
      </c>
      <c r="BM495" s="133" t="s">
        <v>786</v>
      </c>
    </row>
    <row r="496" spans="2:65" s="1" customFormat="1" ht="11.25">
      <c r="B496" s="32"/>
      <c r="D496" s="135" t="s">
        <v>140</v>
      </c>
      <c r="F496" s="136" t="s">
        <v>785</v>
      </c>
      <c r="I496" s="137"/>
      <c r="L496" s="32"/>
      <c r="M496" s="138"/>
      <c r="T496" s="53"/>
      <c r="AT496" s="17" t="s">
        <v>140</v>
      </c>
      <c r="AU496" s="17" t="s">
        <v>83</v>
      </c>
    </row>
    <row r="497" spans="2:65" s="1" customFormat="1" ht="16.5" customHeight="1">
      <c r="B497" s="32"/>
      <c r="C497" s="154" t="s">
        <v>787</v>
      </c>
      <c r="D497" s="154" t="s">
        <v>220</v>
      </c>
      <c r="E497" s="155" t="s">
        <v>788</v>
      </c>
      <c r="F497" s="156" t="s">
        <v>789</v>
      </c>
      <c r="G497" s="157" t="s">
        <v>215</v>
      </c>
      <c r="H497" s="158">
        <v>9</v>
      </c>
      <c r="I497" s="159"/>
      <c r="J497" s="160">
        <f>ROUND(I497*H497,2)</f>
        <v>0</v>
      </c>
      <c r="K497" s="156" t="s">
        <v>19</v>
      </c>
      <c r="L497" s="161"/>
      <c r="M497" s="162" t="s">
        <v>19</v>
      </c>
      <c r="N497" s="163" t="s">
        <v>47</v>
      </c>
      <c r="P497" s="131">
        <f>O497*H497</f>
        <v>0</v>
      </c>
      <c r="Q497" s="131">
        <v>3.0000000000000001E-5</v>
      </c>
      <c r="R497" s="131">
        <f>Q497*H497</f>
        <v>2.7E-4</v>
      </c>
      <c r="S497" s="131">
        <v>0</v>
      </c>
      <c r="T497" s="132">
        <f>S497*H497</f>
        <v>0</v>
      </c>
      <c r="AR497" s="133" t="s">
        <v>373</v>
      </c>
      <c r="AT497" s="133" t="s">
        <v>220</v>
      </c>
      <c r="AU497" s="133" t="s">
        <v>83</v>
      </c>
      <c r="AY497" s="17" t="s">
        <v>130</v>
      </c>
      <c r="BE497" s="134">
        <f>IF(N497="základní",J497,0)</f>
        <v>0</v>
      </c>
      <c r="BF497" s="134">
        <f>IF(N497="snížená",J497,0)</f>
        <v>0</v>
      </c>
      <c r="BG497" s="134">
        <f>IF(N497="zákl. přenesená",J497,0)</f>
        <v>0</v>
      </c>
      <c r="BH497" s="134">
        <f>IF(N497="sníž. přenesená",J497,0)</f>
        <v>0</v>
      </c>
      <c r="BI497" s="134">
        <f>IF(N497="nulová",J497,0)</f>
        <v>0</v>
      </c>
      <c r="BJ497" s="17" t="s">
        <v>81</v>
      </c>
      <c r="BK497" s="134">
        <f>ROUND(I497*H497,2)</f>
        <v>0</v>
      </c>
      <c r="BL497" s="17" t="s">
        <v>246</v>
      </c>
      <c r="BM497" s="133" t="s">
        <v>790</v>
      </c>
    </row>
    <row r="498" spans="2:65" s="1" customFormat="1" ht="11.25">
      <c r="B498" s="32"/>
      <c r="D498" s="135" t="s">
        <v>140</v>
      </c>
      <c r="F498" s="136" t="s">
        <v>789</v>
      </c>
      <c r="I498" s="137"/>
      <c r="L498" s="32"/>
      <c r="M498" s="138"/>
      <c r="T498" s="53"/>
      <c r="AT498" s="17" t="s">
        <v>140</v>
      </c>
      <c r="AU498" s="17" t="s">
        <v>83</v>
      </c>
    </row>
    <row r="499" spans="2:65" s="1" customFormat="1" ht="16.5" customHeight="1">
      <c r="B499" s="32"/>
      <c r="C499" s="154" t="s">
        <v>791</v>
      </c>
      <c r="D499" s="154" t="s">
        <v>220</v>
      </c>
      <c r="E499" s="155" t="s">
        <v>792</v>
      </c>
      <c r="F499" s="156" t="s">
        <v>793</v>
      </c>
      <c r="G499" s="157" t="s">
        <v>215</v>
      </c>
      <c r="H499" s="158">
        <v>9</v>
      </c>
      <c r="I499" s="159"/>
      <c r="J499" s="160">
        <f>ROUND(I499*H499,2)</f>
        <v>0</v>
      </c>
      <c r="K499" s="156" t="s">
        <v>137</v>
      </c>
      <c r="L499" s="161"/>
      <c r="M499" s="162" t="s">
        <v>19</v>
      </c>
      <c r="N499" s="163" t="s">
        <v>47</v>
      </c>
      <c r="P499" s="131">
        <f>O499*H499</f>
        <v>0</v>
      </c>
      <c r="Q499" s="131">
        <v>4.0000000000000003E-5</v>
      </c>
      <c r="R499" s="131">
        <f>Q499*H499</f>
        <v>3.6000000000000002E-4</v>
      </c>
      <c r="S499" s="131">
        <v>0</v>
      </c>
      <c r="T499" s="132">
        <f>S499*H499</f>
        <v>0</v>
      </c>
      <c r="AR499" s="133" t="s">
        <v>373</v>
      </c>
      <c r="AT499" s="133" t="s">
        <v>220</v>
      </c>
      <c r="AU499" s="133" t="s">
        <v>83</v>
      </c>
      <c r="AY499" s="17" t="s">
        <v>130</v>
      </c>
      <c r="BE499" s="134">
        <f>IF(N499="základní",J499,0)</f>
        <v>0</v>
      </c>
      <c r="BF499" s="134">
        <f>IF(N499="snížená",J499,0)</f>
        <v>0</v>
      </c>
      <c r="BG499" s="134">
        <f>IF(N499="zákl. přenesená",J499,0)</f>
        <v>0</v>
      </c>
      <c r="BH499" s="134">
        <f>IF(N499="sníž. přenesená",J499,0)</f>
        <v>0</v>
      </c>
      <c r="BI499" s="134">
        <f>IF(N499="nulová",J499,0)</f>
        <v>0</v>
      </c>
      <c r="BJ499" s="17" t="s">
        <v>81</v>
      </c>
      <c r="BK499" s="134">
        <f>ROUND(I499*H499,2)</f>
        <v>0</v>
      </c>
      <c r="BL499" s="17" t="s">
        <v>246</v>
      </c>
      <c r="BM499" s="133" t="s">
        <v>794</v>
      </c>
    </row>
    <row r="500" spans="2:65" s="1" customFormat="1" ht="11.25">
      <c r="B500" s="32"/>
      <c r="D500" s="135" t="s">
        <v>140</v>
      </c>
      <c r="F500" s="136" t="s">
        <v>793</v>
      </c>
      <c r="I500" s="137"/>
      <c r="L500" s="32"/>
      <c r="M500" s="138"/>
      <c r="T500" s="53"/>
      <c r="AT500" s="17" t="s">
        <v>140</v>
      </c>
      <c r="AU500" s="17" t="s">
        <v>83</v>
      </c>
    </row>
    <row r="501" spans="2:65" s="1" customFormat="1" ht="16.5" customHeight="1">
      <c r="B501" s="32"/>
      <c r="C501" s="122" t="s">
        <v>795</v>
      </c>
      <c r="D501" s="122" t="s">
        <v>133</v>
      </c>
      <c r="E501" s="123" t="s">
        <v>796</v>
      </c>
      <c r="F501" s="124" t="s">
        <v>797</v>
      </c>
      <c r="G501" s="125" t="s">
        <v>215</v>
      </c>
      <c r="H501" s="126">
        <v>14</v>
      </c>
      <c r="I501" s="127"/>
      <c r="J501" s="128">
        <f>ROUND(I501*H501,2)</f>
        <v>0</v>
      </c>
      <c r="K501" s="124" t="s">
        <v>137</v>
      </c>
      <c r="L501" s="32"/>
      <c r="M501" s="129" t="s">
        <v>19</v>
      </c>
      <c r="N501" s="130" t="s">
        <v>47</v>
      </c>
      <c r="P501" s="131">
        <f>O501*H501</f>
        <v>0</v>
      </c>
      <c r="Q501" s="131">
        <v>0</v>
      </c>
      <c r="R501" s="131">
        <f>Q501*H501</f>
        <v>0</v>
      </c>
      <c r="S501" s="131">
        <v>0</v>
      </c>
      <c r="T501" s="132">
        <f>S501*H501</f>
        <v>0</v>
      </c>
      <c r="AR501" s="133" t="s">
        <v>246</v>
      </c>
      <c r="AT501" s="133" t="s">
        <v>133</v>
      </c>
      <c r="AU501" s="133" t="s">
        <v>83</v>
      </c>
      <c r="AY501" s="17" t="s">
        <v>130</v>
      </c>
      <c r="BE501" s="134">
        <f>IF(N501="základní",J501,0)</f>
        <v>0</v>
      </c>
      <c r="BF501" s="134">
        <f>IF(N501="snížená",J501,0)</f>
        <v>0</v>
      </c>
      <c r="BG501" s="134">
        <f>IF(N501="zákl. přenesená",J501,0)</f>
        <v>0</v>
      </c>
      <c r="BH501" s="134">
        <f>IF(N501="sníž. přenesená",J501,0)</f>
        <v>0</v>
      </c>
      <c r="BI501" s="134">
        <f>IF(N501="nulová",J501,0)</f>
        <v>0</v>
      </c>
      <c r="BJ501" s="17" t="s">
        <v>81</v>
      </c>
      <c r="BK501" s="134">
        <f>ROUND(I501*H501,2)</f>
        <v>0</v>
      </c>
      <c r="BL501" s="17" t="s">
        <v>246</v>
      </c>
      <c r="BM501" s="133" t="s">
        <v>798</v>
      </c>
    </row>
    <row r="502" spans="2:65" s="1" customFormat="1" ht="11.25">
      <c r="B502" s="32"/>
      <c r="D502" s="135" t="s">
        <v>140</v>
      </c>
      <c r="F502" s="136" t="s">
        <v>799</v>
      </c>
      <c r="I502" s="137"/>
      <c r="L502" s="32"/>
      <c r="M502" s="138"/>
      <c r="T502" s="53"/>
      <c r="AT502" s="17" t="s">
        <v>140</v>
      </c>
      <c r="AU502" s="17" t="s">
        <v>83</v>
      </c>
    </row>
    <row r="503" spans="2:65" s="1" customFormat="1" ht="11.25">
      <c r="B503" s="32"/>
      <c r="D503" s="139" t="s">
        <v>142</v>
      </c>
      <c r="F503" s="140" t="s">
        <v>800</v>
      </c>
      <c r="I503" s="137"/>
      <c r="L503" s="32"/>
      <c r="M503" s="138"/>
      <c r="T503" s="53"/>
      <c r="AT503" s="17" t="s">
        <v>142</v>
      </c>
      <c r="AU503" s="17" t="s">
        <v>83</v>
      </c>
    </row>
    <row r="504" spans="2:65" s="1" customFormat="1" ht="24.2" customHeight="1">
      <c r="B504" s="32"/>
      <c r="C504" s="122" t="s">
        <v>801</v>
      </c>
      <c r="D504" s="122" t="s">
        <v>133</v>
      </c>
      <c r="E504" s="123" t="s">
        <v>802</v>
      </c>
      <c r="F504" s="124" t="s">
        <v>803</v>
      </c>
      <c r="G504" s="125" t="s">
        <v>215</v>
      </c>
      <c r="H504" s="126">
        <v>17</v>
      </c>
      <c r="I504" s="127"/>
      <c r="J504" s="128">
        <f>ROUND(I504*H504,2)</f>
        <v>0</v>
      </c>
      <c r="K504" s="124" t="s">
        <v>137</v>
      </c>
      <c r="L504" s="32"/>
      <c r="M504" s="129" t="s">
        <v>19</v>
      </c>
      <c r="N504" s="130" t="s">
        <v>47</v>
      </c>
      <c r="P504" s="131">
        <f>O504*H504</f>
        <v>0</v>
      </c>
      <c r="Q504" s="131">
        <v>0</v>
      </c>
      <c r="R504" s="131">
        <f>Q504*H504</f>
        <v>0</v>
      </c>
      <c r="S504" s="131">
        <v>0</v>
      </c>
      <c r="T504" s="132">
        <f>S504*H504</f>
        <v>0</v>
      </c>
      <c r="AR504" s="133" t="s">
        <v>246</v>
      </c>
      <c r="AT504" s="133" t="s">
        <v>133</v>
      </c>
      <c r="AU504" s="133" t="s">
        <v>83</v>
      </c>
      <c r="AY504" s="17" t="s">
        <v>130</v>
      </c>
      <c r="BE504" s="134">
        <f>IF(N504="základní",J504,0)</f>
        <v>0</v>
      </c>
      <c r="BF504" s="134">
        <f>IF(N504="snížená",J504,0)</f>
        <v>0</v>
      </c>
      <c r="BG504" s="134">
        <f>IF(N504="zákl. přenesená",J504,0)</f>
        <v>0</v>
      </c>
      <c r="BH504" s="134">
        <f>IF(N504="sníž. přenesená",J504,0)</f>
        <v>0</v>
      </c>
      <c r="BI504" s="134">
        <f>IF(N504="nulová",J504,0)</f>
        <v>0</v>
      </c>
      <c r="BJ504" s="17" t="s">
        <v>81</v>
      </c>
      <c r="BK504" s="134">
        <f>ROUND(I504*H504,2)</f>
        <v>0</v>
      </c>
      <c r="BL504" s="17" t="s">
        <v>246</v>
      </c>
      <c r="BM504" s="133" t="s">
        <v>804</v>
      </c>
    </row>
    <row r="505" spans="2:65" s="1" customFormat="1" ht="19.5">
      <c r="B505" s="32"/>
      <c r="D505" s="135" t="s">
        <v>140</v>
      </c>
      <c r="F505" s="136" t="s">
        <v>805</v>
      </c>
      <c r="I505" s="137"/>
      <c r="L505" s="32"/>
      <c r="M505" s="138"/>
      <c r="T505" s="53"/>
      <c r="AT505" s="17" t="s">
        <v>140</v>
      </c>
      <c r="AU505" s="17" t="s">
        <v>83</v>
      </c>
    </row>
    <row r="506" spans="2:65" s="1" customFormat="1" ht="11.25">
      <c r="B506" s="32"/>
      <c r="D506" s="139" t="s">
        <v>142</v>
      </c>
      <c r="F506" s="140" t="s">
        <v>806</v>
      </c>
      <c r="I506" s="137"/>
      <c r="L506" s="32"/>
      <c r="M506" s="138"/>
      <c r="T506" s="53"/>
      <c r="AT506" s="17" t="s">
        <v>142</v>
      </c>
      <c r="AU506" s="17" t="s">
        <v>83</v>
      </c>
    </row>
    <row r="507" spans="2:65" s="1" customFormat="1" ht="16.5" customHeight="1">
      <c r="B507" s="32"/>
      <c r="C507" s="122" t="s">
        <v>807</v>
      </c>
      <c r="D507" s="122" t="s">
        <v>133</v>
      </c>
      <c r="E507" s="123" t="s">
        <v>808</v>
      </c>
      <c r="F507" s="124" t="s">
        <v>809</v>
      </c>
      <c r="G507" s="125" t="s">
        <v>215</v>
      </c>
      <c r="H507" s="126">
        <v>1</v>
      </c>
      <c r="I507" s="127"/>
      <c r="J507" s="128">
        <f>ROUND(I507*H507,2)</f>
        <v>0</v>
      </c>
      <c r="K507" s="124" t="s">
        <v>137</v>
      </c>
      <c r="L507" s="32"/>
      <c r="M507" s="129" t="s">
        <v>19</v>
      </c>
      <c r="N507" s="130" t="s">
        <v>47</v>
      </c>
      <c r="P507" s="131">
        <f>O507*H507</f>
        <v>0</v>
      </c>
      <c r="Q507" s="131">
        <v>0</v>
      </c>
      <c r="R507" s="131">
        <f>Q507*H507</f>
        <v>0</v>
      </c>
      <c r="S507" s="131">
        <v>0</v>
      </c>
      <c r="T507" s="132">
        <f>S507*H507</f>
        <v>0</v>
      </c>
      <c r="AR507" s="133" t="s">
        <v>246</v>
      </c>
      <c r="AT507" s="133" t="s">
        <v>133</v>
      </c>
      <c r="AU507" s="133" t="s">
        <v>83</v>
      </c>
      <c r="AY507" s="17" t="s">
        <v>130</v>
      </c>
      <c r="BE507" s="134">
        <f>IF(N507="základní",J507,0)</f>
        <v>0</v>
      </c>
      <c r="BF507" s="134">
        <f>IF(N507="snížená",J507,0)</f>
        <v>0</v>
      </c>
      <c r="BG507" s="134">
        <f>IF(N507="zákl. přenesená",J507,0)</f>
        <v>0</v>
      </c>
      <c r="BH507" s="134">
        <f>IF(N507="sníž. přenesená",J507,0)</f>
        <v>0</v>
      </c>
      <c r="BI507" s="134">
        <f>IF(N507="nulová",J507,0)</f>
        <v>0</v>
      </c>
      <c r="BJ507" s="17" t="s">
        <v>81</v>
      </c>
      <c r="BK507" s="134">
        <f>ROUND(I507*H507,2)</f>
        <v>0</v>
      </c>
      <c r="BL507" s="17" t="s">
        <v>246</v>
      </c>
      <c r="BM507" s="133" t="s">
        <v>810</v>
      </c>
    </row>
    <row r="508" spans="2:65" s="1" customFormat="1" ht="19.5">
      <c r="B508" s="32"/>
      <c r="D508" s="135" t="s">
        <v>140</v>
      </c>
      <c r="F508" s="136" t="s">
        <v>811</v>
      </c>
      <c r="I508" s="137"/>
      <c r="L508" s="32"/>
      <c r="M508" s="138"/>
      <c r="T508" s="53"/>
      <c r="AT508" s="17" t="s">
        <v>140</v>
      </c>
      <c r="AU508" s="17" t="s">
        <v>83</v>
      </c>
    </row>
    <row r="509" spans="2:65" s="1" customFormat="1" ht="11.25">
      <c r="B509" s="32"/>
      <c r="D509" s="139" t="s">
        <v>142</v>
      </c>
      <c r="F509" s="140" t="s">
        <v>812</v>
      </c>
      <c r="I509" s="137"/>
      <c r="L509" s="32"/>
      <c r="M509" s="138"/>
      <c r="T509" s="53"/>
      <c r="AT509" s="17" t="s">
        <v>142</v>
      </c>
      <c r="AU509" s="17" t="s">
        <v>83</v>
      </c>
    </row>
    <row r="510" spans="2:65" s="1" customFormat="1" ht="16.5" customHeight="1">
      <c r="B510" s="32"/>
      <c r="C510" s="122" t="s">
        <v>813</v>
      </c>
      <c r="D510" s="122" t="s">
        <v>133</v>
      </c>
      <c r="E510" s="123" t="s">
        <v>814</v>
      </c>
      <c r="F510" s="124" t="s">
        <v>815</v>
      </c>
      <c r="G510" s="125" t="s">
        <v>431</v>
      </c>
      <c r="H510" s="126">
        <v>1</v>
      </c>
      <c r="I510" s="127"/>
      <c r="J510" s="128">
        <f>ROUND(I510*H510,2)</f>
        <v>0</v>
      </c>
      <c r="K510" s="124" t="s">
        <v>19</v>
      </c>
      <c r="L510" s="32"/>
      <c r="M510" s="129" t="s">
        <v>19</v>
      </c>
      <c r="N510" s="130" t="s">
        <v>47</v>
      </c>
      <c r="P510" s="131">
        <f>O510*H510</f>
        <v>0</v>
      </c>
      <c r="Q510" s="131">
        <v>0</v>
      </c>
      <c r="R510" s="131">
        <f>Q510*H510</f>
        <v>0</v>
      </c>
      <c r="S510" s="131">
        <v>0</v>
      </c>
      <c r="T510" s="132">
        <f>S510*H510</f>
        <v>0</v>
      </c>
      <c r="AR510" s="133" t="s">
        <v>246</v>
      </c>
      <c r="AT510" s="133" t="s">
        <v>133</v>
      </c>
      <c r="AU510" s="133" t="s">
        <v>83</v>
      </c>
      <c r="AY510" s="17" t="s">
        <v>130</v>
      </c>
      <c r="BE510" s="134">
        <f>IF(N510="základní",J510,0)</f>
        <v>0</v>
      </c>
      <c r="BF510" s="134">
        <f>IF(N510="snížená",J510,0)</f>
        <v>0</v>
      </c>
      <c r="BG510" s="134">
        <f>IF(N510="zákl. přenesená",J510,0)</f>
        <v>0</v>
      </c>
      <c r="BH510" s="134">
        <f>IF(N510="sníž. přenesená",J510,0)</f>
        <v>0</v>
      </c>
      <c r="BI510" s="134">
        <f>IF(N510="nulová",J510,0)</f>
        <v>0</v>
      </c>
      <c r="BJ510" s="17" t="s">
        <v>81</v>
      </c>
      <c r="BK510" s="134">
        <f>ROUND(I510*H510,2)</f>
        <v>0</v>
      </c>
      <c r="BL510" s="17" t="s">
        <v>246</v>
      </c>
      <c r="BM510" s="133" t="s">
        <v>816</v>
      </c>
    </row>
    <row r="511" spans="2:65" s="1" customFormat="1" ht="19.5">
      <c r="B511" s="32"/>
      <c r="D511" s="135" t="s">
        <v>140</v>
      </c>
      <c r="F511" s="136" t="s">
        <v>817</v>
      </c>
      <c r="I511" s="137"/>
      <c r="L511" s="32"/>
      <c r="M511" s="138"/>
      <c r="T511" s="53"/>
      <c r="AT511" s="17" t="s">
        <v>140</v>
      </c>
      <c r="AU511" s="17" t="s">
        <v>83</v>
      </c>
    </row>
    <row r="512" spans="2:65" s="1" customFormat="1" ht="16.5" customHeight="1">
      <c r="B512" s="32"/>
      <c r="C512" s="122" t="s">
        <v>818</v>
      </c>
      <c r="D512" s="122" t="s">
        <v>133</v>
      </c>
      <c r="E512" s="123" t="s">
        <v>819</v>
      </c>
      <c r="F512" s="124" t="s">
        <v>820</v>
      </c>
      <c r="G512" s="125" t="s">
        <v>215</v>
      </c>
      <c r="H512" s="126">
        <v>8</v>
      </c>
      <c r="I512" s="127"/>
      <c r="J512" s="128">
        <f>ROUND(I512*H512,2)</f>
        <v>0</v>
      </c>
      <c r="K512" s="124" t="s">
        <v>19</v>
      </c>
      <c r="L512" s="32"/>
      <c r="M512" s="129" t="s">
        <v>19</v>
      </c>
      <c r="N512" s="130" t="s">
        <v>47</v>
      </c>
      <c r="P512" s="131">
        <f>O512*H512</f>
        <v>0</v>
      </c>
      <c r="Q512" s="131">
        <v>0</v>
      </c>
      <c r="R512" s="131">
        <f>Q512*H512</f>
        <v>0</v>
      </c>
      <c r="S512" s="131">
        <v>0</v>
      </c>
      <c r="T512" s="132">
        <f>S512*H512</f>
        <v>0</v>
      </c>
      <c r="AR512" s="133" t="s">
        <v>246</v>
      </c>
      <c r="AT512" s="133" t="s">
        <v>133</v>
      </c>
      <c r="AU512" s="133" t="s">
        <v>83</v>
      </c>
      <c r="AY512" s="17" t="s">
        <v>130</v>
      </c>
      <c r="BE512" s="134">
        <f>IF(N512="základní",J512,0)</f>
        <v>0</v>
      </c>
      <c r="BF512" s="134">
        <f>IF(N512="snížená",J512,0)</f>
        <v>0</v>
      </c>
      <c r="BG512" s="134">
        <f>IF(N512="zákl. přenesená",J512,0)</f>
        <v>0</v>
      </c>
      <c r="BH512" s="134">
        <f>IF(N512="sníž. přenesená",J512,0)</f>
        <v>0</v>
      </c>
      <c r="BI512" s="134">
        <f>IF(N512="nulová",J512,0)</f>
        <v>0</v>
      </c>
      <c r="BJ512" s="17" t="s">
        <v>81</v>
      </c>
      <c r="BK512" s="134">
        <f>ROUND(I512*H512,2)</f>
        <v>0</v>
      </c>
      <c r="BL512" s="17" t="s">
        <v>246</v>
      </c>
      <c r="BM512" s="133" t="s">
        <v>821</v>
      </c>
    </row>
    <row r="513" spans="2:65" s="1" customFormat="1" ht="11.25">
      <c r="B513" s="32"/>
      <c r="D513" s="135" t="s">
        <v>140</v>
      </c>
      <c r="F513" s="136" t="s">
        <v>820</v>
      </c>
      <c r="I513" s="137"/>
      <c r="L513" s="32"/>
      <c r="M513" s="138"/>
      <c r="T513" s="53"/>
      <c r="AT513" s="17" t="s">
        <v>140</v>
      </c>
      <c r="AU513" s="17" t="s">
        <v>83</v>
      </c>
    </row>
    <row r="514" spans="2:65" s="1" customFormat="1" ht="16.5" customHeight="1">
      <c r="B514" s="32"/>
      <c r="C514" s="122" t="s">
        <v>822</v>
      </c>
      <c r="D514" s="122" t="s">
        <v>133</v>
      </c>
      <c r="E514" s="123" t="s">
        <v>823</v>
      </c>
      <c r="F514" s="124" t="s">
        <v>824</v>
      </c>
      <c r="G514" s="125" t="s">
        <v>215</v>
      </c>
      <c r="H514" s="126">
        <v>4</v>
      </c>
      <c r="I514" s="127"/>
      <c r="J514" s="128">
        <f>ROUND(I514*H514,2)</f>
        <v>0</v>
      </c>
      <c r="K514" s="124" t="s">
        <v>19</v>
      </c>
      <c r="L514" s="32"/>
      <c r="M514" s="129" t="s">
        <v>19</v>
      </c>
      <c r="N514" s="130" t="s">
        <v>47</v>
      </c>
      <c r="P514" s="131">
        <f>O514*H514</f>
        <v>0</v>
      </c>
      <c r="Q514" s="131">
        <v>0</v>
      </c>
      <c r="R514" s="131">
        <f>Q514*H514</f>
        <v>0</v>
      </c>
      <c r="S514" s="131">
        <v>0</v>
      </c>
      <c r="T514" s="132">
        <f>S514*H514</f>
        <v>0</v>
      </c>
      <c r="AR514" s="133" t="s">
        <v>246</v>
      </c>
      <c r="AT514" s="133" t="s">
        <v>133</v>
      </c>
      <c r="AU514" s="133" t="s">
        <v>83</v>
      </c>
      <c r="AY514" s="17" t="s">
        <v>130</v>
      </c>
      <c r="BE514" s="134">
        <f>IF(N514="základní",J514,0)</f>
        <v>0</v>
      </c>
      <c r="BF514" s="134">
        <f>IF(N514="snížená",J514,0)</f>
        <v>0</v>
      </c>
      <c r="BG514" s="134">
        <f>IF(N514="zákl. přenesená",J514,0)</f>
        <v>0</v>
      </c>
      <c r="BH514" s="134">
        <f>IF(N514="sníž. přenesená",J514,0)</f>
        <v>0</v>
      </c>
      <c r="BI514" s="134">
        <f>IF(N514="nulová",J514,0)</f>
        <v>0</v>
      </c>
      <c r="BJ514" s="17" t="s">
        <v>81</v>
      </c>
      <c r="BK514" s="134">
        <f>ROUND(I514*H514,2)</f>
        <v>0</v>
      </c>
      <c r="BL514" s="17" t="s">
        <v>246</v>
      </c>
      <c r="BM514" s="133" t="s">
        <v>825</v>
      </c>
    </row>
    <row r="515" spans="2:65" s="1" customFormat="1" ht="11.25">
      <c r="B515" s="32"/>
      <c r="D515" s="135" t="s">
        <v>140</v>
      </c>
      <c r="F515" s="136" t="s">
        <v>824</v>
      </c>
      <c r="I515" s="137"/>
      <c r="L515" s="32"/>
      <c r="M515" s="138"/>
      <c r="T515" s="53"/>
      <c r="AT515" s="17" t="s">
        <v>140</v>
      </c>
      <c r="AU515" s="17" t="s">
        <v>83</v>
      </c>
    </row>
    <row r="516" spans="2:65" s="1" customFormat="1" ht="16.5" customHeight="1">
      <c r="B516" s="32"/>
      <c r="C516" s="122" t="s">
        <v>826</v>
      </c>
      <c r="D516" s="122" t="s">
        <v>133</v>
      </c>
      <c r="E516" s="123" t="s">
        <v>827</v>
      </c>
      <c r="F516" s="124" t="s">
        <v>828</v>
      </c>
      <c r="G516" s="125" t="s">
        <v>215</v>
      </c>
      <c r="H516" s="126">
        <v>2</v>
      </c>
      <c r="I516" s="127"/>
      <c r="J516" s="128">
        <f>ROUND(I516*H516,2)</f>
        <v>0</v>
      </c>
      <c r="K516" s="124" t="s">
        <v>19</v>
      </c>
      <c r="L516" s="32"/>
      <c r="M516" s="129" t="s">
        <v>19</v>
      </c>
      <c r="N516" s="130" t="s">
        <v>47</v>
      </c>
      <c r="P516" s="131">
        <f>O516*H516</f>
        <v>0</v>
      </c>
      <c r="Q516" s="131">
        <v>0</v>
      </c>
      <c r="R516" s="131">
        <f>Q516*H516</f>
        <v>0</v>
      </c>
      <c r="S516" s="131">
        <v>0</v>
      </c>
      <c r="T516" s="132">
        <f>S516*H516</f>
        <v>0</v>
      </c>
      <c r="AR516" s="133" t="s">
        <v>246</v>
      </c>
      <c r="AT516" s="133" t="s">
        <v>133</v>
      </c>
      <c r="AU516" s="133" t="s">
        <v>83</v>
      </c>
      <c r="AY516" s="17" t="s">
        <v>130</v>
      </c>
      <c r="BE516" s="134">
        <f>IF(N516="základní",J516,0)</f>
        <v>0</v>
      </c>
      <c r="BF516" s="134">
        <f>IF(N516="snížená",J516,0)</f>
        <v>0</v>
      </c>
      <c r="BG516" s="134">
        <f>IF(N516="zákl. přenesená",J516,0)</f>
        <v>0</v>
      </c>
      <c r="BH516" s="134">
        <f>IF(N516="sníž. přenesená",J516,0)</f>
        <v>0</v>
      </c>
      <c r="BI516" s="134">
        <f>IF(N516="nulová",J516,0)</f>
        <v>0</v>
      </c>
      <c r="BJ516" s="17" t="s">
        <v>81</v>
      </c>
      <c r="BK516" s="134">
        <f>ROUND(I516*H516,2)</f>
        <v>0</v>
      </c>
      <c r="BL516" s="17" t="s">
        <v>246</v>
      </c>
      <c r="BM516" s="133" t="s">
        <v>829</v>
      </c>
    </row>
    <row r="517" spans="2:65" s="1" customFormat="1" ht="11.25">
      <c r="B517" s="32"/>
      <c r="D517" s="135" t="s">
        <v>140</v>
      </c>
      <c r="F517" s="136" t="s">
        <v>828</v>
      </c>
      <c r="I517" s="137"/>
      <c r="L517" s="32"/>
      <c r="M517" s="138"/>
      <c r="T517" s="53"/>
      <c r="AT517" s="17" t="s">
        <v>140</v>
      </c>
      <c r="AU517" s="17" t="s">
        <v>83</v>
      </c>
    </row>
    <row r="518" spans="2:65" s="1" customFormat="1" ht="16.5" customHeight="1">
      <c r="B518" s="32"/>
      <c r="C518" s="122" t="s">
        <v>830</v>
      </c>
      <c r="D518" s="122" t="s">
        <v>133</v>
      </c>
      <c r="E518" s="123" t="s">
        <v>831</v>
      </c>
      <c r="F518" s="124" t="s">
        <v>19</v>
      </c>
      <c r="G518" s="125" t="s">
        <v>215</v>
      </c>
      <c r="H518" s="126">
        <v>4</v>
      </c>
      <c r="I518" s="127"/>
      <c r="J518" s="128">
        <f>ROUND(I518*H518,2)</f>
        <v>0</v>
      </c>
      <c r="K518" s="124" t="s">
        <v>19</v>
      </c>
      <c r="L518" s="32"/>
      <c r="M518" s="129" t="s">
        <v>19</v>
      </c>
      <c r="N518" s="130" t="s">
        <v>47</v>
      </c>
      <c r="P518" s="131">
        <f>O518*H518</f>
        <v>0</v>
      </c>
      <c r="Q518" s="131">
        <v>0</v>
      </c>
      <c r="R518" s="131">
        <f>Q518*H518</f>
        <v>0</v>
      </c>
      <c r="S518" s="131">
        <v>0</v>
      </c>
      <c r="T518" s="132">
        <f>S518*H518</f>
        <v>0</v>
      </c>
      <c r="AR518" s="133" t="s">
        <v>246</v>
      </c>
      <c r="AT518" s="133" t="s">
        <v>133</v>
      </c>
      <c r="AU518" s="133" t="s">
        <v>83</v>
      </c>
      <c r="AY518" s="17" t="s">
        <v>130</v>
      </c>
      <c r="BE518" s="134">
        <f>IF(N518="základní",J518,0)</f>
        <v>0</v>
      </c>
      <c r="BF518" s="134">
        <f>IF(N518="snížená",J518,0)</f>
        <v>0</v>
      </c>
      <c r="BG518" s="134">
        <f>IF(N518="zákl. přenesená",J518,0)</f>
        <v>0</v>
      </c>
      <c r="BH518" s="134">
        <f>IF(N518="sníž. přenesená",J518,0)</f>
        <v>0</v>
      </c>
      <c r="BI518" s="134">
        <f>IF(N518="nulová",J518,0)</f>
        <v>0</v>
      </c>
      <c r="BJ518" s="17" t="s">
        <v>81</v>
      </c>
      <c r="BK518" s="134">
        <f>ROUND(I518*H518,2)</f>
        <v>0</v>
      </c>
      <c r="BL518" s="17" t="s">
        <v>246</v>
      </c>
      <c r="BM518" s="133" t="s">
        <v>832</v>
      </c>
    </row>
    <row r="519" spans="2:65" s="1" customFormat="1" ht="11.25">
      <c r="B519" s="32"/>
      <c r="D519" s="135" t="s">
        <v>140</v>
      </c>
      <c r="F519" s="136" t="s">
        <v>833</v>
      </c>
      <c r="I519" s="137"/>
      <c r="L519" s="32"/>
      <c r="M519" s="138"/>
      <c r="T519" s="53"/>
      <c r="AT519" s="17" t="s">
        <v>140</v>
      </c>
      <c r="AU519" s="17" t="s">
        <v>83</v>
      </c>
    </row>
    <row r="520" spans="2:65" s="12" customFormat="1" ht="11.25">
      <c r="B520" s="141"/>
      <c r="D520" s="135" t="s">
        <v>144</v>
      </c>
      <c r="E520" s="142" t="s">
        <v>19</v>
      </c>
      <c r="F520" s="143" t="s">
        <v>834</v>
      </c>
      <c r="H520" s="142" t="s">
        <v>19</v>
      </c>
      <c r="I520" s="144"/>
      <c r="L520" s="141"/>
      <c r="M520" s="145"/>
      <c r="T520" s="146"/>
      <c r="AT520" s="142" t="s">
        <v>144</v>
      </c>
      <c r="AU520" s="142" t="s">
        <v>83</v>
      </c>
      <c r="AV520" s="12" t="s">
        <v>81</v>
      </c>
      <c r="AW520" s="12" t="s">
        <v>37</v>
      </c>
      <c r="AX520" s="12" t="s">
        <v>76</v>
      </c>
      <c r="AY520" s="142" t="s">
        <v>130</v>
      </c>
    </row>
    <row r="521" spans="2:65" s="13" customFormat="1" ht="11.25">
      <c r="B521" s="147"/>
      <c r="D521" s="135" t="s">
        <v>144</v>
      </c>
      <c r="E521" s="148" t="s">
        <v>19</v>
      </c>
      <c r="F521" s="149" t="s">
        <v>138</v>
      </c>
      <c r="H521" s="150">
        <v>4</v>
      </c>
      <c r="I521" s="151"/>
      <c r="L521" s="147"/>
      <c r="M521" s="152"/>
      <c r="T521" s="153"/>
      <c r="AT521" s="148" t="s">
        <v>144</v>
      </c>
      <c r="AU521" s="148" t="s">
        <v>83</v>
      </c>
      <c r="AV521" s="13" t="s">
        <v>83</v>
      </c>
      <c r="AW521" s="13" t="s">
        <v>37</v>
      </c>
      <c r="AX521" s="13" t="s">
        <v>81</v>
      </c>
      <c r="AY521" s="148" t="s">
        <v>130</v>
      </c>
    </row>
    <row r="522" spans="2:65" s="1" customFormat="1" ht="16.5" customHeight="1">
      <c r="B522" s="32"/>
      <c r="C522" s="122" t="s">
        <v>835</v>
      </c>
      <c r="D522" s="122" t="s">
        <v>133</v>
      </c>
      <c r="E522" s="123" t="s">
        <v>836</v>
      </c>
      <c r="F522" s="124" t="s">
        <v>837</v>
      </c>
      <c r="G522" s="125" t="s">
        <v>431</v>
      </c>
      <c r="H522" s="126">
        <v>1</v>
      </c>
      <c r="I522" s="127"/>
      <c r="J522" s="128">
        <f>ROUND(I522*H522,2)</f>
        <v>0</v>
      </c>
      <c r="K522" s="124" t="s">
        <v>19</v>
      </c>
      <c r="L522" s="32"/>
      <c r="M522" s="129" t="s">
        <v>19</v>
      </c>
      <c r="N522" s="130" t="s">
        <v>47</v>
      </c>
      <c r="P522" s="131">
        <f>O522*H522</f>
        <v>0</v>
      </c>
      <c r="Q522" s="131">
        <v>0</v>
      </c>
      <c r="R522" s="131">
        <f>Q522*H522</f>
        <v>0</v>
      </c>
      <c r="S522" s="131">
        <v>0</v>
      </c>
      <c r="T522" s="132">
        <f>S522*H522</f>
        <v>0</v>
      </c>
      <c r="AR522" s="133" t="s">
        <v>246</v>
      </c>
      <c r="AT522" s="133" t="s">
        <v>133</v>
      </c>
      <c r="AU522" s="133" t="s">
        <v>83</v>
      </c>
      <c r="AY522" s="17" t="s">
        <v>130</v>
      </c>
      <c r="BE522" s="134">
        <f>IF(N522="základní",J522,0)</f>
        <v>0</v>
      </c>
      <c r="BF522" s="134">
        <f>IF(N522="snížená",J522,0)</f>
        <v>0</v>
      </c>
      <c r="BG522" s="134">
        <f>IF(N522="zákl. přenesená",J522,0)</f>
        <v>0</v>
      </c>
      <c r="BH522" s="134">
        <f>IF(N522="sníž. přenesená",J522,0)</f>
        <v>0</v>
      </c>
      <c r="BI522" s="134">
        <f>IF(N522="nulová",J522,0)</f>
        <v>0</v>
      </c>
      <c r="BJ522" s="17" t="s">
        <v>81</v>
      </c>
      <c r="BK522" s="134">
        <f>ROUND(I522*H522,2)</f>
        <v>0</v>
      </c>
      <c r="BL522" s="17" t="s">
        <v>246</v>
      </c>
      <c r="BM522" s="133" t="s">
        <v>838</v>
      </c>
    </row>
    <row r="523" spans="2:65" s="1" customFormat="1" ht="11.25">
      <c r="B523" s="32"/>
      <c r="D523" s="135" t="s">
        <v>140</v>
      </c>
      <c r="F523" s="136" t="s">
        <v>837</v>
      </c>
      <c r="I523" s="137"/>
      <c r="L523" s="32"/>
      <c r="M523" s="138"/>
      <c r="T523" s="53"/>
      <c r="AT523" s="17" t="s">
        <v>140</v>
      </c>
      <c r="AU523" s="17" t="s">
        <v>83</v>
      </c>
    </row>
    <row r="524" spans="2:65" s="1" customFormat="1" ht="16.5" customHeight="1">
      <c r="B524" s="32"/>
      <c r="C524" s="122" t="s">
        <v>839</v>
      </c>
      <c r="D524" s="122" t="s">
        <v>133</v>
      </c>
      <c r="E524" s="123" t="s">
        <v>840</v>
      </c>
      <c r="F524" s="124" t="s">
        <v>841</v>
      </c>
      <c r="G524" s="125" t="s">
        <v>319</v>
      </c>
      <c r="H524" s="126">
        <v>0.04</v>
      </c>
      <c r="I524" s="127"/>
      <c r="J524" s="128">
        <f>ROUND(I524*H524,2)</f>
        <v>0</v>
      </c>
      <c r="K524" s="124" t="s">
        <v>137</v>
      </c>
      <c r="L524" s="32"/>
      <c r="M524" s="129" t="s">
        <v>19</v>
      </c>
      <c r="N524" s="130" t="s">
        <v>47</v>
      </c>
      <c r="P524" s="131">
        <f>O524*H524</f>
        <v>0</v>
      </c>
      <c r="Q524" s="131">
        <v>0</v>
      </c>
      <c r="R524" s="131">
        <f>Q524*H524</f>
        <v>0</v>
      </c>
      <c r="S524" s="131">
        <v>0</v>
      </c>
      <c r="T524" s="132">
        <f>S524*H524</f>
        <v>0</v>
      </c>
      <c r="AR524" s="133" t="s">
        <v>246</v>
      </c>
      <c r="AT524" s="133" t="s">
        <v>133</v>
      </c>
      <c r="AU524" s="133" t="s">
        <v>83</v>
      </c>
      <c r="AY524" s="17" t="s">
        <v>130</v>
      </c>
      <c r="BE524" s="134">
        <f>IF(N524="základní",J524,0)</f>
        <v>0</v>
      </c>
      <c r="BF524" s="134">
        <f>IF(N524="snížená",J524,0)</f>
        <v>0</v>
      </c>
      <c r="BG524" s="134">
        <f>IF(N524="zákl. přenesená",J524,0)</f>
        <v>0</v>
      </c>
      <c r="BH524" s="134">
        <f>IF(N524="sníž. přenesená",J524,0)</f>
        <v>0</v>
      </c>
      <c r="BI524" s="134">
        <f>IF(N524="nulová",J524,0)</f>
        <v>0</v>
      </c>
      <c r="BJ524" s="17" t="s">
        <v>81</v>
      </c>
      <c r="BK524" s="134">
        <f>ROUND(I524*H524,2)</f>
        <v>0</v>
      </c>
      <c r="BL524" s="17" t="s">
        <v>246</v>
      </c>
      <c r="BM524" s="133" t="s">
        <v>842</v>
      </c>
    </row>
    <row r="525" spans="2:65" s="1" customFormat="1" ht="19.5">
      <c r="B525" s="32"/>
      <c r="D525" s="135" t="s">
        <v>140</v>
      </c>
      <c r="F525" s="136" t="s">
        <v>843</v>
      </c>
      <c r="I525" s="137"/>
      <c r="L525" s="32"/>
      <c r="M525" s="138"/>
      <c r="T525" s="53"/>
      <c r="AT525" s="17" t="s">
        <v>140</v>
      </c>
      <c r="AU525" s="17" t="s">
        <v>83</v>
      </c>
    </row>
    <row r="526" spans="2:65" s="1" customFormat="1" ht="11.25">
      <c r="B526" s="32"/>
      <c r="D526" s="139" t="s">
        <v>142</v>
      </c>
      <c r="F526" s="140" t="s">
        <v>844</v>
      </c>
      <c r="I526" s="137"/>
      <c r="L526" s="32"/>
      <c r="M526" s="138"/>
      <c r="T526" s="53"/>
      <c r="AT526" s="17" t="s">
        <v>142</v>
      </c>
      <c r="AU526" s="17" t="s">
        <v>83</v>
      </c>
    </row>
    <row r="527" spans="2:65" s="11" customFormat="1" ht="22.9" customHeight="1">
      <c r="B527" s="110"/>
      <c r="D527" s="111" t="s">
        <v>75</v>
      </c>
      <c r="E527" s="120" t="s">
        <v>845</v>
      </c>
      <c r="F527" s="120" t="s">
        <v>846</v>
      </c>
      <c r="I527" s="113"/>
      <c r="J527" s="121">
        <f>BK527</f>
        <v>0</v>
      </c>
      <c r="L527" s="110"/>
      <c r="M527" s="115"/>
      <c r="P527" s="116">
        <f>SUM(P528:P535)</f>
        <v>0</v>
      </c>
      <c r="R527" s="116">
        <f>SUM(R528:R535)</f>
        <v>4.62E-3</v>
      </c>
      <c r="T527" s="117">
        <f>SUM(T528:T535)</f>
        <v>0.01</v>
      </c>
      <c r="AR527" s="111" t="s">
        <v>83</v>
      </c>
      <c r="AT527" s="118" t="s">
        <v>75</v>
      </c>
      <c r="AU527" s="118" t="s">
        <v>81</v>
      </c>
      <c r="AY527" s="111" t="s">
        <v>130</v>
      </c>
      <c r="BK527" s="119">
        <f>SUM(BK528:BK535)</f>
        <v>0</v>
      </c>
    </row>
    <row r="528" spans="2:65" s="1" customFormat="1" ht="16.5" customHeight="1">
      <c r="B528" s="32"/>
      <c r="C528" s="122" t="s">
        <v>847</v>
      </c>
      <c r="D528" s="122" t="s">
        <v>133</v>
      </c>
      <c r="E528" s="123" t="s">
        <v>848</v>
      </c>
      <c r="F528" s="124" t="s">
        <v>849</v>
      </c>
      <c r="G528" s="125" t="s">
        <v>215</v>
      </c>
      <c r="H528" s="126">
        <v>6</v>
      </c>
      <c r="I528" s="127"/>
      <c r="J528" s="128">
        <f>ROUND(I528*H528,2)</f>
        <v>0</v>
      </c>
      <c r="K528" s="124" t="s">
        <v>137</v>
      </c>
      <c r="L528" s="32"/>
      <c r="M528" s="129" t="s">
        <v>19</v>
      </c>
      <c r="N528" s="130" t="s">
        <v>47</v>
      </c>
      <c r="P528" s="131">
        <f>O528*H528</f>
        <v>0</v>
      </c>
      <c r="Q528" s="131">
        <v>0</v>
      </c>
      <c r="R528" s="131">
        <f>Q528*H528</f>
        <v>0</v>
      </c>
      <c r="S528" s="131">
        <v>0</v>
      </c>
      <c r="T528" s="132">
        <f>S528*H528</f>
        <v>0</v>
      </c>
      <c r="AR528" s="133" t="s">
        <v>246</v>
      </c>
      <c r="AT528" s="133" t="s">
        <v>133</v>
      </c>
      <c r="AU528" s="133" t="s">
        <v>83</v>
      </c>
      <c r="AY528" s="17" t="s">
        <v>130</v>
      </c>
      <c r="BE528" s="134">
        <f>IF(N528="základní",J528,0)</f>
        <v>0</v>
      </c>
      <c r="BF528" s="134">
        <f>IF(N528="snížená",J528,0)</f>
        <v>0</v>
      </c>
      <c r="BG528" s="134">
        <f>IF(N528="zákl. přenesená",J528,0)</f>
        <v>0</v>
      </c>
      <c r="BH528" s="134">
        <f>IF(N528="sníž. přenesená",J528,0)</f>
        <v>0</v>
      </c>
      <c r="BI528" s="134">
        <f>IF(N528="nulová",J528,0)</f>
        <v>0</v>
      </c>
      <c r="BJ528" s="17" t="s">
        <v>81</v>
      </c>
      <c r="BK528" s="134">
        <f>ROUND(I528*H528,2)</f>
        <v>0</v>
      </c>
      <c r="BL528" s="17" t="s">
        <v>246</v>
      </c>
      <c r="BM528" s="133" t="s">
        <v>850</v>
      </c>
    </row>
    <row r="529" spans="2:65" s="1" customFormat="1" ht="11.25">
      <c r="B529" s="32"/>
      <c r="D529" s="135" t="s">
        <v>140</v>
      </c>
      <c r="F529" s="136" t="s">
        <v>851</v>
      </c>
      <c r="I529" s="137"/>
      <c r="L529" s="32"/>
      <c r="M529" s="138"/>
      <c r="T529" s="53"/>
      <c r="AT529" s="17" t="s">
        <v>140</v>
      </c>
      <c r="AU529" s="17" t="s">
        <v>83</v>
      </c>
    </row>
    <row r="530" spans="2:65" s="1" customFormat="1" ht="11.25">
      <c r="B530" s="32"/>
      <c r="D530" s="139" t="s">
        <v>142</v>
      </c>
      <c r="F530" s="140" t="s">
        <v>852</v>
      </c>
      <c r="I530" s="137"/>
      <c r="L530" s="32"/>
      <c r="M530" s="138"/>
      <c r="T530" s="53"/>
      <c r="AT530" s="17" t="s">
        <v>142</v>
      </c>
      <c r="AU530" s="17" t="s">
        <v>83</v>
      </c>
    </row>
    <row r="531" spans="2:65" s="1" customFormat="1" ht="24.2" customHeight="1">
      <c r="B531" s="32"/>
      <c r="C531" s="154" t="s">
        <v>853</v>
      </c>
      <c r="D531" s="154" t="s">
        <v>220</v>
      </c>
      <c r="E531" s="155" t="s">
        <v>854</v>
      </c>
      <c r="F531" s="156" t="s">
        <v>855</v>
      </c>
      <c r="G531" s="157" t="s">
        <v>215</v>
      </c>
      <c r="H531" s="158">
        <v>6</v>
      </c>
      <c r="I531" s="159"/>
      <c r="J531" s="160">
        <f>ROUND(I531*H531,2)</f>
        <v>0</v>
      </c>
      <c r="K531" s="156" t="s">
        <v>19</v>
      </c>
      <c r="L531" s="161"/>
      <c r="M531" s="162" t="s">
        <v>19</v>
      </c>
      <c r="N531" s="163" t="s">
        <v>47</v>
      </c>
      <c r="P531" s="131">
        <f>O531*H531</f>
        <v>0</v>
      </c>
      <c r="Q531" s="131">
        <v>7.6999999999999996E-4</v>
      </c>
      <c r="R531" s="131">
        <f>Q531*H531</f>
        <v>4.62E-3</v>
      </c>
      <c r="S531" s="131">
        <v>0</v>
      </c>
      <c r="T531" s="132">
        <f>S531*H531</f>
        <v>0</v>
      </c>
      <c r="AR531" s="133" t="s">
        <v>373</v>
      </c>
      <c r="AT531" s="133" t="s">
        <v>220</v>
      </c>
      <c r="AU531" s="133" t="s">
        <v>83</v>
      </c>
      <c r="AY531" s="17" t="s">
        <v>130</v>
      </c>
      <c r="BE531" s="134">
        <f>IF(N531="základní",J531,0)</f>
        <v>0</v>
      </c>
      <c r="BF531" s="134">
        <f>IF(N531="snížená",J531,0)</f>
        <v>0</v>
      </c>
      <c r="BG531" s="134">
        <f>IF(N531="zákl. přenesená",J531,0)</f>
        <v>0</v>
      </c>
      <c r="BH531" s="134">
        <f>IF(N531="sníž. přenesená",J531,0)</f>
        <v>0</v>
      </c>
      <c r="BI531" s="134">
        <f>IF(N531="nulová",J531,0)</f>
        <v>0</v>
      </c>
      <c r="BJ531" s="17" t="s">
        <v>81</v>
      </c>
      <c r="BK531" s="134">
        <f>ROUND(I531*H531,2)</f>
        <v>0</v>
      </c>
      <c r="BL531" s="17" t="s">
        <v>246</v>
      </c>
      <c r="BM531" s="133" t="s">
        <v>856</v>
      </c>
    </row>
    <row r="532" spans="2:65" s="1" customFormat="1" ht="11.25">
      <c r="B532" s="32"/>
      <c r="D532" s="135" t="s">
        <v>140</v>
      </c>
      <c r="F532" s="136" t="s">
        <v>855</v>
      </c>
      <c r="I532" s="137"/>
      <c r="L532" s="32"/>
      <c r="M532" s="138"/>
      <c r="T532" s="53"/>
      <c r="AT532" s="17" t="s">
        <v>140</v>
      </c>
      <c r="AU532" s="17" t="s">
        <v>83</v>
      </c>
    </row>
    <row r="533" spans="2:65" s="1" customFormat="1" ht="16.5" customHeight="1">
      <c r="B533" s="32"/>
      <c r="C533" s="122" t="s">
        <v>857</v>
      </c>
      <c r="D533" s="122" t="s">
        <v>133</v>
      </c>
      <c r="E533" s="123" t="s">
        <v>858</v>
      </c>
      <c r="F533" s="124" t="s">
        <v>859</v>
      </c>
      <c r="G533" s="125" t="s">
        <v>215</v>
      </c>
      <c r="H533" s="126">
        <v>5</v>
      </c>
      <c r="I533" s="127"/>
      <c r="J533" s="128">
        <f>ROUND(I533*H533,2)</f>
        <v>0</v>
      </c>
      <c r="K533" s="124" t="s">
        <v>137</v>
      </c>
      <c r="L533" s="32"/>
      <c r="M533" s="129" t="s">
        <v>19</v>
      </c>
      <c r="N533" s="130" t="s">
        <v>47</v>
      </c>
      <c r="P533" s="131">
        <f>O533*H533</f>
        <v>0</v>
      </c>
      <c r="Q533" s="131">
        <v>0</v>
      </c>
      <c r="R533" s="131">
        <f>Q533*H533</f>
        <v>0</v>
      </c>
      <c r="S533" s="131">
        <v>2E-3</v>
      </c>
      <c r="T533" s="132">
        <f>S533*H533</f>
        <v>0.01</v>
      </c>
      <c r="AR533" s="133" t="s">
        <v>246</v>
      </c>
      <c r="AT533" s="133" t="s">
        <v>133</v>
      </c>
      <c r="AU533" s="133" t="s">
        <v>83</v>
      </c>
      <c r="AY533" s="17" t="s">
        <v>130</v>
      </c>
      <c r="BE533" s="134">
        <f>IF(N533="základní",J533,0)</f>
        <v>0</v>
      </c>
      <c r="BF533" s="134">
        <f>IF(N533="snížená",J533,0)</f>
        <v>0</v>
      </c>
      <c r="BG533" s="134">
        <f>IF(N533="zákl. přenesená",J533,0)</f>
        <v>0</v>
      </c>
      <c r="BH533" s="134">
        <f>IF(N533="sníž. přenesená",J533,0)</f>
        <v>0</v>
      </c>
      <c r="BI533" s="134">
        <f>IF(N533="nulová",J533,0)</f>
        <v>0</v>
      </c>
      <c r="BJ533" s="17" t="s">
        <v>81</v>
      </c>
      <c r="BK533" s="134">
        <f>ROUND(I533*H533,2)</f>
        <v>0</v>
      </c>
      <c r="BL533" s="17" t="s">
        <v>246</v>
      </c>
      <c r="BM533" s="133" t="s">
        <v>860</v>
      </c>
    </row>
    <row r="534" spans="2:65" s="1" customFormat="1" ht="11.25">
      <c r="B534" s="32"/>
      <c r="D534" s="135" t="s">
        <v>140</v>
      </c>
      <c r="F534" s="136" t="s">
        <v>861</v>
      </c>
      <c r="I534" s="137"/>
      <c r="L534" s="32"/>
      <c r="M534" s="138"/>
      <c r="T534" s="53"/>
      <c r="AT534" s="17" t="s">
        <v>140</v>
      </c>
      <c r="AU534" s="17" t="s">
        <v>83</v>
      </c>
    </row>
    <row r="535" spans="2:65" s="1" customFormat="1" ht="11.25">
      <c r="B535" s="32"/>
      <c r="D535" s="139" t="s">
        <v>142</v>
      </c>
      <c r="F535" s="140" t="s">
        <v>862</v>
      </c>
      <c r="I535" s="137"/>
      <c r="L535" s="32"/>
      <c r="M535" s="138"/>
      <c r="T535" s="53"/>
      <c r="AT535" s="17" t="s">
        <v>142</v>
      </c>
      <c r="AU535" s="17" t="s">
        <v>83</v>
      </c>
    </row>
    <row r="536" spans="2:65" s="11" customFormat="1" ht="22.9" customHeight="1">
      <c r="B536" s="110"/>
      <c r="D536" s="111" t="s">
        <v>75</v>
      </c>
      <c r="E536" s="120" t="s">
        <v>863</v>
      </c>
      <c r="F536" s="120" t="s">
        <v>864</v>
      </c>
      <c r="I536" s="113"/>
      <c r="J536" s="121">
        <f>BK536</f>
        <v>0</v>
      </c>
      <c r="L536" s="110"/>
      <c r="M536" s="115"/>
      <c r="P536" s="116">
        <f>SUM(P537:P549)</f>
        <v>0</v>
      </c>
      <c r="R536" s="116">
        <f>SUM(R537:R549)</f>
        <v>0.3653496</v>
      </c>
      <c r="T536" s="117">
        <f>SUM(T537:T549)</f>
        <v>0.292236</v>
      </c>
      <c r="AR536" s="111" t="s">
        <v>83</v>
      </c>
      <c r="AT536" s="118" t="s">
        <v>75</v>
      </c>
      <c r="AU536" s="118" t="s">
        <v>81</v>
      </c>
      <c r="AY536" s="111" t="s">
        <v>130</v>
      </c>
      <c r="BK536" s="119">
        <f>SUM(BK537:BK549)</f>
        <v>0</v>
      </c>
    </row>
    <row r="537" spans="2:65" s="1" customFormat="1" ht="16.5" customHeight="1">
      <c r="B537" s="32"/>
      <c r="C537" s="122" t="s">
        <v>865</v>
      </c>
      <c r="D537" s="122" t="s">
        <v>133</v>
      </c>
      <c r="E537" s="123" t="s">
        <v>866</v>
      </c>
      <c r="F537" s="124" t="s">
        <v>867</v>
      </c>
      <c r="G537" s="125" t="s">
        <v>136</v>
      </c>
      <c r="H537" s="126">
        <v>26.36</v>
      </c>
      <c r="I537" s="127"/>
      <c r="J537" s="128">
        <f>ROUND(I537*H537,2)</f>
        <v>0</v>
      </c>
      <c r="K537" s="124" t="s">
        <v>137</v>
      </c>
      <c r="L537" s="32"/>
      <c r="M537" s="129" t="s">
        <v>19</v>
      </c>
      <c r="N537" s="130" t="s">
        <v>47</v>
      </c>
      <c r="P537" s="131">
        <f>O537*H537</f>
        <v>0</v>
      </c>
      <c r="Q537" s="131">
        <v>1.3860000000000001E-2</v>
      </c>
      <c r="R537" s="131">
        <f>Q537*H537</f>
        <v>0.3653496</v>
      </c>
      <c r="S537" s="131">
        <v>0</v>
      </c>
      <c r="T537" s="132">
        <f>S537*H537</f>
        <v>0</v>
      </c>
      <c r="AR537" s="133" t="s">
        <v>246</v>
      </c>
      <c r="AT537" s="133" t="s">
        <v>133</v>
      </c>
      <c r="AU537" s="133" t="s">
        <v>83</v>
      </c>
      <c r="AY537" s="17" t="s">
        <v>130</v>
      </c>
      <c r="BE537" s="134">
        <f>IF(N537="základní",J537,0)</f>
        <v>0</v>
      </c>
      <c r="BF537" s="134">
        <f>IF(N537="snížená",J537,0)</f>
        <v>0</v>
      </c>
      <c r="BG537" s="134">
        <f>IF(N537="zákl. přenesená",J537,0)</f>
        <v>0</v>
      </c>
      <c r="BH537" s="134">
        <f>IF(N537="sníž. přenesená",J537,0)</f>
        <v>0</v>
      </c>
      <c r="BI537" s="134">
        <f>IF(N537="nulová",J537,0)</f>
        <v>0</v>
      </c>
      <c r="BJ537" s="17" t="s">
        <v>81</v>
      </c>
      <c r="BK537" s="134">
        <f>ROUND(I537*H537,2)</f>
        <v>0</v>
      </c>
      <c r="BL537" s="17" t="s">
        <v>246</v>
      </c>
      <c r="BM537" s="133" t="s">
        <v>868</v>
      </c>
    </row>
    <row r="538" spans="2:65" s="1" customFormat="1" ht="19.5">
      <c r="B538" s="32"/>
      <c r="D538" s="135" t="s">
        <v>140</v>
      </c>
      <c r="F538" s="136" t="s">
        <v>869</v>
      </c>
      <c r="I538" s="137"/>
      <c r="L538" s="32"/>
      <c r="M538" s="138"/>
      <c r="T538" s="53"/>
      <c r="AT538" s="17" t="s">
        <v>140</v>
      </c>
      <c r="AU538" s="17" t="s">
        <v>83</v>
      </c>
    </row>
    <row r="539" spans="2:65" s="1" customFormat="1" ht="11.25">
      <c r="B539" s="32"/>
      <c r="D539" s="139" t="s">
        <v>142</v>
      </c>
      <c r="F539" s="140" t="s">
        <v>870</v>
      </c>
      <c r="I539" s="137"/>
      <c r="L539" s="32"/>
      <c r="M539" s="138"/>
      <c r="T539" s="53"/>
      <c r="AT539" s="17" t="s">
        <v>142</v>
      </c>
      <c r="AU539" s="17" t="s">
        <v>83</v>
      </c>
    </row>
    <row r="540" spans="2:65" s="12" customFormat="1" ht="11.25">
      <c r="B540" s="141"/>
      <c r="D540" s="135" t="s">
        <v>144</v>
      </c>
      <c r="E540" s="142" t="s">
        <v>19</v>
      </c>
      <c r="F540" s="143" t="s">
        <v>871</v>
      </c>
      <c r="H540" s="142" t="s">
        <v>19</v>
      </c>
      <c r="I540" s="144"/>
      <c r="L540" s="141"/>
      <c r="M540" s="145"/>
      <c r="T540" s="146"/>
      <c r="AT540" s="142" t="s">
        <v>144</v>
      </c>
      <c r="AU540" s="142" t="s">
        <v>83</v>
      </c>
      <c r="AV540" s="12" t="s">
        <v>81</v>
      </c>
      <c r="AW540" s="12" t="s">
        <v>37</v>
      </c>
      <c r="AX540" s="12" t="s">
        <v>76</v>
      </c>
      <c r="AY540" s="142" t="s">
        <v>130</v>
      </c>
    </row>
    <row r="541" spans="2:65" s="13" customFormat="1" ht="11.25">
      <c r="B541" s="147"/>
      <c r="D541" s="135" t="s">
        <v>144</v>
      </c>
      <c r="E541" s="148" t="s">
        <v>19</v>
      </c>
      <c r="F541" s="149" t="s">
        <v>204</v>
      </c>
      <c r="H541" s="150">
        <v>26.36</v>
      </c>
      <c r="I541" s="151"/>
      <c r="L541" s="147"/>
      <c r="M541" s="152"/>
      <c r="T541" s="153"/>
      <c r="AT541" s="148" t="s">
        <v>144</v>
      </c>
      <c r="AU541" s="148" t="s">
        <v>83</v>
      </c>
      <c r="AV541" s="13" t="s">
        <v>83</v>
      </c>
      <c r="AW541" s="13" t="s">
        <v>37</v>
      </c>
      <c r="AX541" s="13" t="s">
        <v>81</v>
      </c>
      <c r="AY541" s="148" t="s">
        <v>130</v>
      </c>
    </row>
    <row r="542" spans="2:65" s="1" customFormat="1" ht="16.5" customHeight="1">
      <c r="B542" s="32"/>
      <c r="C542" s="122" t="s">
        <v>872</v>
      </c>
      <c r="D542" s="122" t="s">
        <v>133</v>
      </c>
      <c r="E542" s="123" t="s">
        <v>873</v>
      </c>
      <c r="F542" s="124" t="s">
        <v>874</v>
      </c>
      <c r="G542" s="125" t="s">
        <v>136</v>
      </c>
      <c r="H542" s="126">
        <v>27.44</v>
      </c>
      <c r="I542" s="127"/>
      <c r="J542" s="128">
        <f>ROUND(I542*H542,2)</f>
        <v>0</v>
      </c>
      <c r="K542" s="124" t="s">
        <v>137</v>
      </c>
      <c r="L542" s="32"/>
      <c r="M542" s="129" t="s">
        <v>19</v>
      </c>
      <c r="N542" s="130" t="s">
        <v>47</v>
      </c>
      <c r="P542" s="131">
        <f>O542*H542</f>
        <v>0</v>
      </c>
      <c r="Q542" s="131">
        <v>0</v>
      </c>
      <c r="R542" s="131">
        <f>Q542*H542</f>
        <v>0</v>
      </c>
      <c r="S542" s="131">
        <v>1.065E-2</v>
      </c>
      <c r="T542" s="132">
        <f>S542*H542</f>
        <v>0.292236</v>
      </c>
      <c r="AR542" s="133" t="s">
        <v>246</v>
      </c>
      <c r="AT542" s="133" t="s">
        <v>133</v>
      </c>
      <c r="AU542" s="133" t="s">
        <v>83</v>
      </c>
      <c r="AY542" s="17" t="s">
        <v>130</v>
      </c>
      <c r="BE542" s="134">
        <f>IF(N542="základní",J542,0)</f>
        <v>0</v>
      </c>
      <c r="BF542" s="134">
        <f>IF(N542="snížená",J542,0)</f>
        <v>0</v>
      </c>
      <c r="BG542" s="134">
        <f>IF(N542="zákl. přenesená",J542,0)</f>
        <v>0</v>
      </c>
      <c r="BH542" s="134">
        <f>IF(N542="sníž. přenesená",J542,0)</f>
        <v>0</v>
      </c>
      <c r="BI542" s="134">
        <f>IF(N542="nulová",J542,0)</f>
        <v>0</v>
      </c>
      <c r="BJ542" s="17" t="s">
        <v>81</v>
      </c>
      <c r="BK542" s="134">
        <f>ROUND(I542*H542,2)</f>
        <v>0</v>
      </c>
      <c r="BL542" s="17" t="s">
        <v>246</v>
      </c>
      <c r="BM542" s="133" t="s">
        <v>875</v>
      </c>
    </row>
    <row r="543" spans="2:65" s="1" customFormat="1" ht="11.25">
      <c r="B543" s="32"/>
      <c r="D543" s="135" t="s">
        <v>140</v>
      </c>
      <c r="F543" s="136" t="s">
        <v>876</v>
      </c>
      <c r="I543" s="137"/>
      <c r="L543" s="32"/>
      <c r="M543" s="138"/>
      <c r="T543" s="53"/>
      <c r="AT543" s="17" t="s">
        <v>140</v>
      </c>
      <c r="AU543" s="17" t="s">
        <v>83</v>
      </c>
    </row>
    <row r="544" spans="2:65" s="1" customFormat="1" ht="11.25">
      <c r="B544" s="32"/>
      <c r="D544" s="139" t="s">
        <v>142</v>
      </c>
      <c r="F544" s="140" t="s">
        <v>877</v>
      </c>
      <c r="I544" s="137"/>
      <c r="L544" s="32"/>
      <c r="M544" s="138"/>
      <c r="T544" s="53"/>
      <c r="AT544" s="17" t="s">
        <v>142</v>
      </c>
      <c r="AU544" s="17" t="s">
        <v>83</v>
      </c>
    </row>
    <row r="545" spans="2:65" s="12" customFormat="1" ht="11.25">
      <c r="B545" s="141"/>
      <c r="D545" s="135" t="s">
        <v>144</v>
      </c>
      <c r="E545" s="142" t="s">
        <v>19</v>
      </c>
      <c r="F545" s="143" t="s">
        <v>878</v>
      </c>
      <c r="H545" s="142" t="s">
        <v>19</v>
      </c>
      <c r="I545" s="144"/>
      <c r="L545" s="141"/>
      <c r="M545" s="145"/>
      <c r="T545" s="146"/>
      <c r="AT545" s="142" t="s">
        <v>144</v>
      </c>
      <c r="AU545" s="142" t="s">
        <v>83</v>
      </c>
      <c r="AV545" s="12" t="s">
        <v>81</v>
      </c>
      <c r="AW545" s="12" t="s">
        <v>37</v>
      </c>
      <c r="AX545" s="12" t="s">
        <v>76</v>
      </c>
      <c r="AY545" s="142" t="s">
        <v>130</v>
      </c>
    </row>
    <row r="546" spans="2:65" s="13" customFormat="1" ht="11.25">
      <c r="B546" s="147"/>
      <c r="D546" s="135" t="s">
        <v>144</v>
      </c>
      <c r="E546" s="148" t="s">
        <v>19</v>
      </c>
      <c r="F546" s="149" t="s">
        <v>879</v>
      </c>
      <c r="H546" s="150">
        <v>27.44</v>
      </c>
      <c r="I546" s="151"/>
      <c r="L546" s="147"/>
      <c r="M546" s="152"/>
      <c r="T546" s="153"/>
      <c r="AT546" s="148" t="s">
        <v>144</v>
      </c>
      <c r="AU546" s="148" t="s">
        <v>83</v>
      </c>
      <c r="AV546" s="13" t="s">
        <v>83</v>
      </c>
      <c r="AW546" s="13" t="s">
        <v>37</v>
      </c>
      <c r="AX546" s="13" t="s">
        <v>81</v>
      </c>
      <c r="AY546" s="148" t="s">
        <v>130</v>
      </c>
    </row>
    <row r="547" spans="2:65" s="1" customFormat="1" ht="24.2" customHeight="1">
      <c r="B547" s="32"/>
      <c r="C547" s="122" t="s">
        <v>880</v>
      </c>
      <c r="D547" s="122" t="s">
        <v>133</v>
      </c>
      <c r="E547" s="123" t="s">
        <v>881</v>
      </c>
      <c r="F547" s="124" t="s">
        <v>882</v>
      </c>
      <c r="G547" s="125" t="s">
        <v>319</v>
      </c>
      <c r="H547" s="126">
        <v>0.36499999999999999</v>
      </c>
      <c r="I547" s="127"/>
      <c r="J547" s="128">
        <f>ROUND(I547*H547,2)</f>
        <v>0</v>
      </c>
      <c r="K547" s="124" t="s">
        <v>137</v>
      </c>
      <c r="L547" s="32"/>
      <c r="M547" s="129" t="s">
        <v>19</v>
      </c>
      <c r="N547" s="130" t="s">
        <v>47</v>
      </c>
      <c r="P547" s="131">
        <f>O547*H547</f>
        <v>0</v>
      </c>
      <c r="Q547" s="131">
        <v>0</v>
      </c>
      <c r="R547" s="131">
        <f>Q547*H547</f>
        <v>0</v>
      </c>
      <c r="S547" s="131">
        <v>0</v>
      </c>
      <c r="T547" s="132">
        <f>S547*H547</f>
        <v>0</v>
      </c>
      <c r="AR547" s="133" t="s">
        <v>246</v>
      </c>
      <c r="AT547" s="133" t="s">
        <v>133</v>
      </c>
      <c r="AU547" s="133" t="s">
        <v>83</v>
      </c>
      <c r="AY547" s="17" t="s">
        <v>130</v>
      </c>
      <c r="BE547" s="134">
        <f>IF(N547="základní",J547,0)</f>
        <v>0</v>
      </c>
      <c r="BF547" s="134">
        <f>IF(N547="snížená",J547,0)</f>
        <v>0</v>
      </c>
      <c r="BG547" s="134">
        <f>IF(N547="zákl. přenesená",J547,0)</f>
        <v>0</v>
      </c>
      <c r="BH547" s="134">
        <f>IF(N547="sníž. přenesená",J547,0)</f>
        <v>0</v>
      </c>
      <c r="BI547" s="134">
        <f>IF(N547="nulová",J547,0)</f>
        <v>0</v>
      </c>
      <c r="BJ547" s="17" t="s">
        <v>81</v>
      </c>
      <c r="BK547" s="134">
        <f>ROUND(I547*H547,2)</f>
        <v>0</v>
      </c>
      <c r="BL547" s="17" t="s">
        <v>246</v>
      </c>
      <c r="BM547" s="133" t="s">
        <v>883</v>
      </c>
    </row>
    <row r="548" spans="2:65" s="1" customFormat="1" ht="29.25">
      <c r="B548" s="32"/>
      <c r="D548" s="135" t="s">
        <v>140</v>
      </c>
      <c r="F548" s="136" t="s">
        <v>884</v>
      </c>
      <c r="I548" s="137"/>
      <c r="L548" s="32"/>
      <c r="M548" s="138"/>
      <c r="T548" s="53"/>
      <c r="AT548" s="17" t="s">
        <v>140</v>
      </c>
      <c r="AU548" s="17" t="s">
        <v>83</v>
      </c>
    </row>
    <row r="549" spans="2:65" s="1" customFormat="1" ht="11.25">
      <c r="B549" s="32"/>
      <c r="D549" s="139" t="s">
        <v>142</v>
      </c>
      <c r="F549" s="140" t="s">
        <v>885</v>
      </c>
      <c r="I549" s="137"/>
      <c r="L549" s="32"/>
      <c r="M549" s="138"/>
      <c r="T549" s="53"/>
      <c r="AT549" s="17" t="s">
        <v>142</v>
      </c>
      <c r="AU549" s="17" t="s">
        <v>83</v>
      </c>
    </row>
    <row r="550" spans="2:65" s="11" customFormat="1" ht="22.9" customHeight="1">
      <c r="B550" s="110"/>
      <c r="D550" s="111" t="s">
        <v>75</v>
      </c>
      <c r="E550" s="120" t="s">
        <v>886</v>
      </c>
      <c r="F550" s="120" t="s">
        <v>887</v>
      </c>
      <c r="I550" s="113"/>
      <c r="J550" s="121">
        <f>BK550</f>
        <v>0</v>
      </c>
      <c r="L550" s="110"/>
      <c r="M550" s="115"/>
      <c r="P550" s="116">
        <f>SUM(P551:P580)</f>
        <v>0</v>
      </c>
      <c r="R550" s="116">
        <f>SUM(R551:R580)</f>
        <v>2.4990000000000002E-2</v>
      </c>
      <c r="T550" s="117">
        <f>SUM(T551:T580)</f>
        <v>9.0000000000000008E-4</v>
      </c>
      <c r="AR550" s="111" t="s">
        <v>83</v>
      </c>
      <c r="AT550" s="118" t="s">
        <v>75</v>
      </c>
      <c r="AU550" s="118" t="s">
        <v>81</v>
      </c>
      <c r="AY550" s="111" t="s">
        <v>130</v>
      </c>
      <c r="BK550" s="119">
        <f>SUM(BK551:BK580)</f>
        <v>0</v>
      </c>
    </row>
    <row r="551" spans="2:65" s="1" customFormat="1" ht="16.5" customHeight="1">
      <c r="B551" s="32"/>
      <c r="C551" s="122" t="s">
        <v>888</v>
      </c>
      <c r="D551" s="122" t="s">
        <v>133</v>
      </c>
      <c r="E551" s="123" t="s">
        <v>889</v>
      </c>
      <c r="F551" s="124" t="s">
        <v>890</v>
      </c>
      <c r="G551" s="125" t="s">
        <v>215</v>
      </c>
      <c r="H551" s="126">
        <v>6</v>
      </c>
      <c r="I551" s="127"/>
      <c r="J551" s="128">
        <f>ROUND(I551*H551,2)</f>
        <v>0</v>
      </c>
      <c r="K551" s="124" t="s">
        <v>137</v>
      </c>
      <c r="L551" s="32"/>
      <c r="M551" s="129" t="s">
        <v>19</v>
      </c>
      <c r="N551" s="130" t="s">
        <v>47</v>
      </c>
      <c r="P551" s="131">
        <f>O551*H551</f>
        <v>0</v>
      </c>
      <c r="Q551" s="131">
        <v>0</v>
      </c>
      <c r="R551" s="131">
        <f>Q551*H551</f>
        <v>0</v>
      </c>
      <c r="S551" s="131">
        <v>0</v>
      </c>
      <c r="T551" s="132">
        <f>S551*H551</f>
        <v>0</v>
      </c>
      <c r="AR551" s="133" t="s">
        <v>246</v>
      </c>
      <c r="AT551" s="133" t="s">
        <v>133</v>
      </c>
      <c r="AU551" s="133" t="s">
        <v>83</v>
      </c>
      <c r="AY551" s="17" t="s">
        <v>130</v>
      </c>
      <c r="BE551" s="134">
        <f>IF(N551="základní",J551,0)</f>
        <v>0</v>
      </c>
      <c r="BF551" s="134">
        <f>IF(N551="snížená",J551,0)</f>
        <v>0</v>
      </c>
      <c r="BG551" s="134">
        <f>IF(N551="zákl. přenesená",J551,0)</f>
        <v>0</v>
      </c>
      <c r="BH551" s="134">
        <f>IF(N551="sníž. přenesená",J551,0)</f>
        <v>0</v>
      </c>
      <c r="BI551" s="134">
        <f>IF(N551="nulová",J551,0)</f>
        <v>0</v>
      </c>
      <c r="BJ551" s="17" t="s">
        <v>81</v>
      </c>
      <c r="BK551" s="134">
        <f>ROUND(I551*H551,2)</f>
        <v>0</v>
      </c>
      <c r="BL551" s="17" t="s">
        <v>246</v>
      </c>
      <c r="BM551" s="133" t="s">
        <v>891</v>
      </c>
    </row>
    <row r="552" spans="2:65" s="1" customFormat="1" ht="11.25">
      <c r="B552" s="32"/>
      <c r="D552" s="135" t="s">
        <v>140</v>
      </c>
      <c r="F552" s="136" t="s">
        <v>892</v>
      </c>
      <c r="I552" s="137"/>
      <c r="L552" s="32"/>
      <c r="M552" s="138"/>
      <c r="T552" s="53"/>
      <c r="AT552" s="17" t="s">
        <v>140</v>
      </c>
      <c r="AU552" s="17" t="s">
        <v>83</v>
      </c>
    </row>
    <row r="553" spans="2:65" s="1" customFormat="1" ht="11.25">
      <c r="B553" s="32"/>
      <c r="D553" s="139" t="s">
        <v>142</v>
      </c>
      <c r="F553" s="140" t="s">
        <v>893</v>
      </c>
      <c r="I553" s="137"/>
      <c r="L553" s="32"/>
      <c r="M553" s="138"/>
      <c r="T553" s="53"/>
      <c r="AT553" s="17" t="s">
        <v>142</v>
      </c>
      <c r="AU553" s="17" t="s">
        <v>83</v>
      </c>
    </row>
    <row r="554" spans="2:65" s="12" customFormat="1" ht="11.25">
      <c r="B554" s="141"/>
      <c r="D554" s="135" t="s">
        <v>144</v>
      </c>
      <c r="E554" s="142" t="s">
        <v>19</v>
      </c>
      <c r="F554" s="143" t="s">
        <v>894</v>
      </c>
      <c r="H554" s="142" t="s">
        <v>19</v>
      </c>
      <c r="I554" s="144"/>
      <c r="L554" s="141"/>
      <c r="M554" s="145"/>
      <c r="T554" s="146"/>
      <c r="AT554" s="142" t="s">
        <v>144</v>
      </c>
      <c r="AU554" s="142" t="s">
        <v>83</v>
      </c>
      <c r="AV554" s="12" t="s">
        <v>81</v>
      </c>
      <c r="AW554" s="12" t="s">
        <v>37</v>
      </c>
      <c r="AX554" s="12" t="s">
        <v>76</v>
      </c>
      <c r="AY554" s="142" t="s">
        <v>130</v>
      </c>
    </row>
    <row r="555" spans="2:65" s="13" customFormat="1" ht="11.25">
      <c r="B555" s="147"/>
      <c r="D555" s="135" t="s">
        <v>144</v>
      </c>
      <c r="E555" s="148" t="s">
        <v>19</v>
      </c>
      <c r="F555" s="149" t="s">
        <v>147</v>
      </c>
      <c r="H555" s="150">
        <v>6</v>
      </c>
      <c r="I555" s="151"/>
      <c r="L555" s="147"/>
      <c r="M555" s="152"/>
      <c r="T555" s="153"/>
      <c r="AT555" s="148" t="s">
        <v>144</v>
      </c>
      <c r="AU555" s="148" t="s">
        <v>83</v>
      </c>
      <c r="AV555" s="13" t="s">
        <v>83</v>
      </c>
      <c r="AW555" s="13" t="s">
        <v>37</v>
      </c>
      <c r="AX555" s="13" t="s">
        <v>81</v>
      </c>
      <c r="AY555" s="148" t="s">
        <v>130</v>
      </c>
    </row>
    <row r="556" spans="2:65" s="1" customFormat="1" ht="16.5" customHeight="1">
      <c r="B556" s="32"/>
      <c r="C556" s="122" t="s">
        <v>895</v>
      </c>
      <c r="D556" s="122" t="s">
        <v>133</v>
      </c>
      <c r="E556" s="123" t="s">
        <v>896</v>
      </c>
      <c r="F556" s="124" t="s">
        <v>897</v>
      </c>
      <c r="G556" s="125" t="s">
        <v>215</v>
      </c>
      <c r="H556" s="126">
        <v>9</v>
      </c>
      <c r="I556" s="127"/>
      <c r="J556" s="128">
        <f>ROUND(I556*H556,2)</f>
        <v>0</v>
      </c>
      <c r="K556" s="124" t="s">
        <v>137</v>
      </c>
      <c r="L556" s="32"/>
      <c r="M556" s="129" t="s">
        <v>19</v>
      </c>
      <c r="N556" s="130" t="s">
        <v>47</v>
      </c>
      <c r="P556" s="131">
        <f>O556*H556</f>
        <v>0</v>
      </c>
      <c r="Q556" s="131">
        <v>0</v>
      </c>
      <c r="R556" s="131">
        <f>Q556*H556</f>
        <v>0</v>
      </c>
      <c r="S556" s="131">
        <v>0</v>
      </c>
      <c r="T556" s="132">
        <f>S556*H556</f>
        <v>0</v>
      </c>
      <c r="AR556" s="133" t="s">
        <v>246</v>
      </c>
      <c r="AT556" s="133" t="s">
        <v>133</v>
      </c>
      <c r="AU556" s="133" t="s">
        <v>83</v>
      </c>
      <c r="AY556" s="17" t="s">
        <v>130</v>
      </c>
      <c r="BE556" s="134">
        <f>IF(N556="základní",J556,0)</f>
        <v>0</v>
      </c>
      <c r="BF556" s="134">
        <f>IF(N556="snížená",J556,0)</f>
        <v>0</v>
      </c>
      <c r="BG556" s="134">
        <f>IF(N556="zákl. přenesená",J556,0)</f>
        <v>0</v>
      </c>
      <c r="BH556" s="134">
        <f>IF(N556="sníž. přenesená",J556,0)</f>
        <v>0</v>
      </c>
      <c r="BI556" s="134">
        <f>IF(N556="nulová",J556,0)</f>
        <v>0</v>
      </c>
      <c r="BJ556" s="17" t="s">
        <v>81</v>
      </c>
      <c r="BK556" s="134">
        <f>ROUND(I556*H556,2)</f>
        <v>0</v>
      </c>
      <c r="BL556" s="17" t="s">
        <v>246</v>
      </c>
      <c r="BM556" s="133" t="s">
        <v>898</v>
      </c>
    </row>
    <row r="557" spans="2:65" s="1" customFormat="1" ht="11.25">
      <c r="B557" s="32"/>
      <c r="D557" s="135" t="s">
        <v>140</v>
      </c>
      <c r="F557" s="136" t="s">
        <v>899</v>
      </c>
      <c r="I557" s="137"/>
      <c r="L557" s="32"/>
      <c r="M557" s="138"/>
      <c r="T557" s="53"/>
      <c r="AT557" s="17" t="s">
        <v>140</v>
      </c>
      <c r="AU557" s="17" t="s">
        <v>83</v>
      </c>
    </row>
    <row r="558" spans="2:65" s="1" customFormat="1" ht="11.25">
      <c r="B558" s="32"/>
      <c r="D558" s="139" t="s">
        <v>142</v>
      </c>
      <c r="F558" s="140" t="s">
        <v>900</v>
      </c>
      <c r="I558" s="137"/>
      <c r="L558" s="32"/>
      <c r="M558" s="138"/>
      <c r="T558" s="53"/>
      <c r="AT558" s="17" t="s">
        <v>142</v>
      </c>
      <c r="AU558" s="17" t="s">
        <v>83</v>
      </c>
    </row>
    <row r="559" spans="2:65" s="1" customFormat="1" ht="16.5" customHeight="1">
      <c r="B559" s="32"/>
      <c r="C559" s="122" t="s">
        <v>901</v>
      </c>
      <c r="D559" s="122" t="s">
        <v>133</v>
      </c>
      <c r="E559" s="123" t="s">
        <v>902</v>
      </c>
      <c r="F559" s="124" t="s">
        <v>903</v>
      </c>
      <c r="G559" s="125" t="s">
        <v>215</v>
      </c>
      <c r="H559" s="126">
        <v>9</v>
      </c>
      <c r="I559" s="127"/>
      <c r="J559" s="128">
        <f>ROUND(I559*H559,2)</f>
        <v>0</v>
      </c>
      <c r="K559" s="124" t="s">
        <v>137</v>
      </c>
      <c r="L559" s="32"/>
      <c r="M559" s="129" t="s">
        <v>19</v>
      </c>
      <c r="N559" s="130" t="s">
        <v>47</v>
      </c>
      <c r="P559" s="131">
        <f>O559*H559</f>
        <v>0</v>
      </c>
      <c r="Q559" s="131">
        <v>0</v>
      </c>
      <c r="R559" s="131">
        <f>Q559*H559</f>
        <v>0</v>
      </c>
      <c r="S559" s="131">
        <v>1E-4</v>
      </c>
      <c r="T559" s="132">
        <f>S559*H559</f>
        <v>9.0000000000000008E-4</v>
      </c>
      <c r="AR559" s="133" t="s">
        <v>246</v>
      </c>
      <c r="AT559" s="133" t="s">
        <v>133</v>
      </c>
      <c r="AU559" s="133" t="s">
        <v>83</v>
      </c>
      <c r="AY559" s="17" t="s">
        <v>130</v>
      </c>
      <c r="BE559" s="134">
        <f>IF(N559="základní",J559,0)</f>
        <v>0</v>
      </c>
      <c r="BF559" s="134">
        <f>IF(N559="snížená",J559,0)</f>
        <v>0</v>
      </c>
      <c r="BG559" s="134">
        <f>IF(N559="zákl. přenesená",J559,0)</f>
        <v>0</v>
      </c>
      <c r="BH559" s="134">
        <f>IF(N559="sníž. přenesená",J559,0)</f>
        <v>0</v>
      </c>
      <c r="BI559" s="134">
        <f>IF(N559="nulová",J559,0)</f>
        <v>0</v>
      </c>
      <c r="BJ559" s="17" t="s">
        <v>81</v>
      </c>
      <c r="BK559" s="134">
        <f>ROUND(I559*H559,2)</f>
        <v>0</v>
      </c>
      <c r="BL559" s="17" t="s">
        <v>246</v>
      </c>
      <c r="BM559" s="133" t="s">
        <v>904</v>
      </c>
    </row>
    <row r="560" spans="2:65" s="1" customFormat="1" ht="11.25">
      <c r="B560" s="32"/>
      <c r="D560" s="135" t="s">
        <v>140</v>
      </c>
      <c r="F560" s="136" t="s">
        <v>905</v>
      </c>
      <c r="I560" s="137"/>
      <c r="L560" s="32"/>
      <c r="M560" s="138"/>
      <c r="T560" s="53"/>
      <c r="AT560" s="17" t="s">
        <v>140</v>
      </c>
      <c r="AU560" s="17" t="s">
        <v>83</v>
      </c>
    </row>
    <row r="561" spans="2:65" s="1" customFormat="1" ht="11.25">
      <c r="B561" s="32"/>
      <c r="D561" s="139" t="s">
        <v>142</v>
      </c>
      <c r="F561" s="140" t="s">
        <v>906</v>
      </c>
      <c r="I561" s="137"/>
      <c r="L561" s="32"/>
      <c r="M561" s="138"/>
      <c r="T561" s="53"/>
      <c r="AT561" s="17" t="s">
        <v>142</v>
      </c>
      <c r="AU561" s="17" t="s">
        <v>83</v>
      </c>
    </row>
    <row r="562" spans="2:65" s="1" customFormat="1" ht="16.5" customHeight="1">
      <c r="B562" s="32"/>
      <c r="C562" s="122" t="s">
        <v>907</v>
      </c>
      <c r="D562" s="122" t="s">
        <v>133</v>
      </c>
      <c r="E562" s="123" t="s">
        <v>908</v>
      </c>
      <c r="F562" s="124" t="s">
        <v>909</v>
      </c>
      <c r="G562" s="125" t="s">
        <v>215</v>
      </c>
      <c r="H562" s="126">
        <v>9</v>
      </c>
      <c r="I562" s="127"/>
      <c r="J562" s="128">
        <f>ROUND(I562*H562,2)</f>
        <v>0</v>
      </c>
      <c r="K562" s="124" t="s">
        <v>137</v>
      </c>
      <c r="L562" s="32"/>
      <c r="M562" s="129" t="s">
        <v>19</v>
      </c>
      <c r="N562" s="130" t="s">
        <v>47</v>
      </c>
      <c r="P562" s="131">
        <f>O562*H562</f>
        <v>0</v>
      </c>
      <c r="Q562" s="131">
        <v>0</v>
      </c>
      <c r="R562" s="131">
        <f>Q562*H562</f>
        <v>0</v>
      </c>
      <c r="S562" s="131">
        <v>0</v>
      </c>
      <c r="T562" s="132">
        <f>S562*H562</f>
        <v>0</v>
      </c>
      <c r="AR562" s="133" t="s">
        <v>246</v>
      </c>
      <c r="AT562" s="133" t="s">
        <v>133</v>
      </c>
      <c r="AU562" s="133" t="s">
        <v>83</v>
      </c>
      <c r="AY562" s="17" t="s">
        <v>130</v>
      </c>
      <c r="BE562" s="134">
        <f>IF(N562="základní",J562,0)</f>
        <v>0</v>
      </c>
      <c r="BF562" s="134">
        <f>IF(N562="snížená",J562,0)</f>
        <v>0</v>
      </c>
      <c r="BG562" s="134">
        <f>IF(N562="zákl. přenesená",J562,0)</f>
        <v>0</v>
      </c>
      <c r="BH562" s="134">
        <f>IF(N562="sníž. přenesená",J562,0)</f>
        <v>0</v>
      </c>
      <c r="BI562" s="134">
        <f>IF(N562="nulová",J562,0)</f>
        <v>0</v>
      </c>
      <c r="BJ562" s="17" t="s">
        <v>81</v>
      </c>
      <c r="BK562" s="134">
        <f>ROUND(I562*H562,2)</f>
        <v>0</v>
      </c>
      <c r="BL562" s="17" t="s">
        <v>246</v>
      </c>
      <c r="BM562" s="133" t="s">
        <v>910</v>
      </c>
    </row>
    <row r="563" spans="2:65" s="1" customFormat="1" ht="11.25">
      <c r="B563" s="32"/>
      <c r="D563" s="135" t="s">
        <v>140</v>
      </c>
      <c r="F563" s="136" t="s">
        <v>911</v>
      </c>
      <c r="I563" s="137"/>
      <c r="L563" s="32"/>
      <c r="M563" s="138"/>
      <c r="T563" s="53"/>
      <c r="AT563" s="17" t="s">
        <v>140</v>
      </c>
      <c r="AU563" s="17" t="s">
        <v>83</v>
      </c>
    </row>
    <row r="564" spans="2:65" s="1" customFormat="1" ht="11.25">
      <c r="B564" s="32"/>
      <c r="D564" s="139" t="s">
        <v>142</v>
      </c>
      <c r="F564" s="140" t="s">
        <v>912</v>
      </c>
      <c r="I564" s="137"/>
      <c r="L564" s="32"/>
      <c r="M564" s="138"/>
      <c r="T564" s="53"/>
      <c r="AT564" s="17" t="s">
        <v>142</v>
      </c>
      <c r="AU564" s="17" t="s">
        <v>83</v>
      </c>
    </row>
    <row r="565" spans="2:65" s="13" customFormat="1" ht="11.25">
      <c r="B565" s="147"/>
      <c r="D565" s="135" t="s">
        <v>144</v>
      </c>
      <c r="E565" s="148" t="s">
        <v>19</v>
      </c>
      <c r="F565" s="149" t="s">
        <v>197</v>
      </c>
      <c r="H565" s="150">
        <v>9</v>
      </c>
      <c r="I565" s="151"/>
      <c r="L565" s="147"/>
      <c r="M565" s="152"/>
      <c r="T565" s="153"/>
      <c r="AT565" s="148" t="s">
        <v>144</v>
      </c>
      <c r="AU565" s="148" t="s">
        <v>83</v>
      </c>
      <c r="AV565" s="13" t="s">
        <v>83</v>
      </c>
      <c r="AW565" s="13" t="s">
        <v>37</v>
      </c>
      <c r="AX565" s="13" t="s">
        <v>81</v>
      </c>
      <c r="AY565" s="148" t="s">
        <v>130</v>
      </c>
    </row>
    <row r="566" spans="2:65" s="1" customFormat="1" ht="16.5" customHeight="1">
      <c r="B566" s="32"/>
      <c r="C566" s="154" t="s">
        <v>913</v>
      </c>
      <c r="D566" s="154" t="s">
        <v>220</v>
      </c>
      <c r="E566" s="155" t="s">
        <v>914</v>
      </c>
      <c r="F566" s="156" t="s">
        <v>915</v>
      </c>
      <c r="G566" s="157" t="s">
        <v>215</v>
      </c>
      <c r="H566" s="158">
        <v>9</v>
      </c>
      <c r="I566" s="159"/>
      <c r="J566" s="160">
        <f>ROUND(I566*H566,2)</f>
        <v>0</v>
      </c>
      <c r="K566" s="156" t="s">
        <v>137</v>
      </c>
      <c r="L566" s="161"/>
      <c r="M566" s="162" t="s">
        <v>19</v>
      </c>
      <c r="N566" s="163" t="s">
        <v>47</v>
      </c>
      <c r="P566" s="131">
        <f>O566*H566</f>
        <v>0</v>
      </c>
      <c r="Q566" s="131">
        <v>2.2000000000000001E-3</v>
      </c>
      <c r="R566" s="131">
        <f>Q566*H566</f>
        <v>1.9800000000000002E-2</v>
      </c>
      <c r="S566" s="131">
        <v>0</v>
      </c>
      <c r="T566" s="132">
        <f>S566*H566</f>
        <v>0</v>
      </c>
      <c r="AR566" s="133" t="s">
        <v>373</v>
      </c>
      <c r="AT566" s="133" t="s">
        <v>220</v>
      </c>
      <c r="AU566" s="133" t="s">
        <v>83</v>
      </c>
      <c r="AY566" s="17" t="s">
        <v>130</v>
      </c>
      <c r="BE566" s="134">
        <f>IF(N566="základní",J566,0)</f>
        <v>0</v>
      </c>
      <c r="BF566" s="134">
        <f>IF(N566="snížená",J566,0)</f>
        <v>0</v>
      </c>
      <c r="BG566" s="134">
        <f>IF(N566="zákl. přenesená",J566,0)</f>
        <v>0</v>
      </c>
      <c r="BH566" s="134">
        <f>IF(N566="sníž. přenesená",J566,0)</f>
        <v>0</v>
      </c>
      <c r="BI566" s="134">
        <f>IF(N566="nulová",J566,0)</f>
        <v>0</v>
      </c>
      <c r="BJ566" s="17" t="s">
        <v>81</v>
      </c>
      <c r="BK566" s="134">
        <f>ROUND(I566*H566,2)</f>
        <v>0</v>
      </c>
      <c r="BL566" s="17" t="s">
        <v>246</v>
      </c>
      <c r="BM566" s="133" t="s">
        <v>916</v>
      </c>
    </row>
    <row r="567" spans="2:65" s="1" customFormat="1" ht="11.25">
      <c r="B567" s="32"/>
      <c r="D567" s="135" t="s">
        <v>140</v>
      </c>
      <c r="F567" s="136" t="s">
        <v>915</v>
      </c>
      <c r="I567" s="137"/>
      <c r="L567" s="32"/>
      <c r="M567" s="138"/>
      <c r="T567" s="53"/>
      <c r="AT567" s="17" t="s">
        <v>140</v>
      </c>
      <c r="AU567" s="17" t="s">
        <v>83</v>
      </c>
    </row>
    <row r="568" spans="2:65" s="13" customFormat="1" ht="11.25">
      <c r="B568" s="147"/>
      <c r="D568" s="135" t="s">
        <v>144</v>
      </c>
      <c r="E568" s="148" t="s">
        <v>19</v>
      </c>
      <c r="F568" s="149" t="s">
        <v>197</v>
      </c>
      <c r="H568" s="150">
        <v>9</v>
      </c>
      <c r="I568" s="151"/>
      <c r="L568" s="147"/>
      <c r="M568" s="152"/>
      <c r="T568" s="153"/>
      <c r="AT568" s="148" t="s">
        <v>144</v>
      </c>
      <c r="AU568" s="148" t="s">
        <v>83</v>
      </c>
      <c r="AV568" s="13" t="s">
        <v>83</v>
      </c>
      <c r="AW568" s="13" t="s">
        <v>37</v>
      </c>
      <c r="AX568" s="13" t="s">
        <v>81</v>
      </c>
      <c r="AY568" s="148" t="s">
        <v>130</v>
      </c>
    </row>
    <row r="569" spans="2:65" s="1" customFormat="1" ht="16.5" customHeight="1">
      <c r="B569" s="32"/>
      <c r="C569" s="154" t="s">
        <v>917</v>
      </c>
      <c r="D569" s="154" t="s">
        <v>220</v>
      </c>
      <c r="E569" s="155" t="s">
        <v>918</v>
      </c>
      <c r="F569" s="156" t="s">
        <v>919</v>
      </c>
      <c r="G569" s="157" t="s">
        <v>215</v>
      </c>
      <c r="H569" s="158">
        <v>5</v>
      </c>
      <c r="I569" s="159"/>
      <c r="J569" s="160">
        <f>ROUND(I569*H569,2)</f>
        <v>0</v>
      </c>
      <c r="K569" s="156" t="s">
        <v>137</v>
      </c>
      <c r="L569" s="161"/>
      <c r="M569" s="162" t="s">
        <v>19</v>
      </c>
      <c r="N569" s="163" t="s">
        <v>47</v>
      </c>
      <c r="P569" s="131">
        <f>O569*H569</f>
        <v>0</v>
      </c>
      <c r="Q569" s="131">
        <v>1.4999999999999999E-4</v>
      </c>
      <c r="R569" s="131">
        <f>Q569*H569</f>
        <v>7.4999999999999991E-4</v>
      </c>
      <c r="S569" s="131">
        <v>0</v>
      </c>
      <c r="T569" s="132">
        <f>S569*H569</f>
        <v>0</v>
      </c>
      <c r="AR569" s="133" t="s">
        <v>373</v>
      </c>
      <c r="AT569" s="133" t="s">
        <v>220</v>
      </c>
      <c r="AU569" s="133" t="s">
        <v>83</v>
      </c>
      <c r="AY569" s="17" t="s">
        <v>130</v>
      </c>
      <c r="BE569" s="134">
        <f>IF(N569="základní",J569,0)</f>
        <v>0</v>
      </c>
      <c r="BF569" s="134">
        <f>IF(N569="snížená",J569,0)</f>
        <v>0</v>
      </c>
      <c r="BG569" s="134">
        <f>IF(N569="zákl. přenesená",J569,0)</f>
        <v>0</v>
      </c>
      <c r="BH569" s="134">
        <f>IF(N569="sníž. přenesená",J569,0)</f>
        <v>0</v>
      </c>
      <c r="BI569" s="134">
        <f>IF(N569="nulová",J569,0)</f>
        <v>0</v>
      </c>
      <c r="BJ569" s="17" t="s">
        <v>81</v>
      </c>
      <c r="BK569" s="134">
        <f>ROUND(I569*H569,2)</f>
        <v>0</v>
      </c>
      <c r="BL569" s="17" t="s">
        <v>246</v>
      </c>
      <c r="BM569" s="133" t="s">
        <v>920</v>
      </c>
    </row>
    <row r="570" spans="2:65" s="1" customFormat="1" ht="11.25">
      <c r="B570" s="32"/>
      <c r="D570" s="135" t="s">
        <v>140</v>
      </c>
      <c r="F570" s="136" t="s">
        <v>919</v>
      </c>
      <c r="I570" s="137"/>
      <c r="L570" s="32"/>
      <c r="M570" s="138"/>
      <c r="T570" s="53"/>
      <c r="AT570" s="17" t="s">
        <v>140</v>
      </c>
      <c r="AU570" s="17" t="s">
        <v>83</v>
      </c>
    </row>
    <row r="571" spans="2:65" s="1" customFormat="1" ht="16.5" customHeight="1">
      <c r="B571" s="32"/>
      <c r="C571" s="154" t="s">
        <v>921</v>
      </c>
      <c r="D571" s="154" t="s">
        <v>220</v>
      </c>
      <c r="E571" s="155" t="s">
        <v>922</v>
      </c>
      <c r="F571" s="156" t="s">
        <v>923</v>
      </c>
      <c r="G571" s="157" t="s">
        <v>215</v>
      </c>
      <c r="H571" s="158">
        <v>4</v>
      </c>
      <c r="I571" s="159"/>
      <c r="J571" s="160">
        <f>ROUND(I571*H571,2)</f>
        <v>0</v>
      </c>
      <c r="K571" s="156" t="s">
        <v>137</v>
      </c>
      <c r="L571" s="161"/>
      <c r="M571" s="162" t="s">
        <v>19</v>
      </c>
      <c r="N571" s="163" t="s">
        <v>47</v>
      </c>
      <c r="P571" s="131">
        <f>O571*H571</f>
        <v>0</v>
      </c>
      <c r="Q571" s="131">
        <v>1.4999999999999999E-4</v>
      </c>
      <c r="R571" s="131">
        <f>Q571*H571</f>
        <v>5.9999999999999995E-4</v>
      </c>
      <c r="S571" s="131">
        <v>0</v>
      </c>
      <c r="T571" s="132">
        <f>S571*H571</f>
        <v>0</v>
      </c>
      <c r="AR571" s="133" t="s">
        <v>373</v>
      </c>
      <c r="AT571" s="133" t="s">
        <v>220</v>
      </c>
      <c r="AU571" s="133" t="s">
        <v>83</v>
      </c>
      <c r="AY571" s="17" t="s">
        <v>130</v>
      </c>
      <c r="BE571" s="134">
        <f>IF(N571="základní",J571,0)</f>
        <v>0</v>
      </c>
      <c r="BF571" s="134">
        <f>IF(N571="snížená",J571,0)</f>
        <v>0</v>
      </c>
      <c r="BG571" s="134">
        <f>IF(N571="zákl. přenesená",J571,0)</f>
        <v>0</v>
      </c>
      <c r="BH571" s="134">
        <f>IF(N571="sníž. přenesená",J571,0)</f>
        <v>0</v>
      </c>
      <c r="BI571" s="134">
        <f>IF(N571="nulová",J571,0)</f>
        <v>0</v>
      </c>
      <c r="BJ571" s="17" t="s">
        <v>81</v>
      </c>
      <c r="BK571" s="134">
        <f>ROUND(I571*H571,2)</f>
        <v>0</v>
      </c>
      <c r="BL571" s="17" t="s">
        <v>246</v>
      </c>
      <c r="BM571" s="133" t="s">
        <v>924</v>
      </c>
    </row>
    <row r="572" spans="2:65" s="1" customFormat="1" ht="11.25">
      <c r="B572" s="32"/>
      <c r="D572" s="135" t="s">
        <v>140</v>
      </c>
      <c r="F572" s="136" t="s">
        <v>923</v>
      </c>
      <c r="I572" s="137"/>
      <c r="L572" s="32"/>
      <c r="M572" s="138"/>
      <c r="T572" s="53"/>
      <c r="AT572" s="17" t="s">
        <v>140</v>
      </c>
      <c r="AU572" s="17" t="s">
        <v>83</v>
      </c>
    </row>
    <row r="573" spans="2:65" s="1" customFormat="1" ht="16.5" customHeight="1">
      <c r="B573" s="32"/>
      <c r="C573" s="122" t="s">
        <v>925</v>
      </c>
      <c r="D573" s="122" t="s">
        <v>133</v>
      </c>
      <c r="E573" s="123" t="s">
        <v>926</v>
      </c>
      <c r="F573" s="124" t="s">
        <v>927</v>
      </c>
      <c r="G573" s="125" t="s">
        <v>215</v>
      </c>
      <c r="H573" s="126">
        <v>12</v>
      </c>
      <c r="I573" s="127"/>
      <c r="J573" s="128">
        <f>ROUND(I573*H573,2)</f>
        <v>0</v>
      </c>
      <c r="K573" s="124" t="s">
        <v>19</v>
      </c>
      <c r="L573" s="32"/>
      <c r="M573" s="129" t="s">
        <v>19</v>
      </c>
      <c r="N573" s="130" t="s">
        <v>47</v>
      </c>
      <c r="P573" s="131">
        <f>O573*H573</f>
        <v>0</v>
      </c>
      <c r="Q573" s="131">
        <v>3.2000000000000003E-4</v>
      </c>
      <c r="R573" s="131">
        <f>Q573*H573</f>
        <v>3.8400000000000005E-3</v>
      </c>
      <c r="S573" s="131">
        <v>0</v>
      </c>
      <c r="T573" s="132">
        <f>S573*H573</f>
        <v>0</v>
      </c>
      <c r="AR573" s="133" t="s">
        <v>246</v>
      </c>
      <c r="AT573" s="133" t="s">
        <v>133</v>
      </c>
      <c r="AU573" s="133" t="s">
        <v>83</v>
      </c>
      <c r="AY573" s="17" t="s">
        <v>130</v>
      </c>
      <c r="BE573" s="134">
        <f>IF(N573="základní",J573,0)</f>
        <v>0</v>
      </c>
      <c r="BF573" s="134">
        <f>IF(N573="snížená",J573,0)</f>
        <v>0</v>
      </c>
      <c r="BG573" s="134">
        <f>IF(N573="zákl. přenesená",J573,0)</f>
        <v>0</v>
      </c>
      <c r="BH573" s="134">
        <f>IF(N573="sníž. přenesená",J573,0)</f>
        <v>0</v>
      </c>
      <c r="BI573" s="134">
        <f>IF(N573="nulová",J573,0)</f>
        <v>0</v>
      </c>
      <c r="BJ573" s="17" t="s">
        <v>81</v>
      </c>
      <c r="BK573" s="134">
        <f>ROUND(I573*H573,2)</f>
        <v>0</v>
      </c>
      <c r="BL573" s="17" t="s">
        <v>246</v>
      </c>
      <c r="BM573" s="133" t="s">
        <v>928</v>
      </c>
    </row>
    <row r="574" spans="2:65" s="1" customFormat="1" ht="11.25">
      <c r="B574" s="32"/>
      <c r="D574" s="135" t="s">
        <v>140</v>
      </c>
      <c r="F574" s="136" t="s">
        <v>927</v>
      </c>
      <c r="I574" s="137"/>
      <c r="L574" s="32"/>
      <c r="M574" s="138"/>
      <c r="T574" s="53"/>
      <c r="AT574" s="17" t="s">
        <v>140</v>
      </c>
      <c r="AU574" s="17" t="s">
        <v>83</v>
      </c>
    </row>
    <row r="575" spans="2:65" s="12" customFormat="1" ht="22.5">
      <c r="B575" s="141"/>
      <c r="D575" s="135" t="s">
        <v>144</v>
      </c>
      <c r="E575" s="142" t="s">
        <v>19</v>
      </c>
      <c r="F575" s="143" t="s">
        <v>929</v>
      </c>
      <c r="H575" s="142" t="s">
        <v>19</v>
      </c>
      <c r="I575" s="144"/>
      <c r="L575" s="141"/>
      <c r="M575" s="145"/>
      <c r="T575" s="146"/>
      <c r="AT575" s="142" t="s">
        <v>144</v>
      </c>
      <c r="AU575" s="142" t="s">
        <v>83</v>
      </c>
      <c r="AV575" s="12" t="s">
        <v>81</v>
      </c>
      <c r="AW575" s="12" t="s">
        <v>37</v>
      </c>
      <c r="AX575" s="12" t="s">
        <v>76</v>
      </c>
      <c r="AY575" s="142" t="s">
        <v>130</v>
      </c>
    </row>
    <row r="576" spans="2:65" s="12" customFormat="1" ht="11.25">
      <c r="B576" s="141"/>
      <c r="D576" s="135" t="s">
        <v>144</v>
      </c>
      <c r="E576" s="142" t="s">
        <v>19</v>
      </c>
      <c r="F576" s="143" t="s">
        <v>930</v>
      </c>
      <c r="H576" s="142" t="s">
        <v>19</v>
      </c>
      <c r="I576" s="144"/>
      <c r="L576" s="141"/>
      <c r="M576" s="145"/>
      <c r="T576" s="146"/>
      <c r="AT576" s="142" t="s">
        <v>144</v>
      </c>
      <c r="AU576" s="142" t="s">
        <v>83</v>
      </c>
      <c r="AV576" s="12" t="s">
        <v>81</v>
      </c>
      <c r="AW576" s="12" t="s">
        <v>37</v>
      </c>
      <c r="AX576" s="12" t="s">
        <v>76</v>
      </c>
      <c r="AY576" s="142" t="s">
        <v>130</v>
      </c>
    </row>
    <row r="577" spans="2:65" s="13" customFormat="1" ht="11.25">
      <c r="B577" s="147"/>
      <c r="D577" s="135" t="s">
        <v>144</v>
      </c>
      <c r="E577" s="148" t="s">
        <v>19</v>
      </c>
      <c r="F577" s="149" t="s">
        <v>931</v>
      </c>
      <c r="H577" s="150">
        <v>12</v>
      </c>
      <c r="I577" s="151"/>
      <c r="L577" s="147"/>
      <c r="M577" s="152"/>
      <c r="T577" s="153"/>
      <c r="AT577" s="148" t="s">
        <v>144</v>
      </c>
      <c r="AU577" s="148" t="s">
        <v>83</v>
      </c>
      <c r="AV577" s="13" t="s">
        <v>83</v>
      </c>
      <c r="AW577" s="13" t="s">
        <v>37</v>
      </c>
      <c r="AX577" s="13" t="s">
        <v>81</v>
      </c>
      <c r="AY577" s="148" t="s">
        <v>130</v>
      </c>
    </row>
    <row r="578" spans="2:65" s="1" customFormat="1" ht="21.75" customHeight="1">
      <c r="B578" s="32"/>
      <c r="C578" s="122" t="s">
        <v>932</v>
      </c>
      <c r="D578" s="122" t="s">
        <v>133</v>
      </c>
      <c r="E578" s="123" t="s">
        <v>933</v>
      </c>
      <c r="F578" s="124" t="s">
        <v>934</v>
      </c>
      <c r="G578" s="125" t="s">
        <v>319</v>
      </c>
      <c r="H578" s="126">
        <v>2.5000000000000001E-2</v>
      </c>
      <c r="I578" s="127"/>
      <c r="J578" s="128">
        <f>ROUND(I578*H578,2)</f>
        <v>0</v>
      </c>
      <c r="K578" s="124" t="s">
        <v>137</v>
      </c>
      <c r="L578" s="32"/>
      <c r="M578" s="129" t="s">
        <v>19</v>
      </c>
      <c r="N578" s="130" t="s">
        <v>47</v>
      </c>
      <c r="P578" s="131">
        <f>O578*H578</f>
        <v>0</v>
      </c>
      <c r="Q578" s="131">
        <v>0</v>
      </c>
      <c r="R578" s="131">
        <f>Q578*H578</f>
        <v>0</v>
      </c>
      <c r="S578" s="131">
        <v>0</v>
      </c>
      <c r="T578" s="132">
        <f>S578*H578</f>
        <v>0</v>
      </c>
      <c r="AR578" s="133" t="s">
        <v>246</v>
      </c>
      <c r="AT578" s="133" t="s">
        <v>133</v>
      </c>
      <c r="AU578" s="133" t="s">
        <v>83</v>
      </c>
      <c r="AY578" s="17" t="s">
        <v>130</v>
      </c>
      <c r="BE578" s="134">
        <f>IF(N578="základní",J578,0)</f>
        <v>0</v>
      </c>
      <c r="BF578" s="134">
        <f>IF(N578="snížená",J578,0)</f>
        <v>0</v>
      </c>
      <c r="BG578" s="134">
        <f>IF(N578="zákl. přenesená",J578,0)</f>
        <v>0</v>
      </c>
      <c r="BH578" s="134">
        <f>IF(N578="sníž. přenesená",J578,0)</f>
        <v>0</v>
      </c>
      <c r="BI578" s="134">
        <f>IF(N578="nulová",J578,0)</f>
        <v>0</v>
      </c>
      <c r="BJ578" s="17" t="s">
        <v>81</v>
      </c>
      <c r="BK578" s="134">
        <f>ROUND(I578*H578,2)</f>
        <v>0</v>
      </c>
      <c r="BL578" s="17" t="s">
        <v>246</v>
      </c>
      <c r="BM578" s="133" t="s">
        <v>935</v>
      </c>
    </row>
    <row r="579" spans="2:65" s="1" customFormat="1" ht="19.5">
      <c r="B579" s="32"/>
      <c r="D579" s="135" t="s">
        <v>140</v>
      </c>
      <c r="F579" s="136" t="s">
        <v>936</v>
      </c>
      <c r="I579" s="137"/>
      <c r="L579" s="32"/>
      <c r="M579" s="138"/>
      <c r="T579" s="53"/>
      <c r="AT579" s="17" t="s">
        <v>140</v>
      </c>
      <c r="AU579" s="17" t="s">
        <v>83</v>
      </c>
    </row>
    <row r="580" spans="2:65" s="1" customFormat="1" ht="11.25">
      <c r="B580" s="32"/>
      <c r="D580" s="139" t="s">
        <v>142</v>
      </c>
      <c r="F580" s="140" t="s">
        <v>937</v>
      </c>
      <c r="I580" s="137"/>
      <c r="L580" s="32"/>
      <c r="M580" s="138"/>
      <c r="T580" s="53"/>
      <c r="AT580" s="17" t="s">
        <v>142</v>
      </c>
      <c r="AU580" s="17" t="s">
        <v>83</v>
      </c>
    </row>
    <row r="581" spans="2:65" s="11" customFormat="1" ht="22.9" customHeight="1">
      <c r="B581" s="110"/>
      <c r="D581" s="111" t="s">
        <v>75</v>
      </c>
      <c r="E581" s="120" t="s">
        <v>938</v>
      </c>
      <c r="F581" s="120" t="s">
        <v>939</v>
      </c>
      <c r="I581" s="113"/>
      <c r="J581" s="121">
        <f>BK581</f>
        <v>0</v>
      </c>
      <c r="L581" s="110"/>
      <c r="M581" s="115"/>
      <c r="P581" s="116">
        <f>SUM(P582:P626)</f>
        <v>0</v>
      </c>
      <c r="R581" s="116">
        <f>SUM(R582:R626)</f>
        <v>1.2687067999999997</v>
      </c>
      <c r="T581" s="117">
        <f>SUM(T582:T626)</f>
        <v>2.1923611999999997</v>
      </c>
      <c r="AR581" s="111" t="s">
        <v>83</v>
      </c>
      <c r="AT581" s="118" t="s">
        <v>75</v>
      </c>
      <c r="AU581" s="118" t="s">
        <v>81</v>
      </c>
      <c r="AY581" s="111" t="s">
        <v>130</v>
      </c>
      <c r="BK581" s="119">
        <f>SUM(BK582:BK626)</f>
        <v>0</v>
      </c>
    </row>
    <row r="582" spans="2:65" s="1" customFormat="1" ht="16.5" customHeight="1">
      <c r="B582" s="32"/>
      <c r="C582" s="122" t="s">
        <v>940</v>
      </c>
      <c r="D582" s="122" t="s">
        <v>133</v>
      </c>
      <c r="E582" s="123" t="s">
        <v>941</v>
      </c>
      <c r="F582" s="124" t="s">
        <v>942</v>
      </c>
      <c r="G582" s="125" t="s">
        <v>136</v>
      </c>
      <c r="H582" s="126">
        <v>26.36</v>
      </c>
      <c r="I582" s="127"/>
      <c r="J582" s="128">
        <f>ROUND(I582*H582,2)</f>
        <v>0</v>
      </c>
      <c r="K582" s="124" t="s">
        <v>137</v>
      </c>
      <c r="L582" s="32"/>
      <c r="M582" s="129" t="s">
        <v>19</v>
      </c>
      <c r="N582" s="130" t="s">
        <v>47</v>
      </c>
      <c r="P582" s="131">
        <f>O582*H582</f>
        <v>0</v>
      </c>
      <c r="Q582" s="131">
        <v>0</v>
      </c>
      <c r="R582" s="131">
        <f>Q582*H582</f>
        <v>0</v>
      </c>
      <c r="S582" s="131">
        <v>0</v>
      </c>
      <c r="T582" s="132">
        <f>S582*H582</f>
        <v>0</v>
      </c>
      <c r="AR582" s="133" t="s">
        <v>246</v>
      </c>
      <c r="AT582" s="133" t="s">
        <v>133</v>
      </c>
      <c r="AU582" s="133" t="s">
        <v>83</v>
      </c>
      <c r="AY582" s="17" t="s">
        <v>130</v>
      </c>
      <c r="BE582" s="134">
        <f>IF(N582="základní",J582,0)</f>
        <v>0</v>
      </c>
      <c r="BF582" s="134">
        <f>IF(N582="snížená",J582,0)</f>
        <v>0</v>
      </c>
      <c r="BG582" s="134">
        <f>IF(N582="zákl. přenesená",J582,0)</f>
        <v>0</v>
      </c>
      <c r="BH582" s="134">
        <f>IF(N582="sníž. přenesená",J582,0)</f>
        <v>0</v>
      </c>
      <c r="BI582" s="134">
        <f>IF(N582="nulová",J582,0)</f>
        <v>0</v>
      </c>
      <c r="BJ582" s="17" t="s">
        <v>81</v>
      </c>
      <c r="BK582" s="134">
        <f>ROUND(I582*H582,2)</f>
        <v>0</v>
      </c>
      <c r="BL582" s="17" t="s">
        <v>246</v>
      </c>
      <c r="BM582" s="133" t="s">
        <v>943</v>
      </c>
    </row>
    <row r="583" spans="2:65" s="1" customFormat="1" ht="11.25">
      <c r="B583" s="32"/>
      <c r="D583" s="135" t="s">
        <v>140</v>
      </c>
      <c r="F583" s="136" t="s">
        <v>944</v>
      </c>
      <c r="I583" s="137"/>
      <c r="L583" s="32"/>
      <c r="M583" s="138"/>
      <c r="T583" s="53"/>
      <c r="AT583" s="17" t="s">
        <v>140</v>
      </c>
      <c r="AU583" s="17" t="s">
        <v>83</v>
      </c>
    </row>
    <row r="584" spans="2:65" s="1" customFormat="1" ht="11.25">
      <c r="B584" s="32"/>
      <c r="D584" s="139" t="s">
        <v>142</v>
      </c>
      <c r="F584" s="140" t="s">
        <v>945</v>
      </c>
      <c r="I584" s="137"/>
      <c r="L584" s="32"/>
      <c r="M584" s="138"/>
      <c r="T584" s="53"/>
      <c r="AT584" s="17" t="s">
        <v>142</v>
      </c>
      <c r="AU584" s="17" t="s">
        <v>83</v>
      </c>
    </row>
    <row r="585" spans="2:65" s="12" customFormat="1" ht="11.25">
      <c r="B585" s="141"/>
      <c r="D585" s="135" t="s">
        <v>144</v>
      </c>
      <c r="E585" s="142" t="s">
        <v>19</v>
      </c>
      <c r="F585" s="143" t="s">
        <v>946</v>
      </c>
      <c r="H585" s="142" t="s">
        <v>19</v>
      </c>
      <c r="I585" s="144"/>
      <c r="L585" s="141"/>
      <c r="M585" s="145"/>
      <c r="T585" s="146"/>
      <c r="AT585" s="142" t="s">
        <v>144</v>
      </c>
      <c r="AU585" s="142" t="s">
        <v>83</v>
      </c>
      <c r="AV585" s="12" t="s">
        <v>81</v>
      </c>
      <c r="AW585" s="12" t="s">
        <v>37</v>
      </c>
      <c r="AX585" s="12" t="s">
        <v>76</v>
      </c>
      <c r="AY585" s="142" t="s">
        <v>130</v>
      </c>
    </row>
    <row r="586" spans="2:65" s="13" customFormat="1" ht="11.25">
      <c r="B586" s="147"/>
      <c r="D586" s="135" t="s">
        <v>144</v>
      </c>
      <c r="E586" s="148" t="s">
        <v>19</v>
      </c>
      <c r="F586" s="149" t="s">
        <v>204</v>
      </c>
      <c r="H586" s="150">
        <v>26.36</v>
      </c>
      <c r="I586" s="151"/>
      <c r="L586" s="147"/>
      <c r="M586" s="152"/>
      <c r="T586" s="153"/>
      <c r="AT586" s="148" t="s">
        <v>144</v>
      </c>
      <c r="AU586" s="148" t="s">
        <v>83</v>
      </c>
      <c r="AV586" s="13" t="s">
        <v>83</v>
      </c>
      <c r="AW586" s="13" t="s">
        <v>37</v>
      </c>
      <c r="AX586" s="13" t="s">
        <v>81</v>
      </c>
      <c r="AY586" s="148" t="s">
        <v>130</v>
      </c>
    </row>
    <row r="587" spans="2:65" s="1" customFormat="1" ht="16.5" customHeight="1">
      <c r="B587" s="32"/>
      <c r="C587" s="122" t="s">
        <v>947</v>
      </c>
      <c r="D587" s="122" t="s">
        <v>133</v>
      </c>
      <c r="E587" s="123" t="s">
        <v>948</v>
      </c>
      <c r="F587" s="124" t="s">
        <v>949</v>
      </c>
      <c r="G587" s="125" t="s">
        <v>136</v>
      </c>
      <c r="H587" s="126">
        <v>26.36</v>
      </c>
      <c r="I587" s="127"/>
      <c r="J587" s="128">
        <f>ROUND(I587*H587,2)</f>
        <v>0</v>
      </c>
      <c r="K587" s="124" t="s">
        <v>137</v>
      </c>
      <c r="L587" s="32"/>
      <c r="M587" s="129" t="s">
        <v>19</v>
      </c>
      <c r="N587" s="130" t="s">
        <v>47</v>
      </c>
      <c r="P587" s="131">
        <f>O587*H587</f>
        <v>0</v>
      </c>
      <c r="Q587" s="131">
        <v>2.9999999999999997E-4</v>
      </c>
      <c r="R587" s="131">
        <f>Q587*H587</f>
        <v>7.9079999999999984E-3</v>
      </c>
      <c r="S587" s="131">
        <v>0</v>
      </c>
      <c r="T587" s="132">
        <f>S587*H587</f>
        <v>0</v>
      </c>
      <c r="AR587" s="133" t="s">
        <v>246</v>
      </c>
      <c r="AT587" s="133" t="s">
        <v>133</v>
      </c>
      <c r="AU587" s="133" t="s">
        <v>83</v>
      </c>
      <c r="AY587" s="17" t="s">
        <v>130</v>
      </c>
      <c r="BE587" s="134">
        <f>IF(N587="základní",J587,0)</f>
        <v>0</v>
      </c>
      <c r="BF587" s="134">
        <f>IF(N587="snížená",J587,0)</f>
        <v>0</v>
      </c>
      <c r="BG587" s="134">
        <f>IF(N587="zákl. přenesená",J587,0)</f>
        <v>0</v>
      </c>
      <c r="BH587" s="134">
        <f>IF(N587="sníž. přenesená",J587,0)</f>
        <v>0</v>
      </c>
      <c r="BI587" s="134">
        <f>IF(N587="nulová",J587,0)</f>
        <v>0</v>
      </c>
      <c r="BJ587" s="17" t="s">
        <v>81</v>
      </c>
      <c r="BK587" s="134">
        <f>ROUND(I587*H587,2)</f>
        <v>0</v>
      </c>
      <c r="BL587" s="17" t="s">
        <v>246</v>
      </c>
      <c r="BM587" s="133" t="s">
        <v>950</v>
      </c>
    </row>
    <row r="588" spans="2:65" s="1" customFormat="1" ht="11.25">
      <c r="B588" s="32"/>
      <c r="D588" s="135" t="s">
        <v>140</v>
      </c>
      <c r="F588" s="136" t="s">
        <v>951</v>
      </c>
      <c r="I588" s="137"/>
      <c r="L588" s="32"/>
      <c r="M588" s="138"/>
      <c r="T588" s="53"/>
      <c r="AT588" s="17" t="s">
        <v>140</v>
      </c>
      <c r="AU588" s="17" t="s">
        <v>83</v>
      </c>
    </row>
    <row r="589" spans="2:65" s="1" customFormat="1" ht="11.25">
      <c r="B589" s="32"/>
      <c r="D589" s="139" t="s">
        <v>142</v>
      </c>
      <c r="F589" s="140" t="s">
        <v>952</v>
      </c>
      <c r="I589" s="137"/>
      <c r="L589" s="32"/>
      <c r="M589" s="138"/>
      <c r="T589" s="53"/>
      <c r="AT589" s="17" t="s">
        <v>142</v>
      </c>
      <c r="AU589" s="17" t="s">
        <v>83</v>
      </c>
    </row>
    <row r="590" spans="2:65" s="12" customFormat="1" ht="11.25">
      <c r="B590" s="141"/>
      <c r="D590" s="135" t="s">
        <v>144</v>
      </c>
      <c r="E590" s="142" t="s">
        <v>19</v>
      </c>
      <c r="F590" s="143" t="s">
        <v>953</v>
      </c>
      <c r="H590" s="142" t="s">
        <v>19</v>
      </c>
      <c r="I590" s="144"/>
      <c r="L590" s="141"/>
      <c r="M590" s="145"/>
      <c r="T590" s="146"/>
      <c r="AT590" s="142" t="s">
        <v>144</v>
      </c>
      <c r="AU590" s="142" t="s">
        <v>83</v>
      </c>
      <c r="AV590" s="12" t="s">
        <v>81</v>
      </c>
      <c r="AW590" s="12" t="s">
        <v>37</v>
      </c>
      <c r="AX590" s="12" t="s">
        <v>76</v>
      </c>
      <c r="AY590" s="142" t="s">
        <v>130</v>
      </c>
    </row>
    <row r="591" spans="2:65" s="13" customFormat="1" ht="11.25">
      <c r="B591" s="147"/>
      <c r="D591" s="135" t="s">
        <v>144</v>
      </c>
      <c r="E591" s="148" t="s">
        <v>19</v>
      </c>
      <c r="F591" s="149" t="s">
        <v>204</v>
      </c>
      <c r="H591" s="150">
        <v>26.36</v>
      </c>
      <c r="I591" s="151"/>
      <c r="L591" s="147"/>
      <c r="M591" s="152"/>
      <c r="T591" s="153"/>
      <c r="AT591" s="148" t="s">
        <v>144</v>
      </c>
      <c r="AU591" s="148" t="s">
        <v>83</v>
      </c>
      <c r="AV591" s="13" t="s">
        <v>83</v>
      </c>
      <c r="AW591" s="13" t="s">
        <v>37</v>
      </c>
      <c r="AX591" s="13" t="s">
        <v>81</v>
      </c>
      <c r="AY591" s="148" t="s">
        <v>130</v>
      </c>
    </row>
    <row r="592" spans="2:65" s="1" customFormat="1" ht="16.5" customHeight="1">
      <c r="B592" s="32"/>
      <c r="C592" s="122" t="s">
        <v>954</v>
      </c>
      <c r="D592" s="122" t="s">
        <v>133</v>
      </c>
      <c r="E592" s="123" t="s">
        <v>955</v>
      </c>
      <c r="F592" s="124" t="s">
        <v>956</v>
      </c>
      <c r="G592" s="125" t="s">
        <v>136</v>
      </c>
      <c r="H592" s="126">
        <v>26.36</v>
      </c>
      <c r="I592" s="127"/>
      <c r="J592" s="128">
        <f>ROUND(I592*H592,2)</f>
        <v>0</v>
      </c>
      <c r="K592" s="124" t="s">
        <v>137</v>
      </c>
      <c r="L592" s="32"/>
      <c r="M592" s="129" t="s">
        <v>19</v>
      </c>
      <c r="N592" s="130" t="s">
        <v>47</v>
      </c>
      <c r="P592" s="131">
        <f>O592*H592</f>
        <v>0</v>
      </c>
      <c r="Q592" s="131">
        <v>1.2E-2</v>
      </c>
      <c r="R592" s="131">
        <f>Q592*H592</f>
        <v>0.31631999999999999</v>
      </c>
      <c r="S592" s="131">
        <v>0</v>
      </c>
      <c r="T592" s="132">
        <f>S592*H592</f>
        <v>0</v>
      </c>
      <c r="AR592" s="133" t="s">
        <v>246</v>
      </c>
      <c r="AT592" s="133" t="s">
        <v>133</v>
      </c>
      <c r="AU592" s="133" t="s">
        <v>83</v>
      </c>
      <c r="AY592" s="17" t="s">
        <v>130</v>
      </c>
      <c r="BE592" s="134">
        <f>IF(N592="základní",J592,0)</f>
        <v>0</v>
      </c>
      <c r="BF592" s="134">
        <f>IF(N592="snížená",J592,0)</f>
        <v>0</v>
      </c>
      <c r="BG592" s="134">
        <f>IF(N592="zákl. přenesená",J592,0)</f>
        <v>0</v>
      </c>
      <c r="BH592" s="134">
        <f>IF(N592="sníž. přenesená",J592,0)</f>
        <v>0</v>
      </c>
      <c r="BI592" s="134">
        <f>IF(N592="nulová",J592,0)</f>
        <v>0</v>
      </c>
      <c r="BJ592" s="17" t="s">
        <v>81</v>
      </c>
      <c r="BK592" s="134">
        <f>ROUND(I592*H592,2)</f>
        <v>0</v>
      </c>
      <c r="BL592" s="17" t="s">
        <v>246</v>
      </c>
      <c r="BM592" s="133" t="s">
        <v>957</v>
      </c>
    </row>
    <row r="593" spans="2:65" s="1" customFormat="1" ht="11.25">
      <c r="B593" s="32"/>
      <c r="D593" s="135" t="s">
        <v>140</v>
      </c>
      <c r="F593" s="136" t="s">
        <v>958</v>
      </c>
      <c r="I593" s="137"/>
      <c r="L593" s="32"/>
      <c r="M593" s="138"/>
      <c r="T593" s="53"/>
      <c r="AT593" s="17" t="s">
        <v>140</v>
      </c>
      <c r="AU593" s="17" t="s">
        <v>83</v>
      </c>
    </row>
    <row r="594" spans="2:65" s="1" customFormat="1" ht="11.25">
      <c r="B594" s="32"/>
      <c r="D594" s="139" t="s">
        <v>142</v>
      </c>
      <c r="F594" s="140" t="s">
        <v>959</v>
      </c>
      <c r="I594" s="137"/>
      <c r="L594" s="32"/>
      <c r="M594" s="138"/>
      <c r="T594" s="53"/>
      <c r="AT594" s="17" t="s">
        <v>142</v>
      </c>
      <c r="AU594" s="17" t="s">
        <v>83</v>
      </c>
    </row>
    <row r="595" spans="2:65" s="12" customFormat="1" ht="11.25">
      <c r="B595" s="141"/>
      <c r="D595" s="135" t="s">
        <v>144</v>
      </c>
      <c r="E595" s="142" t="s">
        <v>19</v>
      </c>
      <c r="F595" s="143" t="s">
        <v>960</v>
      </c>
      <c r="H595" s="142" t="s">
        <v>19</v>
      </c>
      <c r="I595" s="144"/>
      <c r="L595" s="141"/>
      <c r="M595" s="145"/>
      <c r="T595" s="146"/>
      <c r="AT595" s="142" t="s">
        <v>144</v>
      </c>
      <c r="AU595" s="142" t="s">
        <v>83</v>
      </c>
      <c r="AV595" s="12" t="s">
        <v>81</v>
      </c>
      <c r="AW595" s="12" t="s">
        <v>37</v>
      </c>
      <c r="AX595" s="12" t="s">
        <v>76</v>
      </c>
      <c r="AY595" s="142" t="s">
        <v>130</v>
      </c>
    </row>
    <row r="596" spans="2:65" s="13" customFormat="1" ht="11.25">
      <c r="B596" s="147"/>
      <c r="D596" s="135" t="s">
        <v>144</v>
      </c>
      <c r="E596" s="148" t="s">
        <v>19</v>
      </c>
      <c r="F596" s="149" t="s">
        <v>204</v>
      </c>
      <c r="H596" s="150">
        <v>26.36</v>
      </c>
      <c r="I596" s="151"/>
      <c r="L596" s="147"/>
      <c r="M596" s="152"/>
      <c r="T596" s="153"/>
      <c r="AT596" s="148" t="s">
        <v>144</v>
      </c>
      <c r="AU596" s="148" t="s">
        <v>83</v>
      </c>
      <c r="AV596" s="13" t="s">
        <v>83</v>
      </c>
      <c r="AW596" s="13" t="s">
        <v>37</v>
      </c>
      <c r="AX596" s="13" t="s">
        <v>81</v>
      </c>
      <c r="AY596" s="148" t="s">
        <v>130</v>
      </c>
    </row>
    <row r="597" spans="2:65" s="1" customFormat="1" ht="16.5" customHeight="1">
      <c r="B597" s="32"/>
      <c r="C597" s="122" t="s">
        <v>961</v>
      </c>
      <c r="D597" s="122" t="s">
        <v>133</v>
      </c>
      <c r="E597" s="123" t="s">
        <v>962</v>
      </c>
      <c r="F597" s="124" t="s">
        <v>963</v>
      </c>
      <c r="G597" s="125" t="s">
        <v>136</v>
      </c>
      <c r="H597" s="126">
        <v>26.36</v>
      </c>
      <c r="I597" s="127"/>
      <c r="J597" s="128">
        <f>ROUND(I597*H597,2)</f>
        <v>0</v>
      </c>
      <c r="K597" s="124" t="s">
        <v>137</v>
      </c>
      <c r="L597" s="32"/>
      <c r="M597" s="129" t="s">
        <v>19</v>
      </c>
      <c r="N597" s="130" t="s">
        <v>47</v>
      </c>
      <c r="P597" s="131">
        <f>O597*H597</f>
        <v>0</v>
      </c>
      <c r="Q597" s="131">
        <v>0</v>
      </c>
      <c r="R597" s="131">
        <f>Q597*H597</f>
        <v>0</v>
      </c>
      <c r="S597" s="131">
        <v>8.3169999999999994E-2</v>
      </c>
      <c r="T597" s="132">
        <f>S597*H597</f>
        <v>2.1923611999999997</v>
      </c>
      <c r="AR597" s="133" t="s">
        <v>246</v>
      </c>
      <c r="AT597" s="133" t="s">
        <v>133</v>
      </c>
      <c r="AU597" s="133" t="s">
        <v>83</v>
      </c>
      <c r="AY597" s="17" t="s">
        <v>130</v>
      </c>
      <c r="BE597" s="134">
        <f>IF(N597="základní",J597,0)</f>
        <v>0</v>
      </c>
      <c r="BF597" s="134">
        <f>IF(N597="snížená",J597,0)</f>
        <v>0</v>
      </c>
      <c r="BG597" s="134">
        <f>IF(N597="zákl. přenesená",J597,0)</f>
        <v>0</v>
      </c>
      <c r="BH597" s="134">
        <f>IF(N597="sníž. přenesená",J597,0)</f>
        <v>0</v>
      </c>
      <c r="BI597" s="134">
        <f>IF(N597="nulová",J597,0)</f>
        <v>0</v>
      </c>
      <c r="BJ597" s="17" t="s">
        <v>81</v>
      </c>
      <c r="BK597" s="134">
        <f>ROUND(I597*H597,2)</f>
        <v>0</v>
      </c>
      <c r="BL597" s="17" t="s">
        <v>246</v>
      </c>
      <c r="BM597" s="133" t="s">
        <v>964</v>
      </c>
    </row>
    <row r="598" spans="2:65" s="1" customFormat="1" ht="11.25">
      <c r="B598" s="32"/>
      <c r="D598" s="135" t="s">
        <v>140</v>
      </c>
      <c r="F598" s="136" t="s">
        <v>963</v>
      </c>
      <c r="I598" s="137"/>
      <c r="L598" s="32"/>
      <c r="M598" s="138"/>
      <c r="T598" s="53"/>
      <c r="AT598" s="17" t="s">
        <v>140</v>
      </c>
      <c r="AU598" s="17" t="s">
        <v>83</v>
      </c>
    </row>
    <row r="599" spans="2:65" s="1" customFormat="1" ht="11.25">
      <c r="B599" s="32"/>
      <c r="D599" s="139" t="s">
        <v>142</v>
      </c>
      <c r="F599" s="140" t="s">
        <v>965</v>
      </c>
      <c r="I599" s="137"/>
      <c r="L599" s="32"/>
      <c r="M599" s="138"/>
      <c r="T599" s="53"/>
      <c r="AT599" s="17" t="s">
        <v>142</v>
      </c>
      <c r="AU599" s="17" t="s">
        <v>83</v>
      </c>
    </row>
    <row r="600" spans="2:65" s="12" customFormat="1" ht="11.25">
      <c r="B600" s="141"/>
      <c r="D600" s="135" t="s">
        <v>144</v>
      </c>
      <c r="E600" s="142" t="s">
        <v>19</v>
      </c>
      <c r="F600" s="143" t="s">
        <v>966</v>
      </c>
      <c r="H600" s="142" t="s">
        <v>19</v>
      </c>
      <c r="I600" s="144"/>
      <c r="L600" s="141"/>
      <c r="M600" s="145"/>
      <c r="T600" s="146"/>
      <c r="AT600" s="142" t="s">
        <v>144</v>
      </c>
      <c r="AU600" s="142" t="s">
        <v>83</v>
      </c>
      <c r="AV600" s="12" t="s">
        <v>81</v>
      </c>
      <c r="AW600" s="12" t="s">
        <v>37</v>
      </c>
      <c r="AX600" s="12" t="s">
        <v>76</v>
      </c>
      <c r="AY600" s="142" t="s">
        <v>130</v>
      </c>
    </row>
    <row r="601" spans="2:65" s="13" customFormat="1" ht="11.25">
      <c r="B601" s="147"/>
      <c r="D601" s="135" t="s">
        <v>144</v>
      </c>
      <c r="E601" s="148" t="s">
        <v>19</v>
      </c>
      <c r="F601" s="149" t="s">
        <v>204</v>
      </c>
      <c r="H601" s="150">
        <v>26.36</v>
      </c>
      <c r="I601" s="151"/>
      <c r="L601" s="147"/>
      <c r="M601" s="152"/>
      <c r="T601" s="153"/>
      <c r="AT601" s="148" t="s">
        <v>144</v>
      </c>
      <c r="AU601" s="148" t="s">
        <v>83</v>
      </c>
      <c r="AV601" s="13" t="s">
        <v>83</v>
      </c>
      <c r="AW601" s="13" t="s">
        <v>37</v>
      </c>
      <c r="AX601" s="13" t="s">
        <v>81</v>
      </c>
      <c r="AY601" s="148" t="s">
        <v>130</v>
      </c>
    </row>
    <row r="602" spans="2:65" s="1" customFormat="1" ht="21.75" customHeight="1">
      <c r="B602" s="32"/>
      <c r="C602" s="122" t="s">
        <v>967</v>
      </c>
      <c r="D602" s="122" t="s">
        <v>133</v>
      </c>
      <c r="E602" s="123" t="s">
        <v>968</v>
      </c>
      <c r="F602" s="124" t="s">
        <v>969</v>
      </c>
      <c r="G602" s="125" t="s">
        <v>136</v>
      </c>
      <c r="H602" s="126">
        <v>26.36</v>
      </c>
      <c r="I602" s="127"/>
      <c r="J602" s="128">
        <f>ROUND(I602*H602,2)</f>
        <v>0</v>
      </c>
      <c r="K602" s="124" t="s">
        <v>137</v>
      </c>
      <c r="L602" s="32"/>
      <c r="M602" s="129" t="s">
        <v>19</v>
      </c>
      <c r="N602" s="130" t="s">
        <v>47</v>
      </c>
      <c r="P602" s="131">
        <f>O602*H602</f>
        <v>0</v>
      </c>
      <c r="Q602" s="131">
        <v>9.0299999999999998E-3</v>
      </c>
      <c r="R602" s="131">
        <f>Q602*H602</f>
        <v>0.23803079999999999</v>
      </c>
      <c r="S602" s="131">
        <v>0</v>
      </c>
      <c r="T602" s="132">
        <f>S602*H602</f>
        <v>0</v>
      </c>
      <c r="AR602" s="133" t="s">
        <v>246</v>
      </c>
      <c r="AT602" s="133" t="s">
        <v>133</v>
      </c>
      <c r="AU602" s="133" t="s">
        <v>83</v>
      </c>
      <c r="AY602" s="17" t="s">
        <v>130</v>
      </c>
      <c r="BE602" s="134">
        <f>IF(N602="základní",J602,0)</f>
        <v>0</v>
      </c>
      <c r="BF602" s="134">
        <f>IF(N602="snížená",J602,0)</f>
        <v>0</v>
      </c>
      <c r="BG602" s="134">
        <f>IF(N602="zákl. přenesená",J602,0)</f>
        <v>0</v>
      </c>
      <c r="BH602" s="134">
        <f>IF(N602="sníž. přenesená",J602,0)</f>
        <v>0</v>
      </c>
      <c r="BI602" s="134">
        <f>IF(N602="nulová",J602,0)</f>
        <v>0</v>
      </c>
      <c r="BJ602" s="17" t="s">
        <v>81</v>
      </c>
      <c r="BK602" s="134">
        <f>ROUND(I602*H602,2)</f>
        <v>0</v>
      </c>
      <c r="BL602" s="17" t="s">
        <v>246</v>
      </c>
      <c r="BM602" s="133" t="s">
        <v>970</v>
      </c>
    </row>
    <row r="603" spans="2:65" s="1" customFormat="1" ht="11.25">
      <c r="B603" s="32"/>
      <c r="D603" s="135" t="s">
        <v>140</v>
      </c>
      <c r="F603" s="136" t="s">
        <v>971</v>
      </c>
      <c r="I603" s="137"/>
      <c r="L603" s="32"/>
      <c r="M603" s="138"/>
      <c r="T603" s="53"/>
      <c r="AT603" s="17" t="s">
        <v>140</v>
      </c>
      <c r="AU603" s="17" t="s">
        <v>83</v>
      </c>
    </row>
    <row r="604" spans="2:65" s="1" customFormat="1" ht="11.25">
      <c r="B604" s="32"/>
      <c r="D604" s="139" t="s">
        <v>142</v>
      </c>
      <c r="F604" s="140" t="s">
        <v>972</v>
      </c>
      <c r="I604" s="137"/>
      <c r="L604" s="32"/>
      <c r="M604" s="138"/>
      <c r="T604" s="53"/>
      <c r="AT604" s="17" t="s">
        <v>142</v>
      </c>
      <c r="AU604" s="17" t="s">
        <v>83</v>
      </c>
    </row>
    <row r="605" spans="2:65" s="12" customFormat="1" ht="11.25">
      <c r="B605" s="141"/>
      <c r="D605" s="135" t="s">
        <v>144</v>
      </c>
      <c r="E605" s="142" t="s">
        <v>19</v>
      </c>
      <c r="F605" s="143" t="s">
        <v>973</v>
      </c>
      <c r="H605" s="142" t="s">
        <v>19</v>
      </c>
      <c r="I605" s="144"/>
      <c r="L605" s="141"/>
      <c r="M605" s="145"/>
      <c r="T605" s="146"/>
      <c r="AT605" s="142" t="s">
        <v>144</v>
      </c>
      <c r="AU605" s="142" t="s">
        <v>83</v>
      </c>
      <c r="AV605" s="12" t="s">
        <v>81</v>
      </c>
      <c r="AW605" s="12" t="s">
        <v>37</v>
      </c>
      <c r="AX605" s="12" t="s">
        <v>76</v>
      </c>
      <c r="AY605" s="142" t="s">
        <v>130</v>
      </c>
    </row>
    <row r="606" spans="2:65" s="13" customFormat="1" ht="11.25">
      <c r="B606" s="147"/>
      <c r="D606" s="135" t="s">
        <v>144</v>
      </c>
      <c r="E606" s="148" t="s">
        <v>19</v>
      </c>
      <c r="F606" s="149" t="s">
        <v>204</v>
      </c>
      <c r="H606" s="150">
        <v>26.36</v>
      </c>
      <c r="I606" s="151"/>
      <c r="L606" s="147"/>
      <c r="M606" s="152"/>
      <c r="T606" s="153"/>
      <c r="AT606" s="148" t="s">
        <v>144</v>
      </c>
      <c r="AU606" s="148" t="s">
        <v>83</v>
      </c>
      <c r="AV606" s="13" t="s">
        <v>83</v>
      </c>
      <c r="AW606" s="13" t="s">
        <v>37</v>
      </c>
      <c r="AX606" s="13" t="s">
        <v>81</v>
      </c>
      <c r="AY606" s="148" t="s">
        <v>130</v>
      </c>
    </row>
    <row r="607" spans="2:65" s="1" customFormat="1" ht="16.5" customHeight="1">
      <c r="B607" s="32"/>
      <c r="C607" s="154" t="s">
        <v>974</v>
      </c>
      <c r="D607" s="154" t="s">
        <v>220</v>
      </c>
      <c r="E607" s="155" t="s">
        <v>975</v>
      </c>
      <c r="F607" s="156" t="s">
        <v>976</v>
      </c>
      <c r="G607" s="157" t="s">
        <v>136</v>
      </c>
      <c r="H607" s="158">
        <v>30.314</v>
      </c>
      <c r="I607" s="159"/>
      <c r="J607" s="160">
        <f>ROUND(I607*H607,2)</f>
        <v>0</v>
      </c>
      <c r="K607" s="156" t="s">
        <v>137</v>
      </c>
      <c r="L607" s="161"/>
      <c r="M607" s="162" t="s">
        <v>19</v>
      </c>
      <c r="N607" s="163" t="s">
        <v>47</v>
      </c>
      <c r="P607" s="131">
        <f>O607*H607</f>
        <v>0</v>
      </c>
      <c r="Q607" s="131">
        <v>2.1999999999999999E-2</v>
      </c>
      <c r="R607" s="131">
        <f>Q607*H607</f>
        <v>0.66690799999999995</v>
      </c>
      <c r="S607" s="131">
        <v>0</v>
      </c>
      <c r="T607" s="132">
        <f>S607*H607</f>
        <v>0</v>
      </c>
      <c r="AR607" s="133" t="s">
        <v>373</v>
      </c>
      <c r="AT607" s="133" t="s">
        <v>220</v>
      </c>
      <c r="AU607" s="133" t="s">
        <v>83</v>
      </c>
      <c r="AY607" s="17" t="s">
        <v>130</v>
      </c>
      <c r="BE607" s="134">
        <f>IF(N607="základní",J607,0)</f>
        <v>0</v>
      </c>
      <c r="BF607" s="134">
        <f>IF(N607="snížená",J607,0)</f>
        <v>0</v>
      </c>
      <c r="BG607" s="134">
        <f>IF(N607="zákl. přenesená",J607,0)</f>
        <v>0</v>
      </c>
      <c r="BH607" s="134">
        <f>IF(N607="sníž. přenesená",J607,0)</f>
        <v>0</v>
      </c>
      <c r="BI607" s="134">
        <f>IF(N607="nulová",J607,0)</f>
        <v>0</v>
      </c>
      <c r="BJ607" s="17" t="s">
        <v>81</v>
      </c>
      <c r="BK607" s="134">
        <f>ROUND(I607*H607,2)</f>
        <v>0</v>
      </c>
      <c r="BL607" s="17" t="s">
        <v>246</v>
      </c>
      <c r="BM607" s="133" t="s">
        <v>977</v>
      </c>
    </row>
    <row r="608" spans="2:65" s="1" customFormat="1" ht="11.25">
      <c r="B608" s="32"/>
      <c r="D608" s="135" t="s">
        <v>140</v>
      </c>
      <c r="F608" s="136" t="s">
        <v>976</v>
      </c>
      <c r="I608" s="137"/>
      <c r="L608" s="32"/>
      <c r="M608" s="138"/>
      <c r="T608" s="53"/>
      <c r="AT608" s="17" t="s">
        <v>140</v>
      </c>
      <c r="AU608" s="17" t="s">
        <v>83</v>
      </c>
    </row>
    <row r="609" spans="2:65" s="13" customFormat="1" ht="11.25">
      <c r="B609" s="147"/>
      <c r="D609" s="135" t="s">
        <v>144</v>
      </c>
      <c r="F609" s="149" t="s">
        <v>978</v>
      </c>
      <c r="H609" s="150">
        <v>30.314</v>
      </c>
      <c r="I609" s="151"/>
      <c r="L609" s="147"/>
      <c r="M609" s="152"/>
      <c r="T609" s="153"/>
      <c r="AT609" s="148" t="s">
        <v>144</v>
      </c>
      <c r="AU609" s="148" t="s">
        <v>83</v>
      </c>
      <c r="AV609" s="13" t="s">
        <v>83</v>
      </c>
      <c r="AW609" s="13" t="s">
        <v>4</v>
      </c>
      <c r="AX609" s="13" t="s">
        <v>81</v>
      </c>
      <c r="AY609" s="148" t="s">
        <v>130</v>
      </c>
    </row>
    <row r="610" spans="2:65" s="1" customFormat="1" ht="21.75" customHeight="1">
      <c r="B610" s="32"/>
      <c r="C610" s="122" t="s">
        <v>979</v>
      </c>
      <c r="D610" s="122" t="s">
        <v>133</v>
      </c>
      <c r="E610" s="123" t="s">
        <v>980</v>
      </c>
      <c r="F610" s="124" t="s">
        <v>981</v>
      </c>
      <c r="G610" s="125" t="s">
        <v>136</v>
      </c>
      <c r="H610" s="126">
        <v>26.36</v>
      </c>
      <c r="I610" s="127"/>
      <c r="J610" s="128">
        <f>ROUND(I610*H610,2)</f>
        <v>0</v>
      </c>
      <c r="K610" s="124" t="s">
        <v>137</v>
      </c>
      <c r="L610" s="32"/>
      <c r="M610" s="129" t="s">
        <v>19</v>
      </c>
      <c r="N610" s="130" t="s">
        <v>47</v>
      </c>
      <c r="P610" s="131">
        <f>O610*H610</f>
        <v>0</v>
      </c>
      <c r="Q610" s="131">
        <v>0</v>
      </c>
      <c r="R610" s="131">
        <f>Q610*H610</f>
        <v>0</v>
      </c>
      <c r="S610" s="131">
        <v>0</v>
      </c>
      <c r="T610" s="132">
        <f>S610*H610</f>
        <v>0</v>
      </c>
      <c r="AR610" s="133" t="s">
        <v>246</v>
      </c>
      <c r="AT610" s="133" t="s">
        <v>133</v>
      </c>
      <c r="AU610" s="133" t="s">
        <v>83</v>
      </c>
      <c r="AY610" s="17" t="s">
        <v>130</v>
      </c>
      <c r="BE610" s="134">
        <f>IF(N610="základní",J610,0)</f>
        <v>0</v>
      </c>
      <c r="BF610" s="134">
        <f>IF(N610="snížená",J610,0)</f>
        <v>0</v>
      </c>
      <c r="BG610" s="134">
        <f>IF(N610="zákl. přenesená",J610,0)</f>
        <v>0</v>
      </c>
      <c r="BH610" s="134">
        <f>IF(N610="sníž. přenesená",J610,0)</f>
        <v>0</v>
      </c>
      <c r="BI610" s="134">
        <f>IF(N610="nulová",J610,0)</f>
        <v>0</v>
      </c>
      <c r="BJ610" s="17" t="s">
        <v>81</v>
      </c>
      <c r="BK610" s="134">
        <f>ROUND(I610*H610,2)</f>
        <v>0</v>
      </c>
      <c r="BL610" s="17" t="s">
        <v>246</v>
      </c>
      <c r="BM610" s="133" t="s">
        <v>982</v>
      </c>
    </row>
    <row r="611" spans="2:65" s="1" customFormat="1" ht="11.25">
      <c r="B611" s="32"/>
      <c r="D611" s="135" t="s">
        <v>140</v>
      </c>
      <c r="F611" s="136" t="s">
        <v>983</v>
      </c>
      <c r="I611" s="137"/>
      <c r="L611" s="32"/>
      <c r="M611" s="138"/>
      <c r="T611" s="53"/>
      <c r="AT611" s="17" t="s">
        <v>140</v>
      </c>
      <c r="AU611" s="17" t="s">
        <v>83</v>
      </c>
    </row>
    <row r="612" spans="2:65" s="1" customFormat="1" ht="11.25">
      <c r="B612" s="32"/>
      <c r="D612" s="139" t="s">
        <v>142</v>
      </c>
      <c r="F612" s="140" t="s">
        <v>984</v>
      </c>
      <c r="I612" s="137"/>
      <c r="L612" s="32"/>
      <c r="M612" s="138"/>
      <c r="T612" s="53"/>
      <c r="AT612" s="17" t="s">
        <v>142</v>
      </c>
      <c r="AU612" s="17" t="s">
        <v>83</v>
      </c>
    </row>
    <row r="613" spans="2:65" s="1" customFormat="1" ht="21.75" customHeight="1">
      <c r="B613" s="32"/>
      <c r="C613" s="122" t="s">
        <v>985</v>
      </c>
      <c r="D613" s="122" t="s">
        <v>133</v>
      </c>
      <c r="E613" s="123" t="s">
        <v>986</v>
      </c>
      <c r="F613" s="124" t="s">
        <v>987</v>
      </c>
      <c r="G613" s="125" t="s">
        <v>136</v>
      </c>
      <c r="H613" s="126">
        <v>26.36</v>
      </c>
      <c r="I613" s="127"/>
      <c r="J613" s="128">
        <f>ROUND(I613*H613,2)</f>
        <v>0</v>
      </c>
      <c r="K613" s="124" t="s">
        <v>137</v>
      </c>
      <c r="L613" s="32"/>
      <c r="M613" s="129" t="s">
        <v>19</v>
      </c>
      <c r="N613" s="130" t="s">
        <v>47</v>
      </c>
      <c r="P613" s="131">
        <f>O613*H613</f>
        <v>0</v>
      </c>
      <c r="Q613" s="131">
        <v>0</v>
      </c>
      <c r="R613" s="131">
        <f>Q613*H613</f>
        <v>0</v>
      </c>
      <c r="S613" s="131">
        <v>0</v>
      </c>
      <c r="T613" s="132">
        <f>S613*H613</f>
        <v>0</v>
      </c>
      <c r="AR613" s="133" t="s">
        <v>246</v>
      </c>
      <c r="AT613" s="133" t="s">
        <v>133</v>
      </c>
      <c r="AU613" s="133" t="s">
        <v>83</v>
      </c>
      <c r="AY613" s="17" t="s">
        <v>130</v>
      </c>
      <c r="BE613" s="134">
        <f>IF(N613="základní",J613,0)</f>
        <v>0</v>
      </c>
      <c r="BF613" s="134">
        <f>IF(N613="snížená",J613,0)</f>
        <v>0</v>
      </c>
      <c r="BG613" s="134">
        <f>IF(N613="zákl. přenesená",J613,0)</f>
        <v>0</v>
      </c>
      <c r="BH613" s="134">
        <f>IF(N613="sníž. přenesená",J613,0)</f>
        <v>0</v>
      </c>
      <c r="BI613" s="134">
        <f>IF(N613="nulová",J613,0)</f>
        <v>0</v>
      </c>
      <c r="BJ613" s="17" t="s">
        <v>81</v>
      </c>
      <c r="BK613" s="134">
        <f>ROUND(I613*H613,2)</f>
        <v>0</v>
      </c>
      <c r="BL613" s="17" t="s">
        <v>246</v>
      </c>
      <c r="BM613" s="133" t="s">
        <v>988</v>
      </c>
    </row>
    <row r="614" spans="2:65" s="1" customFormat="1" ht="11.25">
      <c r="B614" s="32"/>
      <c r="D614" s="135" t="s">
        <v>140</v>
      </c>
      <c r="F614" s="136" t="s">
        <v>989</v>
      </c>
      <c r="I614" s="137"/>
      <c r="L614" s="32"/>
      <c r="M614" s="138"/>
      <c r="T614" s="53"/>
      <c r="AT614" s="17" t="s">
        <v>140</v>
      </c>
      <c r="AU614" s="17" t="s">
        <v>83</v>
      </c>
    </row>
    <row r="615" spans="2:65" s="1" customFormat="1" ht="11.25">
      <c r="B615" s="32"/>
      <c r="D615" s="139" t="s">
        <v>142</v>
      </c>
      <c r="F615" s="140" t="s">
        <v>990</v>
      </c>
      <c r="I615" s="137"/>
      <c r="L615" s="32"/>
      <c r="M615" s="138"/>
      <c r="T615" s="53"/>
      <c r="AT615" s="17" t="s">
        <v>142</v>
      </c>
      <c r="AU615" s="17" t="s">
        <v>83</v>
      </c>
    </row>
    <row r="616" spans="2:65" s="1" customFormat="1" ht="21.75" customHeight="1">
      <c r="B616" s="32"/>
      <c r="C616" s="122" t="s">
        <v>991</v>
      </c>
      <c r="D616" s="122" t="s">
        <v>133</v>
      </c>
      <c r="E616" s="123" t="s">
        <v>992</v>
      </c>
      <c r="F616" s="124" t="s">
        <v>993</v>
      </c>
      <c r="G616" s="125" t="s">
        <v>136</v>
      </c>
      <c r="H616" s="126">
        <v>26.36</v>
      </c>
      <c r="I616" s="127"/>
      <c r="J616" s="128">
        <f>ROUND(I616*H616,2)</f>
        <v>0</v>
      </c>
      <c r="K616" s="124" t="s">
        <v>137</v>
      </c>
      <c r="L616" s="32"/>
      <c r="M616" s="129" t="s">
        <v>19</v>
      </c>
      <c r="N616" s="130" t="s">
        <v>47</v>
      </c>
      <c r="P616" s="131">
        <f>O616*H616</f>
        <v>0</v>
      </c>
      <c r="Q616" s="131">
        <v>0</v>
      </c>
      <c r="R616" s="131">
        <f>Q616*H616</f>
        <v>0</v>
      </c>
      <c r="S616" s="131">
        <v>0</v>
      </c>
      <c r="T616" s="132">
        <f>S616*H616</f>
        <v>0</v>
      </c>
      <c r="AR616" s="133" t="s">
        <v>246</v>
      </c>
      <c r="AT616" s="133" t="s">
        <v>133</v>
      </c>
      <c r="AU616" s="133" t="s">
        <v>83</v>
      </c>
      <c r="AY616" s="17" t="s">
        <v>130</v>
      </c>
      <c r="BE616" s="134">
        <f>IF(N616="základní",J616,0)</f>
        <v>0</v>
      </c>
      <c r="BF616" s="134">
        <f>IF(N616="snížená",J616,0)</f>
        <v>0</v>
      </c>
      <c r="BG616" s="134">
        <f>IF(N616="zákl. přenesená",J616,0)</f>
        <v>0</v>
      </c>
      <c r="BH616" s="134">
        <f>IF(N616="sníž. přenesená",J616,0)</f>
        <v>0</v>
      </c>
      <c r="BI616" s="134">
        <f>IF(N616="nulová",J616,0)</f>
        <v>0</v>
      </c>
      <c r="BJ616" s="17" t="s">
        <v>81</v>
      </c>
      <c r="BK616" s="134">
        <f>ROUND(I616*H616,2)</f>
        <v>0</v>
      </c>
      <c r="BL616" s="17" t="s">
        <v>246</v>
      </c>
      <c r="BM616" s="133" t="s">
        <v>994</v>
      </c>
    </row>
    <row r="617" spans="2:65" s="1" customFormat="1" ht="11.25">
      <c r="B617" s="32"/>
      <c r="D617" s="135" t="s">
        <v>140</v>
      </c>
      <c r="F617" s="136" t="s">
        <v>995</v>
      </c>
      <c r="I617" s="137"/>
      <c r="L617" s="32"/>
      <c r="M617" s="138"/>
      <c r="T617" s="53"/>
      <c r="AT617" s="17" t="s">
        <v>140</v>
      </c>
      <c r="AU617" s="17" t="s">
        <v>83</v>
      </c>
    </row>
    <row r="618" spans="2:65" s="1" customFormat="1" ht="11.25">
      <c r="B618" s="32"/>
      <c r="D618" s="139" t="s">
        <v>142</v>
      </c>
      <c r="F618" s="140" t="s">
        <v>996</v>
      </c>
      <c r="I618" s="137"/>
      <c r="L618" s="32"/>
      <c r="M618" s="138"/>
      <c r="T618" s="53"/>
      <c r="AT618" s="17" t="s">
        <v>142</v>
      </c>
      <c r="AU618" s="17" t="s">
        <v>83</v>
      </c>
    </row>
    <row r="619" spans="2:65" s="1" customFormat="1" ht="16.5" customHeight="1">
      <c r="B619" s="32"/>
      <c r="C619" s="122" t="s">
        <v>997</v>
      </c>
      <c r="D619" s="122" t="s">
        <v>133</v>
      </c>
      <c r="E619" s="123" t="s">
        <v>998</v>
      </c>
      <c r="F619" s="124" t="s">
        <v>999</v>
      </c>
      <c r="G619" s="125" t="s">
        <v>136</v>
      </c>
      <c r="H619" s="126">
        <v>26.36</v>
      </c>
      <c r="I619" s="127"/>
      <c r="J619" s="128">
        <f>ROUND(I619*H619,2)</f>
        <v>0</v>
      </c>
      <c r="K619" s="124" t="s">
        <v>137</v>
      </c>
      <c r="L619" s="32"/>
      <c r="M619" s="129" t="s">
        <v>19</v>
      </c>
      <c r="N619" s="130" t="s">
        <v>47</v>
      </c>
      <c r="P619" s="131">
        <f>O619*H619</f>
        <v>0</v>
      </c>
      <c r="Q619" s="131">
        <v>1.5E-3</v>
      </c>
      <c r="R619" s="131">
        <f>Q619*H619</f>
        <v>3.9539999999999999E-2</v>
      </c>
      <c r="S619" s="131">
        <v>0</v>
      </c>
      <c r="T619" s="132">
        <f>S619*H619</f>
        <v>0</v>
      </c>
      <c r="AR619" s="133" t="s">
        <v>246</v>
      </c>
      <c r="AT619" s="133" t="s">
        <v>133</v>
      </c>
      <c r="AU619" s="133" t="s">
        <v>83</v>
      </c>
      <c r="AY619" s="17" t="s">
        <v>130</v>
      </c>
      <c r="BE619" s="134">
        <f>IF(N619="základní",J619,0)</f>
        <v>0</v>
      </c>
      <c r="BF619" s="134">
        <f>IF(N619="snížená",J619,0)</f>
        <v>0</v>
      </c>
      <c r="BG619" s="134">
        <f>IF(N619="zákl. přenesená",J619,0)</f>
        <v>0</v>
      </c>
      <c r="BH619" s="134">
        <f>IF(N619="sníž. přenesená",J619,0)</f>
        <v>0</v>
      </c>
      <c r="BI619" s="134">
        <f>IF(N619="nulová",J619,0)</f>
        <v>0</v>
      </c>
      <c r="BJ619" s="17" t="s">
        <v>81</v>
      </c>
      <c r="BK619" s="134">
        <f>ROUND(I619*H619,2)</f>
        <v>0</v>
      </c>
      <c r="BL619" s="17" t="s">
        <v>246</v>
      </c>
      <c r="BM619" s="133" t="s">
        <v>1000</v>
      </c>
    </row>
    <row r="620" spans="2:65" s="1" customFormat="1" ht="11.25">
      <c r="B620" s="32"/>
      <c r="D620" s="135" t="s">
        <v>140</v>
      </c>
      <c r="F620" s="136" t="s">
        <v>1001</v>
      </c>
      <c r="I620" s="137"/>
      <c r="L620" s="32"/>
      <c r="M620" s="138"/>
      <c r="T620" s="53"/>
      <c r="AT620" s="17" t="s">
        <v>140</v>
      </c>
      <c r="AU620" s="17" t="s">
        <v>83</v>
      </c>
    </row>
    <row r="621" spans="2:65" s="1" customFormat="1" ht="11.25">
      <c r="B621" s="32"/>
      <c r="D621" s="139" t="s">
        <v>142</v>
      </c>
      <c r="F621" s="140" t="s">
        <v>1002</v>
      </c>
      <c r="I621" s="137"/>
      <c r="L621" s="32"/>
      <c r="M621" s="138"/>
      <c r="T621" s="53"/>
      <c r="AT621" s="17" t="s">
        <v>142</v>
      </c>
      <c r="AU621" s="17" t="s">
        <v>83</v>
      </c>
    </row>
    <row r="622" spans="2:65" s="12" customFormat="1" ht="11.25">
      <c r="B622" s="141"/>
      <c r="D622" s="135" t="s">
        <v>144</v>
      </c>
      <c r="E622" s="142" t="s">
        <v>19</v>
      </c>
      <c r="F622" s="143" t="s">
        <v>1003</v>
      </c>
      <c r="H622" s="142" t="s">
        <v>19</v>
      </c>
      <c r="I622" s="144"/>
      <c r="L622" s="141"/>
      <c r="M622" s="145"/>
      <c r="T622" s="146"/>
      <c r="AT622" s="142" t="s">
        <v>144</v>
      </c>
      <c r="AU622" s="142" t="s">
        <v>83</v>
      </c>
      <c r="AV622" s="12" t="s">
        <v>81</v>
      </c>
      <c r="AW622" s="12" t="s">
        <v>37</v>
      </c>
      <c r="AX622" s="12" t="s">
        <v>76</v>
      </c>
      <c r="AY622" s="142" t="s">
        <v>130</v>
      </c>
    </row>
    <row r="623" spans="2:65" s="13" customFormat="1" ht="11.25">
      <c r="B623" s="147"/>
      <c r="D623" s="135" t="s">
        <v>144</v>
      </c>
      <c r="E623" s="148" t="s">
        <v>19</v>
      </c>
      <c r="F623" s="149" t="s">
        <v>204</v>
      </c>
      <c r="H623" s="150">
        <v>26.36</v>
      </c>
      <c r="I623" s="151"/>
      <c r="L623" s="147"/>
      <c r="M623" s="152"/>
      <c r="T623" s="153"/>
      <c r="AT623" s="148" t="s">
        <v>144</v>
      </c>
      <c r="AU623" s="148" t="s">
        <v>83</v>
      </c>
      <c r="AV623" s="13" t="s">
        <v>83</v>
      </c>
      <c r="AW623" s="13" t="s">
        <v>37</v>
      </c>
      <c r="AX623" s="13" t="s">
        <v>81</v>
      </c>
      <c r="AY623" s="148" t="s">
        <v>130</v>
      </c>
    </row>
    <row r="624" spans="2:65" s="1" customFormat="1" ht="21.75" customHeight="1">
      <c r="B624" s="32"/>
      <c r="C624" s="122" t="s">
        <v>1004</v>
      </c>
      <c r="D624" s="122" t="s">
        <v>133</v>
      </c>
      <c r="E624" s="123" t="s">
        <v>1005</v>
      </c>
      <c r="F624" s="124" t="s">
        <v>1006</v>
      </c>
      <c r="G624" s="125" t="s">
        <v>319</v>
      </c>
      <c r="H624" s="126">
        <v>1.2689999999999999</v>
      </c>
      <c r="I624" s="127"/>
      <c r="J624" s="128">
        <f>ROUND(I624*H624,2)</f>
        <v>0</v>
      </c>
      <c r="K624" s="124" t="s">
        <v>137</v>
      </c>
      <c r="L624" s="32"/>
      <c r="M624" s="129" t="s">
        <v>19</v>
      </c>
      <c r="N624" s="130" t="s">
        <v>47</v>
      </c>
      <c r="P624" s="131">
        <f>O624*H624</f>
        <v>0</v>
      </c>
      <c r="Q624" s="131">
        <v>0</v>
      </c>
      <c r="R624" s="131">
        <f>Q624*H624</f>
        <v>0</v>
      </c>
      <c r="S624" s="131">
        <v>0</v>
      </c>
      <c r="T624" s="132">
        <f>S624*H624</f>
        <v>0</v>
      </c>
      <c r="AR624" s="133" t="s">
        <v>246</v>
      </c>
      <c r="AT624" s="133" t="s">
        <v>133</v>
      </c>
      <c r="AU624" s="133" t="s">
        <v>83</v>
      </c>
      <c r="AY624" s="17" t="s">
        <v>130</v>
      </c>
      <c r="BE624" s="134">
        <f>IF(N624="základní",J624,0)</f>
        <v>0</v>
      </c>
      <c r="BF624" s="134">
        <f>IF(N624="snížená",J624,0)</f>
        <v>0</v>
      </c>
      <c r="BG624" s="134">
        <f>IF(N624="zákl. přenesená",J624,0)</f>
        <v>0</v>
      </c>
      <c r="BH624" s="134">
        <f>IF(N624="sníž. přenesená",J624,0)</f>
        <v>0</v>
      </c>
      <c r="BI624" s="134">
        <f>IF(N624="nulová",J624,0)</f>
        <v>0</v>
      </c>
      <c r="BJ624" s="17" t="s">
        <v>81</v>
      </c>
      <c r="BK624" s="134">
        <f>ROUND(I624*H624,2)</f>
        <v>0</v>
      </c>
      <c r="BL624" s="17" t="s">
        <v>246</v>
      </c>
      <c r="BM624" s="133" t="s">
        <v>1007</v>
      </c>
    </row>
    <row r="625" spans="2:65" s="1" customFormat="1" ht="19.5">
      <c r="B625" s="32"/>
      <c r="D625" s="135" t="s">
        <v>140</v>
      </c>
      <c r="F625" s="136" t="s">
        <v>1008</v>
      </c>
      <c r="I625" s="137"/>
      <c r="L625" s="32"/>
      <c r="M625" s="138"/>
      <c r="T625" s="53"/>
      <c r="AT625" s="17" t="s">
        <v>140</v>
      </c>
      <c r="AU625" s="17" t="s">
        <v>83</v>
      </c>
    </row>
    <row r="626" spans="2:65" s="1" customFormat="1" ht="11.25">
      <c r="B626" s="32"/>
      <c r="D626" s="139" t="s">
        <v>142</v>
      </c>
      <c r="F626" s="140" t="s">
        <v>1009</v>
      </c>
      <c r="I626" s="137"/>
      <c r="L626" s="32"/>
      <c r="M626" s="138"/>
      <c r="T626" s="53"/>
      <c r="AT626" s="17" t="s">
        <v>142</v>
      </c>
      <c r="AU626" s="17" t="s">
        <v>83</v>
      </c>
    </row>
    <row r="627" spans="2:65" s="11" customFormat="1" ht="22.9" customHeight="1">
      <c r="B627" s="110"/>
      <c r="D627" s="111" t="s">
        <v>75</v>
      </c>
      <c r="E627" s="120" t="s">
        <v>1010</v>
      </c>
      <c r="F627" s="120" t="s">
        <v>1011</v>
      </c>
      <c r="I627" s="113"/>
      <c r="J627" s="121">
        <f>BK627</f>
        <v>0</v>
      </c>
      <c r="L627" s="110"/>
      <c r="M627" s="115"/>
      <c r="P627" s="116">
        <f>SUM(P628:P683)</f>
        <v>0</v>
      </c>
      <c r="R627" s="116">
        <f>SUM(R628:R683)</f>
        <v>2.1200221099999998</v>
      </c>
      <c r="T627" s="117">
        <f>SUM(T628:T683)</f>
        <v>0</v>
      </c>
      <c r="AR627" s="111" t="s">
        <v>83</v>
      </c>
      <c r="AT627" s="118" t="s">
        <v>75</v>
      </c>
      <c r="AU627" s="118" t="s">
        <v>81</v>
      </c>
      <c r="AY627" s="111" t="s">
        <v>130</v>
      </c>
      <c r="BK627" s="119">
        <f>SUM(BK628:BK683)</f>
        <v>0</v>
      </c>
    </row>
    <row r="628" spans="2:65" s="1" customFormat="1" ht="16.5" customHeight="1">
      <c r="B628" s="32"/>
      <c r="C628" s="122" t="s">
        <v>1012</v>
      </c>
      <c r="D628" s="122" t="s">
        <v>133</v>
      </c>
      <c r="E628" s="123" t="s">
        <v>1013</v>
      </c>
      <c r="F628" s="124" t="s">
        <v>1014</v>
      </c>
      <c r="G628" s="125" t="s">
        <v>136</v>
      </c>
      <c r="H628" s="126">
        <v>102.6</v>
      </c>
      <c r="I628" s="127"/>
      <c r="J628" s="128">
        <f>ROUND(I628*H628,2)</f>
        <v>0</v>
      </c>
      <c r="K628" s="124" t="s">
        <v>137</v>
      </c>
      <c r="L628" s="32"/>
      <c r="M628" s="129" t="s">
        <v>19</v>
      </c>
      <c r="N628" s="130" t="s">
        <v>47</v>
      </c>
      <c r="P628" s="131">
        <f>O628*H628</f>
        <v>0</v>
      </c>
      <c r="Q628" s="131">
        <v>0</v>
      </c>
      <c r="R628" s="131">
        <f>Q628*H628</f>
        <v>0</v>
      </c>
      <c r="S628" s="131">
        <v>0</v>
      </c>
      <c r="T628" s="132">
        <f>S628*H628</f>
        <v>0</v>
      </c>
      <c r="AR628" s="133" t="s">
        <v>246</v>
      </c>
      <c r="AT628" s="133" t="s">
        <v>133</v>
      </c>
      <c r="AU628" s="133" t="s">
        <v>83</v>
      </c>
      <c r="AY628" s="17" t="s">
        <v>130</v>
      </c>
      <c r="BE628" s="134">
        <f>IF(N628="základní",J628,0)</f>
        <v>0</v>
      </c>
      <c r="BF628" s="134">
        <f>IF(N628="snížená",J628,0)</f>
        <v>0</v>
      </c>
      <c r="BG628" s="134">
        <f>IF(N628="zákl. přenesená",J628,0)</f>
        <v>0</v>
      </c>
      <c r="BH628" s="134">
        <f>IF(N628="sníž. přenesená",J628,0)</f>
        <v>0</v>
      </c>
      <c r="BI628" s="134">
        <f>IF(N628="nulová",J628,0)</f>
        <v>0</v>
      </c>
      <c r="BJ628" s="17" t="s">
        <v>81</v>
      </c>
      <c r="BK628" s="134">
        <f>ROUND(I628*H628,2)</f>
        <v>0</v>
      </c>
      <c r="BL628" s="17" t="s">
        <v>246</v>
      </c>
      <c r="BM628" s="133" t="s">
        <v>1015</v>
      </c>
    </row>
    <row r="629" spans="2:65" s="1" customFormat="1" ht="11.25">
      <c r="B629" s="32"/>
      <c r="D629" s="135" t="s">
        <v>140</v>
      </c>
      <c r="F629" s="136" t="s">
        <v>1016</v>
      </c>
      <c r="I629" s="137"/>
      <c r="L629" s="32"/>
      <c r="M629" s="138"/>
      <c r="T629" s="53"/>
      <c r="AT629" s="17" t="s">
        <v>140</v>
      </c>
      <c r="AU629" s="17" t="s">
        <v>83</v>
      </c>
    </row>
    <row r="630" spans="2:65" s="1" customFormat="1" ht="11.25">
      <c r="B630" s="32"/>
      <c r="D630" s="139" t="s">
        <v>142</v>
      </c>
      <c r="F630" s="140" t="s">
        <v>1017</v>
      </c>
      <c r="I630" s="137"/>
      <c r="L630" s="32"/>
      <c r="M630" s="138"/>
      <c r="T630" s="53"/>
      <c r="AT630" s="17" t="s">
        <v>142</v>
      </c>
      <c r="AU630" s="17" t="s">
        <v>83</v>
      </c>
    </row>
    <row r="631" spans="2:65" s="1" customFormat="1" ht="16.5" customHeight="1">
      <c r="B631" s="32"/>
      <c r="C631" s="122" t="s">
        <v>1018</v>
      </c>
      <c r="D631" s="122" t="s">
        <v>133</v>
      </c>
      <c r="E631" s="123" t="s">
        <v>1019</v>
      </c>
      <c r="F631" s="124" t="s">
        <v>1020</v>
      </c>
      <c r="G631" s="125" t="s">
        <v>136</v>
      </c>
      <c r="H631" s="126">
        <v>64.343000000000004</v>
      </c>
      <c r="I631" s="127"/>
      <c r="J631" s="128">
        <f>ROUND(I631*H631,2)</f>
        <v>0</v>
      </c>
      <c r="K631" s="124" t="s">
        <v>137</v>
      </c>
      <c r="L631" s="32"/>
      <c r="M631" s="129" t="s">
        <v>19</v>
      </c>
      <c r="N631" s="130" t="s">
        <v>47</v>
      </c>
      <c r="P631" s="131">
        <f>O631*H631</f>
        <v>0</v>
      </c>
      <c r="Q631" s="131">
        <v>2.9999999999999997E-4</v>
      </c>
      <c r="R631" s="131">
        <f>Q631*H631</f>
        <v>1.9302899999999998E-2</v>
      </c>
      <c r="S631" s="131">
        <v>0</v>
      </c>
      <c r="T631" s="132">
        <f>S631*H631</f>
        <v>0</v>
      </c>
      <c r="AR631" s="133" t="s">
        <v>246</v>
      </c>
      <c r="AT631" s="133" t="s">
        <v>133</v>
      </c>
      <c r="AU631" s="133" t="s">
        <v>83</v>
      </c>
      <c r="AY631" s="17" t="s">
        <v>130</v>
      </c>
      <c r="BE631" s="134">
        <f>IF(N631="základní",J631,0)</f>
        <v>0</v>
      </c>
      <c r="BF631" s="134">
        <f>IF(N631="snížená",J631,0)</f>
        <v>0</v>
      </c>
      <c r="BG631" s="134">
        <f>IF(N631="zákl. přenesená",J631,0)</f>
        <v>0</v>
      </c>
      <c r="BH631" s="134">
        <f>IF(N631="sníž. přenesená",J631,0)</f>
        <v>0</v>
      </c>
      <c r="BI631" s="134">
        <f>IF(N631="nulová",J631,0)</f>
        <v>0</v>
      </c>
      <c r="BJ631" s="17" t="s">
        <v>81</v>
      </c>
      <c r="BK631" s="134">
        <f>ROUND(I631*H631,2)</f>
        <v>0</v>
      </c>
      <c r="BL631" s="17" t="s">
        <v>246</v>
      </c>
      <c r="BM631" s="133" t="s">
        <v>1021</v>
      </c>
    </row>
    <row r="632" spans="2:65" s="1" customFormat="1" ht="11.25">
      <c r="B632" s="32"/>
      <c r="D632" s="135" t="s">
        <v>140</v>
      </c>
      <c r="F632" s="136" t="s">
        <v>1022</v>
      </c>
      <c r="I632" s="137"/>
      <c r="L632" s="32"/>
      <c r="M632" s="138"/>
      <c r="T632" s="53"/>
      <c r="AT632" s="17" t="s">
        <v>140</v>
      </c>
      <c r="AU632" s="17" t="s">
        <v>83</v>
      </c>
    </row>
    <row r="633" spans="2:65" s="1" customFormat="1" ht="11.25">
      <c r="B633" s="32"/>
      <c r="D633" s="139" t="s">
        <v>142</v>
      </c>
      <c r="F633" s="140" t="s">
        <v>1023</v>
      </c>
      <c r="I633" s="137"/>
      <c r="L633" s="32"/>
      <c r="M633" s="138"/>
      <c r="T633" s="53"/>
      <c r="AT633" s="17" t="s">
        <v>142</v>
      </c>
      <c r="AU633" s="17" t="s">
        <v>83</v>
      </c>
    </row>
    <row r="634" spans="2:65" s="12" customFormat="1" ht="11.25">
      <c r="B634" s="141"/>
      <c r="D634" s="135" t="s">
        <v>144</v>
      </c>
      <c r="E634" s="142" t="s">
        <v>19</v>
      </c>
      <c r="F634" s="143" t="s">
        <v>1024</v>
      </c>
      <c r="H634" s="142" t="s">
        <v>19</v>
      </c>
      <c r="I634" s="144"/>
      <c r="L634" s="141"/>
      <c r="M634" s="145"/>
      <c r="T634" s="146"/>
      <c r="AT634" s="142" t="s">
        <v>144</v>
      </c>
      <c r="AU634" s="142" t="s">
        <v>83</v>
      </c>
      <c r="AV634" s="12" t="s">
        <v>81</v>
      </c>
      <c r="AW634" s="12" t="s">
        <v>37</v>
      </c>
      <c r="AX634" s="12" t="s">
        <v>76</v>
      </c>
      <c r="AY634" s="142" t="s">
        <v>130</v>
      </c>
    </row>
    <row r="635" spans="2:65" s="13" customFormat="1" ht="11.25">
      <c r="B635" s="147"/>
      <c r="D635" s="135" t="s">
        <v>144</v>
      </c>
      <c r="E635" s="148" t="s">
        <v>19</v>
      </c>
      <c r="F635" s="149" t="s">
        <v>156</v>
      </c>
      <c r="H635" s="150">
        <v>64.343000000000004</v>
      </c>
      <c r="I635" s="151"/>
      <c r="L635" s="147"/>
      <c r="M635" s="152"/>
      <c r="T635" s="153"/>
      <c r="AT635" s="148" t="s">
        <v>144</v>
      </c>
      <c r="AU635" s="148" t="s">
        <v>83</v>
      </c>
      <c r="AV635" s="13" t="s">
        <v>83</v>
      </c>
      <c r="AW635" s="13" t="s">
        <v>37</v>
      </c>
      <c r="AX635" s="13" t="s">
        <v>81</v>
      </c>
      <c r="AY635" s="148" t="s">
        <v>130</v>
      </c>
    </row>
    <row r="636" spans="2:65" s="1" customFormat="1" ht="21.75" customHeight="1">
      <c r="B636" s="32"/>
      <c r="C636" s="122" t="s">
        <v>1025</v>
      </c>
      <c r="D636" s="122" t="s">
        <v>133</v>
      </c>
      <c r="E636" s="123" t="s">
        <v>1026</v>
      </c>
      <c r="F636" s="124" t="s">
        <v>1027</v>
      </c>
      <c r="G636" s="125" t="s">
        <v>136</v>
      </c>
      <c r="H636" s="126">
        <v>64.343000000000004</v>
      </c>
      <c r="I636" s="127"/>
      <c r="J636" s="128">
        <f>ROUND(I636*H636,2)</f>
        <v>0</v>
      </c>
      <c r="K636" s="124" t="s">
        <v>137</v>
      </c>
      <c r="L636" s="32"/>
      <c r="M636" s="129" t="s">
        <v>19</v>
      </c>
      <c r="N636" s="130" t="s">
        <v>47</v>
      </c>
      <c r="P636" s="131">
        <f>O636*H636</f>
        <v>0</v>
      </c>
      <c r="Q636" s="131">
        <v>9.0900000000000009E-3</v>
      </c>
      <c r="R636" s="131">
        <f>Q636*H636</f>
        <v>0.58487787000000013</v>
      </c>
      <c r="S636" s="131">
        <v>0</v>
      </c>
      <c r="T636" s="132">
        <f>S636*H636</f>
        <v>0</v>
      </c>
      <c r="AR636" s="133" t="s">
        <v>246</v>
      </c>
      <c r="AT636" s="133" t="s">
        <v>133</v>
      </c>
      <c r="AU636" s="133" t="s">
        <v>83</v>
      </c>
      <c r="AY636" s="17" t="s">
        <v>130</v>
      </c>
      <c r="BE636" s="134">
        <f>IF(N636="základní",J636,0)</f>
        <v>0</v>
      </c>
      <c r="BF636" s="134">
        <f>IF(N636="snížená",J636,0)</f>
        <v>0</v>
      </c>
      <c r="BG636" s="134">
        <f>IF(N636="zákl. přenesená",J636,0)</f>
        <v>0</v>
      </c>
      <c r="BH636" s="134">
        <f>IF(N636="sníž. přenesená",J636,0)</f>
        <v>0</v>
      </c>
      <c r="BI636" s="134">
        <f>IF(N636="nulová",J636,0)</f>
        <v>0</v>
      </c>
      <c r="BJ636" s="17" t="s">
        <v>81</v>
      </c>
      <c r="BK636" s="134">
        <f>ROUND(I636*H636,2)</f>
        <v>0</v>
      </c>
      <c r="BL636" s="17" t="s">
        <v>246</v>
      </c>
      <c r="BM636" s="133" t="s">
        <v>1028</v>
      </c>
    </row>
    <row r="637" spans="2:65" s="1" customFormat="1" ht="11.25">
      <c r="B637" s="32"/>
      <c r="D637" s="135" t="s">
        <v>140</v>
      </c>
      <c r="F637" s="136" t="s">
        <v>1029</v>
      </c>
      <c r="I637" s="137"/>
      <c r="L637" s="32"/>
      <c r="M637" s="138"/>
      <c r="T637" s="53"/>
      <c r="AT637" s="17" t="s">
        <v>140</v>
      </c>
      <c r="AU637" s="17" t="s">
        <v>83</v>
      </c>
    </row>
    <row r="638" spans="2:65" s="1" customFormat="1" ht="11.25">
      <c r="B638" s="32"/>
      <c r="D638" s="139" t="s">
        <v>142</v>
      </c>
      <c r="F638" s="140" t="s">
        <v>1030</v>
      </c>
      <c r="I638" s="137"/>
      <c r="L638" s="32"/>
      <c r="M638" s="138"/>
      <c r="T638" s="53"/>
      <c r="AT638" s="17" t="s">
        <v>142</v>
      </c>
      <c r="AU638" s="17" t="s">
        <v>83</v>
      </c>
    </row>
    <row r="639" spans="2:65" s="12" customFormat="1" ht="11.25">
      <c r="B639" s="141"/>
      <c r="D639" s="135" t="s">
        <v>144</v>
      </c>
      <c r="E639" s="142" t="s">
        <v>19</v>
      </c>
      <c r="F639" s="143" t="s">
        <v>1031</v>
      </c>
      <c r="H639" s="142" t="s">
        <v>19</v>
      </c>
      <c r="I639" s="144"/>
      <c r="L639" s="141"/>
      <c r="M639" s="145"/>
      <c r="T639" s="146"/>
      <c r="AT639" s="142" t="s">
        <v>144</v>
      </c>
      <c r="AU639" s="142" t="s">
        <v>83</v>
      </c>
      <c r="AV639" s="12" t="s">
        <v>81</v>
      </c>
      <c r="AW639" s="12" t="s">
        <v>37</v>
      </c>
      <c r="AX639" s="12" t="s">
        <v>76</v>
      </c>
      <c r="AY639" s="142" t="s">
        <v>130</v>
      </c>
    </row>
    <row r="640" spans="2:65" s="13" customFormat="1" ht="11.25">
      <c r="B640" s="147"/>
      <c r="D640" s="135" t="s">
        <v>144</v>
      </c>
      <c r="E640" s="148" t="s">
        <v>19</v>
      </c>
      <c r="F640" s="149" t="s">
        <v>156</v>
      </c>
      <c r="H640" s="150">
        <v>64.343000000000004</v>
      </c>
      <c r="I640" s="151"/>
      <c r="L640" s="147"/>
      <c r="M640" s="152"/>
      <c r="T640" s="153"/>
      <c r="AT640" s="148" t="s">
        <v>144</v>
      </c>
      <c r="AU640" s="148" t="s">
        <v>83</v>
      </c>
      <c r="AV640" s="13" t="s">
        <v>83</v>
      </c>
      <c r="AW640" s="13" t="s">
        <v>37</v>
      </c>
      <c r="AX640" s="13" t="s">
        <v>81</v>
      </c>
      <c r="AY640" s="148" t="s">
        <v>130</v>
      </c>
    </row>
    <row r="641" spans="2:65" s="1" customFormat="1" ht="16.5" customHeight="1">
      <c r="B641" s="32"/>
      <c r="C641" s="154" t="s">
        <v>1032</v>
      </c>
      <c r="D641" s="154" t="s">
        <v>220</v>
      </c>
      <c r="E641" s="155" t="s">
        <v>1033</v>
      </c>
      <c r="F641" s="156" t="s">
        <v>1034</v>
      </c>
      <c r="G641" s="157" t="s">
        <v>136</v>
      </c>
      <c r="H641" s="158">
        <v>73.994</v>
      </c>
      <c r="I641" s="159"/>
      <c r="J641" s="160">
        <f>ROUND(I641*H641,2)</f>
        <v>0</v>
      </c>
      <c r="K641" s="156" t="s">
        <v>137</v>
      </c>
      <c r="L641" s="161"/>
      <c r="M641" s="162" t="s">
        <v>19</v>
      </c>
      <c r="N641" s="163" t="s">
        <v>47</v>
      </c>
      <c r="P641" s="131">
        <f>O641*H641</f>
        <v>0</v>
      </c>
      <c r="Q641" s="131">
        <v>1.9E-2</v>
      </c>
      <c r="R641" s="131">
        <f>Q641*H641</f>
        <v>1.405886</v>
      </c>
      <c r="S641" s="131">
        <v>0</v>
      </c>
      <c r="T641" s="132">
        <f>S641*H641</f>
        <v>0</v>
      </c>
      <c r="AR641" s="133" t="s">
        <v>373</v>
      </c>
      <c r="AT641" s="133" t="s">
        <v>220</v>
      </c>
      <c r="AU641" s="133" t="s">
        <v>83</v>
      </c>
      <c r="AY641" s="17" t="s">
        <v>130</v>
      </c>
      <c r="BE641" s="134">
        <f>IF(N641="základní",J641,0)</f>
        <v>0</v>
      </c>
      <c r="BF641" s="134">
        <f>IF(N641="snížená",J641,0)</f>
        <v>0</v>
      </c>
      <c r="BG641" s="134">
        <f>IF(N641="zákl. přenesená",J641,0)</f>
        <v>0</v>
      </c>
      <c r="BH641" s="134">
        <f>IF(N641="sníž. přenesená",J641,0)</f>
        <v>0</v>
      </c>
      <c r="BI641" s="134">
        <f>IF(N641="nulová",J641,0)</f>
        <v>0</v>
      </c>
      <c r="BJ641" s="17" t="s">
        <v>81</v>
      </c>
      <c r="BK641" s="134">
        <f>ROUND(I641*H641,2)</f>
        <v>0</v>
      </c>
      <c r="BL641" s="17" t="s">
        <v>246</v>
      </c>
      <c r="BM641" s="133" t="s">
        <v>1035</v>
      </c>
    </row>
    <row r="642" spans="2:65" s="1" customFormat="1" ht="11.25">
      <c r="B642" s="32"/>
      <c r="D642" s="135" t="s">
        <v>140</v>
      </c>
      <c r="F642" s="136" t="s">
        <v>1034</v>
      </c>
      <c r="I642" s="137"/>
      <c r="L642" s="32"/>
      <c r="M642" s="138"/>
      <c r="T642" s="53"/>
      <c r="AT642" s="17" t="s">
        <v>140</v>
      </c>
      <c r="AU642" s="17" t="s">
        <v>83</v>
      </c>
    </row>
    <row r="643" spans="2:65" s="13" customFormat="1" ht="11.25">
      <c r="B643" s="147"/>
      <c r="D643" s="135" t="s">
        <v>144</v>
      </c>
      <c r="F643" s="149" t="s">
        <v>1036</v>
      </c>
      <c r="H643" s="150">
        <v>73.994</v>
      </c>
      <c r="I643" s="151"/>
      <c r="L643" s="147"/>
      <c r="M643" s="152"/>
      <c r="T643" s="153"/>
      <c r="AT643" s="148" t="s">
        <v>144</v>
      </c>
      <c r="AU643" s="148" t="s">
        <v>83</v>
      </c>
      <c r="AV643" s="13" t="s">
        <v>83</v>
      </c>
      <c r="AW643" s="13" t="s">
        <v>4</v>
      </c>
      <c r="AX643" s="13" t="s">
        <v>81</v>
      </c>
      <c r="AY643" s="148" t="s">
        <v>130</v>
      </c>
    </row>
    <row r="644" spans="2:65" s="1" customFormat="1" ht="21.75" customHeight="1">
      <c r="B644" s="32"/>
      <c r="C644" s="122" t="s">
        <v>1037</v>
      </c>
      <c r="D644" s="122" t="s">
        <v>133</v>
      </c>
      <c r="E644" s="123" t="s">
        <v>1038</v>
      </c>
      <c r="F644" s="124" t="s">
        <v>1039</v>
      </c>
      <c r="G644" s="125" t="s">
        <v>136</v>
      </c>
      <c r="H644" s="126">
        <v>64.343000000000004</v>
      </c>
      <c r="I644" s="127"/>
      <c r="J644" s="128">
        <f>ROUND(I644*H644,2)</f>
        <v>0</v>
      </c>
      <c r="K644" s="124" t="s">
        <v>137</v>
      </c>
      <c r="L644" s="32"/>
      <c r="M644" s="129" t="s">
        <v>19</v>
      </c>
      <c r="N644" s="130" t="s">
        <v>47</v>
      </c>
      <c r="P644" s="131">
        <f>O644*H644</f>
        <v>0</v>
      </c>
      <c r="Q644" s="131">
        <v>0</v>
      </c>
      <c r="R644" s="131">
        <f>Q644*H644</f>
        <v>0</v>
      </c>
      <c r="S644" s="131">
        <v>0</v>
      </c>
      <c r="T644" s="132">
        <f>S644*H644</f>
        <v>0</v>
      </c>
      <c r="AR644" s="133" t="s">
        <v>246</v>
      </c>
      <c r="AT644" s="133" t="s">
        <v>133</v>
      </c>
      <c r="AU644" s="133" t="s">
        <v>83</v>
      </c>
      <c r="AY644" s="17" t="s">
        <v>130</v>
      </c>
      <c r="BE644" s="134">
        <f>IF(N644="základní",J644,0)</f>
        <v>0</v>
      </c>
      <c r="BF644" s="134">
        <f>IF(N644="snížená",J644,0)</f>
        <v>0</v>
      </c>
      <c r="BG644" s="134">
        <f>IF(N644="zákl. přenesená",J644,0)</f>
        <v>0</v>
      </c>
      <c r="BH644" s="134">
        <f>IF(N644="sníž. přenesená",J644,0)</f>
        <v>0</v>
      </c>
      <c r="BI644" s="134">
        <f>IF(N644="nulová",J644,0)</f>
        <v>0</v>
      </c>
      <c r="BJ644" s="17" t="s">
        <v>81</v>
      </c>
      <c r="BK644" s="134">
        <f>ROUND(I644*H644,2)</f>
        <v>0</v>
      </c>
      <c r="BL644" s="17" t="s">
        <v>246</v>
      </c>
      <c r="BM644" s="133" t="s">
        <v>1040</v>
      </c>
    </row>
    <row r="645" spans="2:65" s="1" customFormat="1" ht="11.25">
      <c r="B645" s="32"/>
      <c r="D645" s="135" t="s">
        <v>140</v>
      </c>
      <c r="F645" s="136" t="s">
        <v>1041</v>
      </c>
      <c r="I645" s="137"/>
      <c r="L645" s="32"/>
      <c r="M645" s="138"/>
      <c r="T645" s="53"/>
      <c r="AT645" s="17" t="s">
        <v>140</v>
      </c>
      <c r="AU645" s="17" t="s">
        <v>83</v>
      </c>
    </row>
    <row r="646" spans="2:65" s="1" customFormat="1" ht="11.25">
      <c r="B646" s="32"/>
      <c r="D646" s="139" t="s">
        <v>142</v>
      </c>
      <c r="F646" s="140" t="s">
        <v>1042</v>
      </c>
      <c r="I646" s="137"/>
      <c r="L646" s="32"/>
      <c r="M646" s="138"/>
      <c r="T646" s="53"/>
      <c r="AT646" s="17" t="s">
        <v>142</v>
      </c>
      <c r="AU646" s="17" t="s">
        <v>83</v>
      </c>
    </row>
    <row r="647" spans="2:65" s="13" customFormat="1" ht="11.25">
      <c r="B647" s="147"/>
      <c r="D647" s="135" t="s">
        <v>144</v>
      </c>
      <c r="E647" s="148" t="s">
        <v>19</v>
      </c>
      <c r="F647" s="149" t="s">
        <v>156</v>
      </c>
      <c r="H647" s="150">
        <v>64.343000000000004</v>
      </c>
      <c r="I647" s="151"/>
      <c r="L647" s="147"/>
      <c r="M647" s="152"/>
      <c r="T647" s="153"/>
      <c r="AT647" s="148" t="s">
        <v>144</v>
      </c>
      <c r="AU647" s="148" t="s">
        <v>83</v>
      </c>
      <c r="AV647" s="13" t="s">
        <v>83</v>
      </c>
      <c r="AW647" s="13" t="s">
        <v>37</v>
      </c>
      <c r="AX647" s="13" t="s">
        <v>81</v>
      </c>
      <c r="AY647" s="148" t="s">
        <v>130</v>
      </c>
    </row>
    <row r="648" spans="2:65" s="1" customFormat="1" ht="16.5" customHeight="1">
      <c r="B648" s="32"/>
      <c r="C648" s="122" t="s">
        <v>1043</v>
      </c>
      <c r="D648" s="122" t="s">
        <v>133</v>
      </c>
      <c r="E648" s="123" t="s">
        <v>1044</v>
      </c>
      <c r="F648" s="124" t="s">
        <v>1045</v>
      </c>
      <c r="G648" s="125" t="s">
        <v>136</v>
      </c>
      <c r="H648" s="126">
        <v>1.92</v>
      </c>
      <c r="I648" s="127"/>
      <c r="J648" s="128">
        <f>ROUND(I648*H648,2)</f>
        <v>0</v>
      </c>
      <c r="K648" s="124" t="s">
        <v>137</v>
      </c>
      <c r="L648" s="32"/>
      <c r="M648" s="129" t="s">
        <v>19</v>
      </c>
      <c r="N648" s="130" t="s">
        <v>47</v>
      </c>
      <c r="P648" s="131">
        <f>O648*H648</f>
        <v>0</v>
      </c>
      <c r="Q648" s="131">
        <v>1.49E-3</v>
      </c>
      <c r="R648" s="131">
        <f>Q648*H648</f>
        <v>2.8607999999999997E-3</v>
      </c>
      <c r="S648" s="131">
        <v>0</v>
      </c>
      <c r="T648" s="132">
        <f>S648*H648</f>
        <v>0</v>
      </c>
      <c r="AR648" s="133" t="s">
        <v>246</v>
      </c>
      <c r="AT648" s="133" t="s">
        <v>133</v>
      </c>
      <c r="AU648" s="133" t="s">
        <v>83</v>
      </c>
      <c r="AY648" s="17" t="s">
        <v>130</v>
      </c>
      <c r="BE648" s="134">
        <f>IF(N648="základní",J648,0)</f>
        <v>0</v>
      </c>
      <c r="BF648" s="134">
        <f>IF(N648="snížená",J648,0)</f>
        <v>0</v>
      </c>
      <c r="BG648" s="134">
        <f>IF(N648="zákl. přenesená",J648,0)</f>
        <v>0</v>
      </c>
      <c r="BH648" s="134">
        <f>IF(N648="sníž. přenesená",J648,0)</f>
        <v>0</v>
      </c>
      <c r="BI648" s="134">
        <f>IF(N648="nulová",J648,0)</f>
        <v>0</v>
      </c>
      <c r="BJ648" s="17" t="s">
        <v>81</v>
      </c>
      <c r="BK648" s="134">
        <f>ROUND(I648*H648,2)</f>
        <v>0</v>
      </c>
      <c r="BL648" s="17" t="s">
        <v>246</v>
      </c>
      <c r="BM648" s="133" t="s">
        <v>1046</v>
      </c>
    </row>
    <row r="649" spans="2:65" s="1" customFormat="1" ht="11.25">
      <c r="B649" s="32"/>
      <c r="D649" s="135" t="s">
        <v>140</v>
      </c>
      <c r="F649" s="136" t="s">
        <v>1047</v>
      </c>
      <c r="I649" s="137"/>
      <c r="L649" s="32"/>
      <c r="M649" s="138"/>
      <c r="T649" s="53"/>
      <c r="AT649" s="17" t="s">
        <v>140</v>
      </c>
      <c r="AU649" s="17" t="s">
        <v>83</v>
      </c>
    </row>
    <row r="650" spans="2:65" s="1" customFormat="1" ht="11.25">
      <c r="B650" s="32"/>
      <c r="D650" s="139" t="s">
        <v>142</v>
      </c>
      <c r="F650" s="140" t="s">
        <v>1048</v>
      </c>
      <c r="I650" s="137"/>
      <c r="L650" s="32"/>
      <c r="M650" s="138"/>
      <c r="T650" s="53"/>
      <c r="AT650" s="17" t="s">
        <v>142</v>
      </c>
      <c r="AU650" s="17" t="s">
        <v>83</v>
      </c>
    </row>
    <row r="651" spans="2:65" s="12" customFormat="1" ht="11.25">
      <c r="B651" s="141"/>
      <c r="D651" s="135" t="s">
        <v>144</v>
      </c>
      <c r="E651" s="142" t="s">
        <v>19</v>
      </c>
      <c r="F651" s="143" t="s">
        <v>1049</v>
      </c>
      <c r="H651" s="142" t="s">
        <v>19</v>
      </c>
      <c r="I651" s="144"/>
      <c r="L651" s="141"/>
      <c r="M651" s="145"/>
      <c r="T651" s="146"/>
      <c r="AT651" s="142" t="s">
        <v>144</v>
      </c>
      <c r="AU651" s="142" t="s">
        <v>83</v>
      </c>
      <c r="AV651" s="12" t="s">
        <v>81</v>
      </c>
      <c r="AW651" s="12" t="s">
        <v>37</v>
      </c>
      <c r="AX651" s="12" t="s">
        <v>76</v>
      </c>
      <c r="AY651" s="142" t="s">
        <v>130</v>
      </c>
    </row>
    <row r="652" spans="2:65" s="13" customFormat="1" ht="11.25">
      <c r="B652" s="147"/>
      <c r="D652" s="135" t="s">
        <v>144</v>
      </c>
      <c r="E652" s="148" t="s">
        <v>19</v>
      </c>
      <c r="F652" s="149" t="s">
        <v>1050</v>
      </c>
      <c r="H652" s="150">
        <v>1.92</v>
      </c>
      <c r="I652" s="151"/>
      <c r="L652" s="147"/>
      <c r="M652" s="152"/>
      <c r="T652" s="153"/>
      <c r="AT652" s="148" t="s">
        <v>144</v>
      </c>
      <c r="AU652" s="148" t="s">
        <v>83</v>
      </c>
      <c r="AV652" s="13" t="s">
        <v>83</v>
      </c>
      <c r="AW652" s="13" t="s">
        <v>37</v>
      </c>
      <c r="AX652" s="13" t="s">
        <v>81</v>
      </c>
      <c r="AY652" s="148" t="s">
        <v>130</v>
      </c>
    </row>
    <row r="653" spans="2:65" s="1" customFormat="1" ht="16.5" customHeight="1">
      <c r="B653" s="32"/>
      <c r="C653" s="154" t="s">
        <v>1051</v>
      </c>
      <c r="D653" s="154" t="s">
        <v>220</v>
      </c>
      <c r="E653" s="155" t="s">
        <v>1052</v>
      </c>
      <c r="F653" s="156" t="s">
        <v>1053</v>
      </c>
      <c r="G653" s="157" t="s">
        <v>136</v>
      </c>
      <c r="H653" s="158">
        <v>2.1120000000000001</v>
      </c>
      <c r="I653" s="159"/>
      <c r="J653" s="160">
        <f>ROUND(I653*H653,2)</f>
        <v>0</v>
      </c>
      <c r="K653" s="156" t="s">
        <v>137</v>
      </c>
      <c r="L653" s="161"/>
      <c r="M653" s="162" t="s">
        <v>19</v>
      </c>
      <c r="N653" s="163" t="s">
        <v>47</v>
      </c>
      <c r="P653" s="131">
        <f>O653*H653</f>
        <v>0</v>
      </c>
      <c r="Q653" s="131">
        <v>0.01</v>
      </c>
      <c r="R653" s="131">
        <f>Q653*H653</f>
        <v>2.112E-2</v>
      </c>
      <c r="S653" s="131">
        <v>0</v>
      </c>
      <c r="T653" s="132">
        <f>S653*H653</f>
        <v>0</v>
      </c>
      <c r="AR653" s="133" t="s">
        <v>373</v>
      </c>
      <c r="AT653" s="133" t="s">
        <v>220</v>
      </c>
      <c r="AU653" s="133" t="s">
        <v>83</v>
      </c>
      <c r="AY653" s="17" t="s">
        <v>130</v>
      </c>
      <c r="BE653" s="134">
        <f>IF(N653="základní",J653,0)</f>
        <v>0</v>
      </c>
      <c r="BF653" s="134">
        <f>IF(N653="snížená",J653,0)</f>
        <v>0</v>
      </c>
      <c r="BG653" s="134">
        <f>IF(N653="zákl. přenesená",J653,0)</f>
        <v>0</v>
      </c>
      <c r="BH653" s="134">
        <f>IF(N653="sníž. přenesená",J653,0)</f>
        <v>0</v>
      </c>
      <c r="BI653" s="134">
        <f>IF(N653="nulová",J653,0)</f>
        <v>0</v>
      </c>
      <c r="BJ653" s="17" t="s">
        <v>81</v>
      </c>
      <c r="BK653" s="134">
        <f>ROUND(I653*H653,2)</f>
        <v>0</v>
      </c>
      <c r="BL653" s="17" t="s">
        <v>246</v>
      </c>
      <c r="BM653" s="133" t="s">
        <v>1054</v>
      </c>
    </row>
    <row r="654" spans="2:65" s="1" customFormat="1" ht="11.25">
      <c r="B654" s="32"/>
      <c r="D654" s="135" t="s">
        <v>140</v>
      </c>
      <c r="F654" s="136" t="s">
        <v>1053</v>
      </c>
      <c r="I654" s="137"/>
      <c r="L654" s="32"/>
      <c r="M654" s="138"/>
      <c r="T654" s="53"/>
      <c r="AT654" s="17" t="s">
        <v>140</v>
      </c>
      <c r="AU654" s="17" t="s">
        <v>83</v>
      </c>
    </row>
    <row r="655" spans="2:65" s="13" customFormat="1" ht="11.25">
      <c r="B655" s="147"/>
      <c r="D655" s="135" t="s">
        <v>144</v>
      </c>
      <c r="F655" s="149" t="s">
        <v>1055</v>
      </c>
      <c r="H655" s="150">
        <v>2.1120000000000001</v>
      </c>
      <c r="I655" s="151"/>
      <c r="L655" s="147"/>
      <c r="M655" s="152"/>
      <c r="T655" s="153"/>
      <c r="AT655" s="148" t="s">
        <v>144</v>
      </c>
      <c r="AU655" s="148" t="s">
        <v>83</v>
      </c>
      <c r="AV655" s="13" t="s">
        <v>83</v>
      </c>
      <c r="AW655" s="13" t="s">
        <v>4</v>
      </c>
      <c r="AX655" s="13" t="s">
        <v>81</v>
      </c>
      <c r="AY655" s="148" t="s">
        <v>130</v>
      </c>
    </row>
    <row r="656" spans="2:65" s="1" customFormat="1" ht="16.5" customHeight="1">
      <c r="B656" s="32"/>
      <c r="C656" s="122" t="s">
        <v>1056</v>
      </c>
      <c r="D656" s="122" t="s">
        <v>133</v>
      </c>
      <c r="E656" s="123" t="s">
        <v>1057</v>
      </c>
      <c r="F656" s="124" t="s">
        <v>1058</v>
      </c>
      <c r="G656" s="125" t="s">
        <v>193</v>
      </c>
      <c r="H656" s="126">
        <v>181.13</v>
      </c>
      <c r="I656" s="127"/>
      <c r="J656" s="128">
        <f>ROUND(I656*H656,2)</f>
        <v>0</v>
      </c>
      <c r="K656" s="124" t="s">
        <v>137</v>
      </c>
      <c r="L656" s="32"/>
      <c r="M656" s="129" t="s">
        <v>19</v>
      </c>
      <c r="N656" s="130" t="s">
        <v>47</v>
      </c>
      <c r="P656" s="131">
        <f>O656*H656</f>
        <v>0</v>
      </c>
      <c r="Q656" s="131">
        <v>1.8000000000000001E-4</v>
      </c>
      <c r="R656" s="131">
        <f>Q656*H656</f>
        <v>3.2603400000000005E-2</v>
      </c>
      <c r="S656" s="131">
        <v>0</v>
      </c>
      <c r="T656" s="132">
        <f>S656*H656</f>
        <v>0</v>
      </c>
      <c r="AR656" s="133" t="s">
        <v>246</v>
      </c>
      <c r="AT656" s="133" t="s">
        <v>133</v>
      </c>
      <c r="AU656" s="133" t="s">
        <v>83</v>
      </c>
      <c r="AY656" s="17" t="s">
        <v>130</v>
      </c>
      <c r="BE656" s="134">
        <f>IF(N656="základní",J656,0)</f>
        <v>0</v>
      </c>
      <c r="BF656" s="134">
        <f>IF(N656="snížená",J656,0)</f>
        <v>0</v>
      </c>
      <c r="BG656" s="134">
        <f>IF(N656="zákl. přenesená",J656,0)</f>
        <v>0</v>
      </c>
      <c r="BH656" s="134">
        <f>IF(N656="sníž. přenesená",J656,0)</f>
        <v>0</v>
      </c>
      <c r="BI656" s="134">
        <f>IF(N656="nulová",J656,0)</f>
        <v>0</v>
      </c>
      <c r="BJ656" s="17" t="s">
        <v>81</v>
      </c>
      <c r="BK656" s="134">
        <f>ROUND(I656*H656,2)</f>
        <v>0</v>
      </c>
      <c r="BL656" s="17" t="s">
        <v>246</v>
      </c>
      <c r="BM656" s="133" t="s">
        <v>1059</v>
      </c>
    </row>
    <row r="657" spans="2:65" s="1" customFormat="1" ht="11.25">
      <c r="B657" s="32"/>
      <c r="D657" s="135" t="s">
        <v>140</v>
      </c>
      <c r="F657" s="136" t="s">
        <v>1060</v>
      </c>
      <c r="I657" s="137"/>
      <c r="L657" s="32"/>
      <c r="M657" s="138"/>
      <c r="T657" s="53"/>
      <c r="AT657" s="17" t="s">
        <v>140</v>
      </c>
      <c r="AU657" s="17" t="s">
        <v>83</v>
      </c>
    </row>
    <row r="658" spans="2:65" s="1" customFormat="1" ht="11.25">
      <c r="B658" s="32"/>
      <c r="D658" s="139" t="s">
        <v>142</v>
      </c>
      <c r="F658" s="140" t="s">
        <v>1061</v>
      </c>
      <c r="I658" s="137"/>
      <c r="L658" s="32"/>
      <c r="M658" s="138"/>
      <c r="T658" s="53"/>
      <c r="AT658" s="17" t="s">
        <v>142</v>
      </c>
      <c r="AU658" s="17" t="s">
        <v>83</v>
      </c>
    </row>
    <row r="659" spans="2:65" s="12" customFormat="1" ht="11.25">
      <c r="B659" s="141"/>
      <c r="D659" s="135" t="s">
        <v>144</v>
      </c>
      <c r="E659" s="142" t="s">
        <v>19</v>
      </c>
      <c r="F659" s="143" t="s">
        <v>1062</v>
      </c>
      <c r="H659" s="142" t="s">
        <v>19</v>
      </c>
      <c r="I659" s="144"/>
      <c r="L659" s="141"/>
      <c r="M659" s="145"/>
      <c r="T659" s="146"/>
      <c r="AT659" s="142" t="s">
        <v>144</v>
      </c>
      <c r="AU659" s="142" t="s">
        <v>83</v>
      </c>
      <c r="AV659" s="12" t="s">
        <v>81</v>
      </c>
      <c r="AW659" s="12" t="s">
        <v>37</v>
      </c>
      <c r="AX659" s="12" t="s">
        <v>76</v>
      </c>
      <c r="AY659" s="142" t="s">
        <v>130</v>
      </c>
    </row>
    <row r="660" spans="2:65" s="13" customFormat="1" ht="11.25">
      <c r="B660" s="147"/>
      <c r="D660" s="135" t="s">
        <v>144</v>
      </c>
      <c r="E660" s="148" t="s">
        <v>19</v>
      </c>
      <c r="F660" s="149" t="s">
        <v>1063</v>
      </c>
      <c r="H660" s="150">
        <v>17.239999999999998</v>
      </c>
      <c r="I660" s="151"/>
      <c r="L660" s="147"/>
      <c r="M660" s="152"/>
      <c r="T660" s="153"/>
      <c r="AT660" s="148" t="s">
        <v>144</v>
      </c>
      <c r="AU660" s="148" t="s">
        <v>83</v>
      </c>
      <c r="AV660" s="13" t="s">
        <v>83</v>
      </c>
      <c r="AW660" s="13" t="s">
        <v>37</v>
      </c>
      <c r="AX660" s="13" t="s">
        <v>76</v>
      </c>
      <c r="AY660" s="148" t="s">
        <v>130</v>
      </c>
    </row>
    <row r="661" spans="2:65" s="13" customFormat="1" ht="11.25">
      <c r="B661" s="147"/>
      <c r="D661" s="135" t="s">
        <v>144</v>
      </c>
      <c r="E661" s="148" t="s">
        <v>19</v>
      </c>
      <c r="F661" s="149" t="s">
        <v>1064</v>
      </c>
      <c r="H661" s="150">
        <v>20.484999999999999</v>
      </c>
      <c r="I661" s="151"/>
      <c r="L661" s="147"/>
      <c r="M661" s="152"/>
      <c r="T661" s="153"/>
      <c r="AT661" s="148" t="s">
        <v>144</v>
      </c>
      <c r="AU661" s="148" t="s">
        <v>83</v>
      </c>
      <c r="AV661" s="13" t="s">
        <v>83</v>
      </c>
      <c r="AW661" s="13" t="s">
        <v>37</v>
      </c>
      <c r="AX661" s="13" t="s">
        <v>76</v>
      </c>
      <c r="AY661" s="148" t="s">
        <v>130</v>
      </c>
    </row>
    <row r="662" spans="2:65" s="13" customFormat="1" ht="11.25">
      <c r="B662" s="147"/>
      <c r="D662" s="135" t="s">
        <v>144</v>
      </c>
      <c r="E662" s="148" t="s">
        <v>19</v>
      </c>
      <c r="F662" s="149" t="s">
        <v>1065</v>
      </c>
      <c r="H662" s="150">
        <v>12.205</v>
      </c>
      <c r="I662" s="151"/>
      <c r="L662" s="147"/>
      <c r="M662" s="152"/>
      <c r="T662" s="153"/>
      <c r="AT662" s="148" t="s">
        <v>144</v>
      </c>
      <c r="AU662" s="148" t="s">
        <v>83</v>
      </c>
      <c r="AV662" s="13" t="s">
        <v>83</v>
      </c>
      <c r="AW662" s="13" t="s">
        <v>37</v>
      </c>
      <c r="AX662" s="13" t="s">
        <v>76</v>
      </c>
      <c r="AY662" s="148" t="s">
        <v>130</v>
      </c>
    </row>
    <row r="663" spans="2:65" s="13" customFormat="1" ht="11.25">
      <c r="B663" s="147"/>
      <c r="D663" s="135" t="s">
        <v>144</v>
      </c>
      <c r="E663" s="148" t="s">
        <v>19</v>
      </c>
      <c r="F663" s="149" t="s">
        <v>1066</v>
      </c>
      <c r="H663" s="150">
        <v>131.19999999999999</v>
      </c>
      <c r="I663" s="151"/>
      <c r="L663" s="147"/>
      <c r="M663" s="152"/>
      <c r="T663" s="153"/>
      <c r="AT663" s="148" t="s">
        <v>144</v>
      </c>
      <c r="AU663" s="148" t="s">
        <v>83</v>
      </c>
      <c r="AV663" s="13" t="s">
        <v>83</v>
      </c>
      <c r="AW663" s="13" t="s">
        <v>37</v>
      </c>
      <c r="AX663" s="13" t="s">
        <v>76</v>
      </c>
      <c r="AY663" s="148" t="s">
        <v>130</v>
      </c>
    </row>
    <row r="664" spans="2:65" s="14" customFormat="1" ht="11.25">
      <c r="B664" s="164"/>
      <c r="D664" s="135" t="s">
        <v>144</v>
      </c>
      <c r="E664" s="165" t="s">
        <v>19</v>
      </c>
      <c r="F664" s="166" t="s">
        <v>313</v>
      </c>
      <c r="H664" s="167">
        <v>181.13</v>
      </c>
      <c r="I664" s="168"/>
      <c r="L664" s="164"/>
      <c r="M664" s="169"/>
      <c r="T664" s="170"/>
      <c r="AT664" s="165" t="s">
        <v>144</v>
      </c>
      <c r="AU664" s="165" t="s">
        <v>83</v>
      </c>
      <c r="AV664" s="14" t="s">
        <v>138</v>
      </c>
      <c r="AW664" s="14" t="s">
        <v>37</v>
      </c>
      <c r="AX664" s="14" t="s">
        <v>81</v>
      </c>
      <c r="AY664" s="165" t="s">
        <v>130</v>
      </c>
    </row>
    <row r="665" spans="2:65" s="1" customFormat="1" ht="16.5" customHeight="1">
      <c r="B665" s="32"/>
      <c r="C665" s="154" t="s">
        <v>1067</v>
      </c>
      <c r="D665" s="154" t="s">
        <v>220</v>
      </c>
      <c r="E665" s="155" t="s">
        <v>1068</v>
      </c>
      <c r="F665" s="156" t="s">
        <v>1069</v>
      </c>
      <c r="G665" s="157" t="s">
        <v>193</v>
      </c>
      <c r="H665" s="158">
        <v>190.18700000000001</v>
      </c>
      <c r="I665" s="159"/>
      <c r="J665" s="160">
        <f>ROUND(I665*H665,2)</f>
        <v>0</v>
      </c>
      <c r="K665" s="156" t="s">
        <v>137</v>
      </c>
      <c r="L665" s="161"/>
      <c r="M665" s="162" t="s">
        <v>19</v>
      </c>
      <c r="N665" s="163" t="s">
        <v>47</v>
      </c>
      <c r="P665" s="131">
        <f>O665*H665</f>
        <v>0</v>
      </c>
      <c r="Q665" s="131">
        <v>1.2E-4</v>
      </c>
      <c r="R665" s="131">
        <f>Q665*H665</f>
        <v>2.2822440000000003E-2</v>
      </c>
      <c r="S665" s="131">
        <v>0</v>
      </c>
      <c r="T665" s="132">
        <f>S665*H665</f>
        <v>0</v>
      </c>
      <c r="AR665" s="133" t="s">
        <v>373</v>
      </c>
      <c r="AT665" s="133" t="s">
        <v>220</v>
      </c>
      <c r="AU665" s="133" t="s">
        <v>83</v>
      </c>
      <c r="AY665" s="17" t="s">
        <v>130</v>
      </c>
      <c r="BE665" s="134">
        <f>IF(N665="základní",J665,0)</f>
        <v>0</v>
      </c>
      <c r="BF665" s="134">
        <f>IF(N665="snížená",J665,0)</f>
        <v>0</v>
      </c>
      <c r="BG665" s="134">
        <f>IF(N665="zákl. přenesená",J665,0)</f>
        <v>0</v>
      </c>
      <c r="BH665" s="134">
        <f>IF(N665="sníž. přenesená",J665,0)</f>
        <v>0</v>
      </c>
      <c r="BI665" s="134">
        <f>IF(N665="nulová",J665,0)</f>
        <v>0</v>
      </c>
      <c r="BJ665" s="17" t="s">
        <v>81</v>
      </c>
      <c r="BK665" s="134">
        <f>ROUND(I665*H665,2)</f>
        <v>0</v>
      </c>
      <c r="BL665" s="17" t="s">
        <v>246</v>
      </c>
      <c r="BM665" s="133" t="s">
        <v>1070</v>
      </c>
    </row>
    <row r="666" spans="2:65" s="1" customFormat="1" ht="11.25">
      <c r="B666" s="32"/>
      <c r="D666" s="135" t="s">
        <v>140</v>
      </c>
      <c r="F666" s="136" t="s">
        <v>1069</v>
      </c>
      <c r="I666" s="137"/>
      <c r="L666" s="32"/>
      <c r="M666" s="138"/>
      <c r="T666" s="53"/>
      <c r="AT666" s="17" t="s">
        <v>140</v>
      </c>
      <c r="AU666" s="17" t="s">
        <v>83</v>
      </c>
    </row>
    <row r="667" spans="2:65" s="13" customFormat="1" ht="11.25">
      <c r="B667" s="147"/>
      <c r="D667" s="135" t="s">
        <v>144</v>
      </c>
      <c r="F667" s="149" t="s">
        <v>1071</v>
      </c>
      <c r="H667" s="150">
        <v>190.18700000000001</v>
      </c>
      <c r="I667" s="151"/>
      <c r="L667" s="147"/>
      <c r="M667" s="152"/>
      <c r="T667" s="153"/>
      <c r="AT667" s="148" t="s">
        <v>144</v>
      </c>
      <c r="AU667" s="148" t="s">
        <v>83</v>
      </c>
      <c r="AV667" s="13" t="s">
        <v>83</v>
      </c>
      <c r="AW667" s="13" t="s">
        <v>4</v>
      </c>
      <c r="AX667" s="13" t="s">
        <v>81</v>
      </c>
      <c r="AY667" s="148" t="s">
        <v>130</v>
      </c>
    </row>
    <row r="668" spans="2:65" s="1" customFormat="1" ht="16.5" customHeight="1">
      <c r="B668" s="32"/>
      <c r="C668" s="122" t="s">
        <v>1072</v>
      </c>
      <c r="D668" s="122" t="s">
        <v>133</v>
      </c>
      <c r="E668" s="123" t="s">
        <v>1073</v>
      </c>
      <c r="F668" s="124" t="s">
        <v>1074</v>
      </c>
      <c r="G668" s="125" t="s">
        <v>193</v>
      </c>
      <c r="H668" s="126">
        <v>2.75</v>
      </c>
      <c r="I668" s="127"/>
      <c r="J668" s="128">
        <f>ROUND(I668*H668,2)</f>
        <v>0</v>
      </c>
      <c r="K668" s="124" t="s">
        <v>137</v>
      </c>
      <c r="L668" s="32"/>
      <c r="M668" s="129" t="s">
        <v>19</v>
      </c>
      <c r="N668" s="130" t="s">
        <v>47</v>
      </c>
      <c r="P668" s="131">
        <f>O668*H668</f>
        <v>0</v>
      </c>
      <c r="Q668" s="131">
        <v>9.0000000000000006E-5</v>
      </c>
      <c r="R668" s="131">
        <f>Q668*H668</f>
        <v>2.475E-4</v>
      </c>
      <c r="S668" s="131">
        <v>0</v>
      </c>
      <c r="T668" s="132">
        <f>S668*H668</f>
        <v>0</v>
      </c>
      <c r="AR668" s="133" t="s">
        <v>246</v>
      </c>
      <c r="AT668" s="133" t="s">
        <v>133</v>
      </c>
      <c r="AU668" s="133" t="s">
        <v>83</v>
      </c>
      <c r="AY668" s="17" t="s">
        <v>130</v>
      </c>
      <c r="BE668" s="134">
        <f>IF(N668="základní",J668,0)</f>
        <v>0</v>
      </c>
      <c r="BF668" s="134">
        <f>IF(N668="snížená",J668,0)</f>
        <v>0</v>
      </c>
      <c r="BG668" s="134">
        <f>IF(N668="zákl. přenesená",J668,0)</f>
        <v>0</v>
      </c>
      <c r="BH668" s="134">
        <f>IF(N668="sníž. přenesená",J668,0)</f>
        <v>0</v>
      </c>
      <c r="BI668" s="134">
        <f>IF(N668="nulová",J668,0)</f>
        <v>0</v>
      </c>
      <c r="BJ668" s="17" t="s">
        <v>81</v>
      </c>
      <c r="BK668" s="134">
        <f>ROUND(I668*H668,2)</f>
        <v>0</v>
      </c>
      <c r="BL668" s="17" t="s">
        <v>246</v>
      </c>
      <c r="BM668" s="133" t="s">
        <v>1075</v>
      </c>
    </row>
    <row r="669" spans="2:65" s="1" customFormat="1" ht="11.25">
      <c r="B669" s="32"/>
      <c r="D669" s="135" t="s">
        <v>140</v>
      </c>
      <c r="F669" s="136" t="s">
        <v>1076</v>
      </c>
      <c r="I669" s="137"/>
      <c r="L669" s="32"/>
      <c r="M669" s="138"/>
      <c r="T669" s="53"/>
      <c r="AT669" s="17" t="s">
        <v>140</v>
      </c>
      <c r="AU669" s="17" t="s">
        <v>83</v>
      </c>
    </row>
    <row r="670" spans="2:65" s="1" customFormat="1" ht="11.25">
      <c r="B670" s="32"/>
      <c r="D670" s="139" t="s">
        <v>142</v>
      </c>
      <c r="F670" s="140" t="s">
        <v>1077</v>
      </c>
      <c r="I670" s="137"/>
      <c r="L670" s="32"/>
      <c r="M670" s="138"/>
      <c r="T670" s="53"/>
      <c r="AT670" s="17" t="s">
        <v>142</v>
      </c>
      <c r="AU670" s="17" t="s">
        <v>83</v>
      </c>
    </row>
    <row r="671" spans="2:65" s="12" customFormat="1" ht="11.25">
      <c r="B671" s="141"/>
      <c r="D671" s="135" t="s">
        <v>144</v>
      </c>
      <c r="E671" s="142" t="s">
        <v>19</v>
      </c>
      <c r="F671" s="143" t="s">
        <v>1078</v>
      </c>
      <c r="H671" s="142" t="s">
        <v>19</v>
      </c>
      <c r="I671" s="144"/>
      <c r="L671" s="141"/>
      <c r="M671" s="145"/>
      <c r="T671" s="146"/>
      <c r="AT671" s="142" t="s">
        <v>144</v>
      </c>
      <c r="AU671" s="142" t="s">
        <v>83</v>
      </c>
      <c r="AV671" s="12" t="s">
        <v>81</v>
      </c>
      <c r="AW671" s="12" t="s">
        <v>37</v>
      </c>
      <c r="AX671" s="12" t="s">
        <v>76</v>
      </c>
      <c r="AY671" s="142" t="s">
        <v>130</v>
      </c>
    </row>
    <row r="672" spans="2:65" s="13" customFormat="1" ht="11.25">
      <c r="B672" s="147"/>
      <c r="D672" s="135" t="s">
        <v>144</v>
      </c>
      <c r="E672" s="148" t="s">
        <v>19</v>
      </c>
      <c r="F672" s="149" t="s">
        <v>1079</v>
      </c>
      <c r="H672" s="150">
        <v>2.75</v>
      </c>
      <c r="I672" s="151"/>
      <c r="L672" s="147"/>
      <c r="M672" s="152"/>
      <c r="T672" s="153"/>
      <c r="AT672" s="148" t="s">
        <v>144</v>
      </c>
      <c r="AU672" s="148" t="s">
        <v>83</v>
      </c>
      <c r="AV672" s="13" t="s">
        <v>83</v>
      </c>
      <c r="AW672" s="13" t="s">
        <v>37</v>
      </c>
      <c r="AX672" s="13" t="s">
        <v>81</v>
      </c>
      <c r="AY672" s="148" t="s">
        <v>130</v>
      </c>
    </row>
    <row r="673" spans="2:65" s="1" customFormat="1" ht="16.5" customHeight="1">
      <c r="B673" s="32"/>
      <c r="C673" s="122" t="s">
        <v>1080</v>
      </c>
      <c r="D673" s="122" t="s">
        <v>133</v>
      </c>
      <c r="E673" s="123" t="s">
        <v>1081</v>
      </c>
      <c r="F673" s="124" t="s">
        <v>1082</v>
      </c>
      <c r="G673" s="125" t="s">
        <v>193</v>
      </c>
      <c r="H673" s="126">
        <v>3</v>
      </c>
      <c r="I673" s="127"/>
      <c r="J673" s="128">
        <f>ROUND(I673*H673,2)</f>
        <v>0</v>
      </c>
      <c r="K673" s="124" t="s">
        <v>137</v>
      </c>
      <c r="L673" s="32"/>
      <c r="M673" s="129" t="s">
        <v>19</v>
      </c>
      <c r="N673" s="130" t="s">
        <v>47</v>
      </c>
      <c r="P673" s="131">
        <f>O673*H673</f>
        <v>0</v>
      </c>
      <c r="Q673" s="131">
        <v>2E-3</v>
      </c>
      <c r="R673" s="131">
        <f>Q673*H673</f>
        <v>6.0000000000000001E-3</v>
      </c>
      <c r="S673" s="131">
        <v>0</v>
      </c>
      <c r="T673" s="132">
        <f>S673*H673</f>
        <v>0</v>
      </c>
      <c r="AR673" s="133" t="s">
        <v>246</v>
      </c>
      <c r="AT673" s="133" t="s">
        <v>133</v>
      </c>
      <c r="AU673" s="133" t="s">
        <v>83</v>
      </c>
      <c r="AY673" s="17" t="s">
        <v>130</v>
      </c>
      <c r="BE673" s="134">
        <f>IF(N673="základní",J673,0)</f>
        <v>0</v>
      </c>
      <c r="BF673" s="134">
        <f>IF(N673="snížená",J673,0)</f>
        <v>0</v>
      </c>
      <c r="BG673" s="134">
        <f>IF(N673="zákl. přenesená",J673,0)</f>
        <v>0</v>
      </c>
      <c r="BH673" s="134">
        <f>IF(N673="sníž. přenesená",J673,0)</f>
        <v>0</v>
      </c>
      <c r="BI673" s="134">
        <f>IF(N673="nulová",J673,0)</f>
        <v>0</v>
      </c>
      <c r="BJ673" s="17" t="s">
        <v>81</v>
      </c>
      <c r="BK673" s="134">
        <f>ROUND(I673*H673,2)</f>
        <v>0</v>
      </c>
      <c r="BL673" s="17" t="s">
        <v>246</v>
      </c>
      <c r="BM673" s="133" t="s">
        <v>1083</v>
      </c>
    </row>
    <row r="674" spans="2:65" s="1" customFormat="1" ht="11.25">
      <c r="B674" s="32"/>
      <c r="D674" s="135" t="s">
        <v>140</v>
      </c>
      <c r="F674" s="136" t="s">
        <v>1084</v>
      </c>
      <c r="I674" s="137"/>
      <c r="L674" s="32"/>
      <c r="M674" s="138"/>
      <c r="T674" s="53"/>
      <c r="AT674" s="17" t="s">
        <v>140</v>
      </c>
      <c r="AU674" s="17" t="s">
        <v>83</v>
      </c>
    </row>
    <row r="675" spans="2:65" s="1" customFormat="1" ht="11.25">
      <c r="B675" s="32"/>
      <c r="D675" s="139" t="s">
        <v>142</v>
      </c>
      <c r="F675" s="140" t="s">
        <v>1085</v>
      </c>
      <c r="I675" s="137"/>
      <c r="L675" s="32"/>
      <c r="M675" s="138"/>
      <c r="T675" s="53"/>
      <c r="AT675" s="17" t="s">
        <v>142</v>
      </c>
      <c r="AU675" s="17" t="s">
        <v>83</v>
      </c>
    </row>
    <row r="676" spans="2:65" s="12" customFormat="1" ht="11.25">
      <c r="B676" s="141"/>
      <c r="D676" s="135" t="s">
        <v>144</v>
      </c>
      <c r="E676" s="142" t="s">
        <v>19</v>
      </c>
      <c r="F676" s="143" t="s">
        <v>1086</v>
      </c>
      <c r="H676" s="142" t="s">
        <v>19</v>
      </c>
      <c r="I676" s="144"/>
      <c r="L676" s="141"/>
      <c r="M676" s="145"/>
      <c r="T676" s="146"/>
      <c r="AT676" s="142" t="s">
        <v>144</v>
      </c>
      <c r="AU676" s="142" t="s">
        <v>83</v>
      </c>
      <c r="AV676" s="12" t="s">
        <v>81</v>
      </c>
      <c r="AW676" s="12" t="s">
        <v>37</v>
      </c>
      <c r="AX676" s="12" t="s">
        <v>76</v>
      </c>
      <c r="AY676" s="142" t="s">
        <v>130</v>
      </c>
    </row>
    <row r="677" spans="2:65" s="13" customFormat="1" ht="11.25">
      <c r="B677" s="147"/>
      <c r="D677" s="135" t="s">
        <v>144</v>
      </c>
      <c r="E677" s="148" t="s">
        <v>19</v>
      </c>
      <c r="F677" s="149" t="s">
        <v>1087</v>
      </c>
      <c r="H677" s="150">
        <v>3</v>
      </c>
      <c r="I677" s="151"/>
      <c r="L677" s="147"/>
      <c r="M677" s="152"/>
      <c r="T677" s="153"/>
      <c r="AT677" s="148" t="s">
        <v>144</v>
      </c>
      <c r="AU677" s="148" t="s">
        <v>83</v>
      </c>
      <c r="AV677" s="13" t="s">
        <v>83</v>
      </c>
      <c r="AW677" s="13" t="s">
        <v>37</v>
      </c>
      <c r="AX677" s="13" t="s">
        <v>81</v>
      </c>
      <c r="AY677" s="148" t="s">
        <v>130</v>
      </c>
    </row>
    <row r="678" spans="2:65" s="1" customFormat="1" ht="16.5" customHeight="1">
      <c r="B678" s="32"/>
      <c r="C678" s="154" t="s">
        <v>1088</v>
      </c>
      <c r="D678" s="154" t="s">
        <v>220</v>
      </c>
      <c r="E678" s="155" t="s">
        <v>1089</v>
      </c>
      <c r="F678" s="156" t="s">
        <v>1090</v>
      </c>
      <c r="G678" s="157" t="s">
        <v>136</v>
      </c>
      <c r="H678" s="158">
        <v>1.32</v>
      </c>
      <c r="I678" s="159"/>
      <c r="J678" s="160">
        <f>ROUND(I678*H678,2)</f>
        <v>0</v>
      </c>
      <c r="K678" s="156" t="s">
        <v>137</v>
      </c>
      <c r="L678" s="161"/>
      <c r="M678" s="162" t="s">
        <v>19</v>
      </c>
      <c r="N678" s="163" t="s">
        <v>47</v>
      </c>
      <c r="P678" s="131">
        <f>O678*H678</f>
        <v>0</v>
      </c>
      <c r="Q678" s="131">
        <v>1.8409999999999999E-2</v>
      </c>
      <c r="R678" s="131">
        <f>Q678*H678</f>
        <v>2.4301199999999998E-2</v>
      </c>
      <c r="S678" s="131">
        <v>0</v>
      </c>
      <c r="T678" s="132">
        <f>S678*H678</f>
        <v>0</v>
      </c>
      <c r="AR678" s="133" t="s">
        <v>373</v>
      </c>
      <c r="AT678" s="133" t="s">
        <v>220</v>
      </c>
      <c r="AU678" s="133" t="s">
        <v>83</v>
      </c>
      <c r="AY678" s="17" t="s">
        <v>130</v>
      </c>
      <c r="BE678" s="134">
        <f>IF(N678="základní",J678,0)</f>
        <v>0</v>
      </c>
      <c r="BF678" s="134">
        <f>IF(N678="snížená",J678,0)</f>
        <v>0</v>
      </c>
      <c r="BG678" s="134">
        <f>IF(N678="zákl. přenesená",J678,0)</f>
        <v>0</v>
      </c>
      <c r="BH678" s="134">
        <f>IF(N678="sníž. přenesená",J678,0)</f>
        <v>0</v>
      </c>
      <c r="BI678" s="134">
        <f>IF(N678="nulová",J678,0)</f>
        <v>0</v>
      </c>
      <c r="BJ678" s="17" t="s">
        <v>81</v>
      </c>
      <c r="BK678" s="134">
        <f>ROUND(I678*H678,2)</f>
        <v>0</v>
      </c>
      <c r="BL678" s="17" t="s">
        <v>246</v>
      </c>
      <c r="BM678" s="133" t="s">
        <v>1091</v>
      </c>
    </row>
    <row r="679" spans="2:65" s="1" customFormat="1" ht="11.25">
      <c r="B679" s="32"/>
      <c r="D679" s="135" t="s">
        <v>140</v>
      </c>
      <c r="F679" s="136" t="s">
        <v>1090</v>
      </c>
      <c r="I679" s="137"/>
      <c r="L679" s="32"/>
      <c r="M679" s="138"/>
      <c r="T679" s="53"/>
      <c r="AT679" s="17" t="s">
        <v>140</v>
      </c>
      <c r="AU679" s="17" t="s">
        <v>83</v>
      </c>
    </row>
    <row r="680" spans="2:65" s="13" customFormat="1" ht="11.25">
      <c r="B680" s="147"/>
      <c r="D680" s="135" t="s">
        <v>144</v>
      </c>
      <c r="F680" s="149" t="s">
        <v>1092</v>
      </c>
      <c r="H680" s="150">
        <v>1.32</v>
      </c>
      <c r="I680" s="151"/>
      <c r="L680" s="147"/>
      <c r="M680" s="152"/>
      <c r="T680" s="153"/>
      <c r="AT680" s="148" t="s">
        <v>144</v>
      </c>
      <c r="AU680" s="148" t="s">
        <v>83</v>
      </c>
      <c r="AV680" s="13" t="s">
        <v>83</v>
      </c>
      <c r="AW680" s="13" t="s">
        <v>4</v>
      </c>
      <c r="AX680" s="13" t="s">
        <v>81</v>
      </c>
      <c r="AY680" s="148" t="s">
        <v>130</v>
      </c>
    </row>
    <row r="681" spans="2:65" s="1" customFormat="1" ht="21.75" customHeight="1">
      <c r="B681" s="32"/>
      <c r="C681" s="122" t="s">
        <v>1093</v>
      </c>
      <c r="D681" s="122" t="s">
        <v>133</v>
      </c>
      <c r="E681" s="123" t="s">
        <v>1094</v>
      </c>
      <c r="F681" s="124" t="s">
        <v>1095</v>
      </c>
      <c r="G681" s="125" t="s">
        <v>319</v>
      </c>
      <c r="H681" s="126">
        <v>2.12</v>
      </c>
      <c r="I681" s="127"/>
      <c r="J681" s="128">
        <f>ROUND(I681*H681,2)</f>
        <v>0</v>
      </c>
      <c r="K681" s="124" t="s">
        <v>137</v>
      </c>
      <c r="L681" s="32"/>
      <c r="M681" s="129" t="s">
        <v>19</v>
      </c>
      <c r="N681" s="130" t="s">
        <v>47</v>
      </c>
      <c r="P681" s="131">
        <f>O681*H681</f>
        <v>0</v>
      </c>
      <c r="Q681" s="131">
        <v>0</v>
      </c>
      <c r="R681" s="131">
        <f>Q681*H681</f>
        <v>0</v>
      </c>
      <c r="S681" s="131">
        <v>0</v>
      </c>
      <c r="T681" s="132">
        <f>S681*H681</f>
        <v>0</v>
      </c>
      <c r="AR681" s="133" t="s">
        <v>246</v>
      </c>
      <c r="AT681" s="133" t="s">
        <v>133</v>
      </c>
      <c r="AU681" s="133" t="s">
        <v>83</v>
      </c>
      <c r="AY681" s="17" t="s">
        <v>130</v>
      </c>
      <c r="BE681" s="134">
        <f>IF(N681="základní",J681,0)</f>
        <v>0</v>
      </c>
      <c r="BF681" s="134">
        <f>IF(N681="snížená",J681,0)</f>
        <v>0</v>
      </c>
      <c r="BG681" s="134">
        <f>IF(N681="zákl. přenesená",J681,0)</f>
        <v>0</v>
      </c>
      <c r="BH681" s="134">
        <f>IF(N681="sníž. přenesená",J681,0)</f>
        <v>0</v>
      </c>
      <c r="BI681" s="134">
        <f>IF(N681="nulová",J681,0)</f>
        <v>0</v>
      </c>
      <c r="BJ681" s="17" t="s">
        <v>81</v>
      </c>
      <c r="BK681" s="134">
        <f>ROUND(I681*H681,2)</f>
        <v>0</v>
      </c>
      <c r="BL681" s="17" t="s">
        <v>246</v>
      </c>
      <c r="BM681" s="133" t="s">
        <v>1096</v>
      </c>
    </row>
    <row r="682" spans="2:65" s="1" customFormat="1" ht="19.5">
      <c r="B682" s="32"/>
      <c r="D682" s="135" t="s">
        <v>140</v>
      </c>
      <c r="F682" s="136" t="s">
        <v>1097</v>
      </c>
      <c r="I682" s="137"/>
      <c r="L682" s="32"/>
      <c r="M682" s="138"/>
      <c r="T682" s="53"/>
      <c r="AT682" s="17" t="s">
        <v>140</v>
      </c>
      <c r="AU682" s="17" t="s">
        <v>83</v>
      </c>
    </row>
    <row r="683" spans="2:65" s="1" customFormat="1" ht="11.25">
      <c r="B683" s="32"/>
      <c r="D683" s="139" t="s">
        <v>142</v>
      </c>
      <c r="F683" s="140" t="s">
        <v>1098</v>
      </c>
      <c r="I683" s="137"/>
      <c r="L683" s="32"/>
      <c r="M683" s="138"/>
      <c r="T683" s="53"/>
      <c r="AT683" s="17" t="s">
        <v>142</v>
      </c>
      <c r="AU683" s="17" t="s">
        <v>83</v>
      </c>
    </row>
    <row r="684" spans="2:65" s="11" customFormat="1" ht="22.9" customHeight="1">
      <c r="B684" s="110"/>
      <c r="D684" s="111" t="s">
        <v>75</v>
      </c>
      <c r="E684" s="120" t="s">
        <v>1099</v>
      </c>
      <c r="F684" s="120" t="s">
        <v>1100</v>
      </c>
      <c r="I684" s="113"/>
      <c r="J684" s="121">
        <f>BK684</f>
        <v>0</v>
      </c>
      <c r="L684" s="110"/>
      <c r="M684" s="115"/>
      <c r="P684" s="116">
        <f>SUM(P685:P777)</f>
        <v>0</v>
      </c>
      <c r="R684" s="116">
        <f>SUM(R685:R777)</f>
        <v>5.3654240000000013E-2</v>
      </c>
      <c r="T684" s="117">
        <f>SUM(T685:T777)</f>
        <v>0</v>
      </c>
      <c r="AR684" s="111" t="s">
        <v>83</v>
      </c>
      <c r="AT684" s="118" t="s">
        <v>75</v>
      </c>
      <c r="AU684" s="118" t="s">
        <v>81</v>
      </c>
      <c r="AY684" s="111" t="s">
        <v>130</v>
      </c>
      <c r="BK684" s="119">
        <f>SUM(BK685:BK777)</f>
        <v>0</v>
      </c>
    </row>
    <row r="685" spans="2:65" s="1" customFormat="1" ht="16.5" customHeight="1">
      <c r="B685" s="32"/>
      <c r="C685" s="122" t="s">
        <v>1101</v>
      </c>
      <c r="D685" s="122" t="s">
        <v>133</v>
      </c>
      <c r="E685" s="123" t="s">
        <v>1102</v>
      </c>
      <c r="F685" s="124" t="s">
        <v>1103</v>
      </c>
      <c r="G685" s="125" t="s">
        <v>136</v>
      </c>
      <c r="H685" s="126">
        <v>56.4</v>
      </c>
      <c r="I685" s="127"/>
      <c r="J685" s="128">
        <f>ROUND(I685*H685,2)</f>
        <v>0</v>
      </c>
      <c r="K685" s="124" t="s">
        <v>137</v>
      </c>
      <c r="L685" s="32"/>
      <c r="M685" s="129" t="s">
        <v>19</v>
      </c>
      <c r="N685" s="130" t="s">
        <v>47</v>
      </c>
      <c r="P685" s="131">
        <f>O685*H685</f>
        <v>0</v>
      </c>
      <c r="Q685" s="131">
        <v>2.0000000000000002E-5</v>
      </c>
      <c r="R685" s="131">
        <f>Q685*H685</f>
        <v>1.1280000000000001E-3</v>
      </c>
      <c r="S685" s="131">
        <v>0</v>
      </c>
      <c r="T685" s="132">
        <f>S685*H685</f>
        <v>0</v>
      </c>
      <c r="AR685" s="133" t="s">
        <v>246</v>
      </c>
      <c r="AT685" s="133" t="s">
        <v>133</v>
      </c>
      <c r="AU685" s="133" t="s">
        <v>83</v>
      </c>
      <c r="AY685" s="17" t="s">
        <v>130</v>
      </c>
      <c r="BE685" s="134">
        <f>IF(N685="základní",J685,0)</f>
        <v>0</v>
      </c>
      <c r="BF685" s="134">
        <f>IF(N685="snížená",J685,0)</f>
        <v>0</v>
      </c>
      <c r="BG685" s="134">
        <f>IF(N685="zákl. přenesená",J685,0)</f>
        <v>0</v>
      </c>
      <c r="BH685" s="134">
        <f>IF(N685="sníž. přenesená",J685,0)</f>
        <v>0</v>
      </c>
      <c r="BI685" s="134">
        <f>IF(N685="nulová",J685,0)</f>
        <v>0</v>
      </c>
      <c r="BJ685" s="17" t="s">
        <v>81</v>
      </c>
      <c r="BK685" s="134">
        <f>ROUND(I685*H685,2)</f>
        <v>0</v>
      </c>
      <c r="BL685" s="17" t="s">
        <v>246</v>
      </c>
      <c r="BM685" s="133" t="s">
        <v>1104</v>
      </c>
    </row>
    <row r="686" spans="2:65" s="1" customFormat="1" ht="11.25">
      <c r="B686" s="32"/>
      <c r="D686" s="135" t="s">
        <v>140</v>
      </c>
      <c r="F686" s="136" t="s">
        <v>1105</v>
      </c>
      <c r="I686" s="137"/>
      <c r="L686" s="32"/>
      <c r="M686" s="138"/>
      <c r="T686" s="53"/>
      <c r="AT686" s="17" t="s">
        <v>140</v>
      </c>
      <c r="AU686" s="17" t="s">
        <v>83</v>
      </c>
    </row>
    <row r="687" spans="2:65" s="1" customFormat="1" ht="11.25">
      <c r="B687" s="32"/>
      <c r="D687" s="139" t="s">
        <v>142</v>
      </c>
      <c r="F687" s="140" t="s">
        <v>1106</v>
      </c>
      <c r="I687" s="137"/>
      <c r="L687" s="32"/>
      <c r="M687" s="138"/>
      <c r="T687" s="53"/>
      <c r="AT687" s="17" t="s">
        <v>142</v>
      </c>
      <c r="AU687" s="17" t="s">
        <v>83</v>
      </c>
    </row>
    <row r="688" spans="2:65" s="12" customFormat="1" ht="11.25">
      <c r="B688" s="141"/>
      <c r="D688" s="135" t="s">
        <v>144</v>
      </c>
      <c r="E688" s="142" t="s">
        <v>19</v>
      </c>
      <c r="F688" s="143" t="s">
        <v>1107</v>
      </c>
      <c r="H688" s="142" t="s">
        <v>19</v>
      </c>
      <c r="I688" s="144"/>
      <c r="L688" s="141"/>
      <c r="M688" s="145"/>
      <c r="T688" s="146"/>
      <c r="AT688" s="142" t="s">
        <v>144</v>
      </c>
      <c r="AU688" s="142" t="s">
        <v>83</v>
      </c>
      <c r="AV688" s="12" t="s">
        <v>81</v>
      </c>
      <c r="AW688" s="12" t="s">
        <v>37</v>
      </c>
      <c r="AX688" s="12" t="s">
        <v>76</v>
      </c>
      <c r="AY688" s="142" t="s">
        <v>130</v>
      </c>
    </row>
    <row r="689" spans="2:65" s="13" customFormat="1" ht="11.25">
      <c r="B689" s="147"/>
      <c r="D689" s="135" t="s">
        <v>144</v>
      </c>
      <c r="E689" s="148" t="s">
        <v>19</v>
      </c>
      <c r="F689" s="149" t="s">
        <v>1108</v>
      </c>
      <c r="H689" s="150">
        <v>16.8</v>
      </c>
      <c r="I689" s="151"/>
      <c r="L689" s="147"/>
      <c r="M689" s="152"/>
      <c r="T689" s="153"/>
      <c r="AT689" s="148" t="s">
        <v>144</v>
      </c>
      <c r="AU689" s="148" t="s">
        <v>83</v>
      </c>
      <c r="AV689" s="13" t="s">
        <v>83</v>
      </c>
      <c r="AW689" s="13" t="s">
        <v>37</v>
      </c>
      <c r="AX689" s="13" t="s">
        <v>76</v>
      </c>
      <c r="AY689" s="148" t="s">
        <v>130</v>
      </c>
    </row>
    <row r="690" spans="2:65" s="12" customFormat="1" ht="11.25">
      <c r="B690" s="141"/>
      <c r="D690" s="135" t="s">
        <v>144</v>
      </c>
      <c r="E690" s="142" t="s">
        <v>19</v>
      </c>
      <c r="F690" s="143" t="s">
        <v>1109</v>
      </c>
      <c r="H690" s="142" t="s">
        <v>19</v>
      </c>
      <c r="I690" s="144"/>
      <c r="L690" s="141"/>
      <c r="M690" s="145"/>
      <c r="T690" s="146"/>
      <c r="AT690" s="142" t="s">
        <v>144</v>
      </c>
      <c r="AU690" s="142" t="s">
        <v>83</v>
      </c>
      <c r="AV690" s="12" t="s">
        <v>81</v>
      </c>
      <c r="AW690" s="12" t="s">
        <v>37</v>
      </c>
      <c r="AX690" s="12" t="s">
        <v>76</v>
      </c>
      <c r="AY690" s="142" t="s">
        <v>130</v>
      </c>
    </row>
    <row r="691" spans="2:65" s="13" customFormat="1" ht="11.25">
      <c r="B691" s="147"/>
      <c r="D691" s="135" t="s">
        <v>144</v>
      </c>
      <c r="E691" s="148" t="s">
        <v>19</v>
      </c>
      <c r="F691" s="149" t="s">
        <v>1110</v>
      </c>
      <c r="H691" s="150">
        <v>12.8</v>
      </c>
      <c r="I691" s="151"/>
      <c r="L691" s="147"/>
      <c r="M691" s="152"/>
      <c r="T691" s="153"/>
      <c r="AT691" s="148" t="s">
        <v>144</v>
      </c>
      <c r="AU691" s="148" t="s">
        <v>83</v>
      </c>
      <c r="AV691" s="13" t="s">
        <v>83</v>
      </c>
      <c r="AW691" s="13" t="s">
        <v>37</v>
      </c>
      <c r="AX691" s="13" t="s">
        <v>76</v>
      </c>
      <c r="AY691" s="148" t="s">
        <v>130</v>
      </c>
    </row>
    <row r="692" spans="2:65" s="13" customFormat="1" ht="11.25">
      <c r="B692" s="147"/>
      <c r="D692" s="135" t="s">
        <v>144</v>
      </c>
      <c r="E692" s="148" t="s">
        <v>19</v>
      </c>
      <c r="F692" s="149" t="s">
        <v>1110</v>
      </c>
      <c r="H692" s="150">
        <v>12.8</v>
      </c>
      <c r="I692" s="151"/>
      <c r="L692" s="147"/>
      <c r="M692" s="152"/>
      <c r="T692" s="153"/>
      <c r="AT692" s="148" t="s">
        <v>144</v>
      </c>
      <c r="AU692" s="148" t="s">
        <v>83</v>
      </c>
      <c r="AV692" s="13" t="s">
        <v>83</v>
      </c>
      <c r="AW692" s="13" t="s">
        <v>37</v>
      </c>
      <c r="AX692" s="13" t="s">
        <v>76</v>
      </c>
      <c r="AY692" s="148" t="s">
        <v>130</v>
      </c>
    </row>
    <row r="693" spans="2:65" s="13" customFormat="1" ht="11.25">
      <c r="B693" s="147"/>
      <c r="D693" s="135" t="s">
        <v>144</v>
      </c>
      <c r="E693" s="148" t="s">
        <v>19</v>
      </c>
      <c r="F693" s="149" t="s">
        <v>1111</v>
      </c>
      <c r="H693" s="150">
        <v>14</v>
      </c>
      <c r="I693" s="151"/>
      <c r="L693" s="147"/>
      <c r="M693" s="152"/>
      <c r="T693" s="153"/>
      <c r="AT693" s="148" t="s">
        <v>144</v>
      </c>
      <c r="AU693" s="148" t="s">
        <v>83</v>
      </c>
      <c r="AV693" s="13" t="s">
        <v>83</v>
      </c>
      <c r="AW693" s="13" t="s">
        <v>37</v>
      </c>
      <c r="AX693" s="13" t="s">
        <v>76</v>
      </c>
      <c r="AY693" s="148" t="s">
        <v>130</v>
      </c>
    </row>
    <row r="694" spans="2:65" s="14" customFormat="1" ht="11.25">
      <c r="B694" s="164"/>
      <c r="D694" s="135" t="s">
        <v>144</v>
      </c>
      <c r="E694" s="165" t="s">
        <v>19</v>
      </c>
      <c r="F694" s="166" t="s">
        <v>313</v>
      </c>
      <c r="H694" s="167">
        <v>56.400000000000006</v>
      </c>
      <c r="I694" s="168"/>
      <c r="L694" s="164"/>
      <c r="M694" s="169"/>
      <c r="T694" s="170"/>
      <c r="AT694" s="165" t="s">
        <v>144</v>
      </c>
      <c r="AU694" s="165" t="s">
        <v>83</v>
      </c>
      <c r="AV694" s="14" t="s">
        <v>138</v>
      </c>
      <c r="AW694" s="14" t="s">
        <v>37</v>
      </c>
      <c r="AX694" s="14" t="s">
        <v>81</v>
      </c>
      <c r="AY694" s="165" t="s">
        <v>130</v>
      </c>
    </row>
    <row r="695" spans="2:65" s="1" customFormat="1" ht="16.5" customHeight="1">
      <c r="B695" s="32"/>
      <c r="C695" s="122" t="s">
        <v>1112</v>
      </c>
      <c r="D695" s="122" t="s">
        <v>133</v>
      </c>
      <c r="E695" s="123" t="s">
        <v>1113</v>
      </c>
      <c r="F695" s="124" t="s">
        <v>1114</v>
      </c>
      <c r="G695" s="125" t="s">
        <v>136</v>
      </c>
      <c r="H695" s="126">
        <v>56.4</v>
      </c>
      <c r="I695" s="127"/>
      <c r="J695" s="128">
        <f>ROUND(I695*H695,2)</f>
        <v>0</v>
      </c>
      <c r="K695" s="124" t="s">
        <v>137</v>
      </c>
      <c r="L695" s="32"/>
      <c r="M695" s="129" t="s">
        <v>19</v>
      </c>
      <c r="N695" s="130" t="s">
        <v>47</v>
      </c>
      <c r="P695" s="131">
        <f>O695*H695</f>
        <v>0</v>
      </c>
      <c r="Q695" s="131">
        <v>0</v>
      </c>
      <c r="R695" s="131">
        <f>Q695*H695</f>
        <v>0</v>
      </c>
      <c r="S695" s="131">
        <v>0</v>
      </c>
      <c r="T695" s="132">
        <f>S695*H695</f>
        <v>0</v>
      </c>
      <c r="AR695" s="133" t="s">
        <v>246</v>
      </c>
      <c r="AT695" s="133" t="s">
        <v>133</v>
      </c>
      <c r="AU695" s="133" t="s">
        <v>83</v>
      </c>
      <c r="AY695" s="17" t="s">
        <v>130</v>
      </c>
      <c r="BE695" s="134">
        <f>IF(N695="základní",J695,0)</f>
        <v>0</v>
      </c>
      <c r="BF695" s="134">
        <f>IF(N695="snížená",J695,0)</f>
        <v>0</v>
      </c>
      <c r="BG695" s="134">
        <f>IF(N695="zákl. přenesená",J695,0)</f>
        <v>0</v>
      </c>
      <c r="BH695" s="134">
        <f>IF(N695="sníž. přenesená",J695,0)</f>
        <v>0</v>
      </c>
      <c r="BI695" s="134">
        <f>IF(N695="nulová",J695,0)</f>
        <v>0</v>
      </c>
      <c r="BJ695" s="17" t="s">
        <v>81</v>
      </c>
      <c r="BK695" s="134">
        <f>ROUND(I695*H695,2)</f>
        <v>0</v>
      </c>
      <c r="BL695" s="17" t="s">
        <v>246</v>
      </c>
      <c r="BM695" s="133" t="s">
        <v>1115</v>
      </c>
    </row>
    <row r="696" spans="2:65" s="1" customFormat="1" ht="11.25">
      <c r="B696" s="32"/>
      <c r="D696" s="135" t="s">
        <v>140</v>
      </c>
      <c r="F696" s="136" t="s">
        <v>1116</v>
      </c>
      <c r="I696" s="137"/>
      <c r="L696" s="32"/>
      <c r="M696" s="138"/>
      <c r="T696" s="53"/>
      <c r="AT696" s="17" t="s">
        <v>140</v>
      </c>
      <c r="AU696" s="17" t="s">
        <v>83</v>
      </c>
    </row>
    <row r="697" spans="2:65" s="1" customFormat="1" ht="11.25">
      <c r="B697" s="32"/>
      <c r="D697" s="139" t="s">
        <v>142</v>
      </c>
      <c r="F697" s="140" t="s">
        <v>1117</v>
      </c>
      <c r="I697" s="137"/>
      <c r="L697" s="32"/>
      <c r="M697" s="138"/>
      <c r="T697" s="53"/>
      <c r="AT697" s="17" t="s">
        <v>142</v>
      </c>
      <c r="AU697" s="17" t="s">
        <v>83</v>
      </c>
    </row>
    <row r="698" spans="2:65" s="12" customFormat="1" ht="11.25">
      <c r="B698" s="141"/>
      <c r="D698" s="135" t="s">
        <v>144</v>
      </c>
      <c r="E698" s="142" t="s">
        <v>19</v>
      </c>
      <c r="F698" s="143" t="s">
        <v>1118</v>
      </c>
      <c r="H698" s="142" t="s">
        <v>19</v>
      </c>
      <c r="I698" s="144"/>
      <c r="L698" s="141"/>
      <c r="M698" s="145"/>
      <c r="T698" s="146"/>
      <c r="AT698" s="142" t="s">
        <v>144</v>
      </c>
      <c r="AU698" s="142" t="s">
        <v>83</v>
      </c>
      <c r="AV698" s="12" t="s">
        <v>81</v>
      </c>
      <c r="AW698" s="12" t="s">
        <v>37</v>
      </c>
      <c r="AX698" s="12" t="s">
        <v>76</v>
      </c>
      <c r="AY698" s="142" t="s">
        <v>130</v>
      </c>
    </row>
    <row r="699" spans="2:65" s="13" customFormat="1" ht="11.25">
      <c r="B699" s="147"/>
      <c r="D699" s="135" t="s">
        <v>144</v>
      </c>
      <c r="E699" s="148" t="s">
        <v>19</v>
      </c>
      <c r="F699" s="149" t="s">
        <v>1119</v>
      </c>
      <c r="H699" s="150">
        <v>29.6</v>
      </c>
      <c r="I699" s="151"/>
      <c r="L699" s="147"/>
      <c r="M699" s="152"/>
      <c r="T699" s="153"/>
      <c r="AT699" s="148" t="s">
        <v>144</v>
      </c>
      <c r="AU699" s="148" t="s">
        <v>83</v>
      </c>
      <c r="AV699" s="13" t="s">
        <v>83</v>
      </c>
      <c r="AW699" s="13" t="s">
        <v>37</v>
      </c>
      <c r="AX699" s="13" t="s">
        <v>76</v>
      </c>
      <c r="AY699" s="148" t="s">
        <v>130</v>
      </c>
    </row>
    <row r="700" spans="2:65" s="13" customFormat="1" ht="11.25">
      <c r="B700" s="147"/>
      <c r="D700" s="135" t="s">
        <v>144</v>
      </c>
      <c r="E700" s="148" t="s">
        <v>19</v>
      </c>
      <c r="F700" s="149" t="s">
        <v>1110</v>
      </c>
      <c r="H700" s="150">
        <v>12.8</v>
      </c>
      <c r="I700" s="151"/>
      <c r="L700" s="147"/>
      <c r="M700" s="152"/>
      <c r="T700" s="153"/>
      <c r="AT700" s="148" t="s">
        <v>144</v>
      </c>
      <c r="AU700" s="148" t="s">
        <v>83</v>
      </c>
      <c r="AV700" s="13" t="s">
        <v>83</v>
      </c>
      <c r="AW700" s="13" t="s">
        <v>37</v>
      </c>
      <c r="AX700" s="13" t="s">
        <v>76</v>
      </c>
      <c r="AY700" s="148" t="s">
        <v>130</v>
      </c>
    </row>
    <row r="701" spans="2:65" s="13" customFormat="1" ht="11.25">
      <c r="B701" s="147"/>
      <c r="D701" s="135" t="s">
        <v>144</v>
      </c>
      <c r="E701" s="148" t="s">
        <v>19</v>
      </c>
      <c r="F701" s="149" t="s">
        <v>1111</v>
      </c>
      <c r="H701" s="150">
        <v>14</v>
      </c>
      <c r="I701" s="151"/>
      <c r="L701" s="147"/>
      <c r="M701" s="152"/>
      <c r="T701" s="153"/>
      <c r="AT701" s="148" t="s">
        <v>144</v>
      </c>
      <c r="AU701" s="148" t="s">
        <v>83</v>
      </c>
      <c r="AV701" s="13" t="s">
        <v>83</v>
      </c>
      <c r="AW701" s="13" t="s">
        <v>37</v>
      </c>
      <c r="AX701" s="13" t="s">
        <v>76</v>
      </c>
      <c r="AY701" s="148" t="s">
        <v>130</v>
      </c>
    </row>
    <row r="702" spans="2:65" s="14" customFormat="1" ht="11.25">
      <c r="B702" s="164"/>
      <c r="D702" s="135" t="s">
        <v>144</v>
      </c>
      <c r="E702" s="165" t="s">
        <v>19</v>
      </c>
      <c r="F702" s="166" t="s">
        <v>313</v>
      </c>
      <c r="H702" s="167">
        <v>56.400000000000006</v>
      </c>
      <c r="I702" s="168"/>
      <c r="L702" s="164"/>
      <c r="M702" s="169"/>
      <c r="T702" s="170"/>
      <c r="AT702" s="165" t="s">
        <v>144</v>
      </c>
      <c r="AU702" s="165" t="s">
        <v>83</v>
      </c>
      <c r="AV702" s="14" t="s">
        <v>138</v>
      </c>
      <c r="AW702" s="14" t="s">
        <v>37</v>
      </c>
      <c r="AX702" s="14" t="s">
        <v>81</v>
      </c>
      <c r="AY702" s="165" t="s">
        <v>130</v>
      </c>
    </row>
    <row r="703" spans="2:65" s="1" customFormat="1" ht="16.5" customHeight="1">
      <c r="B703" s="32"/>
      <c r="C703" s="122" t="s">
        <v>1120</v>
      </c>
      <c r="D703" s="122" t="s">
        <v>133</v>
      </c>
      <c r="E703" s="123" t="s">
        <v>1121</v>
      </c>
      <c r="F703" s="124" t="s">
        <v>1122</v>
      </c>
      <c r="G703" s="125" t="s">
        <v>136</v>
      </c>
      <c r="H703" s="126">
        <v>39.6</v>
      </c>
      <c r="I703" s="127"/>
      <c r="J703" s="128">
        <f>ROUND(I703*H703,2)</f>
        <v>0</v>
      </c>
      <c r="K703" s="124" t="s">
        <v>137</v>
      </c>
      <c r="L703" s="32"/>
      <c r="M703" s="129" t="s">
        <v>19</v>
      </c>
      <c r="N703" s="130" t="s">
        <v>47</v>
      </c>
      <c r="P703" s="131">
        <f>O703*H703</f>
        <v>0</v>
      </c>
      <c r="Q703" s="131">
        <v>2.0000000000000002E-5</v>
      </c>
      <c r="R703" s="131">
        <f>Q703*H703</f>
        <v>7.9200000000000006E-4</v>
      </c>
      <c r="S703" s="131">
        <v>0</v>
      </c>
      <c r="T703" s="132">
        <f>S703*H703</f>
        <v>0</v>
      </c>
      <c r="AR703" s="133" t="s">
        <v>246</v>
      </c>
      <c r="AT703" s="133" t="s">
        <v>133</v>
      </c>
      <c r="AU703" s="133" t="s">
        <v>83</v>
      </c>
      <c r="AY703" s="17" t="s">
        <v>130</v>
      </c>
      <c r="BE703" s="134">
        <f>IF(N703="základní",J703,0)</f>
        <v>0</v>
      </c>
      <c r="BF703" s="134">
        <f>IF(N703="snížená",J703,0)</f>
        <v>0</v>
      </c>
      <c r="BG703" s="134">
        <f>IF(N703="zákl. přenesená",J703,0)</f>
        <v>0</v>
      </c>
      <c r="BH703" s="134">
        <f>IF(N703="sníž. přenesená",J703,0)</f>
        <v>0</v>
      </c>
      <c r="BI703" s="134">
        <f>IF(N703="nulová",J703,0)</f>
        <v>0</v>
      </c>
      <c r="BJ703" s="17" t="s">
        <v>81</v>
      </c>
      <c r="BK703" s="134">
        <f>ROUND(I703*H703,2)</f>
        <v>0</v>
      </c>
      <c r="BL703" s="17" t="s">
        <v>246</v>
      </c>
      <c r="BM703" s="133" t="s">
        <v>1123</v>
      </c>
    </row>
    <row r="704" spans="2:65" s="1" customFormat="1" ht="11.25">
      <c r="B704" s="32"/>
      <c r="D704" s="135" t="s">
        <v>140</v>
      </c>
      <c r="F704" s="136" t="s">
        <v>1124</v>
      </c>
      <c r="I704" s="137"/>
      <c r="L704" s="32"/>
      <c r="M704" s="138"/>
      <c r="T704" s="53"/>
      <c r="AT704" s="17" t="s">
        <v>140</v>
      </c>
      <c r="AU704" s="17" t="s">
        <v>83</v>
      </c>
    </row>
    <row r="705" spans="2:65" s="1" customFormat="1" ht="11.25">
      <c r="B705" s="32"/>
      <c r="D705" s="139" t="s">
        <v>142</v>
      </c>
      <c r="F705" s="140" t="s">
        <v>1125</v>
      </c>
      <c r="I705" s="137"/>
      <c r="L705" s="32"/>
      <c r="M705" s="138"/>
      <c r="T705" s="53"/>
      <c r="AT705" s="17" t="s">
        <v>142</v>
      </c>
      <c r="AU705" s="17" t="s">
        <v>83</v>
      </c>
    </row>
    <row r="706" spans="2:65" s="12" customFormat="1" ht="11.25">
      <c r="B706" s="141"/>
      <c r="D706" s="135" t="s">
        <v>144</v>
      </c>
      <c r="E706" s="142" t="s">
        <v>19</v>
      </c>
      <c r="F706" s="143" t="s">
        <v>1126</v>
      </c>
      <c r="H706" s="142" t="s">
        <v>19</v>
      </c>
      <c r="I706" s="144"/>
      <c r="L706" s="141"/>
      <c r="M706" s="145"/>
      <c r="T706" s="146"/>
      <c r="AT706" s="142" t="s">
        <v>144</v>
      </c>
      <c r="AU706" s="142" t="s">
        <v>83</v>
      </c>
      <c r="AV706" s="12" t="s">
        <v>81</v>
      </c>
      <c r="AW706" s="12" t="s">
        <v>37</v>
      </c>
      <c r="AX706" s="12" t="s">
        <v>76</v>
      </c>
      <c r="AY706" s="142" t="s">
        <v>130</v>
      </c>
    </row>
    <row r="707" spans="2:65" s="13" customFormat="1" ht="11.25">
      <c r="B707" s="147"/>
      <c r="D707" s="135" t="s">
        <v>144</v>
      </c>
      <c r="E707" s="148" t="s">
        <v>19</v>
      </c>
      <c r="F707" s="149" t="s">
        <v>1110</v>
      </c>
      <c r="H707" s="150">
        <v>12.8</v>
      </c>
      <c r="I707" s="151"/>
      <c r="L707" s="147"/>
      <c r="M707" s="152"/>
      <c r="T707" s="153"/>
      <c r="AT707" s="148" t="s">
        <v>144</v>
      </c>
      <c r="AU707" s="148" t="s">
        <v>83</v>
      </c>
      <c r="AV707" s="13" t="s">
        <v>83</v>
      </c>
      <c r="AW707" s="13" t="s">
        <v>37</v>
      </c>
      <c r="AX707" s="13" t="s">
        <v>76</v>
      </c>
      <c r="AY707" s="148" t="s">
        <v>130</v>
      </c>
    </row>
    <row r="708" spans="2:65" s="13" customFormat="1" ht="11.25">
      <c r="B708" s="147"/>
      <c r="D708" s="135" t="s">
        <v>144</v>
      </c>
      <c r="E708" s="148" t="s">
        <v>19</v>
      </c>
      <c r="F708" s="149" t="s">
        <v>1110</v>
      </c>
      <c r="H708" s="150">
        <v>12.8</v>
      </c>
      <c r="I708" s="151"/>
      <c r="L708" s="147"/>
      <c r="M708" s="152"/>
      <c r="T708" s="153"/>
      <c r="AT708" s="148" t="s">
        <v>144</v>
      </c>
      <c r="AU708" s="148" t="s">
        <v>83</v>
      </c>
      <c r="AV708" s="13" t="s">
        <v>83</v>
      </c>
      <c r="AW708" s="13" t="s">
        <v>37</v>
      </c>
      <c r="AX708" s="13" t="s">
        <v>76</v>
      </c>
      <c r="AY708" s="148" t="s">
        <v>130</v>
      </c>
    </row>
    <row r="709" spans="2:65" s="13" customFormat="1" ht="11.25">
      <c r="B709" s="147"/>
      <c r="D709" s="135" t="s">
        <v>144</v>
      </c>
      <c r="E709" s="148" t="s">
        <v>19</v>
      </c>
      <c r="F709" s="149" t="s">
        <v>1111</v>
      </c>
      <c r="H709" s="150">
        <v>14</v>
      </c>
      <c r="I709" s="151"/>
      <c r="L709" s="147"/>
      <c r="M709" s="152"/>
      <c r="T709" s="153"/>
      <c r="AT709" s="148" t="s">
        <v>144</v>
      </c>
      <c r="AU709" s="148" t="s">
        <v>83</v>
      </c>
      <c r="AV709" s="13" t="s">
        <v>83</v>
      </c>
      <c r="AW709" s="13" t="s">
        <v>37</v>
      </c>
      <c r="AX709" s="13" t="s">
        <v>76</v>
      </c>
      <c r="AY709" s="148" t="s">
        <v>130</v>
      </c>
    </row>
    <row r="710" spans="2:65" s="14" customFormat="1" ht="11.25">
      <c r="B710" s="164"/>
      <c r="D710" s="135" t="s">
        <v>144</v>
      </c>
      <c r="E710" s="165" t="s">
        <v>19</v>
      </c>
      <c r="F710" s="166" t="s">
        <v>313</v>
      </c>
      <c r="H710" s="167">
        <v>39.6</v>
      </c>
      <c r="I710" s="168"/>
      <c r="L710" s="164"/>
      <c r="M710" s="169"/>
      <c r="T710" s="170"/>
      <c r="AT710" s="165" t="s">
        <v>144</v>
      </c>
      <c r="AU710" s="165" t="s">
        <v>83</v>
      </c>
      <c r="AV710" s="14" t="s">
        <v>138</v>
      </c>
      <c r="AW710" s="14" t="s">
        <v>37</v>
      </c>
      <c r="AX710" s="14" t="s">
        <v>81</v>
      </c>
      <c r="AY710" s="165" t="s">
        <v>130</v>
      </c>
    </row>
    <row r="711" spans="2:65" s="1" customFormat="1" ht="16.5" customHeight="1">
      <c r="B711" s="32"/>
      <c r="C711" s="122" t="s">
        <v>1127</v>
      </c>
      <c r="D711" s="122" t="s">
        <v>133</v>
      </c>
      <c r="E711" s="123" t="s">
        <v>1128</v>
      </c>
      <c r="F711" s="124" t="s">
        <v>1129</v>
      </c>
      <c r="G711" s="125" t="s">
        <v>136</v>
      </c>
      <c r="H711" s="126">
        <v>56.4</v>
      </c>
      <c r="I711" s="127"/>
      <c r="J711" s="128">
        <f>ROUND(I711*H711,2)</f>
        <v>0</v>
      </c>
      <c r="K711" s="124" t="s">
        <v>137</v>
      </c>
      <c r="L711" s="32"/>
      <c r="M711" s="129" t="s">
        <v>19</v>
      </c>
      <c r="N711" s="130" t="s">
        <v>47</v>
      </c>
      <c r="P711" s="131">
        <f>O711*H711</f>
        <v>0</v>
      </c>
      <c r="Q711" s="131">
        <v>3.2000000000000003E-4</v>
      </c>
      <c r="R711" s="131">
        <f>Q711*H711</f>
        <v>1.8048000000000002E-2</v>
      </c>
      <c r="S711" s="131">
        <v>0</v>
      </c>
      <c r="T711" s="132">
        <f>S711*H711</f>
        <v>0</v>
      </c>
      <c r="AR711" s="133" t="s">
        <v>246</v>
      </c>
      <c r="AT711" s="133" t="s">
        <v>133</v>
      </c>
      <c r="AU711" s="133" t="s">
        <v>83</v>
      </c>
      <c r="AY711" s="17" t="s">
        <v>130</v>
      </c>
      <c r="BE711" s="134">
        <f>IF(N711="základní",J711,0)</f>
        <v>0</v>
      </c>
      <c r="BF711" s="134">
        <f>IF(N711="snížená",J711,0)</f>
        <v>0</v>
      </c>
      <c r="BG711" s="134">
        <f>IF(N711="zákl. přenesená",J711,0)</f>
        <v>0</v>
      </c>
      <c r="BH711" s="134">
        <f>IF(N711="sníž. přenesená",J711,0)</f>
        <v>0</v>
      </c>
      <c r="BI711" s="134">
        <f>IF(N711="nulová",J711,0)</f>
        <v>0</v>
      </c>
      <c r="BJ711" s="17" t="s">
        <v>81</v>
      </c>
      <c r="BK711" s="134">
        <f>ROUND(I711*H711,2)</f>
        <v>0</v>
      </c>
      <c r="BL711" s="17" t="s">
        <v>246</v>
      </c>
      <c r="BM711" s="133" t="s">
        <v>1130</v>
      </c>
    </row>
    <row r="712" spans="2:65" s="1" customFormat="1" ht="11.25">
      <c r="B712" s="32"/>
      <c r="D712" s="135" t="s">
        <v>140</v>
      </c>
      <c r="F712" s="136" t="s">
        <v>1131</v>
      </c>
      <c r="I712" s="137"/>
      <c r="L712" s="32"/>
      <c r="M712" s="138"/>
      <c r="T712" s="53"/>
      <c r="AT712" s="17" t="s">
        <v>140</v>
      </c>
      <c r="AU712" s="17" t="s">
        <v>83</v>
      </c>
    </row>
    <row r="713" spans="2:65" s="1" customFormat="1" ht="11.25">
      <c r="B713" s="32"/>
      <c r="D713" s="139" t="s">
        <v>142</v>
      </c>
      <c r="F713" s="140" t="s">
        <v>1132</v>
      </c>
      <c r="I713" s="137"/>
      <c r="L713" s="32"/>
      <c r="M713" s="138"/>
      <c r="T713" s="53"/>
      <c r="AT713" s="17" t="s">
        <v>142</v>
      </c>
      <c r="AU713" s="17" t="s">
        <v>83</v>
      </c>
    </row>
    <row r="714" spans="2:65" s="12" customFormat="1" ht="11.25">
      <c r="B714" s="141"/>
      <c r="D714" s="135" t="s">
        <v>144</v>
      </c>
      <c r="E714" s="142" t="s">
        <v>19</v>
      </c>
      <c r="F714" s="143" t="s">
        <v>1133</v>
      </c>
      <c r="H714" s="142" t="s">
        <v>19</v>
      </c>
      <c r="I714" s="144"/>
      <c r="L714" s="141"/>
      <c r="M714" s="145"/>
      <c r="T714" s="146"/>
      <c r="AT714" s="142" t="s">
        <v>144</v>
      </c>
      <c r="AU714" s="142" t="s">
        <v>83</v>
      </c>
      <c r="AV714" s="12" t="s">
        <v>81</v>
      </c>
      <c r="AW714" s="12" t="s">
        <v>37</v>
      </c>
      <c r="AX714" s="12" t="s">
        <v>76</v>
      </c>
      <c r="AY714" s="142" t="s">
        <v>130</v>
      </c>
    </row>
    <row r="715" spans="2:65" s="13" customFormat="1" ht="11.25">
      <c r="B715" s="147"/>
      <c r="D715" s="135" t="s">
        <v>144</v>
      </c>
      <c r="E715" s="148" t="s">
        <v>19</v>
      </c>
      <c r="F715" s="149" t="s">
        <v>1108</v>
      </c>
      <c r="H715" s="150">
        <v>16.8</v>
      </c>
      <c r="I715" s="151"/>
      <c r="L715" s="147"/>
      <c r="M715" s="152"/>
      <c r="T715" s="153"/>
      <c r="AT715" s="148" t="s">
        <v>144</v>
      </c>
      <c r="AU715" s="148" t="s">
        <v>83</v>
      </c>
      <c r="AV715" s="13" t="s">
        <v>83</v>
      </c>
      <c r="AW715" s="13" t="s">
        <v>37</v>
      </c>
      <c r="AX715" s="13" t="s">
        <v>76</v>
      </c>
      <c r="AY715" s="148" t="s">
        <v>130</v>
      </c>
    </row>
    <row r="716" spans="2:65" s="13" customFormat="1" ht="11.25">
      <c r="B716" s="147"/>
      <c r="D716" s="135" t="s">
        <v>144</v>
      </c>
      <c r="E716" s="148" t="s">
        <v>19</v>
      </c>
      <c r="F716" s="149" t="s">
        <v>1110</v>
      </c>
      <c r="H716" s="150">
        <v>12.8</v>
      </c>
      <c r="I716" s="151"/>
      <c r="L716" s="147"/>
      <c r="M716" s="152"/>
      <c r="T716" s="153"/>
      <c r="AT716" s="148" t="s">
        <v>144</v>
      </c>
      <c r="AU716" s="148" t="s">
        <v>83</v>
      </c>
      <c r="AV716" s="13" t="s">
        <v>83</v>
      </c>
      <c r="AW716" s="13" t="s">
        <v>37</v>
      </c>
      <c r="AX716" s="13" t="s">
        <v>76</v>
      </c>
      <c r="AY716" s="148" t="s">
        <v>130</v>
      </c>
    </row>
    <row r="717" spans="2:65" s="13" customFormat="1" ht="11.25">
      <c r="B717" s="147"/>
      <c r="D717" s="135" t="s">
        <v>144</v>
      </c>
      <c r="E717" s="148" t="s">
        <v>19</v>
      </c>
      <c r="F717" s="149" t="s">
        <v>1110</v>
      </c>
      <c r="H717" s="150">
        <v>12.8</v>
      </c>
      <c r="I717" s="151"/>
      <c r="L717" s="147"/>
      <c r="M717" s="152"/>
      <c r="T717" s="153"/>
      <c r="AT717" s="148" t="s">
        <v>144</v>
      </c>
      <c r="AU717" s="148" t="s">
        <v>83</v>
      </c>
      <c r="AV717" s="13" t="s">
        <v>83</v>
      </c>
      <c r="AW717" s="13" t="s">
        <v>37</v>
      </c>
      <c r="AX717" s="13" t="s">
        <v>76</v>
      </c>
      <c r="AY717" s="148" t="s">
        <v>130</v>
      </c>
    </row>
    <row r="718" spans="2:65" s="13" customFormat="1" ht="11.25">
      <c r="B718" s="147"/>
      <c r="D718" s="135" t="s">
        <v>144</v>
      </c>
      <c r="E718" s="148" t="s">
        <v>19</v>
      </c>
      <c r="F718" s="149" t="s">
        <v>1111</v>
      </c>
      <c r="H718" s="150">
        <v>14</v>
      </c>
      <c r="I718" s="151"/>
      <c r="L718" s="147"/>
      <c r="M718" s="152"/>
      <c r="T718" s="153"/>
      <c r="AT718" s="148" t="s">
        <v>144</v>
      </c>
      <c r="AU718" s="148" t="s">
        <v>83</v>
      </c>
      <c r="AV718" s="13" t="s">
        <v>83</v>
      </c>
      <c r="AW718" s="13" t="s">
        <v>37</v>
      </c>
      <c r="AX718" s="13" t="s">
        <v>76</v>
      </c>
      <c r="AY718" s="148" t="s">
        <v>130</v>
      </c>
    </row>
    <row r="719" spans="2:65" s="14" customFormat="1" ht="11.25">
      <c r="B719" s="164"/>
      <c r="D719" s="135" t="s">
        <v>144</v>
      </c>
      <c r="E719" s="165" t="s">
        <v>19</v>
      </c>
      <c r="F719" s="166" t="s">
        <v>313</v>
      </c>
      <c r="H719" s="167">
        <v>56.400000000000006</v>
      </c>
      <c r="I719" s="168"/>
      <c r="L719" s="164"/>
      <c r="M719" s="169"/>
      <c r="T719" s="170"/>
      <c r="AT719" s="165" t="s">
        <v>144</v>
      </c>
      <c r="AU719" s="165" t="s">
        <v>83</v>
      </c>
      <c r="AV719" s="14" t="s">
        <v>138</v>
      </c>
      <c r="AW719" s="14" t="s">
        <v>37</v>
      </c>
      <c r="AX719" s="14" t="s">
        <v>81</v>
      </c>
      <c r="AY719" s="165" t="s">
        <v>130</v>
      </c>
    </row>
    <row r="720" spans="2:65" s="1" customFormat="1" ht="16.5" customHeight="1">
      <c r="B720" s="32"/>
      <c r="C720" s="122" t="s">
        <v>1134</v>
      </c>
      <c r="D720" s="122" t="s">
        <v>133</v>
      </c>
      <c r="E720" s="123" t="s">
        <v>1135</v>
      </c>
      <c r="F720" s="124" t="s">
        <v>1136</v>
      </c>
      <c r="G720" s="125" t="s">
        <v>136</v>
      </c>
      <c r="H720" s="126">
        <v>39.6</v>
      </c>
      <c r="I720" s="127"/>
      <c r="J720" s="128">
        <f>ROUND(I720*H720,2)</f>
        <v>0</v>
      </c>
      <c r="K720" s="124" t="s">
        <v>137</v>
      </c>
      <c r="L720" s="32"/>
      <c r="M720" s="129" t="s">
        <v>19</v>
      </c>
      <c r="N720" s="130" t="s">
        <v>47</v>
      </c>
      <c r="P720" s="131">
        <f>O720*H720</f>
        <v>0</v>
      </c>
      <c r="Q720" s="131">
        <v>1.3999999999999999E-4</v>
      </c>
      <c r="R720" s="131">
        <f>Q720*H720</f>
        <v>5.5439999999999994E-3</v>
      </c>
      <c r="S720" s="131">
        <v>0</v>
      </c>
      <c r="T720" s="132">
        <f>S720*H720</f>
        <v>0</v>
      </c>
      <c r="AR720" s="133" t="s">
        <v>246</v>
      </c>
      <c r="AT720" s="133" t="s">
        <v>133</v>
      </c>
      <c r="AU720" s="133" t="s">
        <v>83</v>
      </c>
      <c r="AY720" s="17" t="s">
        <v>130</v>
      </c>
      <c r="BE720" s="134">
        <f>IF(N720="základní",J720,0)</f>
        <v>0</v>
      </c>
      <c r="BF720" s="134">
        <f>IF(N720="snížená",J720,0)</f>
        <v>0</v>
      </c>
      <c r="BG720" s="134">
        <f>IF(N720="zákl. přenesená",J720,0)</f>
        <v>0</v>
      </c>
      <c r="BH720" s="134">
        <f>IF(N720="sníž. přenesená",J720,0)</f>
        <v>0</v>
      </c>
      <c r="BI720" s="134">
        <f>IF(N720="nulová",J720,0)</f>
        <v>0</v>
      </c>
      <c r="BJ720" s="17" t="s">
        <v>81</v>
      </c>
      <c r="BK720" s="134">
        <f>ROUND(I720*H720,2)</f>
        <v>0</v>
      </c>
      <c r="BL720" s="17" t="s">
        <v>246</v>
      </c>
      <c r="BM720" s="133" t="s">
        <v>1137</v>
      </c>
    </row>
    <row r="721" spans="2:65" s="1" customFormat="1" ht="11.25">
      <c r="B721" s="32"/>
      <c r="D721" s="135" t="s">
        <v>140</v>
      </c>
      <c r="F721" s="136" t="s">
        <v>1138</v>
      </c>
      <c r="I721" s="137"/>
      <c r="L721" s="32"/>
      <c r="M721" s="138"/>
      <c r="T721" s="53"/>
      <c r="AT721" s="17" t="s">
        <v>140</v>
      </c>
      <c r="AU721" s="17" t="s">
        <v>83</v>
      </c>
    </row>
    <row r="722" spans="2:65" s="1" customFormat="1" ht="11.25">
      <c r="B722" s="32"/>
      <c r="D722" s="139" t="s">
        <v>142</v>
      </c>
      <c r="F722" s="140" t="s">
        <v>1139</v>
      </c>
      <c r="I722" s="137"/>
      <c r="L722" s="32"/>
      <c r="M722" s="138"/>
      <c r="T722" s="53"/>
      <c r="AT722" s="17" t="s">
        <v>142</v>
      </c>
      <c r="AU722" s="17" t="s">
        <v>83</v>
      </c>
    </row>
    <row r="723" spans="2:65" s="12" customFormat="1" ht="11.25">
      <c r="B723" s="141"/>
      <c r="D723" s="135" t="s">
        <v>144</v>
      </c>
      <c r="E723" s="142" t="s">
        <v>19</v>
      </c>
      <c r="F723" s="143" t="s">
        <v>1126</v>
      </c>
      <c r="H723" s="142" t="s">
        <v>19</v>
      </c>
      <c r="I723" s="144"/>
      <c r="L723" s="141"/>
      <c r="M723" s="145"/>
      <c r="T723" s="146"/>
      <c r="AT723" s="142" t="s">
        <v>144</v>
      </c>
      <c r="AU723" s="142" t="s">
        <v>83</v>
      </c>
      <c r="AV723" s="12" t="s">
        <v>81</v>
      </c>
      <c r="AW723" s="12" t="s">
        <v>37</v>
      </c>
      <c r="AX723" s="12" t="s">
        <v>76</v>
      </c>
      <c r="AY723" s="142" t="s">
        <v>130</v>
      </c>
    </row>
    <row r="724" spans="2:65" s="13" customFormat="1" ht="11.25">
      <c r="B724" s="147"/>
      <c r="D724" s="135" t="s">
        <v>144</v>
      </c>
      <c r="E724" s="148" t="s">
        <v>19</v>
      </c>
      <c r="F724" s="149" t="s">
        <v>1110</v>
      </c>
      <c r="H724" s="150">
        <v>12.8</v>
      </c>
      <c r="I724" s="151"/>
      <c r="L724" s="147"/>
      <c r="M724" s="152"/>
      <c r="T724" s="153"/>
      <c r="AT724" s="148" t="s">
        <v>144</v>
      </c>
      <c r="AU724" s="148" t="s">
        <v>83</v>
      </c>
      <c r="AV724" s="13" t="s">
        <v>83</v>
      </c>
      <c r="AW724" s="13" t="s">
        <v>37</v>
      </c>
      <c r="AX724" s="13" t="s">
        <v>76</v>
      </c>
      <c r="AY724" s="148" t="s">
        <v>130</v>
      </c>
    </row>
    <row r="725" spans="2:65" s="13" customFormat="1" ht="11.25">
      <c r="B725" s="147"/>
      <c r="D725" s="135" t="s">
        <v>144</v>
      </c>
      <c r="E725" s="148" t="s">
        <v>19</v>
      </c>
      <c r="F725" s="149" t="s">
        <v>1110</v>
      </c>
      <c r="H725" s="150">
        <v>12.8</v>
      </c>
      <c r="I725" s="151"/>
      <c r="L725" s="147"/>
      <c r="M725" s="152"/>
      <c r="T725" s="153"/>
      <c r="AT725" s="148" t="s">
        <v>144</v>
      </c>
      <c r="AU725" s="148" t="s">
        <v>83</v>
      </c>
      <c r="AV725" s="13" t="s">
        <v>83</v>
      </c>
      <c r="AW725" s="13" t="s">
        <v>37</v>
      </c>
      <c r="AX725" s="13" t="s">
        <v>76</v>
      </c>
      <c r="AY725" s="148" t="s">
        <v>130</v>
      </c>
    </row>
    <row r="726" spans="2:65" s="13" customFormat="1" ht="11.25">
      <c r="B726" s="147"/>
      <c r="D726" s="135" t="s">
        <v>144</v>
      </c>
      <c r="E726" s="148" t="s">
        <v>19</v>
      </c>
      <c r="F726" s="149" t="s">
        <v>1111</v>
      </c>
      <c r="H726" s="150">
        <v>14</v>
      </c>
      <c r="I726" s="151"/>
      <c r="L726" s="147"/>
      <c r="M726" s="152"/>
      <c r="T726" s="153"/>
      <c r="AT726" s="148" t="s">
        <v>144</v>
      </c>
      <c r="AU726" s="148" t="s">
        <v>83</v>
      </c>
      <c r="AV726" s="13" t="s">
        <v>83</v>
      </c>
      <c r="AW726" s="13" t="s">
        <v>37</v>
      </c>
      <c r="AX726" s="13" t="s">
        <v>76</v>
      </c>
      <c r="AY726" s="148" t="s">
        <v>130</v>
      </c>
    </row>
    <row r="727" spans="2:65" s="14" customFormat="1" ht="11.25">
      <c r="B727" s="164"/>
      <c r="D727" s="135" t="s">
        <v>144</v>
      </c>
      <c r="E727" s="165" t="s">
        <v>19</v>
      </c>
      <c r="F727" s="166" t="s">
        <v>313</v>
      </c>
      <c r="H727" s="167">
        <v>39.6</v>
      </c>
      <c r="I727" s="168"/>
      <c r="L727" s="164"/>
      <c r="M727" s="169"/>
      <c r="T727" s="170"/>
      <c r="AT727" s="165" t="s">
        <v>144</v>
      </c>
      <c r="AU727" s="165" t="s">
        <v>83</v>
      </c>
      <c r="AV727" s="14" t="s">
        <v>138</v>
      </c>
      <c r="AW727" s="14" t="s">
        <v>37</v>
      </c>
      <c r="AX727" s="14" t="s">
        <v>81</v>
      </c>
      <c r="AY727" s="165" t="s">
        <v>130</v>
      </c>
    </row>
    <row r="728" spans="2:65" s="1" customFormat="1" ht="16.5" customHeight="1">
      <c r="B728" s="32"/>
      <c r="C728" s="122" t="s">
        <v>1140</v>
      </c>
      <c r="D728" s="122" t="s">
        <v>133</v>
      </c>
      <c r="E728" s="123" t="s">
        <v>1141</v>
      </c>
      <c r="F728" s="124" t="s">
        <v>1142</v>
      </c>
      <c r="G728" s="125" t="s">
        <v>136</v>
      </c>
      <c r="H728" s="126">
        <v>56.4</v>
      </c>
      <c r="I728" s="127"/>
      <c r="J728" s="128">
        <f>ROUND(I728*H728,2)</f>
        <v>0</v>
      </c>
      <c r="K728" s="124" t="s">
        <v>137</v>
      </c>
      <c r="L728" s="32"/>
      <c r="M728" s="129" t="s">
        <v>19</v>
      </c>
      <c r="N728" s="130" t="s">
        <v>47</v>
      </c>
      <c r="P728" s="131">
        <f>O728*H728</f>
        <v>0</v>
      </c>
      <c r="Q728" s="131">
        <v>1.7000000000000001E-4</v>
      </c>
      <c r="R728" s="131">
        <f>Q728*H728</f>
        <v>9.588000000000001E-3</v>
      </c>
      <c r="S728" s="131">
        <v>0</v>
      </c>
      <c r="T728" s="132">
        <f>S728*H728</f>
        <v>0</v>
      </c>
      <c r="AR728" s="133" t="s">
        <v>246</v>
      </c>
      <c r="AT728" s="133" t="s">
        <v>133</v>
      </c>
      <c r="AU728" s="133" t="s">
        <v>83</v>
      </c>
      <c r="AY728" s="17" t="s">
        <v>130</v>
      </c>
      <c r="BE728" s="134">
        <f>IF(N728="základní",J728,0)</f>
        <v>0</v>
      </c>
      <c r="BF728" s="134">
        <f>IF(N728="snížená",J728,0)</f>
        <v>0</v>
      </c>
      <c r="BG728" s="134">
        <f>IF(N728="zákl. přenesená",J728,0)</f>
        <v>0</v>
      </c>
      <c r="BH728" s="134">
        <f>IF(N728="sníž. přenesená",J728,0)</f>
        <v>0</v>
      </c>
      <c r="BI728" s="134">
        <f>IF(N728="nulová",J728,0)</f>
        <v>0</v>
      </c>
      <c r="BJ728" s="17" t="s">
        <v>81</v>
      </c>
      <c r="BK728" s="134">
        <f>ROUND(I728*H728,2)</f>
        <v>0</v>
      </c>
      <c r="BL728" s="17" t="s">
        <v>246</v>
      </c>
      <c r="BM728" s="133" t="s">
        <v>1143</v>
      </c>
    </row>
    <row r="729" spans="2:65" s="1" customFormat="1" ht="11.25">
      <c r="B729" s="32"/>
      <c r="D729" s="135" t="s">
        <v>140</v>
      </c>
      <c r="F729" s="136" t="s">
        <v>1144</v>
      </c>
      <c r="I729" s="137"/>
      <c r="L729" s="32"/>
      <c r="M729" s="138"/>
      <c r="T729" s="53"/>
      <c r="AT729" s="17" t="s">
        <v>140</v>
      </c>
      <c r="AU729" s="17" t="s">
        <v>83</v>
      </c>
    </row>
    <row r="730" spans="2:65" s="1" customFormat="1" ht="11.25">
      <c r="B730" s="32"/>
      <c r="D730" s="139" t="s">
        <v>142</v>
      </c>
      <c r="F730" s="140" t="s">
        <v>1145</v>
      </c>
      <c r="I730" s="137"/>
      <c r="L730" s="32"/>
      <c r="M730" s="138"/>
      <c r="T730" s="53"/>
      <c r="AT730" s="17" t="s">
        <v>142</v>
      </c>
      <c r="AU730" s="17" t="s">
        <v>83</v>
      </c>
    </row>
    <row r="731" spans="2:65" s="12" customFormat="1" ht="11.25">
      <c r="B731" s="141"/>
      <c r="D731" s="135" t="s">
        <v>144</v>
      </c>
      <c r="E731" s="142" t="s">
        <v>19</v>
      </c>
      <c r="F731" s="143" t="s">
        <v>1146</v>
      </c>
      <c r="H731" s="142" t="s">
        <v>19</v>
      </c>
      <c r="I731" s="144"/>
      <c r="L731" s="141"/>
      <c r="M731" s="145"/>
      <c r="T731" s="146"/>
      <c r="AT731" s="142" t="s">
        <v>144</v>
      </c>
      <c r="AU731" s="142" t="s">
        <v>83</v>
      </c>
      <c r="AV731" s="12" t="s">
        <v>81</v>
      </c>
      <c r="AW731" s="12" t="s">
        <v>37</v>
      </c>
      <c r="AX731" s="12" t="s">
        <v>76</v>
      </c>
      <c r="AY731" s="142" t="s">
        <v>130</v>
      </c>
    </row>
    <row r="732" spans="2:65" s="13" customFormat="1" ht="11.25">
      <c r="B732" s="147"/>
      <c r="D732" s="135" t="s">
        <v>144</v>
      </c>
      <c r="E732" s="148" t="s">
        <v>19</v>
      </c>
      <c r="F732" s="149" t="s">
        <v>1110</v>
      </c>
      <c r="H732" s="150">
        <v>12.8</v>
      </c>
      <c r="I732" s="151"/>
      <c r="L732" s="147"/>
      <c r="M732" s="152"/>
      <c r="T732" s="153"/>
      <c r="AT732" s="148" t="s">
        <v>144</v>
      </c>
      <c r="AU732" s="148" t="s">
        <v>83</v>
      </c>
      <c r="AV732" s="13" t="s">
        <v>83</v>
      </c>
      <c r="AW732" s="13" t="s">
        <v>37</v>
      </c>
      <c r="AX732" s="13" t="s">
        <v>76</v>
      </c>
      <c r="AY732" s="148" t="s">
        <v>130</v>
      </c>
    </row>
    <row r="733" spans="2:65" s="13" customFormat="1" ht="11.25">
      <c r="B733" s="147"/>
      <c r="D733" s="135" t="s">
        <v>144</v>
      </c>
      <c r="E733" s="148" t="s">
        <v>19</v>
      </c>
      <c r="F733" s="149" t="s">
        <v>1110</v>
      </c>
      <c r="H733" s="150">
        <v>12.8</v>
      </c>
      <c r="I733" s="151"/>
      <c r="L733" s="147"/>
      <c r="M733" s="152"/>
      <c r="T733" s="153"/>
      <c r="AT733" s="148" t="s">
        <v>144</v>
      </c>
      <c r="AU733" s="148" t="s">
        <v>83</v>
      </c>
      <c r="AV733" s="13" t="s">
        <v>83</v>
      </c>
      <c r="AW733" s="13" t="s">
        <v>37</v>
      </c>
      <c r="AX733" s="13" t="s">
        <v>76</v>
      </c>
      <c r="AY733" s="148" t="s">
        <v>130</v>
      </c>
    </row>
    <row r="734" spans="2:65" s="13" customFormat="1" ht="11.25">
      <c r="B734" s="147"/>
      <c r="D734" s="135" t="s">
        <v>144</v>
      </c>
      <c r="E734" s="148" t="s">
        <v>19</v>
      </c>
      <c r="F734" s="149" t="s">
        <v>1111</v>
      </c>
      <c r="H734" s="150">
        <v>14</v>
      </c>
      <c r="I734" s="151"/>
      <c r="L734" s="147"/>
      <c r="M734" s="152"/>
      <c r="T734" s="153"/>
      <c r="AT734" s="148" t="s">
        <v>144</v>
      </c>
      <c r="AU734" s="148" t="s">
        <v>83</v>
      </c>
      <c r="AV734" s="13" t="s">
        <v>83</v>
      </c>
      <c r="AW734" s="13" t="s">
        <v>37</v>
      </c>
      <c r="AX734" s="13" t="s">
        <v>76</v>
      </c>
      <c r="AY734" s="148" t="s">
        <v>130</v>
      </c>
    </row>
    <row r="735" spans="2:65" s="12" customFormat="1" ht="11.25">
      <c r="B735" s="141"/>
      <c r="D735" s="135" t="s">
        <v>144</v>
      </c>
      <c r="E735" s="142" t="s">
        <v>19</v>
      </c>
      <c r="F735" s="143" t="s">
        <v>1147</v>
      </c>
      <c r="H735" s="142" t="s">
        <v>19</v>
      </c>
      <c r="I735" s="144"/>
      <c r="L735" s="141"/>
      <c r="M735" s="145"/>
      <c r="T735" s="146"/>
      <c r="AT735" s="142" t="s">
        <v>144</v>
      </c>
      <c r="AU735" s="142" t="s">
        <v>83</v>
      </c>
      <c r="AV735" s="12" t="s">
        <v>81</v>
      </c>
      <c r="AW735" s="12" t="s">
        <v>37</v>
      </c>
      <c r="AX735" s="12" t="s">
        <v>76</v>
      </c>
      <c r="AY735" s="142" t="s">
        <v>130</v>
      </c>
    </row>
    <row r="736" spans="2:65" s="13" customFormat="1" ht="11.25">
      <c r="B736" s="147"/>
      <c r="D736" s="135" t="s">
        <v>144</v>
      </c>
      <c r="E736" s="148" t="s">
        <v>19</v>
      </c>
      <c r="F736" s="149" t="s">
        <v>1108</v>
      </c>
      <c r="H736" s="150">
        <v>16.8</v>
      </c>
      <c r="I736" s="151"/>
      <c r="L736" s="147"/>
      <c r="M736" s="152"/>
      <c r="T736" s="153"/>
      <c r="AT736" s="148" t="s">
        <v>144</v>
      </c>
      <c r="AU736" s="148" t="s">
        <v>83</v>
      </c>
      <c r="AV736" s="13" t="s">
        <v>83</v>
      </c>
      <c r="AW736" s="13" t="s">
        <v>37</v>
      </c>
      <c r="AX736" s="13" t="s">
        <v>76</v>
      </c>
      <c r="AY736" s="148" t="s">
        <v>130</v>
      </c>
    </row>
    <row r="737" spans="2:65" s="14" customFormat="1" ht="11.25">
      <c r="B737" s="164"/>
      <c r="D737" s="135" t="s">
        <v>144</v>
      </c>
      <c r="E737" s="165" t="s">
        <v>19</v>
      </c>
      <c r="F737" s="166" t="s">
        <v>313</v>
      </c>
      <c r="H737" s="167">
        <v>56.400000000000006</v>
      </c>
      <c r="I737" s="168"/>
      <c r="L737" s="164"/>
      <c r="M737" s="169"/>
      <c r="T737" s="170"/>
      <c r="AT737" s="165" t="s">
        <v>144</v>
      </c>
      <c r="AU737" s="165" t="s">
        <v>83</v>
      </c>
      <c r="AV737" s="14" t="s">
        <v>138</v>
      </c>
      <c r="AW737" s="14" t="s">
        <v>37</v>
      </c>
      <c r="AX737" s="14" t="s">
        <v>81</v>
      </c>
      <c r="AY737" s="165" t="s">
        <v>130</v>
      </c>
    </row>
    <row r="738" spans="2:65" s="1" customFormat="1" ht="16.5" customHeight="1">
      <c r="B738" s="32"/>
      <c r="C738" s="122" t="s">
        <v>1148</v>
      </c>
      <c r="D738" s="122" t="s">
        <v>133</v>
      </c>
      <c r="E738" s="123" t="s">
        <v>1149</v>
      </c>
      <c r="F738" s="124" t="s">
        <v>1150</v>
      </c>
      <c r="G738" s="125" t="s">
        <v>136</v>
      </c>
      <c r="H738" s="126">
        <v>56.4</v>
      </c>
      <c r="I738" s="127"/>
      <c r="J738" s="128">
        <f>ROUND(I738*H738,2)</f>
        <v>0</v>
      </c>
      <c r="K738" s="124" t="s">
        <v>137</v>
      </c>
      <c r="L738" s="32"/>
      <c r="M738" s="129" t="s">
        <v>19</v>
      </c>
      <c r="N738" s="130" t="s">
        <v>47</v>
      </c>
      <c r="P738" s="131">
        <f>O738*H738</f>
        <v>0</v>
      </c>
      <c r="Q738" s="131">
        <v>2.5000000000000001E-4</v>
      </c>
      <c r="R738" s="131">
        <f>Q738*H738</f>
        <v>1.41E-2</v>
      </c>
      <c r="S738" s="131">
        <v>0</v>
      </c>
      <c r="T738" s="132">
        <f>S738*H738</f>
        <v>0</v>
      </c>
      <c r="AR738" s="133" t="s">
        <v>138</v>
      </c>
      <c r="AT738" s="133" t="s">
        <v>133</v>
      </c>
      <c r="AU738" s="133" t="s">
        <v>83</v>
      </c>
      <c r="AY738" s="17" t="s">
        <v>130</v>
      </c>
      <c r="BE738" s="134">
        <f>IF(N738="základní",J738,0)</f>
        <v>0</v>
      </c>
      <c r="BF738" s="134">
        <f>IF(N738="snížená",J738,0)</f>
        <v>0</v>
      </c>
      <c r="BG738" s="134">
        <f>IF(N738="zákl. přenesená",J738,0)</f>
        <v>0</v>
      </c>
      <c r="BH738" s="134">
        <f>IF(N738="sníž. přenesená",J738,0)</f>
        <v>0</v>
      </c>
      <c r="BI738" s="134">
        <f>IF(N738="nulová",J738,0)</f>
        <v>0</v>
      </c>
      <c r="BJ738" s="17" t="s">
        <v>81</v>
      </c>
      <c r="BK738" s="134">
        <f>ROUND(I738*H738,2)</f>
        <v>0</v>
      </c>
      <c r="BL738" s="17" t="s">
        <v>138</v>
      </c>
      <c r="BM738" s="133" t="s">
        <v>1151</v>
      </c>
    </row>
    <row r="739" spans="2:65" s="1" customFormat="1" ht="11.25">
      <c r="B739" s="32"/>
      <c r="D739" s="135" t="s">
        <v>140</v>
      </c>
      <c r="F739" s="136" t="s">
        <v>1152</v>
      </c>
      <c r="I739" s="137"/>
      <c r="L739" s="32"/>
      <c r="M739" s="138"/>
      <c r="T739" s="53"/>
      <c r="AT739" s="17" t="s">
        <v>140</v>
      </c>
      <c r="AU739" s="17" t="s">
        <v>83</v>
      </c>
    </row>
    <row r="740" spans="2:65" s="1" customFormat="1" ht="11.25">
      <c r="B740" s="32"/>
      <c r="D740" s="139" t="s">
        <v>142</v>
      </c>
      <c r="F740" s="140" t="s">
        <v>1153</v>
      </c>
      <c r="I740" s="137"/>
      <c r="L740" s="32"/>
      <c r="M740" s="138"/>
      <c r="T740" s="53"/>
      <c r="AT740" s="17" t="s">
        <v>142</v>
      </c>
      <c r="AU740" s="17" t="s">
        <v>83</v>
      </c>
    </row>
    <row r="741" spans="2:65" s="12" customFormat="1" ht="11.25">
      <c r="B741" s="141"/>
      <c r="D741" s="135" t="s">
        <v>144</v>
      </c>
      <c r="E741" s="142" t="s">
        <v>19</v>
      </c>
      <c r="F741" s="143" t="s">
        <v>1154</v>
      </c>
      <c r="H741" s="142" t="s">
        <v>19</v>
      </c>
      <c r="I741" s="144"/>
      <c r="L741" s="141"/>
      <c r="M741" s="145"/>
      <c r="T741" s="146"/>
      <c r="AT741" s="142" t="s">
        <v>144</v>
      </c>
      <c r="AU741" s="142" t="s">
        <v>83</v>
      </c>
      <c r="AV741" s="12" t="s">
        <v>81</v>
      </c>
      <c r="AW741" s="12" t="s">
        <v>37</v>
      </c>
      <c r="AX741" s="12" t="s">
        <v>76</v>
      </c>
      <c r="AY741" s="142" t="s">
        <v>130</v>
      </c>
    </row>
    <row r="742" spans="2:65" s="13" customFormat="1" ht="11.25">
      <c r="B742" s="147"/>
      <c r="D742" s="135" t="s">
        <v>144</v>
      </c>
      <c r="E742" s="148" t="s">
        <v>19</v>
      </c>
      <c r="F742" s="149" t="s">
        <v>1108</v>
      </c>
      <c r="H742" s="150">
        <v>16.8</v>
      </c>
      <c r="I742" s="151"/>
      <c r="L742" s="147"/>
      <c r="M742" s="152"/>
      <c r="T742" s="153"/>
      <c r="AT742" s="148" t="s">
        <v>144</v>
      </c>
      <c r="AU742" s="148" t="s">
        <v>83</v>
      </c>
      <c r="AV742" s="13" t="s">
        <v>83</v>
      </c>
      <c r="AW742" s="13" t="s">
        <v>37</v>
      </c>
      <c r="AX742" s="13" t="s">
        <v>76</v>
      </c>
      <c r="AY742" s="148" t="s">
        <v>130</v>
      </c>
    </row>
    <row r="743" spans="2:65" s="12" customFormat="1" ht="11.25">
      <c r="B743" s="141"/>
      <c r="D743" s="135" t="s">
        <v>144</v>
      </c>
      <c r="E743" s="142" t="s">
        <v>19</v>
      </c>
      <c r="F743" s="143" t="s">
        <v>1155</v>
      </c>
      <c r="H743" s="142" t="s">
        <v>19</v>
      </c>
      <c r="I743" s="144"/>
      <c r="L743" s="141"/>
      <c r="M743" s="145"/>
      <c r="T743" s="146"/>
      <c r="AT743" s="142" t="s">
        <v>144</v>
      </c>
      <c r="AU743" s="142" t="s">
        <v>83</v>
      </c>
      <c r="AV743" s="12" t="s">
        <v>81</v>
      </c>
      <c r="AW743" s="12" t="s">
        <v>37</v>
      </c>
      <c r="AX743" s="12" t="s">
        <v>76</v>
      </c>
      <c r="AY743" s="142" t="s">
        <v>130</v>
      </c>
    </row>
    <row r="744" spans="2:65" s="13" customFormat="1" ht="11.25">
      <c r="B744" s="147"/>
      <c r="D744" s="135" t="s">
        <v>144</v>
      </c>
      <c r="E744" s="148" t="s">
        <v>19</v>
      </c>
      <c r="F744" s="149" t="s">
        <v>1110</v>
      </c>
      <c r="H744" s="150">
        <v>12.8</v>
      </c>
      <c r="I744" s="151"/>
      <c r="L744" s="147"/>
      <c r="M744" s="152"/>
      <c r="T744" s="153"/>
      <c r="AT744" s="148" t="s">
        <v>144</v>
      </c>
      <c r="AU744" s="148" t="s">
        <v>83</v>
      </c>
      <c r="AV744" s="13" t="s">
        <v>83</v>
      </c>
      <c r="AW744" s="13" t="s">
        <v>37</v>
      </c>
      <c r="AX744" s="13" t="s">
        <v>76</v>
      </c>
      <c r="AY744" s="148" t="s">
        <v>130</v>
      </c>
    </row>
    <row r="745" spans="2:65" s="13" customFormat="1" ht="11.25">
      <c r="B745" s="147"/>
      <c r="D745" s="135" t="s">
        <v>144</v>
      </c>
      <c r="E745" s="148" t="s">
        <v>19</v>
      </c>
      <c r="F745" s="149" t="s">
        <v>1110</v>
      </c>
      <c r="H745" s="150">
        <v>12.8</v>
      </c>
      <c r="I745" s="151"/>
      <c r="L745" s="147"/>
      <c r="M745" s="152"/>
      <c r="T745" s="153"/>
      <c r="AT745" s="148" t="s">
        <v>144</v>
      </c>
      <c r="AU745" s="148" t="s">
        <v>83</v>
      </c>
      <c r="AV745" s="13" t="s">
        <v>83</v>
      </c>
      <c r="AW745" s="13" t="s">
        <v>37</v>
      </c>
      <c r="AX745" s="13" t="s">
        <v>76</v>
      </c>
      <c r="AY745" s="148" t="s">
        <v>130</v>
      </c>
    </row>
    <row r="746" spans="2:65" s="13" customFormat="1" ht="11.25">
      <c r="B746" s="147"/>
      <c r="D746" s="135" t="s">
        <v>144</v>
      </c>
      <c r="E746" s="148" t="s">
        <v>19</v>
      </c>
      <c r="F746" s="149" t="s">
        <v>1111</v>
      </c>
      <c r="H746" s="150">
        <v>14</v>
      </c>
      <c r="I746" s="151"/>
      <c r="L746" s="147"/>
      <c r="M746" s="152"/>
      <c r="T746" s="153"/>
      <c r="AT746" s="148" t="s">
        <v>144</v>
      </c>
      <c r="AU746" s="148" t="s">
        <v>83</v>
      </c>
      <c r="AV746" s="13" t="s">
        <v>83</v>
      </c>
      <c r="AW746" s="13" t="s">
        <v>37</v>
      </c>
      <c r="AX746" s="13" t="s">
        <v>76</v>
      </c>
      <c r="AY746" s="148" t="s">
        <v>130</v>
      </c>
    </row>
    <row r="747" spans="2:65" s="14" customFormat="1" ht="11.25">
      <c r="B747" s="164"/>
      <c r="D747" s="135" t="s">
        <v>144</v>
      </c>
      <c r="E747" s="165" t="s">
        <v>19</v>
      </c>
      <c r="F747" s="166" t="s">
        <v>313</v>
      </c>
      <c r="H747" s="167">
        <v>56.400000000000006</v>
      </c>
      <c r="I747" s="168"/>
      <c r="L747" s="164"/>
      <c r="M747" s="169"/>
      <c r="T747" s="170"/>
      <c r="AT747" s="165" t="s">
        <v>144</v>
      </c>
      <c r="AU747" s="165" t="s">
        <v>83</v>
      </c>
      <c r="AV747" s="14" t="s">
        <v>138</v>
      </c>
      <c r="AW747" s="14" t="s">
        <v>37</v>
      </c>
      <c r="AX747" s="14" t="s">
        <v>81</v>
      </c>
      <c r="AY747" s="165" t="s">
        <v>130</v>
      </c>
    </row>
    <row r="748" spans="2:65" s="1" customFormat="1" ht="16.5" customHeight="1">
      <c r="B748" s="32"/>
      <c r="C748" s="122" t="s">
        <v>1156</v>
      </c>
      <c r="D748" s="122" t="s">
        <v>133</v>
      </c>
      <c r="E748" s="123" t="s">
        <v>1157</v>
      </c>
      <c r="F748" s="124" t="s">
        <v>1158</v>
      </c>
      <c r="G748" s="125" t="s">
        <v>136</v>
      </c>
      <c r="H748" s="126">
        <v>5.5</v>
      </c>
      <c r="I748" s="127"/>
      <c r="J748" s="128">
        <f>ROUND(I748*H748,2)</f>
        <v>0</v>
      </c>
      <c r="K748" s="124" t="s">
        <v>137</v>
      </c>
      <c r="L748" s="32"/>
      <c r="M748" s="129" t="s">
        <v>19</v>
      </c>
      <c r="N748" s="130" t="s">
        <v>47</v>
      </c>
      <c r="P748" s="131">
        <f>O748*H748</f>
        <v>0</v>
      </c>
      <c r="Q748" s="131">
        <v>2.0000000000000002E-5</v>
      </c>
      <c r="R748" s="131">
        <f>Q748*H748</f>
        <v>1.1E-4</v>
      </c>
      <c r="S748" s="131">
        <v>0</v>
      </c>
      <c r="T748" s="132">
        <f>S748*H748</f>
        <v>0</v>
      </c>
      <c r="AR748" s="133" t="s">
        <v>246</v>
      </c>
      <c r="AT748" s="133" t="s">
        <v>133</v>
      </c>
      <c r="AU748" s="133" t="s">
        <v>83</v>
      </c>
      <c r="AY748" s="17" t="s">
        <v>130</v>
      </c>
      <c r="BE748" s="134">
        <f>IF(N748="základní",J748,0)</f>
        <v>0</v>
      </c>
      <c r="BF748" s="134">
        <f>IF(N748="snížená",J748,0)</f>
        <v>0</v>
      </c>
      <c r="BG748" s="134">
        <f>IF(N748="zákl. přenesená",J748,0)</f>
        <v>0</v>
      </c>
      <c r="BH748" s="134">
        <f>IF(N748="sníž. přenesená",J748,0)</f>
        <v>0</v>
      </c>
      <c r="BI748" s="134">
        <f>IF(N748="nulová",J748,0)</f>
        <v>0</v>
      </c>
      <c r="BJ748" s="17" t="s">
        <v>81</v>
      </c>
      <c r="BK748" s="134">
        <f>ROUND(I748*H748,2)</f>
        <v>0</v>
      </c>
      <c r="BL748" s="17" t="s">
        <v>246</v>
      </c>
      <c r="BM748" s="133" t="s">
        <v>1159</v>
      </c>
    </row>
    <row r="749" spans="2:65" s="1" customFormat="1" ht="11.25">
      <c r="B749" s="32"/>
      <c r="D749" s="135" t="s">
        <v>140</v>
      </c>
      <c r="F749" s="136" t="s">
        <v>1160</v>
      </c>
      <c r="I749" s="137"/>
      <c r="L749" s="32"/>
      <c r="M749" s="138"/>
      <c r="T749" s="53"/>
      <c r="AT749" s="17" t="s">
        <v>140</v>
      </c>
      <c r="AU749" s="17" t="s">
        <v>83</v>
      </c>
    </row>
    <row r="750" spans="2:65" s="1" customFormat="1" ht="11.25">
      <c r="B750" s="32"/>
      <c r="D750" s="139" t="s">
        <v>142</v>
      </c>
      <c r="F750" s="140" t="s">
        <v>1161</v>
      </c>
      <c r="I750" s="137"/>
      <c r="L750" s="32"/>
      <c r="M750" s="138"/>
      <c r="T750" s="53"/>
      <c r="AT750" s="17" t="s">
        <v>142</v>
      </c>
      <c r="AU750" s="17" t="s">
        <v>83</v>
      </c>
    </row>
    <row r="751" spans="2:65" s="12" customFormat="1" ht="11.25">
      <c r="B751" s="141"/>
      <c r="D751" s="135" t="s">
        <v>144</v>
      </c>
      <c r="E751" s="142" t="s">
        <v>19</v>
      </c>
      <c r="F751" s="143" t="s">
        <v>1162</v>
      </c>
      <c r="H751" s="142" t="s">
        <v>19</v>
      </c>
      <c r="I751" s="144"/>
      <c r="L751" s="141"/>
      <c r="M751" s="145"/>
      <c r="T751" s="146"/>
      <c r="AT751" s="142" t="s">
        <v>144</v>
      </c>
      <c r="AU751" s="142" t="s">
        <v>83</v>
      </c>
      <c r="AV751" s="12" t="s">
        <v>81</v>
      </c>
      <c r="AW751" s="12" t="s">
        <v>37</v>
      </c>
      <c r="AX751" s="12" t="s">
        <v>76</v>
      </c>
      <c r="AY751" s="142" t="s">
        <v>130</v>
      </c>
    </row>
    <row r="752" spans="2:65" s="13" customFormat="1" ht="11.25">
      <c r="B752" s="147"/>
      <c r="D752" s="135" t="s">
        <v>144</v>
      </c>
      <c r="E752" s="148" t="s">
        <v>19</v>
      </c>
      <c r="F752" s="149" t="s">
        <v>1163</v>
      </c>
      <c r="H752" s="150">
        <v>5.5</v>
      </c>
      <c r="I752" s="151"/>
      <c r="L752" s="147"/>
      <c r="M752" s="152"/>
      <c r="T752" s="153"/>
      <c r="AT752" s="148" t="s">
        <v>144</v>
      </c>
      <c r="AU752" s="148" t="s">
        <v>83</v>
      </c>
      <c r="AV752" s="13" t="s">
        <v>83</v>
      </c>
      <c r="AW752" s="13" t="s">
        <v>37</v>
      </c>
      <c r="AX752" s="13" t="s">
        <v>81</v>
      </c>
      <c r="AY752" s="148" t="s">
        <v>130</v>
      </c>
    </row>
    <row r="753" spans="2:65" s="1" customFormat="1" ht="16.5" customHeight="1">
      <c r="B753" s="32"/>
      <c r="C753" s="122" t="s">
        <v>1164</v>
      </c>
      <c r="D753" s="122" t="s">
        <v>133</v>
      </c>
      <c r="E753" s="123" t="s">
        <v>1165</v>
      </c>
      <c r="F753" s="124" t="s">
        <v>1166</v>
      </c>
      <c r="G753" s="125" t="s">
        <v>136</v>
      </c>
      <c r="H753" s="126">
        <v>6.0720000000000001</v>
      </c>
      <c r="I753" s="127"/>
      <c r="J753" s="128">
        <f>ROUND(I753*H753,2)</f>
        <v>0</v>
      </c>
      <c r="K753" s="124" t="s">
        <v>137</v>
      </c>
      <c r="L753" s="32"/>
      <c r="M753" s="129" t="s">
        <v>19</v>
      </c>
      <c r="N753" s="130" t="s">
        <v>47</v>
      </c>
      <c r="P753" s="131">
        <f>O753*H753</f>
        <v>0</v>
      </c>
      <c r="Q753" s="131">
        <v>1.3999999999999999E-4</v>
      </c>
      <c r="R753" s="131">
        <f>Q753*H753</f>
        <v>8.5007999999999991E-4</v>
      </c>
      <c r="S753" s="131">
        <v>0</v>
      </c>
      <c r="T753" s="132">
        <f>S753*H753</f>
        <v>0</v>
      </c>
      <c r="AR753" s="133" t="s">
        <v>246</v>
      </c>
      <c r="AT753" s="133" t="s">
        <v>133</v>
      </c>
      <c r="AU753" s="133" t="s">
        <v>83</v>
      </c>
      <c r="AY753" s="17" t="s">
        <v>130</v>
      </c>
      <c r="BE753" s="134">
        <f>IF(N753="základní",J753,0)</f>
        <v>0</v>
      </c>
      <c r="BF753" s="134">
        <f>IF(N753="snížená",J753,0)</f>
        <v>0</v>
      </c>
      <c r="BG753" s="134">
        <f>IF(N753="zákl. přenesená",J753,0)</f>
        <v>0</v>
      </c>
      <c r="BH753" s="134">
        <f>IF(N753="sníž. přenesená",J753,0)</f>
        <v>0</v>
      </c>
      <c r="BI753" s="134">
        <f>IF(N753="nulová",J753,0)</f>
        <v>0</v>
      </c>
      <c r="BJ753" s="17" t="s">
        <v>81</v>
      </c>
      <c r="BK753" s="134">
        <f>ROUND(I753*H753,2)</f>
        <v>0</v>
      </c>
      <c r="BL753" s="17" t="s">
        <v>246</v>
      </c>
      <c r="BM753" s="133" t="s">
        <v>1167</v>
      </c>
    </row>
    <row r="754" spans="2:65" s="1" customFormat="1" ht="11.25">
      <c r="B754" s="32"/>
      <c r="D754" s="135" t="s">
        <v>140</v>
      </c>
      <c r="F754" s="136" t="s">
        <v>1168</v>
      </c>
      <c r="I754" s="137"/>
      <c r="L754" s="32"/>
      <c r="M754" s="138"/>
      <c r="T754" s="53"/>
      <c r="AT754" s="17" t="s">
        <v>140</v>
      </c>
      <c r="AU754" s="17" t="s">
        <v>83</v>
      </c>
    </row>
    <row r="755" spans="2:65" s="1" customFormat="1" ht="11.25">
      <c r="B755" s="32"/>
      <c r="D755" s="139" t="s">
        <v>142</v>
      </c>
      <c r="F755" s="140" t="s">
        <v>1169</v>
      </c>
      <c r="I755" s="137"/>
      <c r="L755" s="32"/>
      <c r="M755" s="138"/>
      <c r="T755" s="53"/>
      <c r="AT755" s="17" t="s">
        <v>142</v>
      </c>
      <c r="AU755" s="17" t="s">
        <v>83</v>
      </c>
    </row>
    <row r="756" spans="2:65" s="12" customFormat="1" ht="11.25">
      <c r="B756" s="141"/>
      <c r="D756" s="135" t="s">
        <v>144</v>
      </c>
      <c r="E756" s="142" t="s">
        <v>19</v>
      </c>
      <c r="F756" s="143" t="s">
        <v>1170</v>
      </c>
      <c r="H756" s="142" t="s">
        <v>19</v>
      </c>
      <c r="I756" s="144"/>
      <c r="L756" s="141"/>
      <c r="M756" s="145"/>
      <c r="T756" s="146"/>
      <c r="AT756" s="142" t="s">
        <v>144</v>
      </c>
      <c r="AU756" s="142" t="s">
        <v>83</v>
      </c>
      <c r="AV756" s="12" t="s">
        <v>81</v>
      </c>
      <c r="AW756" s="12" t="s">
        <v>37</v>
      </c>
      <c r="AX756" s="12" t="s">
        <v>76</v>
      </c>
      <c r="AY756" s="142" t="s">
        <v>130</v>
      </c>
    </row>
    <row r="757" spans="2:65" s="13" customFormat="1" ht="11.25">
      <c r="B757" s="147"/>
      <c r="D757" s="135" t="s">
        <v>144</v>
      </c>
      <c r="E757" s="148" t="s">
        <v>19</v>
      </c>
      <c r="F757" s="149" t="s">
        <v>1171</v>
      </c>
      <c r="H757" s="150">
        <v>6.0720000000000001</v>
      </c>
      <c r="I757" s="151"/>
      <c r="L757" s="147"/>
      <c r="M757" s="152"/>
      <c r="T757" s="153"/>
      <c r="AT757" s="148" t="s">
        <v>144</v>
      </c>
      <c r="AU757" s="148" t="s">
        <v>83</v>
      </c>
      <c r="AV757" s="13" t="s">
        <v>83</v>
      </c>
      <c r="AW757" s="13" t="s">
        <v>37</v>
      </c>
      <c r="AX757" s="13" t="s">
        <v>81</v>
      </c>
      <c r="AY757" s="148" t="s">
        <v>130</v>
      </c>
    </row>
    <row r="758" spans="2:65" s="1" customFormat="1" ht="16.5" customHeight="1">
      <c r="B758" s="32"/>
      <c r="C758" s="122" t="s">
        <v>1172</v>
      </c>
      <c r="D758" s="122" t="s">
        <v>133</v>
      </c>
      <c r="E758" s="123" t="s">
        <v>1173</v>
      </c>
      <c r="F758" s="124" t="s">
        <v>1174</v>
      </c>
      <c r="G758" s="125" t="s">
        <v>136</v>
      </c>
      <c r="H758" s="126">
        <v>6.0720000000000001</v>
      </c>
      <c r="I758" s="127"/>
      <c r="J758" s="128">
        <f>ROUND(I758*H758,2)</f>
        <v>0</v>
      </c>
      <c r="K758" s="124" t="s">
        <v>137</v>
      </c>
      <c r="L758" s="32"/>
      <c r="M758" s="129" t="s">
        <v>19</v>
      </c>
      <c r="N758" s="130" t="s">
        <v>47</v>
      </c>
      <c r="P758" s="131">
        <f>O758*H758</f>
        <v>0</v>
      </c>
      <c r="Q758" s="131">
        <v>1.3999999999999999E-4</v>
      </c>
      <c r="R758" s="131">
        <f>Q758*H758</f>
        <v>8.5007999999999991E-4</v>
      </c>
      <c r="S758" s="131">
        <v>0</v>
      </c>
      <c r="T758" s="132">
        <f>S758*H758</f>
        <v>0</v>
      </c>
      <c r="AR758" s="133" t="s">
        <v>246</v>
      </c>
      <c r="AT758" s="133" t="s">
        <v>133</v>
      </c>
      <c r="AU758" s="133" t="s">
        <v>83</v>
      </c>
      <c r="AY758" s="17" t="s">
        <v>130</v>
      </c>
      <c r="BE758" s="134">
        <f>IF(N758="základní",J758,0)</f>
        <v>0</v>
      </c>
      <c r="BF758" s="134">
        <f>IF(N758="snížená",J758,0)</f>
        <v>0</v>
      </c>
      <c r="BG758" s="134">
        <f>IF(N758="zákl. přenesená",J758,0)</f>
        <v>0</v>
      </c>
      <c r="BH758" s="134">
        <f>IF(N758="sníž. přenesená",J758,0)</f>
        <v>0</v>
      </c>
      <c r="BI758" s="134">
        <f>IF(N758="nulová",J758,0)</f>
        <v>0</v>
      </c>
      <c r="BJ758" s="17" t="s">
        <v>81</v>
      </c>
      <c r="BK758" s="134">
        <f>ROUND(I758*H758,2)</f>
        <v>0</v>
      </c>
      <c r="BL758" s="17" t="s">
        <v>246</v>
      </c>
      <c r="BM758" s="133" t="s">
        <v>1175</v>
      </c>
    </row>
    <row r="759" spans="2:65" s="1" customFormat="1" ht="11.25">
      <c r="B759" s="32"/>
      <c r="D759" s="135" t="s">
        <v>140</v>
      </c>
      <c r="F759" s="136" t="s">
        <v>1176</v>
      </c>
      <c r="I759" s="137"/>
      <c r="L759" s="32"/>
      <c r="M759" s="138"/>
      <c r="T759" s="53"/>
      <c r="AT759" s="17" t="s">
        <v>140</v>
      </c>
      <c r="AU759" s="17" t="s">
        <v>83</v>
      </c>
    </row>
    <row r="760" spans="2:65" s="1" customFormat="1" ht="11.25">
      <c r="B760" s="32"/>
      <c r="D760" s="139" t="s">
        <v>142</v>
      </c>
      <c r="F760" s="140" t="s">
        <v>1177</v>
      </c>
      <c r="I760" s="137"/>
      <c r="L760" s="32"/>
      <c r="M760" s="138"/>
      <c r="T760" s="53"/>
      <c r="AT760" s="17" t="s">
        <v>142</v>
      </c>
      <c r="AU760" s="17" t="s">
        <v>83</v>
      </c>
    </row>
    <row r="761" spans="2:65" s="1" customFormat="1" ht="16.5" customHeight="1">
      <c r="B761" s="32"/>
      <c r="C761" s="122" t="s">
        <v>1178</v>
      </c>
      <c r="D761" s="122" t="s">
        <v>133</v>
      </c>
      <c r="E761" s="123" t="s">
        <v>1179</v>
      </c>
      <c r="F761" s="124" t="s">
        <v>1180</v>
      </c>
      <c r="G761" s="125" t="s">
        <v>136</v>
      </c>
      <c r="H761" s="126">
        <v>6.0720000000000001</v>
      </c>
      <c r="I761" s="127"/>
      <c r="J761" s="128">
        <f>ROUND(I761*H761,2)</f>
        <v>0</v>
      </c>
      <c r="K761" s="124" t="s">
        <v>137</v>
      </c>
      <c r="L761" s="32"/>
      <c r="M761" s="129" t="s">
        <v>19</v>
      </c>
      <c r="N761" s="130" t="s">
        <v>47</v>
      </c>
      <c r="P761" s="131">
        <f>O761*H761</f>
        <v>0</v>
      </c>
      <c r="Q761" s="131">
        <v>1.3999999999999999E-4</v>
      </c>
      <c r="R761" s="131">
        <f>Q761*H761</f>
        <v>8.5007999999999991E-4</v>
      </c>
      <c r="S761" s="131">
        <v>0</v>
      </c>
      <c r="T761" s="132">
        <f>S761*H761</f>
        <v>0</v>
      </c>
      <c r="AR761" s="133" t="s">
        <v>246</v>
      </c>
      <c r="AT761" s="133" t="s">
        <v>133</v>
      </c>
      <c r="AU761" s="133" t="s">
        <v>83</v>
      </c>
      <c r="AY761" s="17" t="s">
        <v>130</v>
      </c>
      <c r="BE761" s="134">
        <f>IF(N761="základní",J761,0)</f>
        <v>0</v>
      </c>
      <c r="BF761" s="134">
        <f>IF(N761="snížená",J761,0)</f>
        <v>0</v>
      </c>
      <c r="BG761" s="134">
        <f>IF(N761="zákl. přenesená",J761,0)</f>
        <v>0</v>
      </c>
      <c r="BH761" s="134">
        <f>IF(N761="sníž. přenesená",J761,0)</f>
        <v>0</v>
      </c>
      <c r="BI761" s="134">
        <f>IF(N761="nulová",J761,0)</f>
        <v>0</v>
      </c>
      <c r="BJ761" s="17" t="s">
        <v>81</v>
      </c>
      <c r="BK761" s="134">
        <f>ROUND(I761*H761,2)</f>
        <v>0</v>
      </c>
      <c r="BL761" s="17" t="s">
        <v>246</v>
      </c>
      <c r="BM761" s="133" t="s">
        <v>1181</v>
      </c>
    </row>
    <row r="762" spans="2:65" s="1" customFormat="1" ht="11.25">
      <c r="B762" s="32"/>
      <c r="D762" s="135" t="s">
        <v>140</v>
      </c>
      <c r="F762" s="136" t="s">
        <v>1182</v>
      </c>
      <c r="I762" s="137"/>
      <c r="L762" s="32"/>
      <c r="M762" s="138"/>
      <c r="T762" s="53"/>
      <c r="AT762" s="17" t="s">
        <v>140</v>
      </c>
      <c r="AU762" s="17" t="s">
        <v>83</v>
      </c>
    </row>
    <row r="763" spans="2:65" s="1" customFormat="1" ht="11.25">
      <c r="B763" s="32"/>
      <c r="D763" s="139" t="s">
        <v>142</v>
      </c>
      <c r="F763" s="140" t="s">
        <v>1183</v>
      </c>
      <c r="I763" s="137"/>
      <c r="L763" s="32"/>
      <c r="M763" s="138"/>
      <c r="T763" s="53"/>
      <c r="AT763" s="17" t="s">
        <v>142</v>
      </c>
      <c r="AU763" s="17" t="s">
        <v>83</v>
      </c>
    </row>
    <row r="764" spans="2:65" s="1" customFormat="1" ht="16.5" customHeight="1">
      <c r="B764" s="32"/>
      <c r="C764" s="122" t="s">
        <v>1184</v>
      </c>
      <c r="D764" s="122" t="s">
        <v>133</v>
      </c>
      <c r="E764" s="123" t="s">
        <v>1185</v>
      </c>
      <c r="F764" s="124" t="s">
        <v>1186</v>
      </c>
      <c r="G764" s="125" t="s">
        <v>136</v>
      </c>
      <c r="H764" s="126">
        <v>2.76</v>
      </c>
      <c r="I764" s="127"/>
      <c r="J764" s="128">
        <f>ROUND(I764*H764,2)</f>
        <v>0</v>
      </c>
      <c r="K764" s="124" t="s">
        <v>137</v>
      </c>
      <c r="L764" s="32"/>
      <c r="M764" s="129" t="s">
        <v>19</v>
      </c>
      <c r="N764" s="130" t="s">
        <v>47</v>
      </c>
      <c r="P764" s="131">
        <f>O764*H764</f>
        <v>0</v>
      </c>
      <c r="Q764" s="131">
        <v>6.9999999999999994E-5</v>
      </c>
      <c r="R764" s="131">
        <f>Q764*H764</f>
        <v>1.9319999999999998E-4</v>
      </c>
      <c r="S764" s="131">
        <v>0</v>
      </c>
      <c r="T764" s="132">
        <f>S764*H764</f>
        <v>0</v>
      </c>
      <c r="AR764" s="133" t="s">
        <v>246</v>
      </c>
      <c r="AT764" s="133" t="s">
        <v>133</v>
      </c>
      <c r="AU764" s="133" t="s">
        <v>83</v>
      </c>
      <c r="AY764" s="17" t="s">
        <v>130</v>
      </c>
      <c r="BE764" s="134">
        <f>IF(N764="základní",J764,0)</f>
        <v>0</v>
      </c>
      <c r="BF764" s="134">
        <f>IF(N764="snížená",J764,0)</f>
        <v>0</v>
      </c>
      <c r="BG764" s="134">
        <f>IF(N764="zákl. přenesená",J764,0)</f>
        <v>0</v>
      </c>
      <c r="BH764" s="134">
        <f>IF(N764="sníž. přenesená",J764,0)</f>
        <v>0</v>
      </c>
      <c r="BI764" s="134">
        <f>IF(N764="nulová",J764,0)</f>
        <v>0</v>
      </c>
      <c r="BJ764" s="17" t="s">
        <v>81</v>
      </c>
      <c r="BK764" s="134">
        <f>ROUND(I764*H764,2)</f>
        <v>0</v>
      </c>
      <c r="BL764" s="17" t="s">
        <v>246</v>
      </c>
      <c r="BM764" s="133" t="s">
        <v>1187</v>
      </c>
    </row>
    <row r="765" spans="2:65" s="1" customFormat="1" ht="11.25">
      <c r="B765" s="32"/>
      <c r="D765" s="135" t="s">
        <v>140</v>
      </c>
      <c r="F765" s="136" t="s">
        <v>1188</v>
      </c>
      <c r="I765" s="137"/>
      <c r="L765" s="32"/>
      <c r="M765" s="138"/>
      <c r="T765" s="53"/>
      <c r="AT765" s="17" t="s">
        <v>140</v>
      </c>
      <c r="AU765" s="17" t="s">
        <v>83</v>
      </c>
    </row>
    <row r="766" spans="2:65" s="1" customFormat="1" ht="11.25">
      <c r="B766" s="32"/>
      <c r="D766" s="139" t="s">
        <v>142</v>
      </c>
      <c r="F766" s="140" t="s">
        <v>1189</v>
      </c>
      <c r="I766" s="137"/>
      <c r="L766" s="32"/>
      <c r="M766" s="138"/>
      <c r="T766" s="53"/>
      <c r="AT766" s="17" t="s">
        <v>142</v>
      </c>
      <c r="AU766" s="17" t="s">
        <v>83</v>
      </c>
    </row>
    <row r="767" spans="2:65" s="12" customFormat="1" ht="11.25">
      <c r="B767" s="141"/>
      <c r="D767" s="135" t="s">
        <v>144</v>
      </c>
      <c r="E767" s="142" t="s">
        <v>19</v>
      </c>
      <c r="F767" s="143" t="s">
        <v>1190</v>
      </c>
      <c r="H767" s="142" t="s">
        <v>19</v>
      </c>
      <c r="I767" s="144"/>
      <c r="L767" s="141"/>
      <c r="M767" s="145"/>
      <c r="T767" s="146"/>
      <c r="AT767" s="142" t="s">
        <v>144</v>
      </c>
      <c r="AU767" s="142" t="s">
        <v>83</v>
      </c>
      <c r="AV767" s="12" t="s">
        <v>81</v>
      </c>
      <c r="AW767" s="12" t="s">
        <v>37</v>
      </c>
      <c r="AX767" s="12" t="s">
        <v>76</v>
      </c>
      <c r="AY767" s="142" t="s">
        <v>130</v>
      </c>
    </row>
    <row r="768" spans="2:65" s="13" customFormat="1" ht="11.25">
      <c r="B768" s="147"/>
      <c r="D768" s="135" t="s">
        <v>144</v>
      </c>
      <c r="E768" s="148" t="s">
        <v>19</v>
      </c>
      <c r="F768" s="149" t="s">
        <v>1191</v>
      </c>
      <c r="H768" s="150">
        <v>2.76</v>
      </c>
      <c r="I768" s="151"/>
      <c r="L768" s="147"/>
      <c r="M768" s="152"/>
      <c r="T768" s="153"/>
      <c r="AT768" s="148" t="s">
        <v>144</v>
      </c>
      <c r="AU768" s="148" t="s">
        <v>83</v>
      </c>
      <c r="AV768" s="13" t="s">
        <v>83</v>
      </c>
      <c r="AW768" s="13" t="s">
        <v>37</v>
      </c>
      <c r="AX768" s="13" t="s">
        <v>81</v>
      </c>
      <c r="AY768" s="148" t="s">
        <v>130</v>
      </c>
    </row>
    <row r="769" spans="2:65" s="1" customFormat="1" ht="16.5" customHeight="1">
      <c r="B769" s="32"/>
      <c r="C769" s="122" t="s">
        <v>1192</v>
      </c>
      <c r="D769" s="122" t="s">
        <v>133</v>
      </c>
      <c r="E769" s="123" t="s">
        <v>1193</v>
      </c>
      <c r="F769" s="124" t="s">
        <v>1194</v>
      </c>
      <c r="G769" s="125" t="s">
        <v>136</v>
      </c>
      <c r="H769" s="126">
        <v>2.76</v>
      </c>
      <c r="I769" s="127"/>
      <c r="J769" s="128">
        <f>ROUND(I769*H769,2)</f>
        <v>0</v>
      </c>
      <c r="K769" s="124" t="s">
        <v>137</v>
      </c>
      <c r="L769" s="32"/>
      <c r="M769" s="129" t="s">
        <v>19</v>
      </c>
      <c r="N769" s="130" t="s">
        <v>47</v>
      </c>
      <c r="P769" s="131">
        <f>O769*H769</f>
        <v>0</v>
      </c>
      <c r="Q769" s="131">
        <v>6.9999999999999994E-5</v>
      </c>
      <c r="R769" s="131">
        <f>Q769*H769</f>
        <v>1.9319999999999998E-4</v>
      </c>
      <c r="S769" s="131">
        <v>0</v>
      </c>
      <c r="T769" s="132">
        <f>S769*H769</f>
        <v>0</v>
      </c>
      <c r="AR769" s="133" t="s">
        <v>246</v>
      </c>
      <c r="AT769" s="133" t="s">
        <v>133</v>
      </c>
      <c r="AU769" s="133" t="s">
        <v>83</v>
      </c>
      <c r="AY769" s="17" t="s">
        <v>130</v>
      </c>
      <c r="BE769" s="134">
        <f>IF(N769="základní",J769,0)</f>
        <v>0</v>
      </c>
      <c r="BF769" s="134">
        <f>IF(N769="snížená",J769,0)</f>
        <v>0</v>
      </c>
      <c r="BG769" s="134">
        <f>IF(N769="zákl. přenesená",J769,0)</f>
        <v>0</v>
      </c>
      <c r="BH769" s="134">
        <f>IF(N769="sníž. přenesená",J769,0)</f>
        <v>0</v>
      </c>
      <c r="BI769" s="134">
        <f>IF(N769="nulová",J769,0)</f>
        <v>0</v>
      </c>
      <c r="BJ769" s="17" t="s">
        <v>81</v>
      </c>
      <c r="BK769" s="134">
        <f>ROUND(I769*H769,2)</f>
        <v>0</v>
      </c>
      <c r="BL769" s="17" t="s">
        <v>246</v>
      </c>
      <c r="BM769" s="133" t="s">
        <v>1195</v>
      </c>
    </row>
    <row r="770" spans="2:65" s="1" customFormat="1" ht="11.25">
      <c r="B770" s="32"/>
      <c r="D770" s="135" t="s">
        <v>140</v>
      </c>
      <c r="F770" s="136" t="s">
        <v>1196</v>
      </c>
      <c r="I770" s="137"/>
      <c r="L770" s="32"/>
      <c r="M770" s="138"/>
      <c r="T770" s="53"/>
      <c r="AT770" s="17" t="s">
        <v>140</v>
      </c>
      <c r="AU770" s="17" t="s">
        <v>83</v>
      </c>
    </row>
    <row r="771" spans="2:65" s="1" customFormat="1" ht="11.25">
      <c r="B771" s="32"/>
      <c r="D771" s="139" t="s">
        <v>142</v>
      </c>
      <c r="F771" s="140" t="s">
        <v>1197</v>
      </c>
      <c r="I771" s="137"/>
      <c r="L771" s="32"/>
      <c r="M771" s="138"/>
      <c r="T771" s="53"/>
      <c r="AT771" s="17" t="s">
        <v>142</v>
      </c>
      <c r="AU771" s="17" t="s">
        <v>83</v>
      </c>
    </row>
    <row r="772" spans="2:65" s="1" customFormat="1" ht="16.5" customHeight="1">
      <c r="B772" s="32"/>
      <c r="C772" s="122" t="s">
        <v>1198</v>
      </c>
      <c r="D772" s="122" t="s">
        <v>133</v>
      </c>
      <c r="E772" s="123" t="s">
        <v>1199</v>
      </c>
      <c r="F772" s="124" t="s">
        <v>1200</v>
      </c>
      <c r="G772" s="125" t="s">
        <v>136</v>
      </c>
      <c r="H772" s="126">
        <v>2.76</v>
      </c>
      <c r="I772" s="127"/>
      <c r="J772" s="128">
        <f>ROUND(I772*H772,2)</f>
        <v>0</v>
      </c>
      <c r="K772" s="124" t="s">
        <v>137</v>
      </c>
      <c r="L772" s="32"/>
      <c r="M772" s="129" t="s">
        <v>19</v>
      </c>
      <c r="N772" s="130" t="s">
        <v>47</v>
      </c>
      <c r="P772" s="131">
        <f>O772*H772</f>
        <v>0</v>
      </c>
      <c r="Q772" s="131">
        <v>1.8000000000000001E-4</v>
      </c>
      <c r="R772" s="131">
        <f>Q772*H772</f>
        <v>4.9680000000000004E-4</v>
      </c>
      <c r="S772" s="131">
        <v>0</v>
      </c>
      <c r="T772" s="132">
        <f>S772*H772</f>
        <v>0</v>
      </c>
      <c r="AR772" s="133" t="s">
        <v>246</v>
      </c>
      <c r="AT772" s="133" t="s">
        <v>133</v>
      </c>
      <c r="AU772" s="133" t="s">
        <v>83</v>
      </c>
      <c r="AY772" s="17" t="s">
        <v>130</v>
      </c>
      <c r="BE772" s="134">
        <f>IF(N772="základní",J772,0)</f>
        <v>0</v>
      </c>
      <c r="BF772" s="134">
        <f>IF(N772="snížená",J772,0)</f>
        <v>0</v>
      </c>
      <c r="BG772" s="134">
        <f>IF(N772="zákl. přenesená",J772,0)</f>
        <v>0</v>
      </c>
      <c r="BH772" s="134">
        <f>IF(N772="sníž. přenesená",J772,0)</f>
        <v>0</v>
      </c>
      <c r="BI772" s="134">
        <f>IF(N772="nulová",J772,0)</f>
        <v>0</v>
      </c>
      <c r="BJ772" s="17" t="s">
        <v>81</v>
      </c>
      <c r="BK772" s="134">
        <f>ROUND(I772*H772,2)</f>
        <v>0</v>
      </c>
      <c r="BL772" s="17" t="s">
        <v>246</v>
      </c>
      <c r="BM772" s="133" t="s">
        <v>1201</v>
      </c>
    </row>
    <row r="773" spans="2:65" s="1" customFormat="1" ht="11.25">
      <c r="B773" s="32"/>
      <c r="D773" s="135" t="s">
        <v>140</v>
      </c>
      <c r="F773" s="136" t="s">
        <v>1202</v>
      </c>
      <c r="I773" s="137"/>
      <c r="L773" s="32"/>
      <c r="M773" s="138"/>
      <c r="T773" s="53"/>
      <c r="AT773" s="17" t="s">
        <v>140</v>
      </c>
      <c r="AU773" s="17" t="s">
        <v>83</v>
      </c>
    </row>
    <row r="774" spans="2:65" s="1" customFormat="1" ht="11.25">
      <c r="B774" s="32"/>
      <c r="D774" s="139" t="s">
        <v>142</v>
      </c>
      <c r="F774" s="140" t="s">
        <v>1203</v>
      </c>
      <c r="I774" s="137"/>
      <c r="L774" s="32"/>
      <c r="M774" s="138"/>
      <c r="T774" s="53"/>
      <c r="AT774" s="17" t="s">
        <v>142</v>
      </c>
      <c r="AU774" s="17" t="s">
        <v>83</v>
      </c>
    </row>
    <row r="775" spans="2:65" s="1" customFormat="1" ht="16.5" customHeight="1">
      <c r="B775" s="32"/>
      <c r="C775" s="122" t="s">
        <v>1204</v>
      </c>
      <c r="D775" s="122" t="s">
        <v>133</v>
      </c>
      <c r="E775" s="123" t="s">
        <v>1205</v>
      </c>
      <c r="F775" s="124" t="s">
        <v>1206</v>
      </c>
      <c r="G775" s="125" t="s">
        <v>136</v>
      </c>
      <c r="H775" s="126">
        <v>2.76</v>
      </c>
      <c r="I775" s="127"/>
      <c r="J775" s="128">
        <f>ROUND(I775*H775,2)</f>
        <v>0</v>
      </c>
      <c r="K775" s="124" t="s">
        <v>137</v>
      </c>
      <c r="L775" s="32"/>
      <c r="M775" s="129" t="s">
        <v>19</v>
      </c>
      <c r="N775" s="130" t="s">
        <v>47</v>
      </c>
      <c r="P775" s="131">
        <f>O775*H775</f>
        <v>0</v>
      </c>
      <c r="Q775" s="131">
        <v>3.3E-4</v>
      </c>
      <c r="R775" s="131">
        <f>Q775*H775</f>
        <v>9.1079999999999991E-4</v>
      </c>
      <c r="S775" s="131">
        <v>0</v>
      </c>
      <c r="T775" s="132">
        <f>S775*H775</f>
        <v>0</v>
      </c>
      <c r="AR775" s="133" t="s">
        <v>246</v>
      </c>
      <c r="AT775" s="133" t="s">
        <v>133</v>
      </c>
      <c r="AU775" s="133" t="s">
        <v>83</v>
      </c>
      <c r="AY775" s="17" t="s">
        <v>130</v>
      </c>
      <c r="BE775" s="134">
        <f>IF(N775="základní",J775,0)</f>
        <v>0</v>
      </c>
      <c r="BF775" s="134">
        <f>IF(N775="snížená",J775,0)</f>
        <v>0</v>
      </c>
      <c r="BG775" s="134">
        <f>IF(N775="zákl. přenesená",J775,0)</f>
        <v>0</v>
      </c>
      <c r="BH775" s="134">
        <f>IF(N775="sníž. přenesená",J775,0)</f>
        <v>0</v>
      </c>
      <c r="BI775" s="134">
        <f>IF(N775="nulová",J775,0)</f>
        <v>0</v>
      </c>
      <c r="BJ775" s="17" t="s">
        <v>81</v>
      </c>
      <c r="BK775" s="134">
        <f>ROUND(I775*H775,2)</f>
        <v>0</v>
      </c>
      <c r="BL775" s="17" t="s">
        <v>246</v>
      </c>
      <c r="BM775" s="133" t="s">
        <v>1207</v>
      </c>
    </row>
    <row r="776" spans="2:65" s="1" customFormat="1" ht="11.25">
      <c r="B776" s="32"/>
      <c r="D776" s="135" t="s">
        <v>140</v>
      </c>
      <c r="F776" s="136" t="s">
        <v>1208</v>
      </c>
      <c r="I776" s="137"/>
      <c r="L776" s="32"/>
      <c r="M776" s="138"/>
      <c r="T776" s="53"/>
      <c r="AT776" s="17" t="s">
        <v>140</v>
      </c>
      <c r="AU776" s="17" t="s">
        <v>83</v>
      </c>
    </row>
    <row r="777" spans="2:65" s="1" customFormat="1" ht="11.25">
      <c r="B777" s="32"/>
      <c r="D777" s="139" t="s">
        <v>142</v>
      </c>
      <c r="F777" s="140" t="s">
        <v>1209</v>
      </c>
      <c r="I777" s="137"/>
      <c r="L777" s="32"/>
      <c r="M777" s="138"/>
      <c r="T777" s="53"/>
      <c r="AT777" s="17" t="s">
        <v>142</v>
      </c>
      <c r="AU777" s="17" t="s">
        <v>83</v>
      </c>
    </row>
    <row r="778" spans="2:65" s="11" customFormat="1" ht="22.9" customHeight="1">
      <c r="B778" s="110"/>
      <c r="D778" s="111" t="s">
        <v>75</v>
      </c>
      <c r="E778" s="120" t="s">
        <v>1210</v>
      </c>
      <c r="F778" s="120" t="s">
        <v>1211</v>
      </c>
      <c r="I778" s="113"/>
      <c r="J778" s="121">
        <f>BK778</f>
        <v>0</v>
      </c>
      <c r="L778" s="110"/>
      <c r="M778" s="115"/>
      <c r="P778" s="116">
        <f>SUM(P779:P837)</f>
        <v>0</v>
      </c>
      <c r="R778" s="116">
        <f>SUM(R779:R837)</f>
        <v>0.11167762000000003</v>
      </c>
      <c r="T778" s="117">
        <f>SUM(T779:T837)</f>
        <v>2.0737130000000003E-2</v>
      </c>
      <c r="AR778" s="111" t="s">
        <v>83</v>
      </c>
      <c r="AT778" s="118" t="s">
        <v>75</v>
      </c>
      <c r="AU778" s="118" t="s">
        <v>81</v>
      </c>
      <c r="AY778" s="111" t="s">
        <v>130</v>
      </c>
      <c r="BK778" s="119">
        <f>SUM(BK779:BK837)</f>
        <v>0</v>
      </c>
    </row>
    <row r="779" spans="2:65" s="1" customFormat="1" ht="16.5" customHeight="1">
      <c r="B779" s="32"/>
      <c r="C779" s="122" t="s">
        <v>1212</v>
      </c>
      <c r="D779" s="122" t="s">
        <v>133</v>
      </c>
      <c r="E779" s="123" t="s">
        <v>1213</v>
      </c>
      <c r="F779" s="124" t="s">
        <v>1214</v>
      </c>
      <c r="G779" s="125" t="s">
        <v>136</v>
      </c>
      <c r="H779" s="126">
        <v>64.343000000000004</v>
      </c>
      <c r="I779" s="127"/>
      <c r="J779" s="128">
        <f>ROUND(I779*H779,2)</f>
        <v>0</v>
      </c>
      <c r="K779" s="124" t="s">
        <v>137</v>
      </c>
      <c r="L779" s="32"/>
      <c r="M779" s="129" t="s">
        <v>19</v>
      </c>
      <c r="N779" s="130" t="s">
        <v>47</v>
      </c>
      <c r="P779" s="131">
        <f>O779*H779</f>
        <v>0</v>
      </c>
      <c r="Q779" s="131">
        <v>1E-3</v>
      </c>
      <c r="R779" s="131">
        <f>Q779*H779</f>
        <v>6.4343000000000011E-2</v>
      </c>
      <c r="S779" s="131">
        <v>3.1E-4</v>
      </c>
      <c r="T779" s="132">
        <f>S779*H779</f>
        <v>1.9946330000000002E-2</v>
      </c>
      <c r="AR779" s="133" t="s">
        <v>246</v>
      </c>
      <c r="AT779" s="133" t="s">
        <v>133</v>
      </c>
      <c r="AU779" s="133" t="s">
        <v>83</v>
      </c>
      <c r="AY779" s="17" t="s">
        <v>130</v>
      </c>
      <c r="BE779" s="134">
        <f>IF(N779="základní",J779,0)</f>
        <v>0</v>
      </c>
      <c r="BF779" s="134">
        <f>IF(N779="snížená",J779,0)</f>
        <v>0</v>
      </c>
      <c r="BG779" s="134">
        <f>IF(N779="zákl. přenesená",J779,0)</f>
        <v>0</v>
      </c>
      <c r="BH779" s="134">
        <f>IF(N779="sníž. přenesená",J779,0)</f>
        <v>0</v>
      </c>
      <c r="BI779" s="134">
        <f>IF(N779="nulová",J779,0)</f>
        <v>0</v>
      </c>
      <c r="BJ779" s="17" t="s">
        <v>81</v>
      </c>
      <c r="BK779" s="134">
        <f>ROUND(I779*H779,2)</f>
        <v>0</v>
      </c>
      <c r="BL779" s="17" t="s">
        <v>246</v>
      </c>
      <c r="BM779" s="133" t="s">
        <v>1215</v>
      </c>
    </row>
    <row r="780" spans="2:65" s="1" customFormat="1" ht="11.25">
      <c r="B780" s="32"/>
      <c r="D780" s="135" t="s">
        <v>140</v>
      </c>
      <c r="F780" s="136" t="s">
        <v>1216</v>
      </c>
      <c r="I780" s="137"/>
      <c r="L780" s="32"/>
      <c r="M780" s="138"/>
      <c r="T780" s="53"/>
      <c r="AT780" s="17" t="s">
        <v>140</v>
      </c>
      <c r="AU780" s="17" t="s">
        <v>83</v>
      </c>
    </row>
    <row r="781" spans="2:65" s="1" customFormat="1" ht="11.25">
      <c r="B781" s="32"/>
      <c r="D781" s="139" t="s">
        <v>142</v>
      </c>
      <c r="F781" s="140" t="s">
        <v>1217</v>
      </c>
      <c r="I781" s="137"/>
      <c r="L781" s="32"/>
      <c r="M781" s="138"/>
      <c r="T781" s="53"/>
      <c r="AT781" s="17" t="s">
        <v>142</v>
      </c>
      <c r="AU781" s="17" t="s">
        <v>83</v>
      </c>
    </row>
    <row r="782" spans="2:65" s="12" customFormat="1" ht="11.25">
      <c r="B782" s="141"/>
      <c r="D782" s="135" t="s">
        <v>144</v>
      </c>
      <c r="E782" s="142" t="s">
        <v>19</v>
      </c>
      <c r="F782" s="143" t="s">
        <v>1218</v>
      </c>
      <c r="H782" s="142" t="s">
        <v>19</v>
      </c>
      <c r="I782" s="144"/>
      <c r="L782" s="141"/>
      <c r="M782" s="145"/>
      <c r="T782" s="146"/>
      <c r="AT782" s="142" t="s">
        <v>144</v>
      </c>
      <c r="AU782" s="142" t="s">
        <v>83</v>
      </c>
      <c r="AV782" s="12" t="s">
        <v>81</v>
      </c>
      <c r="AW782" s="12" t="s">
        <v>37</v>
      </c>
      <c r="AX782" s="12" t="s">
        <v>76</v>
      </c>
      <c r="AY782" s="142" t="s">
        <v>130</v>
      </c>
    </row>
    <row r="783" spans="2:65" s="13" customFormat="1" ht="11.25">
      <c r="B783" s="147"/>
      <c r="D783" s="135" t="s">
        <v>144</v>
      </c>
      <c r="E783" s="148" t="s">
        <v>19</v>
      </c>
      <c r="F783" s="149" t="s">
        <v>1219</v>
      </c>
      <c r="H783" s="150">
        <v>5.5</v>
      </c>
      <c r="I783" s="151"/>
      <c r="L783" s="147"/>
      <c r="M783" s="152"/>
      <c r="T783" s="153"/>
      <c r="AT783" s="148" t="s">
        <v>144</v>
      </c>
      <c r="AU783" s="148" t="s">
        <v>83</v>
      </c>
      <c r="AV783" s="13" t="s">
        <v>83</v>
      </c>
      <c r="AW783" s="13" t="s">
        <v>37</v>
      </c>
      <c r="AX783" s="13" t="s">
        <v>76</v>
      </c>
      <c r="AY783" s="148" t="s">
        <v>130</v>
      </c>
    </row>
    <row r="784" spans="2:65" s="13" customFormat="1" ht="11.25">
      <c r="B784" s="147"/>
      <c r="D784" s="135" t="s">
        <v>144</v>
      </c>
      <c r="E784" s="148" t="s">
        <v>19</v>
      </c>
      <c r="F784" s="149" t="s">
        <v>1220</v>
      </c>
      <c r="H784" s="150">
        <v>3.927</v>
      </c>
      <c r="I784" s="151"/>
      <c r="L784" s="147"/>
      <c r="M784" s="152"/>
      <c r="T784" s="153"/>
      <c r="AT784" s="148" t="s">
        <v>144</v>
      </c>
      <c r="AU784" s="148" t="s">
        <v>83</v>
      </c>
      <c r="AV784" s="13" t="s">
        <v>83</v>
      </c>
      <c r="AW784" s="13" t="s">
        <v>37</v>
      </c>
      <c r="AX784" s="13" t="s">
        <v>76</v>
      </c>
      <c r="AY784" s="148" t="s">
        <v>130</v>
      </c>
    </row>
    <row r="785" spans="2:65" s="13" customFormat="1" ht="11.25">
      <c r="B785" s="147"/>
      <c r="D785" s="135" t="s">
        <v>144</v>
      </c>
      <c r="E785" s="148" t="s">
        <v>19</v>
      </c>
      <c r="F785" s="149" t="s">
        <v>1221</v>
      </c>
      <c r="H785" s="150">
        <v>8.14</v>
      </c>
      <c r="I785" s="151"/>
      <c r="L785" s="147"/>
      <c r="M785" s="152"/>
      <c r="T785" s="153"/>
      <c r="AT785" s="148" t="s">
        <v>144</v>
      </c>
      <c r="AU785" s="148" t="s">
        <v>83</v>
      </c>
      <c r="AV785" s="13" t="s">
        <v>83</v>
      </c>
      <c r="AW785" s="13" t="s">
        <v>37</v>
      </c>
      <c r="AX785" s="13" t="s">
        <v>76</v>
      </c>
      <c r="AY785" s="148" t="s">
        <v>130</v>
      </c>
    </row>
    <row r="786" spans="2:65" s="13" customFormat="1" ht="11.25">
      <c r="B786" s="147"/>
      <c r="D786" s="135" t="s">
        <v>144</v>
      </c>
      <c r="E786" s="148" t="s">
        <v>19</v>
      </c>
      <c r="F786" s="149" t="s">
        <v>1222</v>
      </c>
      <c r="H786" s="150">
        <v>11.577</v>
      </c>
      <c r="I786" s="151"/>
      <c r="L786" s="147"/>
      <c r="M786" s="152"/>
      <c r="T786" s="153"/>
      <c r="AT786" s="148" t="s">
        <v>144</v>
      </c>
      <c r="AU786" s="148" t="s">
        <v>83</v>
      </c>
      <c r="AV786" s="13" t="s">
        <v>83</v>
      </c>
      <c r="AW786" s="13" t="s">
        <v>37</v>
      </c>
      <c r="AX786" s="13" t="s">
        <v>76</v>
      </c>
      <c r="AY786" s="148" t="s">
        <v>130</v>
      </c>
    </row>
    <row r="787" spans="2:65" s="13" customFormat="1" ht="11.25">
      <c r="B787" s="147"/>
      <c r="D787" s="135" t="s">
        <v>144</v>
      </c>
      <c r="E787" s="148" t="s">
        <v>19</v>
      </c>
      <c r="F787" s="149" t="s">
        <v>1223</v>
      </c>
      <c r="H787" s="150">
        <v>7.1779999999999999</v>
      </c>
      <c r="I787" s="151"/>
      <c r="L787" s="147"/>
      <c r="M787" s="152"/>
      <c r="T787" s="153"/>
      <c r="AT787" s="148" t="s">
        <v>144</v>
      </c>
      <c r="AU787" s="148" t="s">
        <v>83</v>
      </c>
      <c r="AV787" s="13" t="s">
        <v>83</v>
      </c>
      <c r="AW787" s="13" t="s">
        <v>37</v>
      </c>
      <c r="AX787" s="13" t="s">
        <v>76</v>
      </c>
      <c r="AY787" s="148" t="s">
        <v>130</v>
      </c>
    </row>
    <row r="788" spans="2:65" s="13" customFormat="1" ht="11.25">
      <c r="B788" s="147"/>
      <c r="D788" s="135" t="s">
        <v>144</v>
      </c>
      <c r="E788" s="148" t="s">
        <v>19</v>
      </c>
      <c r="F788" s="149" t="s">
        <v>1224</v>
      </c>
      <c r="H788" s="150">
        <v>9.57</v>
      </c>
      <c r="I788" s="151"/>
      <c r="L788" s="147"/>
      <c r="M788" s="152"/>
      <c r="T788" s="153"/>
      <c r="AT788" s="148" t="s">
        <v>144</v>
      </c>
      <c r="AU788" s="148" t="s">
        <v>83</v>
      </c>
      <c r="AV788" s="13" t="s">
        <v>83</v>
      </c>
      <c r="AW788" s="13" t="s">
        <v>37</v>
      </c>
      <c r="AX788" s="13" t="s">
        <v>76</v>
      </c>
      <c r="AY788" s="148" t="s">
        <v>130</v>
      </c>
    </row>
    <row r="789" spans="2:65" s="13" customFormat="1" ht="11.25">
      <c r="B789" s="147"/>
      <c r="D789" s="135" t="s">
        <v>144</v>
      </c>
      <c r="E789" s="148" t="s">
        <v>19</v>
      </c>
      <c r="F789" s="149" t="s">
        <v>1225</v>
      </c>
      <c r="H789" s="150">
        <v>4.29</v>
      </c>
      <c r="I789" s="151"/>
      <c r="L789" s="147"/>
      <c r="M789" s="152"/>
      <c r="T789" s="153"/>
      <c r="AT789" s="148" t="s">
        <v>144</v>
      </c>
      <c r="AU789" s="148" t="s">
        <v>83</v>
      </c>
      <c r="AV789" s="13" t="s">
        <v>83</v>
      </c>
      <c r="AW789" s="13" t="s">
        <v>37</v>
      </c>
      <c r="AX789" s="13" t="s">
        <v>76</v>
      </c>
      <c r="AY789" s="148" t="s">
        <v>130</v>
      </c>
    </row>
    <row r="790" spans="2:65" s="13" customFormat="1" ht="11.25">
      <c r="B790" s="147"/>
      <c r="D790" s="135" t="s">
        <v>144</v>
      </c>
      <c r="E790" s="148" t="s">
        <v>19</v>
      </c>
      <c r="F790" s="149" t="s">
        <v>1226</v>
      </c>
      <c r="H790" s="150">
        <v>14.161</v>
      </c>
      <c r="I790" s="151"/>
      <c r="L790" s="147"/>
      <c r="M790" s="152"/>
      <c r="T790" s="153"/>
      <c r="AT790" s="148" t="s">
        <v>144</v>
      </c>
      <c r="AU790" s="148" t="s">
        <v>83</v>
      </c>
      <c r="AV790" s="13" t="s">
        <v>83</v>
      </c>
      <c r="AW790" s="13" t="s">
        <v>37</v>
      </c>
      <c r="AX790" s="13" t="s">
        <v>76</v>
      </c>
      <c r="AY790" s="148" t="s">
        <v>130</v>
      </c>
    </row>
    <row r="791" spans="2:65" s="14" customFormat="1" ht="11.25">
      <c r="B791" s="164"/>
      <c r="D791" s="135" t="s">
        <v>144</v>
      </c>
      <c r="E791" s="165" t="s">
        <v>19</v>
      </c>
      <c r="F791" s="166" t="s">
        <v>313</v>
      </c>
      <c r="H791" s="167">
        <v>64.342999999999989</v>
      </c>
      <c r="I791" s="168"/>
      <c r="L791" s="164"/>
      <c r="M791" s="169"/>
      <c r="T791" s="170"/>
      <c r="AT791" s="165" t="s">
        <v>144</v>
      </c>
      <c r="AU791" s="165" t="s">
        <v>83</v>
      </c>
      <c r="AV791" s="14" t="s">
        <v>138</v>
      </c>
      <c r="AW791" s="14" t="s">
        <v>37</v>
      </c>
      <c r="AX791" s="14" t="s">
        <v>81</v>
      </c>
      <c r="AY791" s="165" t="s">
        <v>130</v>
      </c>
    </row>
    <row r="792" spans="2:65" s="1" customFormat="1" ht="16.5" customHeight="1">
      <c r="B792" s="32"/>
      <c r="C792" s="122" t="s">
        <v>1227</v>
      </c>
      <c r="D792" s="122" t="s">
        <v>133</v>
      </c>
      <c r="E792" s="123" t="s">
        <v>1228</v>
      </c>
      <c r="F792" s="124" t="s">
        <v>1229</v>
      </c>
      <c r="G792" s="125" t="s">
        <v>136</v>
      </c>
      <c r="H792" s="126">
        <v>64.343000000000004</v>
      </c>
      <c r="I792" s="127"/>
      <c r="J792" s="128">
        <f>ROUND(I792*H792,2)</f>
        <v>0</v>
      </c>
      <c r="K792" s="124" t="s">
        <v>137</v>
      </c>
      <c r="L792" s="32"/>
      <c r="M792" s="129" t="s">
        <v>19</v>
      </c>
      <c r="N792" s="130" t="s">
        <v>47</v>
      </c>
      <c r="P792" s="131">
        <f>O792*H792</f>
        <v>0</v>
      </c>
      <c r="Q792" s="131">
        <v>0</v>
      </c>
      <c r="R792" s="131">
        <f>Q792*H792</f>
        <v>0</v>
      </c>
      <c r="S792" s="131">
        <v>0</v>
      </c>
      <c r="T792" s="132">
        <f>S792*H792</f>
        <v>0</v>
      </c>
      <c r="AR792" s="133" t="s">
        <v>246</v>
      </c>
      <c r="AT792" s="133" t="s">
        <v>133</v>
      </c>
      <c r="AU792" s="133" t="s">
        <v>83</v>
      </c>
      <c r="AY792" s="17" t="s">
        <v>130</v>
      </c>
      <c r="BE792" s="134">
        <f>IF(N792="základní",J792,0)</f>
        <v>0</v>
      </c>
      <c r="BF792" s="134">
        <f>IF(N792="snížená",J792,0)</f>
        <v>0</v>
      </c>
      <c r="BG792" s="134">
        <f>IF(N792="zákl. přenesená",J792,0)</f>
        <v>0</v>
      </c>
      <c r="BH792" s="134">
        <f>IF(N792="sníž. přenesená",J792,0)</f>
        <v>0</v>
      </c>
      <c r="BI792" s="134">
        <f>IF(N792="nulová",J792,0)</f>
        <v>0</v>
      </c>
      <c r="BJ792" s="17" t="s">
        <v>81</v>
      </c>
      <c r="BK792" s="134">
        <f>ROUND(I792*H792,2)</f>
        <v>0</v>
      </c>
      <c r="BL792" s="17" t="s">
        <v>246</v>
      </c>
      <c r="BM792" s="133" t="s">
        <v>1230</v>
      </c>
    </row>
    <row r="793" spans="2:65" s="1" customFormat="1" ht="11.25">
      <c r="B793" s="32"/>
      <c r="D793" s="135" t="s">
        <v>140</v>
      </c>
      <c r="F793" s="136" t="s">
        <v>1231</v>
      </c>
      <c r="I793" s="137"/>
      <c r="L793" s="32"/>
      <c r="M793" s="138"/>
      <c r="T793" s="53"/>
      <c r="AT793" s="17" t="s">
        <v>140</v>
      </c>
      <c r="AU793" s="17" t="s">
        <v>83</v>
      </c>
    </row>
    <row r="794" spans="2:65" s="1" customFormat="1" ht="11.25">
      <c r="B794" s="32"/>
      <c r="D794" s="139" t="s">
        <v>142</v>
      </c>
      <c r="F794" s="140" t="s">
        <v>1232</v>
      </c>
      <c r="I794" s="137"/>
      <c r="L794" s="32"/>
      <c r="M794" s="138"/>
      <c r="T794" s="53"/>
      <c r="AT794" s="17" t="s">
        <v>142</v>
      </c>
      <c r="AU794" s="17" t="s">
        <v>83</v>
      </c>
    </row>
    <row r="795" spans="2:65" s="12" customFormat="1" ht="11.25">
      <c r="B795" s="141"/>
      <c r="D795" s="135" t="s">
        <v>144</v>
      </c>
      <c r="E795" s="142" t="s">
        <v>19</v>
      </c>
      <c r="F795" s="143" t="s">
        <v>1233</v>
      </c>
      <c r="H795" s="142" t="s">
        <v>19</v>
      </c>
      <c r="I795" s="144"/>
      <c r="L795" s="141"/>
      <c r="M795" s="145"/>
      <c r="T795" s="146"/>
      <c r="AT795" s="142" t="s">
        <v>144</v>
      </c>
      <c r="AU795" s="142" t="s">
        <v>83</v>
      </c>
      <c r="AV795" s="12" t="s">
        <v>81</v>
      </c>
      <c r="AW795" s="12" t="s">
        <v>37</v>
      </c>
      <c r="AX795" s="12" t="s">
        <v>76</v>
      </c>
      <c r="AY795" s="142" t="s">
        <v>130</v>
      </c>
    </row>
    <row r="796" spans="2:65" s="13" customFormat="1" ht="11.25">
      <c r="B796" s="147"/>
      <c r="D796" s="135" t="s">
        <v>144</v>
      </c>
      <c r="E796" s="148" t="s">
        <v>19</v>
      </c>
      <c r="F796" s="149" t="s">
        <v>1219</v>
      </c>
      <c r="H796" s="150">
        <v>5.5</v>
      </c>
      <c r="I796" s="151"/>
      <c r="L796" s="147"/>
      <c r="M796" s="152"/>
      <c r="T796" s="153"/>
      <c r="AT796" s="148" t="s">
        <v>144</v>
      </c>
      <c r="AU796" s="148" t="s">
        <v>83</v>
      </c>
      <c r="AV796" s="13" t="s">
        <v>83</v>
      </c>
      <c r="AW796" s="13" t="s">
        <v>37</v>
      </c>
      <c r="AX796" s="13" t="s">
        <v>76</v>
      </c>
      <c r="AY796" s="148" t="s">
        <v>130</v>
      </c>
    </row>
    <row r="797" spans="2:65" s="13" customFormat="1" ht="11.25">
      <c r="B797" s="147"/>
      <c r="D797" s="135" t="s">
        <v>144</v>
      </c>
      <c r="E797" s="148" t="s">
        <v>19</v>
      </c>
      <c r="F797" s="149" t="s">
        <v>1220</v>
      </c>
      <c r="H797" s="150">
        <v>3.927</v>
      </c>
      <c r="I797" s="151"/>
      <c r="L797" s="147"/>
      <c r="M797" s="152"/>
      <c r="T797" s="153"/>
      <c r="AT797" s="148" t="s">
        <v>144</v>
      </c>
      <c r="AU797" s="148" t="s">
        <v>83</v>
      </c>
      <c r="AV797" s="13" t="s">
        <v>83</v>
      </c>
      <c r="AW797" s="13" t="s">
        <v>37</v>
      </c>
      <c r="AX797" s="13" t="s">
        <v>76</v>
      </c>
      <c r="AY797" s="148" t="s">
        <v>130</v>
      </c>
    </row>
    <row r="798" spans="2:65" s="13" customFormat="1" ht="11.25">
      <c r="B798" s="147"/>
      <c r="D798" s="135" t="s">
        <v>144</v>
      </c>
      <c r="E798" s="148" t="s">
        <v>19</v>
      </c>
      <c r="F798" s="149" t="s">
        <v>1221</v>
      </c>
      <c r="H798" s="150">
        <v>8.14</v>
      </c>
      <c r="I798" s="151"/>
      <c r="L798" s="147"/>
      <c r="M798" s="152"/>
      <c r="T798" s="153"/>
      <c r="AT798" s="148" t="s">
        <v>144</v>
      </c>
      <c r="AU798" s="148" t="s">
        <v>83</v>
      </c>
      <c r="AV798" s="13" t="s">
        <v>83</v>
      </c>
      <c r="AW798" s="13" t="s">
        <v>37</v>
      </c>
      <c r="AX798" s="13" t="s">
        <v>76</v>
      </c>
      <c r="AY798" s="148" t="s">
        <v>130</v>
      </c>
    </row>
    <row r="799" spans="2:65" s="13" customFormat="1" ht="11.25">
      <c r="B799" s="147"/>
      <c r="D799" s="135" t="s">
        <v>144</v>
      </c>
      <c r="E799" s="148" t="s">
        <v>19</v>
      </c>
      <c r="F799" s="149" t="s">
        <v>1222</v>
      </c>
      <c r="H799" s="150">
        <v>11.577</v>
      </c>
      <c r="I799" s="151"/>
      <c r="L799" s="147"/>
      <c r="M799" s="152"/>
      <c r="T799" s="153"/>
      <c r="AT799" s="148" t="s">
        <v>144</v>
      </c>
      <c r="AU799" s="148" t="s">
        <v>83</v>
      </c>
      <c r="AV799" s="13" t="s">
        <v>83</v>
      </c>
      <c r="AW799" s="13" t="s">
        <v>37</v>
      </c>
      <c r="AX799" s="13" t="s">
        <v>76</v>
      </c>
      <c r="AY799" s="148" t="s">
        <v>130</v>
      </c>
    </row>
    <row r="800" spans="2:65" s="13" customFormat="1" ht="11.25">
      <c r="B800" s="147"/>
      <c r="D800" s="135" t="s">
        <v>144</v>
      </c>
      <c r="E800" s="148" t="s">
        <v>19</v>
      </c>
      <c r="F800" s="149" t="s">
        <v>1223</v>
      </c>
      <c r="H800" s="150">
        <v>7.1779999999999999</v>
      </c>
      <c r="I800" s="151"/>
      <c r="L800" s="147"/>
      <c r="M800" s="152"/>
      <c r="T800" s="153"/>
      <c r="AT800" s="148" t="s">
        <v>144</v>
      </c>
      <c r="AU800" s="148" t="s">
        <v>83</v>
      </c>
      <c r="AV800" s="13" t="s">
        <v>83</v>
      </c>
      <c r="AW800" s="13" t="s">
        <v>37</v>
      </c>
      <c r="AX800" s="13" t="s">
        <v>76</v>
      </c>
      <c r="AY800" s="148" t="s">
        <v>130</v>
      </c>
    </row>
    <row r="801" spans="2:65" s="13" customFormat="1" ht="11.25">
      <c r="B801" s="147"/>
      <c r="D801" s="135" t="s">
        <v>144</v>
      </c>
      <c r="E801" s="148" t="s">
        <v>19</v>
      </c>
      <c r="F801" s="149" t="s">
        <v>1224</v>
      </c>
      <c r="H801" s="150">
        <v>9.57</v>
      </c>
      <c r="I801" s="151"/>
      <c r="L801" s="147"/>
      <c r="M801" s="152"/>
      <c r="T801" s="153"/>
      <c r="AT801" s="148" t="s">
        <v>144</v>
      </c>
      <c r="AU801" s="148" t="s">
        <v>83</v>
      </c>
      <c r="AV801" s="13" t="s">
        <v>83</v>
      </c>
      <c r="AW801" s="13" t="s">
        <v>37</v>
      </c>
      <c r="AX801" s="13" t="s">
        <v>76</v>
      </c>
      <c r="AY801" s="148" t="s">
        <v>130</v>
      </c>
    </row>
    <row r="802" spans="2:65" s="13" customFormat="1" ht="11.25">
      <c r="B802" s="147"/>
      <c r="D802" s="135" t="s">
        <v>144</v>
      </c>
      <c r="E802" s="148" t="s">
        <v>19</v>
      </c>
      <c r="F802" s="149" t="s">
        <v>1225</v>
      </c>
      <c r="H802" s="150">
        <v>4.29</v>
      </c>
      <c r="I802" s="151"/>
      <c r="L802" s="147"/>
      <c r="M802" s="152"/>
      <c r="T802" s="153"/>
      <c r="AT802" s="148" t="s">
        <v>144</v>
      </c>
      <c r="AU802" s="148" t="s">
        <v>83</v>
      </c>
      <c r="AV802" s="13" t="s">
        <v>83</v>
      </c>
      <c r="AW802" s="13" t="s">
        <v>37</v>
      </c>
      <c r="AX802" s="13" t="s">
        <v>76</v>
      </c>
      <c r="AY802" s="148" t="s">
        <v>130</v>
      </c>
    </row>
    <row r="803" spans="2:65" s="13" customFormat="1" ht="11.25">
      <c r="B803" s="147"/>
      <c r="D803" s="135" t="s">
        <v>144</v>
      </c>
      <c r="E803" s="148" t="s">
        <v>19</v>
      </c>
      <c r="F803" s="149" t="s">
        <v>1226</v>
      </c>
      <c r="H803" s="150">
        <v>14.161</v>
      </c>
      <c r="I803" s="151"/>
      <c r="L803" s="147"/>
      <c r="M803" s="152"/>
      <c r="T803" s="153"/>
      <c r="AT803" s="148" t="s">
        <v>144</v>
      </c>
      <c r="AU803" s="148" t="s">
        <v>83</v>
      </c>
      <c r="AV803" s="13" t="s">
        <v>83</v>
      </c>
      <c r="AW803" s="13" t="s">
        <v>37</v>
      </c>
      <c r="AX803" s="13" t="s">
        <v>76</v>
      </c>
      <c r="AY803" s="148" t="s">
        <v>130</v>
      </c>
    </row>
    <row r="804" spans="2:65" s="14" customFormat="1" ht="11.25">
      <c r="B804" s="164"/>
      <c r="D804" s="135" t="s">
        <v>144</v>
      </c>
      <c r="E804" s="165" t="s">
        <v>19</v>
      </c>
      <c r="F804" s="166" t="s">
        <v>313</v>
      </c>
      <c r="H804" s="167">
        <v>64.342999999999989</v>
      </c>
      <c r="I804" s="168"/>
      <c r="L804" s="164"/>
      <c r="M804" s="169"/>
      <c r="T804" s="170"/>
      <c r="AT804" s="165" t="s">
        <v>144</v>
      </c>
      <c r="AU804" s="165" t="s">
        <v>83</v>
      </c>
      <c r="AV804" s="14" t="s">
        <v>138</v>
      </c>
      <c r="AW804" s="14" t="s">
        <v>37</v>
      </c>
      <c r="AX804" s="14" t="s">
        <v>81</v>
      </c>
      <c r="AY804" s="165" t="s">
        <v>130</v>
      </c>
    </row>
    <row r="805" spans="2:65" s="1" customFormat="1" ht="16.5" customHeight="1">
      <c r="B805" s="32"/>
      <c r="C805" s="122" t="s">
        <v>1234</v>
      </c>
      <c r="D805" s="122" t="s">
        <v>133</v>
      </c>
      <c r="E805" s="123" t="s">
        <v>1235</v>
      </c>
      <c r="F805" s="124" t="s">
        <v>1236</v>
      </c>
      <c r="G805" s="125" t="s">
        <v>193</v>
      </c>
      <c r="H805" s="126">
        <v>61.24</v>
      </c>
      <c r="I805" s="127"/>
      <c r="J805" s="128">
        <f>ROUND(I805*H805,2)</f>
        <v>0</v>
      </c>
      <c r="K805" s="124" t="s">
        <v>137</v>
      </c>
      <c r="L805" s="32"/>
      <c r="M805" s="129" t="s">
        <v>19</v>
      </c>
      <c r="N805" s="130" t="s">
        <v>47</v>
      </c>
      <c r="P805" s="131">
        <f>O805*H805</f>
        <v>0</v>
      </c>
      <c r="Q805" s="131">
        <v>1.0000000000000001E-5</v>
      </c>
      <c r="R805" s="131">
        <f>Q805*H805</f>
        <v>6.1240000000000003E-4</v>
      </c>
      <c r="S805" s="131">
        <v>0</v>
      </c>
      <c r="T805" s="132">
        <f>S805*H805</f>
        <v>0</v>
      </c>
      <c r="AR805" s="133" t="s">
        <v>246</v>
      </c>
      <c r="AT805" s="133" t="s">
        <v>133</v>
      </c>
      <c r="AU805" s="133" t="s">
        <v>83</v>
      </c>
      <c r="AY805" s="17" t="s">
        <v>130</v>
      </c>
      <c r="BE805" s="134">
        <f>IF(N805="základní",J805,0)</f>
        <v>0</v>
      </c>
      <c r="BF805" s="134">
        <f>IF(N805="snížená",J805,0)</f>
        <v>0</v>
      </c>
      <c r="BG805" s="134">
        <f>IF(N805="zákl. přenesená",J805,0)</f>
        <v>0</v>
      </c>
      <c r="BH805" s="134">
        <f>IF(N805="sníž. přenesená",J805,0)</f>
        <v>0</v>
      </c>
      <c r="BI805" s="134">
        <f>IF(N805="nulová",J805,0)</f>
        <v>0</v>
      </c>
      <c r="BJ805" s="17" t="s">
        <v>81</v>
      </c>
      <c r="BK805" s="134">
        <f>ROUND(I805*H805,2)</f>
        <v>0</v>
      </c>
      <c r="BL805" s="17" t="s">
        <v>246</v>
      </c>
      <c r="BM805" s="133" t="s">
        <v>1237</v>
      </c>
    </row>
    <row r="806" spans="2:65" s="1" customFormat="1" ht="11.25">
      <c r="B806" s="32"/>
      <c r="D806" s="135" t="s">
        <v>140</v>
      </c>
      <c r="F806" s="136" t="s">
        <v>1238</v>
      </c>
      <c r="I806" s="137"/>
      <c r="L806" s="32"/>
      <c r="M806" s="138"/>
      <c r="T806" s="53"/>
      <c r="AT806" s="17" t="s">
        <v>140</v>
      </c>
      <c r="AU806" s="17" t="s">
        <v>83</v>
      </c>
    </row>
    <row r="807" spans="2:65" s="1" customFormat="1" ht="11.25">
      <c r="B807" s="32"/>
      <c r="D807" s="139" t="s">
        <v>142</v>
      </c>
      <c r="F807" s="140" t="s">
        <v>1239</v>
      </c>
      <c r="I807" s="137"/>
      <c r="L807" s="32"/>
      <c r="M807" s="138"/>
      <c r="T807" s="53"/>
      <c r="AT807" s="17" t="s">
        <v>142</v>
      </c>
      <c r="AU807" s="17" t="s">
        <v>83</v>
      </c>
    </row>
    <row r="808" spans="2:65" s="12" customFormat="1" ht="11.25">
      <c r="B808" s="141"/>
      <c r="D808" s="135" t="s">
        <v>144</v>
      </c>
      <c r="E808" s="142" t="s">
        <v>19</v>
      </c>
      <c r="F808" s="143" t="s">
        <v>1240</v>
      </c>
      <c r="H808" s="142" t="s">
        <v>19</v>
      </c>
      <c r="I808" s="144"/>
      <c r="L808" s="141"/>
      <c r="M808" s="145"/>
      <c r="T808" s="146"/>
      <c r="AT808" s="142" t="s">
        <v>144</v>
      </c>
      <c r="AU808" s="142" t="s">
        <v>83</v>
      </c>
      <c r="AV808" s="12" t="s">
        <v>81</v>
      </c>
      <c r="AW808" s="12" t="s">
        <v>37</v>
      </c>
      <c r="AX808" s="12" t="s">
        <v>76</v>
      </c>
      <c r="AY808" s="142" t="s">
        <v>130</v>
      </c>
    </row>
    <row r="809" spans="2:65" s="13" customFormat="1" ht="11.25">
      <c r="B809" s="147"/>
      <c r="D809" s="135" t="s">
        <v>144</v>
      </c>
      <c r="E809" s="148" t="s">
        <v>19</v>
      </c>
      <c r="F809" s="149" t="s">
        <v>1241</v>
      </c>
      <c r="H809" s="150">
        <v>30.6</v>
      </c>
      <c r="I809" s="151"/>
      <c r="L809" s="147"/>
      <c r="M809" s="152"/>
      <c r="T809" s="153"/>
      <c r="AT809" s="148" t="s">
        <v>144</v>
      </c>
      <c r="AU809" s="148" t="s">
        <v>83</v>
      </c>
      <c r="AV809" s="13" t="s">
        <v>83</v>
      </c>
      <c r="AW809" s="13" t="s">
        <v>37</v>
      </c>
      <c r="AX809" s="13" t="s">
        <v>76</v>
      </c>
      <c r="AY809" s="148" t="s">
        <v>130</v>
      </c>
    </row>
    <row r="810" spans="2:65" s="13" customFormat="1" ht="11.25">
      <c r="B810" s="147"/>
      <c r="D810" s="135" t="s">
        <v>144</v>
      </c>
      <c r="E810" s="148" t="s">
        <v>19</v>
      </c>
      <c r="F810" s="149" t="s">
        <v>1242</v>
      </c>
      <c r="H810" s="150">
        <v>20.64</v>
      </c>
      <c r="I810" s="151"/>
      <c r="L810" s="147"/>
      <c r="M810" s="152"/>
      <c r="T810" s="153"/>
      <c r="AT810" s="148" t="s">
        <v>144</v>
      </c>
      <c r="AU810" s="148" t="s">
        <v>83</v>
      </c>
      <c r="AV810" s="13" t="s">
        <v>83</v>
      </c>
      <c r="AW810" s="13" t="s">
        <v>37</v>
      </c>
      <c r="AX810" s="13" t="s">
        <v>76</v>
      </c>
      <c r="AY810" s="148" t="s">
        <v>130</v>
      </c>
    </row>
    <row r="811" spans="2:65" s="13" customFormat="1" ht="11.25">
      <c r="B811" s="147"/>
      <c r="D811" s="135" t="s">
        <v>144</v>
      </c>
      <c r="E811" s="148" t="s">
        <v>19</v>
      </c>
      <c r="F811" s="149" t="s">
        <v>1243</v>
      </c>
      <c r="H811" s="150">
        <v>10</v>
      </c>
      <c r="I811" s="151"/>
      <c r="L811" s="147"/>
      <c r="M811" s="152"/>
      <c r="T811" s="153"/>
      <c r="AT811" s="148" t="s">
        <v>144</v>
      </c>
      <c r="AU811" s="148" t="s">
        <v>83</v>
      </c>
      <c r="AV811" s="13" t="s">
        <v>83</v>
      </c>
      <c r="AW811" s="13" t="s">
        <v>37</v>
      </c>
      <c r="AX811" s="13" t="s">
        <v>76</v>
      </c>
      <c r="AY811" s="148" t="s">
        <v>130</v>
      </c>
    </row>
    <row r="812" spans="2:65" s="14" customFormat="1" ht="11.25">
      <c r="B812" s="164"/>
      <c r="D812" s="135" t="s">
        <v>144</v>
      </c>
      <c r="E812" s="165" t="s">
        <v>19</v>
      </c>
      <c r="F812" s="166" t="s">
        <v>313</v>
      </c>
      <c r="H812" s="167">
        <v>61.24</v>
      </c>
      <c r="I812" s="168"/>
      <c r="L812" s="164"/>
      <c r="M812" s="169"/>
      <c r="T812" s="170"/>
      <c r="AT812" s="165" t="s">
        <v>144</v>
      </c>
      <c r="AU812" s="165" t="s">
        <v>83</v>
      </c>
      <c r="AV812" s="14" t="s">
        <v>138</v>
      </c>
      <c r="AW812" s="14" t="s">
        <v>37</v>
      </c>
      <c r="AX812" s="14" t="s">
        <v>81</v>
      </c>
      <c r="AY812" s="165" t="s">
        <v>130</v>
      </c>
    </row>
    <row r="813" spans="2:65" s="1" customFormat="1" ht="16.5" customHeight="1">
      <c r="B813" s="32"/>
      <c r="C813" s="122" t="s">
        <v>1244</v>
      </c>
      <c r="D813" s="122" t="s">
        <v>133</v>
      </c>
      <c r="E813" s="123" t="s">
        <v>1245</v>
      </c>
      <c r="F813" s="124" t="s">
        <v>1246</v>
      </c>
      <c r="G813" s="125" t="s">
        <v>136</v>
      </c>
      <c r="H813" s="126">
        <v>26.36</v>
      </c>
      <c r="I813" s="127"/>
      <c r="J813" s="128">
        <f>ROUND(I813*H813,2)</f>
        <v>0</v>
      </c>
      <c r="K813" s="124" t="s">
        <v>137</v>
      </c>
      <c r="L813" s="32"/>
      <c r="M813" s="129" t="s">
        <v>19</v>
      </c>
      <c r="N813" s="130" t="s">
        <v>47</v>
      </c>
      <c r="P813" s="131">
        <f>O813*H813</f>
        <v>0</v>
      </c>
      <c r="Q813" s="131">
        <v>0</v>
      </c>
      <c r="R813" s="131">
        <f>Q813*H813</f>
        <v>0</v>
      </c>
      <c r="S813" s="131">
        <v>3.0000000000000001E-5</v>
      </c>
      <c r="T813" s="132">
        <f>S813*H813</f>
        <v>7.9080000000000003E-4</v>
      </c>
      <c r="AR813" s="133" t="s">
        <v>246</v>
      </c>
      <c r="AT813" s="133" t="s">
        <v>133</v>
      </c>
      <c r="AU813" s="133" t="s">
        <v>83</v>
      </c>
      <c r="AY813" s="17" t="s">
        <v>130</v>
      </c>
      <c r="BE813" s="134">
        <f>IF(N813="základní",J813,0)</f>
        <v>0</v>
      </c>
      <c r="BF813" s="134">
        <f>IF(N813="snížená",J813,0)</f>
        <v>0</v>
      </c>
      <c r="BG813" s="134">
        <f>IF(N813="zákl. přenesená",J813,0)</f>
        <v>0</v>
      </c>
      <c r="BH813" s="134">
        <f>IF(N813="sníž. přenesená",J813,0)</f>
        <v>0</v>
      </c>
      <c r="BI813" s="134">
        <f>IF(N813="nulová",J813,0)</f>
        <v>0</v>
      </c>
      <c r="BJ813" s="17" t="s">
        <v>81</v>
      </c>
      <c r="BK813" s="134">
        <f>ROUND(I813*H813,2)</f>
        <v>0</v>
      </c>
      <c r="BL813" s="17" t="s">
        <v>246</v>
      </c>
      <c r="BM813" s="133" t="s">
        <v>1247</v>
      </c>
    </row>
    <row r="814" spans="2:65" s="1" customFormat="1" ht="11.25">
      <c r="B814" s="32"/>
      <c r="D814" s="135" t="s">
        <v>140</v>
      </c>
      <c r="F814" s="136" t="s">
        <v>1248</v>
      </c>
      <c r="I814" s="137"/>
      <c r="L814" s="32"/>
      <c r="M814" s="138"/>
      <c r="T814" s="53"/>
      <c r="AT814" s="17" t="s">
        <v>140</v>
      </c>
      <c r="AU814" s="17" t="s">
        <v>83</v>
      </c>
    </row>
    <row r="815" spans="2:65" s="1" customFormat="1" ht="11.25">
      <c r="B815" s="32"/>
      <c r="D815" s="139" t="s">
        <v>142</v>
      </c>
      <c r="F815" s="140" t="s">
        <v>1249</v>
      </c>
      <c r="I815" s="137"/>
      <c r="L815" s="32"/>
      <c r="M815" s="138"/>
      <c r="T815" s="53"/>
      <c r="AT815" s="17" t="s">
        <v>142</v>
      </c>
      <c r="AU815" s="17" t="s">
        <v>83</v>
      </c>
    </row>
    <row r="816" spans="2:65" s="1" customFormat="1" ht="16.5" customHeight="1">
      <c r="B816" s="32"/>
      <c r="C816" s="154" t="s">
        <v>1250</v>
      </c>
      <c r="D816" s="154" t="s">
        <v>220</v>
      </c>
      <c r="E816" s="155" t="s">
        <v>1251</v>
      </c>
      <c r="F816" s="156" t="s">
        <v>1252</v>
      </c>
      <c r="G816" s="157" t="s">
        <v>136</v>
      </c>
      <c r="H816" s="158">
        <v>27.678000000000001</v>
      </c>
      <c r="I816" s="159"/>
      <c r="J816" s="160">
        <f>ROUND(I816*H816,2)</f>
        <v>0</v>
      </c>
      <c r="K816" s="156" t="s">
        <v>137</v>
      </c>
      <c r="L816" s="161"/>
      <c r="M816" s="162" t="s">
        <v>19</v>
      </c>
      <c r="N816" s="163" t="s">
        <v>47</v>
      </c>
      <c r="P816" s="131">
        <f>O816*H816</f>
        <v>0</v>
      </c>
      <c r="Q816" s="131">
        <v>4.0000000000000003E-5</v>
      </c>
      <c r="R816" s="131">
        <f>Q816*H816</f>
        <v>1.1071200000000001E-3</v>
      </c>
      <c r="S816" s="131">
        <v>0</v>
      </c>
      <c r="T816" s="132">
        <f>S816*H816</f>
        <v>0</v>
      </c>
      <c r="AR816" s="133" t="s">
        <v>373</v>
      </c>
      <c r="AT816" s="133" t="s">
        <v>220</v>
      </c>
      <c r="AU816" s="133" t="s">
        <v>83</v>
      </c>
      <c r="AY816" s="17" t="s">
        <v>130</v>
      </c>
      <c r="BE816" s="134">
        <f>IF(N816="základní",J816,0)</f>
        <v>0</v>
      </c>
      <c r="BF816" s="134">
        <f>IF(N816="snížená",J816,0)</f>
        <v>0</v>
      </c>
      <c r="BG816" s="134">
        <f>IF(N816="zákl. přenesená",J816,0)</f>
        <v>0</v>
      </c>
      <c r="BH816" s="134">
        <f>IF(N816="sníž. přenesená",J816,0)</f>
        <v>0</v>
      </c>
      <c r="BI816" s="134">
        <f>IF(N816="nulová",J816,0)</f>
        <v>0</v>
      </c>
      <c r="BJ816" s="17" t="s">
        <v>81</v>
      </c>
      <c r="BK816" s="134">
        <f>ROUND(I816*H816,2)</f>
        <v>0</v>
      </c>
      <c r="BL816" s="17" t="s">
        <v>246</v>
      </c>
      <c r="BM816" s="133" t="s">
        <v>1253</v>
      </c>
    </row>
    <row r="817" spans="2:65" s="1" customFormat="1" ht="11.25">
      <c r="B817" s="32"/>
      <c r="D817" s="135" t="s">
        <v>140</v>
      </c>
      <c r="F817" s="136" t="s">
        <v>1252</v>
      </c>
      <c r="I817" s="137"/>
      <c r="L817" s="32"/>
      <c r="M817" s="138"/>
      <c r="T817" s="53"/>
      <c r="AT817" s="17" t="s">
        <v>140</v>
      </c>
      <c r="AU817" s="17" t="s">
        <v>83</v>
      </c>
    </row>
    <row r="818" spans="2:65" s="13" customFormat="1" ht="11.25">
      <c r="B818" s="147"/>
      <c r="D818" s="135" t="s">
        <v>144</v>
      </c>
      <c r="F818" s="149" t="s">
        <v>1254</v>
      </c>
      <c r="H818" s="150">
        <v>27.678000000000001</v>
      </c>
      <c r="I818" s="151"/>
      <c r="L818" s="147"/>
      <c r="M818" s="152"/>
      <c r="T818" s="153"/>
      <c r="AT818" s="148" t="s">
        <v>144</v>
      </c>
      <c r="AU818" s="148" t="s">
        <v>83</v>
      </c>
      <c r="AV818" s="13" t="s">
        <v>83</v>
      </c>
      <c r="AW818" s="13" t="s">
        <v>4</v>
      </c>
      <c r="AX818" s="13" t="s">
        <v>81</v>
      </c>
      <c r="AY818" s="148" t="s">
        <v>130</v>
      </c>
    </row>
    <row r="819" spans="2:65" s="1" customFormat="1" ht="16.5" customHeight="1">
      <c r="B819" s="32"/>
      <c r="C819" s="122" t="s">
        <v>1255</v>
      </c>
      <c r="D819" s="122" t="s">
        <v>133</v>
      </c>
      <c r="E819" s="123" t="s">
        <v>1256</v>
      </c>
      <c r="F819" s="124" t="s">
        <v>1257</v>
      </c>
      <c r="G819" s="125" t="s">
        <v>136</v>
      </c>
      <c r="H819" s="126">
        <v>90.703000000000003</v>
      </c>
      <c r="I819" s="127"/>
      <c r="J819" s="128">
        <f>ROUND(I819*H819,2)</f>
        <v>0</v>
      </c>
      <c r="K819" s="124" t="s">
        <v>137</v>
      </c>
      <c r="L819" s="32"/>
      <c r="M819" s="129" t="s">
        <v>19</v>
      </c>
      <c r="N819" s="130" t="s">
        <v>47</v>
      </c>
      <c r="P819" s="131">
        <f>O819*H819</f>
        <v>0</v>
      </c>
      <c r="Q819" s="131">
        <v>2.1000000000000001E-4</v>
      </c>
      <c r="R819" s="131">
        <f>Q819*H819</f>
        <v>1.9047630000000003E-2</v>
      </c>
      <c r="S819" s="131">
        <v>0</v>
      </c>
      <c r="T819" s="132">
        <f>S819*H819</f>
        <v>0</v>
      </c>
      <c r="AR819" s="133" t="s">
        <v>246</v>
      </c>
      <c r="AT819" s="133" t="s">
        <v>133</v>
      </c>
      <c r="AU819" s="133" t="s">
        <v>83</v>
      </c>
      <c r="AY819" s="17" t="s">
        <v>130</v>
      </c>
      <c r="BE819" s="134">
        <f>IF(N819="základní",J819,0)</f>
        <v>0</v>
      </c>
      <c r="BF819" s="134">
        <f>IF(N819="snížená",J819,0)</f>
        <v>0</v>
      </c>
      <c r="BG819" s="134">
        <f>IF(N819="zákl. přenesená",J819,0)</f>
        <v>0</v>
      </c>
      <c r="BH819" s="134">
        <f>IF(N819="sníž. přenesená",J819,0)</f>
        <v>0</v>
      </c>
      <c r="BI819" s="134">
        <f>IF(N819="nulová",J819,0)</f>
        <v>0</v>
      </c>
      <c r="BJ819" s="17" t="s">
        <v>81</v>
      </c>
      <c r="BK819" s="134">
        <f>ROUND(I819*H819,2)</f>
        <v>0</v>
      </c>
      <c r="BL819" s="17" t="s">
        <v>246</v>
      </c>
      <c r="BM819" s="133" t="s">
        <v>1258</v>
      </c>
    </row>
    <row r="820" spans="2:65" s="1" customFormat="1" ht="11.25">
      <c r="B820" s="32"/>
      <c r="D820" s="135" t="s">
        <v>140</v>
      </c>
      <c r="F820" s="136" t="s">
        <v>1259</v>
      </c>
      <c r="I820" s="137"/>
      <c r="L820" s="32"/>
      <c r="M820" s="138"/>
      <c r="T820" s="53"/>
      <c r="AT820" s="17" t="s">
        <v>140</v>
      </c>
      <c r="AU820" s="17" t="s">
        <v>83</v>
      </c>
    </row>
    <row r="821" spans="2:65" s="1" customFormat="1" ht="11.25">
      <c r="B821" s="32"/>
      <c r="D821" s="139" t="s">
        <v>142</v>
      </c>
      <c r="F821" s="140" t="s">
        <v>1260</v>
      </c>
      <c r="I821" s="137"/>
      <c r="L821" s="32"/>
      <c r="M821" s="138"/>
      <c r="T821" s="53"/>
      <c r="AT821" s="17" t="s">
        <v>142</v>
      </c>
      <c r="AU821" s="17" t="s">
        <v>83</v>
      </c>
    </row>
    <row r="822" spans="2:65" s="12" customFormat="1" ht="11.25">
      <c r="B822" s="141"/>
      <c r="D822" s="135" t="s">
        <v>144</v>
      </c>
      <c r="E822" s="142" t="s">
        <v>19</v>
      </c>
      <c r="F822" s="143" t="s">
        <v>1261</v>
      </c>
      <c r="H822" s="142" t="s">
        <v>19</v>
      </c>
      <c r="I822" s="144"/>
      <c r="L822" s="141"/>
      <c r="M822" s="145"/>
      <c r="T822" s="146"/>
      <c r="AT822" s="142" t="s">
        <v>144</v>
      </c>
      <c r="AU822" s="142" t="s">
        <v>83</v>
      </c>
      <c r="AV822" s="12" t="s">
        <v>81</v>
      </c>
      <c r="AW822" s="12" t="s">
        <v>37</v>
      </c>
      <c r="AX822" s="12" t="s">
        <v>76</v>
      </c>
      <c r="AY822" s="142" t="s">
        <v>130</v>
      </c>
    </row>
    <row r="823" spans="2:65" s="13" customFormat="1" ht="11.25">
      <c r="B823" s="147"/>
      <c r="D823" s="135" t="s">
        <v>144</v>
      </c>
      <c r="E823" s="148" t="s">
        <v>19</v>
      </c>
      <c r="F823" s="149" t="s">
        <v>204</v>
      </c>
      <c r="H823" s="150">
        <v>26.36</v>
      </c>
      <c r="I823" s="151"/>
      <c r="L823" s="147"/>
      <c r="M823" s="152"/>
      <c r="T823" s="153"/>
      <c r="AT823" s="148" t="s">
        <v>144</v>
      </c>
      <c r="AU823" s="148" t="s">
        <v>83</v>
      </c>
      <c r="AV823" s="13" t="s">
        <v>83</v>
      </c>
      <c r="AW823" s="13" t="s">
        <v>37</v>
      </c>
      <c r="AX823" s="13" t="s">
        <v>76</v>
      </c>
      <c r="AY823" s="148" t="s">
        <v>130</v>
      </c>
    </row>
    <row r="824" spans="2:65" s="12" customFormat="1" ht="11.25">
      <c r="B824" s="141"/>
      <c r="D824" s="135" t="s">
        <v>144</v>
      </c>
      <c r="E824" s="142" t="s">
        <v>19</v>
      </c>
      <c r="F824" s="143" t="s">
        <v>1262</v>
      </c>
      <c r="H824" s="142" t="s">
        <v>19</v>
      </c>
      <c r="I824" s="144"/>
      <c r="L824" s="141"/>
      <c r="M824" s="145"/>
      <c r="T824" s="146"/>
      <c r="AT824" s="142" t="s">
        <v>144</v>
      </c>
      <c r="AU824" s="142" t="s">
        <v>83</v>
      </c>
      <c r="AV824" s="12" t="s">
        <v>81</v>
      </c>
      <c r="AW824" s="12" t="s">
        <v>37</v>
      </c>
      <c r="AX824" s="12" t="s">
        <v>76</v>
      </c>
      <c r="AY824" s="142" t="s">
        <v>130</v>
      </c>
    </row>
    <row r="825" spans="2:65" s="13" customFormat="1" ht="11.25">
      <c r="B825" s="147"/>
      <c r="D825" s="135" t="s">
        <v>144</v>
      </c>
      <c r="E825" s="148" t="s">
        <v>19</v>
      </c>
      <c r="F825" s="149" t="s">
        <v>156</v>
      </c>
      <c r="H825" s="150">
        <v>64.343000000000004</v>
      </c>
      <c r="I825" s="151"/>
      <c r="L825" s="147"/>
      <c r="M825" s="152"/>
      <c r="T825" s="153"/>
      <c r="AT825" s="148" t="s">
        <v>144</v>
      </c>
      <c r="AU825" s="148" t="s">
        <v>83</v>
      </c>
      <c r="AV825" s="13" t="s">
        <v>83</v>
      </c>
      <c r="AW825" s="13" t="s">
        <v>37</v>
      </c>
      <c r="AX825" s="13" t="s">
        <v>76</v>
      </c>
      <c r="AY825" s="148" t="s">
        <v>130</v>
      </c>
    </row>
    <row r="826" spans="2:65" s="14" customFormat="1" ht="11.25">
      <c r="B826" s="164"/>
      <c r="D826" s="135" t="s">
        <v>144</v>
      </c>
      <c r="E826" s="165" t="s">
        <v>19</v>
      </c>
      <c r="F826" s="166" t="s">
        <v>313</v>
      </c>
      <c r="H826" s="167">
        <v>90.703000000000003</v>
      </c>
      <c r="I826" s="168"/>
      <c r="L826" s="164"/>
      <c r="M826" s="169"/>
      <c r="T826" s="170"/>
      <c r="AT826" s="165" t="s">
        <v>144</v>
      </c>
      <c r="AU826" s="165" t="s">
        <v>83</v>
      </c>
      <c r="AV826" s="14" t="s">
        <v>138</v>
      </c>
      <c r="AW826" s="14" t="s">
        <v>37</v>
      </c>
      <c r="AX826" s="14" t="s">
        <v>81</v>
      </c>
      <c r="AY826" s="165" t="s">
        <v>130</v>
      </c>
    </row>
    <row r="827" spans="2:65" s="1" customFormat="1" ht="16.5" customHeight="1">
      <c r="B827" s="32"/>
      <c r="C827" s="122" t="s">
        <v>1263</v>
      </c>
      <c r="D827" s="122" t="s">
        <v>133</v>
      </c>
      <c r="E827" s="123" t="s">
        <v>1264</v>
      </c>
      <c r="F827" s="124" t="s">
        <v>1265</v>
      </c>
      <c r="G827" s="125" t="s">
        <v>136</v>
      </c>
      <c r="H827" s="126">
        <v>26.36</v>
      </c>
      <c r="I827" s="127"/>
      <c r="J827" s="128">
        <f>ROUND(I827*H827,2)</f>
        <v>0</v>
      </c>
      <c r="K827" s="124" t="s">
        <v>137</v>
      </c>
      <c r="L827" s="32"/>
      <c r="M827" s="129" t="s">
        <v>19</v>
      </c>
      <c r="N827" s="130" t="s">
        <v>47</v>
      </c>
      <c r="P827" s="131">
        <f>O827*H827</f>
        <v>0</v>
      </c>
      <c r="Q827" s="131">
        <v>1.0000000000000001E-5</v>
      </c>
      <c r="R827" s="131">
        <f>Q827*H827</f>
        <v>2.6360000000000001E-4</v>
      </c>
      <c r="S827" s="131">
        <v>0</v>
      </c>
      <c r="T827" s="132">
        <f>S827*H827</f>
        <v>0</v>
      </c>
      <c r="AR827" s="133" t="s">
        <v>246</v>
      </c>
      <c r="AT827" s="133" t="s">
        <v>133</v>
      </c>
      <c r="AU827" s="133" t="s">
        <v>83</v>
      </c>
      <c r="AY827" s="17" t="s">
        <v>130</v>
      </c>
      <c r="BE827" s="134">
        <f>IF(N827="základní",J827,0)</f>
        <v>0</v>
      </c>
      <c r="BF827" s="134">
        <f>IF(N827="snížená",J827,0)</f>
        <v>0</v>
      </c>
      <c r="BG827" s="134">
        <f>IF(N827="zákl. přenesená",J827,0)</f>
        <v>0</v>
      </c>
      <c r="BH827" s="134">
        <f>IF(N827="sníž. přenesená",J827,0)</f>
        <v>0</v>
      </c>
      <c r="BI827" s="134">
        <f>IF(N827="nulová",J827,0)</f>
        <v>0</v>
      </c>
      <c r="BJ827" s="17" t="s">
        <v>81</v>
      </c>
      <c r="BK827" s="134">
        <f>ROUND(I827*H827,2)</f>
        <v>0</v>
      </c>
      <c r="BL827" s="17" t="s">
        <v>246</v>
      </c>
      <c r="BM827" s="133" t="s">
        <v>1266</v>
      </c>
    </row>
    <row r="828" spans="2:65" s="1" customFormat="1" ht="11.25">
      <c r="B828" s="32"/>
      <c r="D828" s="135" t="s">
        <v>140</v>
      </c>
      <c r="F828" s="136" t="s">
        <v>1267</v>
      </c>
      <c r="I828" s="137"/>
      <c r="L828" s="32"/>
      <c r="M828" s="138"/>
      <c r="T828" s="53"/>
      <c r="AT828" s="17" t="s">
        <v>140</v>
      </c>
      <c r="AU828" s="17" t="s">
        <v>83</v>
      </c>
    </row>
    <row r="829" spans="2:65" s="1" customFormat="1" ht="11.25">
      <c r="B829" s="32"/>
      <c r="D829" s="139" t="s">
        <v>142</v>
      </c>
      <c r="F829" s="140" t="s">
        <v>1268</v>
      </c>
      <c r="I829" s="137"/>
      <c r="L829" s="32"/>
      <c r="M829" s="138"/>
      <c r="T829" s="53"/>
      <c r="AT829" s="17" t="s">
        <v>142</v>
      </c>
      <c r="AU829" s="17" t="s">
        <v>83</v>
      </c>
    </row>
    <row r="830" spans="2:65" s="1" customFormat="1" ht="16.5" customHeight="1">
      <c r="B830" s="32"/>
      <c r="C830" s="122" t="s">
        <v>1269</v>
      </c>
      <c r="D830" s="122" t="s">
        <v>133</v>
      </c>
      <c r="E830" s="123" t="s">
        <v>1270</v>
      </c>
      <c r="F830" s="124" t="s">
        <v>1271</v>
      </c>
      <c r="G830" s="125" t="s">
        <v>136</v>
      </c>
      <c r="H830" s="126">
        <v>90.703000000000003</v>
      </c>
      <c r="I830" s="127"/>
      <c r="J830" s="128">
        <f>ROUND(I830*H830,2)</f>
        <v>0</v>
      </c>
      <c r="K830" s="124" t="s">
        <v>137</v>
      </c>
      <c r="L830" s="32"/>
      <c r="M830" s="129" t="s">
        <v>19</v>
      </c>
      <c r="N830" s="130" t="s">
        <v>47</v>
      </c>
      <c r="P830" s="131">
        <f>O830*H830</f>
        <v>0</v>
      </c>
      <c r="Q830" s="131">
        <v>2.9E-4</v>
      </c>
      <c r="R830" s="131">
        <f>Q830*H830</f>
        <v>2.630387E-2</v>
      </c>
      <c r="S830" s="131">
        <v>0</v>
      </c>
      <c r="T830" s="132">
        <f>S830*H830</f>
        <v>0</v>
      </c>
      <c r="AR830" s="133" t="s">
        <v>246</v>
      </c>
      <c r="AT830" s="133" t="s">
        <v>133</v>
      </c>
      <c r="AU830" s="133" t="s">
        <v>83</v>
      </c>
      <c r="AY830" s="17" t="s">
        <v>130</v>
      </c>
      <c r="BE830" s="134">
        <f>IF(N830="základní",J830,0)</f>
        <v>0</v>
      </c>
      <c r="BF830" s="134">
        <f>IF(N830="snížená",J830,0)</f>
        <v>0</v>
      </c>
      <c r="BG830" s="134">
        <f>IF(N830="zákl. přenesená",J830,0)</f>
        <v>0</v>
      </c>
      <c r="BH830" s="134">
        <f>IF(N830="sníž. přenesená",J830,0)</f>
        <v>0</v>
      </c>
      <c r="BI830" s="134">
        <f>IF(N830="nulová",J830,0)</f>
        <v>0</v>
      </c>
      <c r="BJ830" s="17" t="s">
        <v>81</v>
      </c>
      <c r="BK830" s="134">
        <f>ROUND(I830*H830,2)</f>
        <v>0</v>
      </c>
      <c r="BL830" s="17" t="s">
        <v>246</v>
      </c>
      <c r="BM830" s="133" t="s">
        <v>1272</v>
      </c>
    </row>
    <row r="831" spans="2:65" s="1" customFormat="1" ht="11.25">
      <c r="B831" s="32"/>
      <c r="D831" s="135" t="s">
        <v>140</v>
      </c>
      <c r="F831" s="136" t="s">
        <v>1273</v>
      </c>
      <c r="I831" s="137"/>
      <c r="L831" s="32"/>
      <c r="M831" s="138"/>
      <c r="T831" s="53"/>
      <c r="AT831" s="17" t="s">
        <v>140</v>
      </c>
      <c r="AU831" s="17" t="s">
        <v>83</v>
      </c>
    </row>
    <row r="832" spans="2:65" s="1" customFormat="1" ht="11.25">
      <c r="B832" s="32"/>
      <c r="D832" s="139" t="s">
        <v>142</v>
      </c>
      <c r="F832" s="140" t="s">
        <v>1274</v>
      </c>
      <c r="I832" s="137"/>
      <c r="L832" s="32"/>
      <c r="M832" s="138"/>
      <c r="T832" s="53"/>
      <c r="AT832" s="17" t="s">
        <v>142</v>
      </c>
      <c r="AU832" s="17" t="s">
        <v>83</v>
      </c>
    </row>
    <row r="833" spans="2:65" s="12" customFormat="1" ht="11.25">
      <c r="B833" s="141"/>
      <c r="D833" s="135" t="s">
        <v>144</v>
      </c>
      <c r="E833" s="142" t="s">
        <v>19</v>
      </c>
      <c r="F833" s="143" t="s">
        <v>1275</v>
      </c>
      <c r="H833" s="142" t="s">
        <v>19</v>
      </c>
      <c r="I833" s="144"/>
      <c r="L833" s="141"/>
      <c r="M833" s="145"/>
      <c r="T833" s="146"/>
      <c r="AT833" s="142" t="s">
        <v>144</v>
      </c>
      <c r="AU833" s="142" t="s">
        <v>83</v>
      </c>
      <c r="AV833" s="12" t="s">
        <v>81</v>
      </c>
      <c r="AW833" s="12" t="s">
        <v>37</v>
      </c>
      <c r="AX833" s="12" t="s">
        <v>76</v>
      </c>
      <c r="AY833" s="142" t="s">
        <v>130</v>
      </c>
    </row>
    <row r="834" spans="2:65" s="13" customFormat="1" ht="11.25">
      <c r="B834" s="147"/>
      <c r="D834" s="135" t="s">
        <v>144</v>
      </c>
      <c r="E834" s="148" t="s">
        <v>19</v>
      </c>
      <c r="F834" s="149" t="s">
        <v>156</v>
      </c>
      <c r="H834" s="150">
        <v>64.343000000000004</v>
      </c>
      <c r="I834" s="151"/>
      <c r="L834" s="147"/>
      <c r="M834" s="152"/>
      <c r="T834" s="153"/>
      <c r="AT834" s="148" t="s">
        <v>144</v>
      </c>
      <c r="AU834" s="148" t="s">
        <v>83</v>
      </c>
      <c r="AV834" s="13" t="s">
        <v>83</v>
      </c>
      <c r="AW834" s="13" t="s">
        <v>37</v>
      </c>
      <c r="AX834" s="13" t="s">
        <v>76</v>
      </c>
      <c r="AY834" s="148" t="s">
        <v>130</v>
      </c>
    </row>
    <row r="835" spans="2:65" s="12" customFormat="1" ht="11.25">
      <c r="B835" s="141"/>
      <c r="D835" s="135" t="s">
        <v>144</v>
      </c>
      <c r="E835" s="142" t="s">
        <v>19</v>
      </c>
      <c r="F835" s="143" t="s">
        <v>1276</v>
      </c>
      <c r="H835" s="142" t="s">
        <v>19</v>
      </c>
      <c r="I835" s="144"/>
      <c r="L835" s="141"/>
      <c r="M835" s="145"/>
      <c r="T835" s="146"/>
      <c r="AT835" s="142" t="s">
        <v>144</v>
      </c>
      <c r="AU835" s="142" t="s">
        <v>83</v>
      </c>
      <c r="AV835" s="12" t="s">
        <v>81</v>
      </c>
      <c r="AW835" s="12" t="s">
        <v>37</v>
      </c>
      <c r="AX835" s="12" t="s">
        <v>76</v>
      </c>
      <c r="AY835" s="142" t="s">
        <v>130</v>
      </c>
    </row>
    <row r="836" spans="2:65" s="13" customFormat="1" ht="11.25">
      <c r="B836" s="147"/>
      <c r="D836" s="135" t="s">
        <v>144</v>
      </c>
      <c r="E836" s="148" t="s">
        <v>19</v>
      </c>
      <c r="F836" s="149" t="s">
        <v>204</v>
      </c>
      <c r="H836" s="150">
        <v>26.36</v>
      </c>
      <c r="I836" s="151"/>
      <c r="L836" s="147"/>
      <c r="M836" s="152"/>
      <c r="T836" s="153"/>
      <c r="AT836" s="148" t="s">
        <v>144</v>
      </c>
      <c r="AU836" s="148" t="s">
        <v>83</v>
      </c>
      <c r="AV836" s="13" t="s">
        <v>83</v>
      </c>
      <c r="AW836" s="13" t="s">
        <v>37</v>
      </c>
      <c r="AX836" s="13" t="s">
        <v>76</v>
      </c>
      <c r="AY836" s="148" t="s">
        <v>130</v>
      </c>
    </row>
    <row r="837" spans="2:65" s="14" customFormat="1" ht="11.25">
      <c r="B837" s="164"/>
      <c r="D837" s="135" t="s">
        <v>144</v>
      </c>
      <c r="E837" s="165" t="s">
        <v>19</v>
      </c>
      <c r="F837" s="166" t="s">
        <v>313</v>
      </c>
      <c r="H837" s="167">
        <v>90.703000000000003</v>
      </c>
      <c r="I837" s="168"/>
      <c r="L837" s="164"/>
      <c r="M837" s="169"/>
      <c r="T837" s="170"/>
      <c r="AT837" s="165" t="s">
        <v>144</v>
      </c>
      <c r="AU837" s="165" t="s">
        <v>83</v>
      </c>
      <c r="AV837" s="14" t="s">
        <v>138</v>
      </c>
      <c r="AW837" s="14" t="s">
        <v>37</v>
      </c>
      <c r="AX837" s="14" t="s">
        <v>81</v>
      </c>
      <c r="AY837" s="165" t="s">
        <v>130</v>
      </c>
    </row>
    <row r="838" spans="2:65" s="11" customFormat="1" ht="25.9" customHeight="1">
      <c r="B838" s="110"/>
      <c r="D838" s="111" t="s">
        <v>75</v>
      </c>
      <c r="E838" s="112" t="s">
        <v>1277</v>
      </c>
      <c r="F838" s="112" t="s">
        <v>1278</v>
      </c>
      <c r="I838" s="113"/>
      <c r="J838" s="114">
        <f>BK838</f>
        <v>0</v>
      </c>
      <c r="L838" s="110"/>
      <c r="M838" s="115"/>
      <c r="P838" s="116">
        <f>SUM(P839:P858)</f>
        <v>0</v>
      </c>
      <c r="R838" s="116">
        <f>SUM(R839:R858)</f>
        <v>0</v>
      </c>
      <c r="T838" s="117">
        <f>SUM(T839:T858)</f>
        <v>0</v>
      </c>
      <c r="AR838" s="111" t="s">
        <v>138</v>
      </c>
      <c r="AT838" s="118" t="s">
        <v>75</v>
      </c>
      <c r="AU838" s="118" t="s">
        <v>76</v>
      </c>
      <c r="AY838" s="111" t="s">
        <v>130</v>
      </c>
      <c r="BK838" s="119">
        <f>SUM(BK839:BK858)</f>
        <v>0</v>
      </c>
    </row>
    <row r="839" spans="2:65" s="1" customFormat="1" ht="16.5" customHeight="1">
      <c r="B839" s="32"/>
      <c r="C839" s="122" t="s">
        <v>1279</v>
      </c>
      <c r="D839" s="122" t="s">
        <v>133</v>
      </c>
      <c r="E839" s="123" t="s">
        <v>1280</v>
      </c>
      <c r="F839" s="124" t="s">
        <v>1281</v>
      </c>
      <c r="G839" s="125" t="s">
        <v>1282</v>
      </c>
      <c r="H839" s="126">
        <v>20</v>
      </c>
      <c r="I839" s="127"/>
      <c r="J839" s="128">
        <f>ROUND(I839*H839,2)</f>
        <v>0</v>
      </c>
      <c r="K839" s="124" t="s">
        <v>137</v>
      </c>
      <c r="L839" s="32"/>
      <c r="M839" s="129" t="s">
        <v>19</v>
      </c>
      <c r="N839" s="130" t="s">
        <v>47</v>
      </c>
      <c r="P839" s="131">
        <f>O839*H839</f>
        <v>0</v>
      </c>
      <c r="Q839" s="131">
        <v>0</v>
      </c>
      <c r="R839" s="131">
        <f>Q839*H839</f>
        <v>0</v>
      </c>
      <c r="S839" s="131">
        <v>0</v>
      </c>
      <c r="T839" s="132">
        <f>S839*H839</f>
        <v>0</v>
      </c>
      <c r="AR839" s="133" t="s">
        <v>1283</v>
      </c>
      <c r="AT839" s="133" t="s">
        <v>133</v>
      </c>
      <c r="AU839" s="133" t="s">
        <v>81</v>
      </c>
      <c r="AY839" s="17" t="s">
        <v>130</v>
      </c>
      <c r="BE839" s="134">
        <f>IF(N839="základní",J839,0)</f>
        <v>0</v>
      </c>
      <c r="BF839" s="134">
        <f>IF(N839="snížená",J839,0)</f>
        <v>0</v>
      </c>
      <c r="BG839" s="134">
        <f>IF(N839="zákl. přenesená",J839,0)</f>
        <v>0</v>
      </c>
      <c r="BH839" s="134">
        <f>IF(N839="sníž. přenesená",J839,0)</f>
        <v>0</v>
      </c>
      <c r="BI839" s="134">
        <f>IF(N839="nulová",J839,0)</f>
        <v>0</v>
      </c>
      <c r="BJ839" s="17" t="s">
        <v>81</v>
      </c>
      <c r="BK839" s="134">
        <f>ROUND(I839*H839,2)</f>
        <v>0</v>
      </c>
      <c r="BL839" s="17" t="s">
        <v>1283</v>
      </c>
      <c r="BM839" s="133" t="s">
        <v>1284</v>
      </c>
    </row>
    <row r="840" spans="2:65" s="1" customFormat="1" ht="11.25">
      <c r="B840" s="32"/>
      <c r="D840" s="135" t="s">
        <v>140</v>
      </c>
      <c r="F840" s="136" t="s">
        <v>1285</v>
      </c>
      <c r="I840" s="137"/>
      <c r="L840" s="32"/>
      <c r="M840" s="138"/>
      <c r="T840" s="53"/>
      <c r="AT840" s="17" t="s">
        <v>140</v>
      </c>
      <c r="AU840" s="17" t="s">
        <v>81</v>
      </c>
    </row>
    <row r="841" spans="2:65" s="1" customFormat="1" ht="11.25">
      <c r="B841" s="32"/>
      <c r="D841" s="139" t="s">
        <v>142</v>
      </c>
      <c r="F841" s="140" t="s">
        <v>1286</v>
      </c>
      <c r="I841" s="137"/>
      <c r="L841" s="32"/>
      <c r="M841" s="138"/>
      <c r="T841" s="53"/>
      <c r="AT841" s="17" t="s">
        <v>142</v>
      </c>
      <c r="AU841" s="17" t="s">
        <v>81</v>
      </c>
    </row>
    <row r="842" spans="2:65" s="12" customFormat="1" ht="11.25">
      <c r="B842" s="141"/>
      <c r="D842" s="135" t="s">
        <v>144</v>
      </c>
      <c r="E842" s="142" t="s">
        <v>19</v>
      </c>
      <c r="F842" s="143" t="s">
        <v>1287</v>
      </c>
      <c r="H842" s="142" t="s">
        <v>19</v>
      </c>
      <c r="I842" s="144"/>
      <c r="L842" s="141"/>
      <c r="M842" s="145"/>
      <c r="T842" s="146"/>
      <c r="AT842" s="142" t="s">
        <v>144</v>
      </c>
      <c r="AU842" s="142" t="s">
        <v>81</v>
      </c>
      <c r="AV842" s="12" t="s">
        <v>81</v>
      </c>
      <c r="AW842" s="12" t="s">
        <v>37</v>
      </c>
      <c r="AX842" s="12" t="s">
        <v>76</v>
      </c>
      <c r="AY842" s="142" t="s">
        <v>130</v>
      </c>
    </row>
    <row r="843" spans="2:65" s="13" customFormat="1" ht="11.25">
      <c r="B843" s="147"/>
      <c r="D843" s="135" t="s">
        <v>144</v>
      </c>
      <c r="E843" s="148" t="s">
        <v>19</v>
      </c>
      <c r="F843" s="149" t="s">
        <v>276</v>
      </c>
      <c r="H843" s="150">
        <v>20</v>
      </c>
      <c r="I843" s="151"/>
      <c r="L843" s="147"/>
      <c r="M843" s="152"/>
      <c r="T843" s="153"/>
      <c r="AT843" s="148" t="s">
        <v>144</v>
      </c>
      <c r="AU843" s="148" t="s">
        <v>81</v>
      </c>
      <c r="AV843" s="13" t="s">
        <v>83</v>
      </c>
      <c r="AW843" s="13" t="s">
        <v>37</v>
      </c>
      <c r="AX843" s="13" t="s">
        <v>81</v>
      </c>
      <c r="AY843" s="148" t="s">
        <v>130</v>
      </c>
    </row>
    <row r="844" spans="2:65" s="1" customFormat="1" ht="16.5" customHeight="1">
      <c r="B844" s="32"/>
      <c r="C844" s="122" t="s">
        <v>1288</v>
      </c>
      <c r="D844" s="122" t="s">
        <v>133</v>
      </c>
      <c r="E844" s="123" t="s">
        <v>1289</v>
      </c>
      <c r="F844" s="124" t="s">
        <v>1290</v>
      </c>
      <c r="G844" s="125" t="s">
        <v>1282</v>
      </c>
      <c r="H844" s="126">
        <v>20</v>
      </c>
      <c r="I844" s="127"/>
      <c r="J844" s="128">
        <f>ROUND(I844*H844,2)</f>
        <v>0</v>
      </c>
      <c r="K844" s="124" t="s">
        <v>137</v>
      </c>
      <c r="L844" s="32"/>
      <c r="M844" s="129" t="s">
        <v>19</v>
      </c>
      <c r="N844" s="130" t="s">
        <v>47</v>
      </c>
      <c r="P844" s="131">
        <f>O844*H844</f>
        <v>0</v>
      </c>
      <c r="Q844" s="131">
        <v>0</v>
      </c>
      <c r="R844" s="131">
        <f>Q844*H844</f>
        <v>0</v>
      </c>
      <c r="S844" s="131">
        <v>0</v>
      </c>
      <c r="T844" s="132">
        <f>S844*H844</f>
        <v>0</v>
      </c>
      <c r="AR844" s="133" t="s">
        <v>1283</v>
      </c>
      <c r="AT844" s="133" t="s">
        <v>133</v>
      </c>
      <c r="AU844" s="133" t="s">
        <v>81</v>
      </c>
      <c r="AY844" s="17" t="s">
        <v>130</v>
      </c>
      <c r="BE844" s="134">
        <f>IF(N844="základní",J844,0)</f>
        <v>0</v>
      </c>
      <c r="BF844" s="134">
        <f>IF(N844="snížená",J844,0)</f>
        <v>0</v>
      </c>
      <c r="BG844" s="134">
        <f>IF(N844="zákl. přenesená",J844,0)</f>
        <v>0</v>
      </c>
      <c r="BH844" s="134">
        <f>IF(N844="sníž. přenesená",J844,0)</f>
        <v>0</v>
      </c>
      <c r="BI844" s="134">
        <f>IF(N844="nulová",J844,0)</f>
        <v>0</v>
      </c>
      <c r="BJ844" s="17" t="s">
        <v>81</v>
      </c>
      <c r="BK844" s="134">
        <f>ROUND(I844*H844,2)</f>
        <v>0</v>
      </c>
      <c r="BL844" s="17" t="s">
        <v>1283</v>
      </c>
      <c r="BM844" s="133" t="s">
        <v>1291</v>
      </c>
    </row>
    <row r="845" spans="2:65" s="1" customFormat="1" ht="11.25">
      <c r="B845" s="32"/>
      <c r="D845" s="135" t="s">
        <v>140</v>
      </c>
      <c r="F845" s="136" t="s">
        <v>1292</v>
      </c>
      <c r="I845" s="137"/>
      <c r="L845" s="32"/>
      <c r="M845" s="138"/>
      <c r="T845" s="53"/>
      <c r="AT845" s="17" t="s">
        <v>140</v>
      </c>
      <c r="AU845" s="17" t="s">
        <v>81</v>
      </c>
    </row>
    <row r="846" spans="2:65" s="1" customFormat="1" ht="11.25">
      <c r="B846" s="32"/>
      <c r="D846" s="139" t="s">
        <v>142</v>
      </c>
      <c r="F846" s="140" t="s">
        <v>1293</v>
      </c>
      <c r="I846" s="137"/>
      <c r="L846" s="32"/>
      <c r="M846" s="138"/>
      <c r="T846" s="53"/>
      <c r="AT846" s="17" t="s">
        <v>142</v>
      </c>
      <c r="AU846" s="17" t="s">
        <v>81</v>
      </c>
    </row>
    <row r="847" spans="2:65" s="12" customFormat="1" ht="11.25">
      <c r="B847" s="141"/>
      <c r="D847" s="135" t="s">
        <v>144</v>
      </c>
      <c r="E847" s="142" t="s">
        <v>19</v>
      </c>
      <c r="F847" s="143" t="s">
        <v>1294</v>
      </c>
      <c r="H847" s="142" t="s">
        <v>19</v>
      </c>
      <c r="I847" s="144"/>
      <c r="L847" s="141"/>
      <c r="M847" s="145"/>
      <c r="T847" s="146"/>
      <c r="AT847" s="142" t="s">
        <v>144</v>
      </c>
      <c r="AU847" s="142" t="s">
        <v>81</v>
      </c>
      <c r="AV847" s="12" t="s">
        <v>81</v>
      </c>
      <c r="AW847" s="12" t="s">
        <v>37</v>
      </c>
      <c r="AX847" s="12" t="s">
        <v>76</v>
      </c>
      <c r="AY847" s="142" t="s">
        <v>130</v>
      </c>
    </row>
    <row r="848" spans="2:65" s="13" customFormat="1" ht="11.25">
      <c r="B848" s="147"/>
      <c r="D848" s="135" t="s">
        <v>144</v>
      </c>
      <c r="E848" s="148" t="s">
        <v>19</v>
      </c>
      <c r="F848" s="149" t="s">
        <v>276</v>
      </c>
      <c r="H848" s="150">
        <v>20</v>
      </c>
      <c r="I848" s="151"/>
      <c r="L848" s="147"/>
      <c r="M848" s="152"/>
      <c r="T848" s="153"/>
      <c r="AT848" s="148" t="s">
        <v>144</v>
      </c>
      <c r="AU848" s="148" t="s">
        <v>81</v>
      </c>
      <c r="AV848" s="13" t="s">
        <v>83</v>
      </c>
      <c r="AW848" s="13" t="s">
        <v>37</v>
      </c>
      <c r="AX848" s="13" t="s">
        <v>81</v>
      </c>
      <c r="AY848" s="148" t="s">
        <v>130</v>
      </c>
    </row>
    <row r="849" spans="2:65" s="1" customFormat="1" ht="16.5" customHeight="1">
      <c r="B849" s="32"/>
      <c r="C849" s="122" t="s">
        <v>1295</v>
      </c>
      <c r="D849" s="122" t="s">
        <v>133</v>
      </c>
      <c r="E849" s="123" t="s">
        <v>1296</v>
      </c>
      <c r="F849" s="124" t="s">
        <v>1297</v>
      </c>
      <c r="G849" s="125" t="s">
        <v>1282</v>
      </c>
      <c r="H849" s="126">
        <v>20</v>
      </c>
      <c r="I849" s="127"/>
      <c r="J849" s="128">
        <f>ROUND(I849*H849,2)</f>
        <v>0</v>
      </c>
      <c r="K849" s="124" t="s">
        <v>137</v>
      </c>
      <c r="L849" s="32"/>
      <c r="M849" s="129" t="s">
        <v>19</v>
      </c>
      <c r="N849" s="130" t="s">
        <v>47</v>
      </c>
      <c r="P849" s="131">
        <f>O849*H849</f>
        <v>0</v>
      </c>
      <c r="Q849" s="131">
        <v>0</v>
      </c>
      <c r="R849" s="131">
        <f>Q849*H849</f>
        <v>0</v>
      </c>
      <c r="S849" s="131">
        <v>0</v>
      </c>
      <c r="T849" s="132">
        <f>S849*H849</f>
        <v>0</v>
      </c>
      <c r="AR849" s="133" t="s">
        <v>1283</v>
      </c>
      <c r="AT849" s="133" t="s">
        <v>133</v>
      </c>
      <c r="AU849" s="133" t="s">
        <v>81</v>
      </c>
      <c r="AY849" s="17" t="s">
        <v>130</v>
      </c>
      <c r="BE849" s="134">
        <f>IF(N849="základní",J849,0)</f>
        <v>0</v>
      </c>
      <c r="BF849" s="134">
        <f>IF(N849="snížená",J849,0)</f>
        <v>0</v>
      </c>
      <c r="BG849" s="134">
        <f>IF(N849="zákl. přenesená",J849,0)</f>
        <v>0</v>
      </c>
      <c r="BH849" s="134">
        <f>IF(N849="sníž. přenesená",J849,0)</f>
        <v>0</v>
      </c>
      <c r="BI849" s="134">
        <f>IF(N849="nulová",J849,0)</f>
        <v>0</v>
      </c>
      <c r="BJ849" s="17" t="s">
        <v>81</v>
      </c>
      <c r="BK849" s="134">
        <f>ROUND(I849*H849,2)</f>
        <v>0</v>
      </c>
      <c r="BL849" s="17" t="s">
        <v>1283</v>
      </c>
      <c r="BM849" s="133" t="s">
        <v>1298</v>
      </c>
    </row>
    <row r="850" spans="2:65" s="1" customFormat="1" ht="11.25">
      <c r="B850" s="32"/>
      <c r="D850" s="135" t="s">
        <v>140</v>
      </c>
      <c r="F850" s="136" t="s">
        <v>1299</v>
      </c>
      <c r="I850" s="137"/>
      <c r="L850" s="32"/>
      <c r="M850" s="138"/>
      <c r="T850" s="53"/>
      <c r="AT850" s="17" t="s">
        <v>140</v>
      </c>
      <c r="AU850" s="17" t="s">
        <v>81</v>
      </c>
    </row>
    <row r="851" spans="2:65" s="1" customFormat="1" ht="11.25">
      <c r="B851" s="32"/>
      <c r="D851" s="139" t="s">
        <v>142</v>
      </c>
      <c r="F851" s="140" t="s">
        <v>1300</v>
      </c>
      <c r="I851" s="137"/>
      <c r="L851" s="32"/>
      <c r="M851" s="138"/>
      <c r="T851" s="53"/>
      <c r="AT851" s="17" t="s">
        <v>142</v>
      </c>
      <c r="AU851" s="17" t="s">
        <v>81</v>
      </c>
    </row>
    <row r="852" spans="2:65" s="12" customFormat="1" ht="11.25">
      <c r="B852" s="141"/>
      <c r="D852" s="135" t="s">
        <v>144</v>
      </c>
      <c r="E852" s="142" t="s">
        <v>19</v>
      </c>
      <c r="F852" s="143" t="s">
        <v>1294</v>
      </c>
      <c r="H852" s="142" t="s">
        <v>19</v>
      </c>
      <c r="I852" s="144"/>
      <c r="L852" s="141"/>
      <c r="M852" s="145"/>
      <c r="T852" s="146"/>
      <c r="AT852" s="142" t="s">
        <v>144</v>
      </c>
      <c r="AU852" s="142" t="s">
        <v>81</v>
      </c>
      <c r="AV852" s="12" t="s">
        <v>81</v>
      </c>
      <c r="AW852" s="12" t="s">
        <v>37</v>
      </c>
      <c r="AX852" s="12" t="s">
        <v>76</v>
      </c>
      <c r="AY852" s="142" t="s">
        <v>130</v>
      </c>
    </row>
    <row r="853" spans="2:65" s="13" customFormat="1" ht="11.25">
      <c r="B853" s="147"/>
      <c r="D853" s="135" t="s">
        <v>144</v>
      </c>
      <c r="E853" s="148" t="s">
        <v>19</v>
      </c>
      <c r="F853" s="149" t="s">
        <v>276</v>
      </c>
      <c r="H853" s="150">
        <v>20</v>
      </c>
      <c r="I853" s="151"/>
      <c r="L853" s="147"/>
      <c r="M853" s="152"/>
      <c r="T853" s="153"/>
      <c r="AT853" s="148" t="s">
        <v>144</v>
      </c>
      <c r="AU853" s="148" t="s">
        <v>81</v>
      </c>
      <c r="AV853" s="13" t="s">
        <v>83</v>
      </c>
      <c r="AW853" s="13" t="s">
        <v>37</v>
      </c>
      <c r="AX853" s="13" t="s">
        <v>81</v>
      </c>
      <c r="AY853" s="148" t="s">
        <v>130</v>
      </c>
    </row>
    <row r="854" spans="2:65" s="1" customFormat="1" ht="16.5" customHeight="1">
      <c r="B854" s="32"/>
      <c r="C854" s="122" t="s">
        <v>1301</v>
      </c>
      <c r="D854" s="122" t="s">
        <v>133</v>
      </c>
      <c r="E854" s="123" t="s">
        <v>1302</v>
      </c>
      <c r="F854" s="124" t="s">
        <v>1303</v>
      </c>
      <c r="G854" s="125" t="s">
        <v>1282</v>
      </c>
      <c r="H854" s="126">
        <v>30</v>
      </c>
      <c r="I854" s="127"/>
      <c r="J854" s="128">
        <f>ROUND(I854*H854,2)</f>
        <v>0</v>
      </c>
      <c r="K854" s="124" t="s">
        <v>137</v>
      </c>
      <c r="L854" s="32"/>
      <c r="M854" s="129" t="s">
        <v>19</v>
      </c>
      <c r="N854" s="130" t="s">
        <v>47</v>
      </c>
      <c r="P854" s="131">
        <f>O854*H854</f>
        <v>0</v>
      </c>
      <c r="Q854" s="131">
        <v>0</v>
      </c>
      <c r="R854" s="131">
        <f>Q854*H854</f>
        <v>0</v>
      </c>
      <c r="S854" s="131">
        <v>0</v>
      </c>
      <c r="T854" s="132">
        <f>S854*H854</f>
        <v>0</v>
      </c>
      <c r="AR854" s="133" t="s">
        <v>1283</v>
      </c>
      <c r="AT854" s="133" t="s">
        <v>133</v>
      </c>
      <c r="AU854" s="133" t="s">
        <v>81</v>
      </c>
      <c r="AY854" s="17" t="s">
        <v>130</v>
      </c>
      <c r="BE854" s="134">
        <f>IF(N854="základní",J854,0)</f>
        <v>0</v>
      </c>
      <c r="BF854" s="134">
        <f>IF(N854="snížená",J854,0)</f>
        <v>0</v>
      </c>
      <c r="BG854" s="134">
        <f>IF(N854="zákl. přenesená",J854,0)</f>
        <v>0</v>
      </c>
      <c r="BH854" s="134">
        <f>IF(N854="sníž. přenesená",J854,0)</f>
        <v>0</v>
      </c>
      <c r="BI854" s="134">
        <f>IF(N854="nulová",J854,0)</f>
        <v>0</v>
      </c>
      <c r="BJ854" s="17" t="s">
        <v>81</v>
      </c>
      <c r="BK854" s="134">
        <f>ROUND(I854*H854,2)</f>
        <v>0</v>
      </c>
      <c r="BL854" s="17" t="s">
        <v>1283</v>
      </c>
      <c r="BM854" s="133" t="s">
        <v>1304</v>
      </c>
    </row>
    <row r="855" spans="2:65" s="1" customFormat="1" ht="11.25">
      <c r="B855" s="32"/>
      <c r="D855" s="135" t="s">
        <v>140</v>
      </c>
      <c r="F855" s="136" t="s">
        <v>1305</v>
      </c>
      <c r="I855" s="137"/>
      <c r="L855" s="32"/>
      <c r="M855" s="138"/>
      <c r="T855" s="53"/>
      <c r="AT855" s="17" t="s">
        <v>140</v>
      </c>
      <c r="AU855" s="17" t="s">
        <v>81</v>
      </c>
    </row>
    <row r="856" spans="2:65" s="1" customFormat="1" ht="11.25">
      <c r="B856" s="32"/>
      <c r="D856" s="139" t="s">
        <v>142</v>
      </c>
      <c r="F856" s="140" t="s">
        <v>1306</v>
      </c>
      <c r="I856" s="137"/>
      <c r="L856" s="32"/>
      <c r="M856" s="138"/>
      <c r="T856" s="53"/>
      <c r="AT856" s="17" t="s">
        <v>142</v>
      </c>
      <c r="AU856" s="17" t="s">
        <v>81</v>
      </c>
    </row>
    <row r="857" spans="2:65" s="12" customFormat="1" ht="11.25">
      <c r="B857" s="141"/>
      <c r="D857" s="135" t="s">
        <v>144</v>
      </c>
      <c r="E857" s="142" t="s">
        <v>19</v>
      </c>
      <c r="F857" s="143" t="s">
        <v>1294</v>
      </c>
      <c r="H857" s="142" t="s">
        <v>19</v>
      </c>
      <c r="I857" s="144"/>
      <c r="L857" s="141"/>
      <c r="M857" s="145"/>
      <c r="T857" s="146"/>
      <c r="AT857" s="142" t="s">
        <v>144</v>
      </c>
      <c r="AU857" s="142" t="s">
        <v>81</v>
      </c>
      <c r="AV857" s="12" t="s">
        <v>81</v>
      </c>
      <c r="AW857" s="12" t="s">
        <v>37</v>
      </c>
      <c r="AX857" s="12" t="s">
        <v>76</v>
      </c>
      <c r="AY857" s="142" t="s">
        <v>130</v>
      </c>
    </row>
    <row r="858" spans="2:65" s="13" customFormat="1" ht="11.25">
      <c r="B858" s="147"/>
      <c r="D858" s="135" t="s">
        <v>144</v>
      </c>
      <c r="E858" s="148" t="s">
        <v>19</v>
      </c>
      <c r="F858" s="149" t="s">
        <v>360</v>
      </c>
      <c r="H858" s="150">
        <v>30</v>
      </c>
      <c r="I858" s="151"/>
      <c r="L858" s="147"/>
      <c r="M858" s="152"/>
      <c r="T858" s="153"/>
      <c r="AT858" s="148" t="s">
        <v>144</v>
      </c>
      <c r="AU858" s="148" t="s">
        <v>81</v>
      </c>
      <c r="AV858" s="13" t="s">
        <v>83</v>
      </c>
      <c r="AW858" s="13" t="s">
        <v>37</v>
      </c>
      <c r="AX858" s="13" t="s">
        <v>81</v>
      </c>
      <c r="AY858" s="148" t="s">
        <v>130</v>
      </c>
    </row>
    <row r="859" spans="2:65" s="11" customFormat="1" ht="25.9" customHeight="1">
      <c r="B859" s="110"/>
      <c r="D859" s="111" t="s">
        <v>75</v>
      </c>
      <c r="E859" s="112" t="s">
        <v>1307</v>
      </c>
      <c r="F859" s="112" t="s">
        <v>1308</v>
      </c>
      <c r="I859" s="113"/>
      <c r="J859" s="114">
        <f>BK859</f>
        <v>0</v>
      </c>
      <c r="L859" s="110"/>
      <c r="M859" s="115"/>
      <c r="P859" s="116">
        <f>P860+P864</f>
        <v>0</v>
      </c>
      <c r="R859" s="116">
        <f>R860+R864</f>
        <v>0</v>
      </c>
      <c r="T859" s="117">
        <f>T860+T864</f>
        <v>0</v>
      </c>
      <c r="AR859" s="111" t="s">
        <v>170</v>
      </c>
      <c r="AT859" s="118" t="s">
        <v>75</v>
      </c>
      <c r="AU859" s="118" t="s">
        <v>76</v>
      </c>
      <c r="AY859" s="111" t="s">
        <v>130</v>
      </c>
      <c r="BK859" s="119">
        <f>BK860+BK864</f>
        <v>0</v>
      </c>
    </row>
    <row r="860" spans="2:65" s="11" customFormat="1" ht="22.9" customHeight="1">
      <c r="B860" s="110"/>
      <c r="D860" s="111" t="s">
        <v>75</v>
      </c>
      <c r="E860" s="120" t="s">
        <v>1309</v>
      </c>
      <c r="F860" s="120" t="s">
        <v>1310</v>
      </c>
      <c r="I860" s="113"/>
      <c r="J860" s="121">
        <f>BK860</f>
        <v>0</v>
      </c>
      <c r="L860" s="110"/>
      <c r="M860" s="115"/>
      <c r="P860" s="116">
        <f>SUM(P861:P863)</f>
        <v>0</v>
      </c>
      <c r="R860" s="116">
        <f>SUM(R861:R863)</f>
        <v>0</v>
      </c>
      <c r="T860" s="117">
        <f>SUM(T861:T863)</f>
        <v>0</v>
      </c>
      <c r="AR860" s="111" t="s">
        <v>170</v>
      </c>
      <c r="AT860" s="118" t="s">
        <v>75</v>
      </c>
      <c r="AU860" s="118" t="s">
        <v>81</v>
      </c>
      <c r="AY860" s="111" t="s">
        <v>130</v>
      </c>
      <c r="BK860" s="119">
        <f>SUM(BK861:BK863)</f>
        <v>0</v>
      </c>
    </row>
    <row r="861" spans="2:65" s="1" customFormat="1" ht="16.5" customHeight="1">
      <c r="B861" s="32"/>
      <c r="C861" s="122" t="s">
        <v>1311</v>
      </c>
      <c r="D861" s="122" t="s">
        <v>133</v>
      </c>
      <c r="E861" s="123" t="s">
        <v>1312</v>
      </c>
      <c r="F861" s="124" t="s">
        <v>1310</v>
      </c>
      <c r="G861" s="125" t="s">
        <v>431</v>
      </c>
      <c r="H861" s="126">
        <v>1</v>
      </c>
      <c r="I861" s="127"/>
      <c r="J861" s="128">
        <f>ROUND(I861*H861,2)</f>
        <v>0</v>
      </c>
      <c r="K861" s="124" t="s">
        <v>137</v>
      </c>
      <c r="L861" s="32"/>
      <c r="M861" s="129" t="s">
        <v>19</v>
      </c>
      <c r="N861" s="130" t="s">
        <v>47</v>
      </c>
      <c r="P861" s="131">
        <f>O861*H861</f>
        <v>0</v>
      </c>
      <c r="Q861" s="131">
        <v>0</v>
      </c>
      <c r="R861" s="131">
        <f>Q861*H861</f>
        <v>0</v>
      </c>
      <c r="S861" s="131">
        <v>0</v>
      </c>
      <c r="T861" s="132">
        <f>S861*H861</f>
        <v>0</v>
      </c>
      <c r="AR861" s="133" t="s">
        <v>1313</v>
      </c>
      <c r="AT861" s="133" t="s">
        <v>133</v>
      </c>
      <c r="AU861" s="133" t="s">
        <v>83</v>
      </c>
      <c r="AY861" s="17" t="s">
        <v>130</v>
      </c>
      <c r="BE861" s="134">
        <f>IF(N861="základní",J861,0)</f>
        <v>0</v>
      </c>
      <c r="BF861" s="134">
        <f>IF(N861="snížená",J861,0)</f>
        <v>0</v>
      </c>
      <c r="BG861" s="134">
        <f>IF(N861="zákl. přenesená",J861,0)</f>
        <v>0</v>
      </c>
      <c r="BH861" s="134">
        <f>IF(N861="sníž. přenesená",J861,0)</f>
        <v>0</v>
      </c>
      <c r="BI861" s="134">
        <f>IF(N861="nulová",J861,0)</f>
        <v>0</v>
      </c>
      <c r="BJ861" s="17" t="s">
        <v>81</v>
      </c>
      <c r="BK861" s="134">
        <f>ROUND(I861*H861,2)</f>
        <v>0</v>
      </c>
      <c r="BL861" s="17" t="s">
        <v>1313</v>
      </c>
      <c r="BM861" s="133" t="s">
        <v>1314</v>
      </c>
    </row>
    <row r="862" spans="2:65" s="1" customFormat="1" ht="11.25">
      <c r="B862" s="32"/>
      <c r="D862" s="135" t="s">
        <v>140</v>
      </c>
      <c r="F862" s="136" t="s">
        <v>1310</v>
      </c>
      <c r="I862" s="137"/>
      <c r="L862" s="32"/>
      <c r="M862" s="138"/>
      <c r="T862" s="53"/>
      <c r="AT862" s="17" t="s">
        <v>140</v>
      </c>
      <c r="AU862" s="17" t="s">
        <v>83</v>
      </c>
    </row>
    <row r="863" spans="2:65" s="1" customFormat="1" ht="11.25">
      <c r="B863" s="32"/>
      <c r="D863" s="139" t="s">
        <v>142</v>
      </c>
      <c r="F863" s="140" t="s">
        <v>1315</v>
      </c>
      <c r="I863" s="137"/>
      <c r="L863" s="32"/>
      <c r="M863" s="138"/>
      <c r="T863" s="53"/>
      <c r="AT863" s="17" t="s">
        <v>142</v>
      </c>
      <c r="AU863" s="17" t="s">
        <v>83</v>
      </c>
    </row>
    <row r="864" spans="2:65" s="11" customFormat="1" ht="22.9" customHeight="1">
      <c r="B864" s="110"/>
      <c r="D864" s="111" t="s">
        <v>75</v>
      </c>
      <c r="E864" s="120" t="s">
        <v>1316</v>
      </c>
      <c r="F864" s="120" t="s">
        <v>1317</v>
      </c>
      <c r="I864" s="113"/>
      <c r="J864" s="121">
        <f>BK864</f>
        <v>0</v>
      </c>
      <c r="L864" s="110"/>
      <c r="M864" s="115"/>
      <c r="P864" s="116">
        <f>SUM(P865:P867)</f>
        <v>0</v>
      </c>
      <c r="R864" s="116">
        <f>SUM(R865:R867)</f>
        <v>0</v>
      </c>
      <c r="T864" s="117">
        <f>SUM(T865:T867)</f>
        <v>0</v>
      </c>
      <c r="AR864" s="111" t="s">
        <v>170</v>
      </c>
      <c r="AT864" s="118" t="s">
        <v>75</v>
      </c>
      <c r="AU864" s="118" t="s">
        <v>81</v>
      </c>
      <c r="AY864" s="111" t="s">
        <v>130</v>
      </c>
      <c r="BK864" s="119">
        <f>SUM(BK865:BK867)</f>
        <v>0</v>
      </c>
    </row>
    <row r="865" spans="2:65" s="1" customFormat="1" ht="16.5" customHeight="1">
      <c r="B865" s="32"/>
      <c r="C865" s="122" t="s">
        <v>1318</v>
      </c>
      <c r="D865" s="122" t="s">
        <v>133</v>
      </c>
      <c r="E865" s="123" t="s">
        <v>1319</v>
      </c>
      <c r="F865" s="124" t="s">
        <v>1317</v>
      </c>
      <c r="G865" s="125" t="s">
        <v>431</v>
      </c>
      <c r="H865" s="126">
        <v>1</v>
      </c>
      <c r="I865" s="127"/>
      <c r="J865" s="128">
        <f>ROUND(I865*H865,2)</f>
        <v>0</v>
      </c>
      <c r="K865" s="124" t="s">
        <v>137</v>
      </c>
      <c r="L865" s="32"/>
      <c r="M865" s="129" t="s">
        <v>19</v>
      </c>
      <c r="N865" s="130" t="s">
        <v>47</v>
      </c>
      <c r="P865" s="131">
        <f>O865*H865</f>
        <v>0</v>
      </c>
      <c r="Q865" s="131">
        <v>0</v>
      </c>
      <c r="R865" s="131">
        <f>Q865*H865</f>
        <v>0</v>
      </c>
      <c r="S865" s="131">
        <v>0</v>
      </c>
      <c r="T865" s="132">
        <f>S865*H865</f>
        <v>0</v>
      </c>
      <c r="AR865" s="133" t="s">
        <v>1313</v>
      </c>
      <c r="AT865" s="133" t="s">
        <v>133</v>
      </c>
      <c r="AU865" s="133" t="s">
        <v>83</v>
      </c>
      <c r="AY865" s="17" t="s">
        <v>130</v>
      </c>
      <c r="BE865" s="134">
        <f>IF(N865="základní",J865,0)</f>
        <v>0</v>
      </c>
      <c r="BF865" s="134">
        <f>IF(N865="snížená",J865,0)</f>
        <v>0</v>
      </c>
      <c r="BG865" s="134">
        <f>IF(N865="zákl. přenesená",J865,0)</f>
        <v>0</v>
      </c>
      <c r="BH865" s="134">
        <f>IF(N865="sníž. přenesená",J865,0)</f>
        <v>0</v>
      </c>
      <c r="BI865" s="134">
        <f>IF(N865="nulová",J865,0)</f>
        <v>0</v>
      </c>
      <c r="BJ865" s="17" t="s">
        <v>81</v>
      </c>
      <c r="BK865" s="134">
        <f>ROUND(I865*H865,2)</f>
        <v>0</v>
      </c>
      <c r="BL865" s="17" t="s">
        <v>1313</v>
      </c>
      <c r="BM865" s="133" t="s">
        <v>1320</v>
      </c>
    </row>
    <row r="866" spans="2:65" s="1" customFormat="1" ht="11.25">
      <c r="B866" s="32"/>
      <c r="D866" s="135" t="s">
        <v>140</v>
      </c>
      <c r="F866" s="136" t="s">
        <v>1317</v>
      </c>
      <c r="I866" s="137"/>
      <c r="L866" s="32"/>
      <c r="M866" s="138"/>
      <c r="T866" s="53"/>
      <c r="AT866" s="17" t="s">
        <v>140</v>
      </c>
      <c r="AU866" s="17" t="s">
        <v>83</v>
      </c>
    </row>
    <row r="867" spans="2:65" s="1" customFormat="1" ht="11.25">
      <c r="B867" s="32"/>
      <c r="D867" s="139" t="s">
        <v>142</v>
      </c>
      <c r="F867" s="140" t="s">
        <v>1321</v>
      </c>
      <c r="I867" s="137"/>
      <c r="L867" s="32"/>
      <c r="M867" s="171"/>
      <c r="N867" s="172"/>
      <c r="O867" s="172"/>
      <c r="P867" s="172"/>
      <c r="Q867" s="172"/>
      <c r="R867" s="172"/>
      <c r="S867" s="172"/>
      <c r="T867" s="173"/>
      <c r="AT867" s="17" t="s">
        <v>142</v>
      </c>
      <c r="AU867" s="17" t="s">
        <v>83</v>
      </c>
    </row>
    <row r="868" spans="2:65" s="1" customFormat="1" ht="6.95" customHeight="1">
      <c r="B868" s="41"/>
      <c r="C868" s="42"/>
      <c r="D868" s="42"/>
      <c r="E868" s="42"/>
      <c r="F868" s="42"/>
      <c r="G868" s="42"/>
      <c r="H868" s="42"/>
      <c r="I868" s="42"/>
      <c r="J868" s="42"/>
      <c r="K868" s="42"/>
      <c r="L868" s="32"/>
    </row>
  </sheetData>
  <sheetProtection algorithmName="SHA-512" hashValue="xPYxx7bcu/HDMlIrC99v2gJvkcf5ZqdmtQMbVfx8x4RMlvkM9cU4r3B6EljpeZQOnGbHgdl26vgnDFy4B2oTaw==" saltValue="KzeSTywddZoqlD0PGhY4ptfKd3WxrfVJEGsq1ul6utLwRSfY+X3404OdK6Pe9YR+rXbCh57XI4hB8jD6peK3aw==" spinCount="100000" sheet="1" objects="1" scenarios="1" formatColumns="0" formatRows="0" autoFilter="0"/>
  <autoFilter ref="C98:K867" xr:uid="{00000000-0009-0000-0000-000001000000}"/>
  <mergeCells count="6">
    <mergeCell ref="L2:V2"/>
    <mergeCell ref="E7:H7"/>
    <mergeCell ref="E16:H16"/>
    <mergeCell ref="E25:H25"/>
    <mergeCell ref="E46:H46"/>
    <mergeCell ref="E91:H91"/>
  </mergeCells>
  <hyperlinks>
    <hyperlink ref="F104" r:id="rId1" xr:uid="{00000000-0004-0000-0100-000000000000}"/>
    <hyperlink ref="F110" r:id="rId2" xr:uid="{00000000-0004-0000-0100-000001000000}"/>
    <hyperlink ref="F116" r:id="rId3" xr:uid="{00000000-0004-0000-0100-000002000000}"/>
    <hyperlink ref="F121" r:id="rId4" xr:uid="{00000000-0004-0000-0100-000003000000}"/>
    <hyperlink ref="F126" r:id="rId5" xr:uid="{00000000-0004-0000-0100-000004000000}"/>
    <hyperlink ref="F131" r:id="rId6" xr:uid="{00000000-0004-0000-0100-000005000000}"/>
    <hyperlink ref="F136" r:id="rId7" xr:uid="{00000000-0004-0000-0100-000006000000}"/>
    <hyperlink ref="F140" r:id="rId8" xr:uid="{00000000-0004-0000-0100-000007000000}"/>
    <hyperlink ref="F143" r:id="rId9" xr:uid="{00000000-0004-0000-0100-000008000000}"/>
    <hyperlink ref="F148" r:id="rId10" xr:uid="{00000000-0004-0000-0100-000009000000}"/>
    <hyperlink ref="F152" r:id="rId11" xr:uid="{00000000-0004-0000-0100-00000A000000}"/>
    <hyperlink ref="F160" r:id="rId12" xr:uid="{00000000-0004-0000-0100-00000B000000}"/>
    <hyperlink ref="F164" r:id="rId13" xr:uid="{00000000-0004-0000-0100-00000C000000}"/>
    <hyperlink ref="F167" r:id="rId14" xr:uid="{00000000-0004-0000-0100-00000D000000}"/>
    <hyperlink ref="F172" r:id="rId15" xr:uid="{00000000-0004-0000-0100-00000E000000}"/>
    <hyperlink ref="F177" r:id="rId16" xr:uid="{00000000-0004-0000-0100-00000F000000}"/>
    <hyperlink ref="F182" r:id="rId17" xr:uid="{00000000-0004-0000-0100-000010000000}"/>
    <hyperlink ref="F187" r:id="rId18" xr:uid="{00000000-0004-0000-0100-000011000000}"/>
    <hyperlink ref="F192" r:id="rId19" xr:uid="{00000000-0004-0000-0100-000012000000}"/>
    <hyperlink ref="F197" r:id="rId20" xr:uid="{00000000-0004-0000-0100-000013000000}"/>
    <hyperlink ref="F202" r:id="rId21" xr:uid="{00000000-0004-0000-0100-000014000000}"/>
    <hyperlink ref="F208" r:id="rId22" xr:uid="{00000000-0004-0000-0100-000015000000}"/>
    <hyperlink ref="F223" r:id="rId23" xr:uid="{00000000-0004-0000-0100-000016000000}"/>
    <hyperlink ref="F226" r:id="rId24" xr:uid="{00000000-0004-0000-0100-000017000000}"/>
    <hyperlink ref="F229" r:id="rId25" xr:uid="{00000000-0004-0000-0100-000018000000}"/>
    <hyperlink ref="F233" r:id="rId26" xr:uid="{00000000-0004-0000-0100-000019000000}"/>
    <hyperlink ref="F237" r:id="rId27" xr:uid="{00000000-0004-0000-0100-00001A000000}"/>
    <hyperlink ref="F242" r:id="rId28" xr:uid="{00000000-0004-0000-0100-00001B000000}"/>
    <hyperlink ref="F247" r:id="rId29" xr:uid="{00000000-0004-0000-0100-00001C000000}"/>
    <hyperlink ref="F256" r:id="rId30" xr:uid="{00000000-0004-0000-0100-00001D000000}"/>
    <hyperlink ref="F259" r:id="rId31" xr:uid="{00000000-0004-0000-0100-00001E000000}"/>
    <hyperlink ref="F263" r:id="rId32" xr:uid="{00000000-0004-0000-0100-00001F000000}"/>
    <hyperlink ref="F268" r:id="rId33" xr:uid="{00000000-0004-0000-0100-000020000000}"/>
    <hyperlink ref="F273" r:id="rId34" xr:uid="{00000000-0004-0000-0100-000021000000}"/>
    <hyperlink ref="F276" r:id="rId35" xr:uid="{00000000-0004-0000-0100-000022000000}"/>
    <hyperlink ref="F279" r:id="rId36" xr:uid="{00000000-0004-0000-0100-000023000000}"/>
    <hyperlink ref="F284" r:id="rId37" xr:uid="{00000000-0004-0000-0100-000024000000}"/>
    <hyperlink ref="F288" r:id="rId38" xr:uid="{00000000-0004-0000-0100-000025000000}"/>
    <hyperlink ref="F293" r:id="rId39" xr:uid="{00000000-0004-0000-0100-000026000000}"/>
    <hyperlink ref="F296" r:id="rId40" xr:uid="{00000000-0004-0000-0100-000027000000}"/>
    <hyperlink ref="F299" r:id="rId41" xr:uid="{00000000-0004-0000-0100-000028000000}"/>
    <hyperlink ref="F302" r:id="rId42" xr:uid="{00000000-0004-0000-0100-000029000000}"/>
    <hyperlink ref="F305" r:id="rId43" xr:uid="{00000000-0004-0000-0100-00002A000000}"/>
    <hyperlink ref="F308" r:id="rId44" xr:uid="{00000000-0004-0000-0100-00002B000000}"/>
    <hyperlink ref="F311" r:id="rId45" xr:uid="{00000000-0004-0000-0100-00002C000000}"/>
    <hyperlink ref="F316" r:id="rId46" xr:uid="{00000000-0004-0000-0100-00002D000000}"/>
    <hyperlink ref="F321" r:id="rId47" xr:uid="{00000000-0004-0000-0100-00002E000000}"/>
    <hyperlink ref="F326" r:id="rId48" xr:uid="{00000000-0004-0000-0100-00002F000000}"/>
    <hyperlink ref="F331" r:id="rId49" xr:uid="{00000000-0004-0000-0100-000030000000}"/>
    <hyperlink ref="F338" r:id="rId50" xr:uid="{00000000-0004-0000-0100-000031000000}"/>
    <hyperlink ref="F345" r:id="rId51" xr:uid="{00000000-0004-0000-0100-000032000000}"/>
    <hyperlink ref="F352" r:id="rId52" xr:uid="{00000000-0004-0000-0100-000033000000}"/>
    <hyperlink ref="F357" r:id="rId53" xr:uid="{00000000-0004-0000-0100-000034000000}"/>
    <hyperlink ref="F364" r:id="rId54" xr:uid="{00000000-0004-0000-0100-000035000000}"/>
    <hyperlink ref="F371" r:id="rId55" xr:uid="{00000000-0004-0000-0100-000036000000}"/>
    <hyperlink ref="F376" r:id="rId56" xr:uid="{00000000-0004-0000-0100-000037000000}"/>
    <hyperlink ref="F381" r:id="rId57" xr:uid="{00000000-0004-0000-0100-000038000000}"/>
    <hyperlink ref="F384" r:id="rId58" xr:uid="{00000000-0004-0000-0100-000039000000}"/>
    <hyperlink ref="F389" r:id="rId59" xr:uid="{00000000-0004-0000-0100-00003A000000}"/>
    <hyperlink ref="F406" r:id="rId60" xr:uid="{00000000-0004-0000-0100-00003B000000}"/>
    <hyperlink ref="F415" r:id="rId61" xr:uid="{00000000-0004-0000-0100-00003C000000}"/>
    <hyperlink ref="F418" r:id="rId62" xr:uid="{00000000-0004-0000-0100-00003D000000}"/>
    <hyperlink ref="F423" r:id="rId63" xr:uid="{00000000-0004-0000-0100-00003E000000}"/>
    <hyperlink ref="F426" r:id="rId64" xr:uid="{00000000-0004-0000-0100-00003F000000}"/>
    <hyperlink ref="F429" r:id="rId65" xr:uid="{00000000-0004-0000-0100-000040000000}"/>
    <hyperlink ref="F433" r:id="rId66" xr:uid="{00000000-0004-0000-0100-000041000000}"/>
    <hyperlink ref="F436" r:id="rId67" xr:uid="{00000000-0004-0000-0100-000042000000}"/>
    <hyperlink ref="F439" r:id="rId68" xr:uid="{00000000-0004-0000-0100-000043000000}"/>
    <hyperlink ref="F442" r:id="rId69" xr:uid="{00000000-0004-0000-0100-000044000000}"/>
    <hyperlink ref="F446" r:id="rId70" xr:uid="{00000000-0004-0000-0100-000045000000}"/>
    <hyperlink ref="F449" r:id="rId71" xr:uid="{00000000-0004-0000-0100-000046000000}"/>
    <hyperlink ref="F454" r:id="rId72" xr:uid="{00000000-0004-0000-0100-000047000000}"/>
    <hyperlink ref="F457" r:id="rId73" xr:uid="{00000000-0004-0000-0100-000048000000}"/>
    <hyperlink ref="F467" r:id="rId74" xr:uid="{00000000-0004-0000-0100-000049000000}"/>
    <hyperlink ref="F472" r:id="rId75" xr:uid="{00000000-0004-0000-0100-00004A000000}"/>
    <hyperlink ref="F479" r:id="rId76" xr:uid="{00000000-0004-0000-0100-00004B000000}"/>
    <hyperlink ref="F486" r:id="rId77" xr:uid="{00000000-0004-0000-0100-00004C000000}"/>
    <hyperlink ref="F489" r:id="rId78" xr:uid="{00000000-0004-0000-0100-00004D000000}"/>
    <hyperlink ref="F494" r:id="rId79" xr:uid="{00000000-0004-0000-0100-00004E000000}"/>
    <hyperlink ref="F503" r:id="rId80" xr:uid="{00000000-0004-0000-0100-00004F000000}"/>
    <hyperlink ref="F506" r:id="rId81" xr:uid="{00000000-0004-0000-0100-000050000000}"/>
    <hyperlink ref="F509" r:id="rId82" xr:uid="{00000000-0004-0000-0100-000051000000}"/>
    <hyperlink ref="F526" r:id="rId83" xr:uid="{00000000-0004-0000-0100-000052000000}"/>
    <hyperlink ref="F530" r:id="rId84" xr:uid="{00000000-0004-0000-0100-000053000000}"/>
    <hyperlink ref="F535" r:id="rId85" xr:uid="{00000000-0004-0000-0100-000054000000}"/>
    <hyperlink ref="F539" r:id="rId86" xr:uid="{00000000-0004-0000-0100-000055000000}"/>
    <hyperlink ref="F544" r:id="rId87" xr:uid="{00000000-0004-0000-0100-000056000000}"/>
    <hyperlink ref="F549" r:id="rId88" xr:uid="{00000000-0004-0000-0100-000057000000}"/>
    <hyperlink ref="F553" r:id="rId89" xr:uid="{00000000-0004-0000-0100-000058000000}"/>
    <hyperlink ref="F558" r:id="rId90" xr:uid="{00000000-0004-0000-0100-000059000000}"/>
    <hyperlink ref="F561" r:id="rId91" xr:uid="{00000000-0004-0000-0100-00005A000000}"/>
    <hyperlink ref="F564" r:id="rId92" xr:uid="{00000000-0004-0000-0100-00005B000000}"/>
    <hyperlink ref="F580" r:id="rId93" xr:uid="{00000000-0004-0000-0100-00005C000000}"/>
    <hyperlink ref="F584" r:id="rId94" xr:uid="{00000000-0004-0000-0100-00005D000000}"/>
    <hyperlink ref="F589" r:id="rId95" xr:uid="{00000000-0004-0000-0100-00005E000000}"/>
    <hyperlink ref="F594" r:id="rId96" xr:uid="{00000000-0004-0000-0100-00005F000000}"/>
    <hyperlink ref="F599" r:id="rId97" xr:uid="{00000000-0004-0000-0100-000060000000}"/>
    <hyperlink ref="F604" r:id="rId98" xr:uid="{00000000-0004-0000-0100-000061000000}"/>
    <hyperlink ref="F612" r:id="rId99" xr:uid="{00000000-0004-0000-0100-000062000000}"/>
    <hyperlink ref="F615" r:id="rId100" xr:uid="{00000000-0004-0000-0100-000063000000}"/>
    <hyperlink ref="F618" r:id="rId101" xr:uid="{00000000-0004-0000-0100-000064000000}"/>
    <hyperlink ref="F621" r:id="rId102" xr:uid="{00000000-0004-0000-0100-000065000000}"/>
    <hyperlink ref="F626" r:id="rId103" xr:uid="{00000000-0004-0000-0100-000066000000}"/>
    <hyperlink ref="F630" r:id="rId104" xr:uid="{00000000-0004-0000-0100-000067000000}"/>
    <hyperlink ref="F633" r:id="rId105" xr:uid="{00000000-0004-0000-0100-000068000000}"/>
    <hyperlink ref="F638" r:id="rId106" xr:uid="{00000000-0004-0000-0100-000069000000}"/>
    <hyperlink ref="F646" r:id="rId107" xr:uid="{00000000-0004-0000-0100-00006A000000}"/>
    <hyperlink ref="F650" r:id="rId108" xr:uid="{00000000-0004-0000-0100-00006B000000}"/>
    <hyperlink ref="F658" r:id="rId109" xr:uid="{00000000-0004-0000-0100-00006C000000}"/>
    <hyperlink ref="F670" r:id="rId110" xr:uid="{00000000-0004-0000-0100-00006D000000}"/>
    <hyperlink ref="F675" r:id="rId111" xr:uid="{00000000-0004-0000-0100-00006E000000}"/>
    <hyperlink ref="F683" r:id="rId112" xr:uid="{00000000-0004-0000-0100-00006F000000}"/>
    <hyperlink ref="F687" r:id="rId113" xr:uid="{00000000-0004-0000-0100-000070000000}"/>
    <hyperlink ref="F697" r:id="rId114" xr:uid="{00000000-0004-0000-0100-000071000000}"/>
    <hyperlink ref="F705" r:id="rId115" xr:uid="{00000000-0004-0000-0100-000072000000}"/>
    <hyperlink ref="F713" r:id="rId116" xr:uid="{00000000-0004-0000-0100-000073000000}"/>
    <hyperlink ref="F722" r:id="rId117" xr:uid="{00000000-0004-0000-0100-000074000000}"/>
    <hyperlink ref="F730" r:id="rId118" xr:uid="{00000000-0004-0000-0100-000075000000}"/>
    <hyperlink ref="F740" r:id="rId119" xr:uid="{00000000-0004-0000-0100-000076000000}"/>
    <hyperlink ref="F750" r:id="rId120" xr:uid="{00000000-0004-0000-0100-000077000000}"/>
    <hyperlink ref="F755" r:id="rId121" xr:uid="{00000000-0004-0000-0100-000078000000}"/>
    <hyperlink ref="F760" r:id="rId122" xr:uid="{00000000-0004-0000-0100-000079000000}"/>
    <hyperlink ref="F763" r:id="rId123" xr:uid="{00000000-0004-0000-0100-00007A000000}"/>
    <hyperlink ref="F766" r:id="rId124" xr:uid="{00000000-0004-0000-0100-00007B000000}"/>
    <hyperlink ref="F771" r:id="rId125" xr:uid="{00000000-0004-0000-0100-00007C000000}"/>
    <hyperlink ref="F774" r:id="rId126" xr:uid="{00000000-0004-0000-0100-00007D000000}"/>
    <hyperlink ref="F777" r:id="rId127" xr:uid="{00000000-0004-0000-0100-00007E000000}"/>
    <hyperlink ref="F781" r:id="rId128" xr:uid="{00000000-0004-0000-0100-00007F000000}"/>
    <hyperlink ref="F794" r:id="rId129" xr:uid="{00000000-0004-0000-0100-000080000000}"/>
    <hyperlink ref="F807" r:id="rId130" xr:uid="{00000000-0004-0000-0100-000081000000}"/>
    <hyperlink ref="F815" r:id="rId131" xr:uid="{00000000-0004-0000-0100-000082000000}"/>
    <hyperlink ref="F821" r:id="rId132" xr:uid="{00000000-0004-0000-0100-000083000000}"/>
    <hyperlink ref="F829" r:id="rId133" xr:uid="{00000000-0004-0000-0100-000084000000}"/>
    <hyperlink ref="F832" r:id="rId134" xr:uid="{00000000-0004-0000-0100-000085000000}"/>
    <hyperlink ref="F841" r:id="rId135" xr:uid="{00000000-0004-0000-0100-000086000000}"/>
    <hyperlink ref="F846" r:id="rId136" xr:uid="{00000000-0004-0000-0100-000087000000}"/>
    <hyperlink ref="F851" r:id="rId137" xr:uid="{00000000-0004-0000-0100-000088000000}"/>
    <hyperlink ref="F856" r:id="rId138" xr:uid="{00000000-0004-0000-0100-000089000000}"/>
    <hyperlink ref="F863" r:id="rId139" xr:uid="{00000000-0004-0000-0100-00008A000000}"/>
    <hyperlink ref="F867" r:id="rId140" xr:uid="{00000000-0004-0000-0100-00008B000000}"/>
  </hyperlinks>
  <pageMargins left="0.39374999999999999" right="0.39374999999999999" top="0.39374999999999999" bottom="0.39374999999999999" header="0" footer="0"/>
  <pageSetup paperSize="9" fitToHeight="100" orientation="landscape" blackAndWhite="1"/>
  <headerFooter>
    <oddFooter>&amp;CStrana &amp;P z &amp;N</oddFooter>
  </headerFooter>
  <drawing r:id="rId14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219"/>
  <sheetViews>
    <sheetView showGridLines="0" topLeftCell="A188" zoomScale="110" zoomScaleNormal="110" workbookViewId="0"/>
  </sheetViews>
  <sheetFormatPr defaultRowHeight="15"/>
  <cols>
    <col min="1" max="1" width="8.33203125" style="174" customWidth="1"/>
    <col min="2" max="2" width="1.6640625" style="174" customWidth="1"/>
    <col min="3" max="4" width="5" style="174" customWidth="1"/>
    <col min="5" max="5" width="11.6640625" style="174" customWidth="1"/>
    <col min="6" max="6" width="9.1640625" style="174" customWidth="1"/>
    <col min="7" max="7" width="5" style="174" customWidth="1"/>
    <col min="8" max="8" width="77.83203125" style="174" customWidth="1"/>
    <col min="9" max="10" width="20" style="174" customWidth="1"/>
    <col min="11" max="11" width="1.6640625" style="174" customWidth="1"/>
  </cols>
  <sheetData>
    <row r="1" spans="2:11" customFormat="1" ht="37.5" customHeight="1"/>
    <row r="2" spans="2:11" customFormat="1" ht="7.5" customHeight="1">
      <c r="B2" s="175"/>
      <c r="C2" s="176"/>
      <c r="D2" s="176"/>
      <c r="E2" s="176"/>
      <c r="F2" s="176"/>
      <c r="G2" s="176"/>
      <c r="H2" s="176"/>
      <c r="I2" s="176"/>
      <c r="J2" s="176"/>
      <c r="K2" s="177"/>
    </row>
    <row r="3" spans="2:11" s="15" customFormat="1" ht="45" customHeight="1">
      <c r="B3" s="178"/>
      <c r="C3" s="300" t="s">
        <v>1322</v>
      </c>
      <c r="D3" s="300"/>
      <c r="E3" s="300"/>
      <c r="F3" s="300"/>
      <c r="G3" s="300"/>
      <c r="H3" s="300"/>
      <c r="I3" s="300"/>
      <c r="J3" s="300"/>
      <c r="K3" s="179"/>
    </row>
    <row r="4" spans="2:11" customFormat="1" ht="25.5" customHeight="1">
      <c r="B4" s="180"/>
      <c r="C4" s="299" t="s">
        <v>1323</v>
      </c>
      <c r="D4" s="299"/>
      <c r="E4" s="299"/>
      <c r="F4" s="299"/>
      <c r="G4" s="299"/>
      <c r="H4" s="299"/>
      <c r="I4" s="299"/>
      <c r="J4" s="299"/>
      <c r="K4" s="181"/>
    </row>
    <row r="5" spans="2:11" customFormat="1" ht="5.25" customHeight="1">
      <c r="B5" s="180"/>
      <c r="C5" s="182"/>
      <c r="D5" s="182"/>
      <c r="E5" s="182"/>
      <c r="F5" s="182"/>
      <c r="G5" s="182"/>
      <c r="H5" s="182"/>
      <c r="I5" s="182"/>
      <c r="J5" s="182"/>
      <c r="K5" s="181"/>
    </row>
    <row r="6" spans="2:11" customFormat="1" ht="15" customHeight="1">
      <c r="B6" s="180"/>
      <c r="C6" s="298" t="s">
        <v>1324</v>
      </c>
      <c r="D6" s="298"/>
      <c r="E6" s="298"/>
      <c r="F6" s="298"/>
      <c r="G6" s="298"/>
      <c r="H6" s="298"/>
      <c r="I6" s="298"/>
      <c r="J6" s="298"/>
      <c r="K6" s="181"/>
    </row>
    <row r="7" spans="2:11" customFormat="1" ht="15" customHeight="1">
      <c r="B7" s="184"/>
      <c r="C7" s="298" t="s">
        <v>1325</v>
      </c>
      <c r="D7" s="298"/>
      <c r="E7" s="298"/>
      <c r="F7" s="298"/>
      <c r="G7" s="298"/>
      <c r="H7" s="298"/>
      <c r="I7" s="298"/>
      <c r="J7" s="298"/>
      <c r="K7" s="181"/>
    </row>
    <row r="8" spans="2:11" customFormat="1" ht="12.75" customHeight="1">
      <c r="B8" s="184"/>
      <c r="C8" s="183"/>
      <c r="D8" s="183"/>
      <c r="E8" s="183"/>
      <c r="F8" s="183"/>
      <c r="G8" s="183"/>
      <c r="H8" s="183"/>
      <c r="I8" s="183"/>
      <c r="J8" s="183"/>
      <c r="K8" s="181"/>
    </row>
    <row r="9" spans="2:11" customFormat="1" ht="15" customHeight="1">
      <c r="B9" s="184"/>
      <c r="C9" s="298" t="s">
        <v>1326</v>
      </c>
      <c r="D9" s="298"/>
      <c r="E9" s="298"/>
      <c r="F9" s="298"/>
      <c r="G9" s="298"/>
      <c r="H9" s="298"/>
      <c r="I9" s="298"/>
      <c r="J9" s="298"/>
      <c r="K9" s="181"/>
    </row>
    <row r="10" spans="2:11" customFormat="1" ht="15" customHeight="1">
      <c r="B10" s="184"/>
      <c r="C10" s="183"/>
      <c r="D10" s="298" t="s">
        <v>1327</v>
      </c>
      <c r="E10" s="298"/>
      <c r="F10" s="298"/>
      <c r="G10" s="298"/>
      <c r="H10" s="298"/>
      <c r="I10" s="298"/>
      <c r="J10" s="298"/>
      <c r="K10" s="181"/>
    </row>
    <row r="11" spans="2:11" customFormat="1" ht="15" customHeight="1">
      <c r="B11" s="184"/>
      <c r="C11" s="185"/>
      <c r="D11" s="298" t="s">
        <v>1328</v>
      </c>
      <c r="E11" s="298"/>
      <c r="F11" s="298"/>
      <c r="G11" s="298"/>
      <c r="H11" s="298"/>
      <c r="I11" s="298"/>
      <c r="J11" s="298"/>
      <c r="K11" s="181"/>
    </row>
    <row r="12" spans="2:11" customFormat="1" ht="15" customHeight="1">
      <c r="B12" s="184"/>
      <c r="C12" s="185"/>
      <c r="D12" s="183"/>
      <c r="E12" s="183"/>
      <c r="F12" s="183"/>
      <c r="G12" s="183"/>
      <c r="H12" s="183"/>
      <c r="I12" s="183"/>
      <c r="J12" s="183"/>
      <c r="K12" s="181"/>
    </row>
    <row r="13" spans="2:11" customFormat="1" ht="15" customHeight="1">
      <c r="B13" s="184"/>
      <c r="C13" s="185"/>
      <c r="D13" s="186" t="s">
        <v>1329</v>
      </c>
      <c r="E13" s="183"/>
      <c r="F13" s="183"/>
      <c r="G13" s="183"/>
      <c r="H13" s="183"/>
      <c r="I13" s="183"/>
      <c r="J13" s="183"/>
      <c r="K13" s="181"/>
    </row>
    <row r="14" spans="2:11" customFormat="1" ht="12.75" customHeight="1">
      <c r="B14" s="184"/>
      <c r="C14" s="185"/>
      <c r="D14" s="185"/>
      <c r="E14" s="185"/>
      <c r="F14" s="185"/>
      <c r="G14" s="185"/>
      <c r="H14" s="185"/>
      <c r="I14" s="185"/>
      <c r="J14" s="185"/>
      <c r="K14" s="181"/>
    </row>
    <row r="15" spans="2:11" customFormat="1" ht="15" customHeight="1">
      <c r="B15" s="184"/>
      <c r="C15" s="185"/>
      <c r="D15" s="298" t="s">
        <v>1330</v>
      </c>
      <c r="E15" s="298"/>
      <c r="F15" s="298"/>
      <c r="G15" s="298"/>
      <c r="H15" s="298"/>
      <c r="I15" s="298"/>
      <c r="J15" s="298"/>
      <c r="K15" s="181"/>
    </row>
    <row r="16" spans="2:11" customFormat="1" ht="15" customHeight="1">
      <c r="B16" s="184"/>
      <c r="C16" s="185"/>
      <c r="D16" s="298" t="s">
        <v>1331</v>
      </c>
      <c r="E16" s="298"/>
      <c r="F16" s="298"/>
      <c r="G16" s="298"/>
      <c r="H16" s="298"/>
      <c r="I16" s="298"/>
      <c r="J16" s="298"/>
      <c r="K16" s="181"/>
    </row>
    <row r="17" spans="2:11" customFormat="1" ht="15" customHeight="1">
      <c r="B17" s="184"/>
      <c r="C17" s="185"/>
      <c r="D17" s="298" t="s">
        <v>1332</v>
      </c>
      <c r="E17" s="298"/>
      <c r="F17" s="298"/>
      <c r="G17" s="298"/>
      <c r="H17" s="298"/>
      <c r="I17" s="298"/>
      <c r="J17" s="298"/>
      <c r="K17" s="181"/>
    </row>
    <row r="18" spans="2:11" customFormat="1" ht="15" customHeight="1">
      <c r="B18" s="184"/>
      <c r="C18" s="185"/>
      <c r="D18" s="185"/>
      <c r="E18" s="187" t="s">
        <v>80</v>
      </c>
      <c r="F18" s="298" t="s">
        <v>1333</v>
      </c>
      <c r="G18" s="298"/>
      <c r="H18" s="298"/>
      <c r="I18" s="298"/>
      <c r="J18" s="298"/>
      <c r="K18" s="181"/>
    </row>
    <row r="19" spans="2:11" customFormat="1" ht="15" customHeight="1">
      <c r="B19" s="184"/>
      <c r="C19" s="185"/>
      <c r="D19" s="185"/>
      <c r="E19" s="187" t="s">
        <v>1334</v>
      </c>
      <c r="F19" s="298" t="s">
        <v>1335</v>
      </c>
      <c r="G19" s="298"/>
      <c r="H19" s="298"/>
      <c r="I19" s="298"/>
      <c r="J19" s="298"/>
      <c r="K19" s="181"/>
    </row>
    <row r="20" spans="2:11" customFormat="1" ht="15" customHeight="1">
      <c r="B20" s="184"/>
      <c r="C20" s="185"/>
      <c r="D20" s="185"/>
      <c r="E20" s="187" t="s">
        <v>1336</v>
      </c>
      <c r="F20" s="298" t="s">
        <v>1337</v>
      </c>
      <c r="G20" s="298"/>
      <c r="H20" s="298"/>
      <c r="I20" s="298"/>
      <c r="J20" s="298"/>
      <c r="K20" s="181"/>
    </row>
    <row r="21" spans="2:11" customFormat="1" ht="15" customHeight="1">
      <c r="B21" s="184"/>
      <c r="C21" s="185"/>
      <c r="D21" s="185"/>
      <c r="E21" s="187" t="s">
        <v>1338</v>
      </c>
      <c r="F21" s="298" t="s">
        <v>1339</v>
      </c>
      <c r="G21" s="298"/>
      <c r="H21" s="298"/>
      <c r="I21" s="298"/>
      <c r="J21" s="298"/>
      <c r="K21" s="181"/>
    </row>
    <row r="22" spans="2:11" customFormat="1" ht="15" customHeight="1">
      <c r="B22" s="184"/>
      <c r="C22" s="185"/>
      <c r="D22" s="185"/>
      <c r="E22" s="187" t="s">
        <v>1340</v>
      </c>
      <c r="F22" s="298" t="s">
        <v>1341</v>
      </c>
      <c r="G22" s="298"/>
      <c r="H22" s="298"/>
      <c r="I22" s="298"/>
      <c r="J22" s="298"/>
      <c r="K22" s="181"/>
    </row>
    <row r="23" spans="2:11" customFormat="1" ht="15" customHeight="1">
      <c r="B23" s="184"/>
      <c r="C23" s="185"/>
      <c r="D23" s="185"/>
      <c r="E23" s="187" t="s">
        <v>1342</v>
      </c>
      <c r="F23" s="298" t="s">
        <v>1343</v>
      </c>
      <c r="G23" s="298"/>
      <c r="H23" s="298"/>
      <c r="I23" s="298"/>
      <c r="J23" s="298"/>
      <c r="K23" s="181"/>
    </row>
    <row r="24" spans="2:11" customFormat="1" ht="12.75" customHeight="1">
      <c r="B24" s="184"/>
      <c r="C24" s="185"/>
      <c r="D24" s="185"/>
      <c r="E24" s="185"/>
      <c r="F24" s="185"/>
      <c r="G24" s="185"/>
      <c r="H24" s="185"/>
      <c r="I24" s="185"/>
      <c r="J24" s="185"/>
      <c r="K24" s="181"/>
    </row>
    <row r="25" spans="2:11" customFormat="1" ht="15" customHeight="1">
      <c r="B25" s="184"/>
      <c r="C25" s="298" t="s">
        <v>1344</v>
      </c>
      <c r="D25" s="298"/>
      <c r="E25" s="298"/>
      <c r="F25" s="298"/>
      <c r="G25" s="298"/>
      <c r="H25" s="298"/>
      <c r="I25" s="298"/>
      <c r="J25" s="298"/>
      <c r="K25" s="181"/>
    </row>
    <row r="26" spans="2:11" customFormat="1" ht="15" customHeight="1">
      <c r="B26" s="184"/>
      <c r="C26" s="298" t="s">
        <v>1345</v>
      </c>
      <c r="D26" s="298"/>
      <c r="E26" s="298"/>
      <c r="F26" s="298"/>
      <c r="G26" s="298"/>
      <c r="H26" s="298"/>
      <c r="I26" s="298"/>
      <c r="J26" s="298"/>
      <c r="K26" s="181"/>
    </row>
    <row r="27" spans="2:11" customFormat="1" ht="15" customHeight="1">
      <c r="B27" s="184"/>
      <c r="C27" s="183"/>
      <c r="D27" s="298" t="s">
        <v>1346</v>
      </c>
      <c r="E27" s="298"/>
      <c r="F27" s="298"/>
      <c r="G27" s="298"/>
      <c r="H27" s="298"/>
      <c r="I27" s="298"/>
      <c r="J27" s="298"/>
      <c r="K27" s="181"/>
    </row>
    <row r="28" spans="2:11" customFormat="1" ht="15" customHeight="1">
      <c r="B28" s="184"/>
      <c r="C28" s="185"/>
      <c r="D28" s="298" t="s">
        <v>1347</v>
      </c>
      <c r="E28" s="298"/>
      <c r="F28" s="298"/>
      <c r="G28" s="298"/>
      <c r="H28" s="298"/>
      <c r="I28" s="298"/>
      <c r="J28" s="298"/>
      <c r="K28" s="181"/>
    </row>
    <row r="29" spans="2:11" customFormat="1" ht="12.75" customHeight="1">
      <c r="B29" s="184"/>
      <c r="C29" s="185"/>
      <c r="D29" s="185"/>
      <c r="E29" s="185"/>
      <c r="F29" s="185"/>
      <c r="G29" s="185"/>
      <c r="H29" s="185"/>
      <c r="I29" s="185"/>
      <c r="J29" s="185"/>
      <c r="K29" s="181"/>
    </row>
    <row r="30" spans="2:11" customFormat="1" ht="15" customHeight="1">
      <c r="B30" s="184"/>
      <c r="C30" s="185"/>
      <c r="D30" s="298" t="s">
        <v>1348</v>
      </c>
      <c r="E30" s="298"/>
      <c r="F30" s="298"/>
      <c r="G30" s="298"/>
      <c r="H30" s="298"/>
      <c r="I30" s="298"/>
      <c r="J30" s="298"/>
      <c r="K30" s="181"/>
    </row>
    <row r="31" spans="2:11" customFormat="1" ht="15" customHeight="1">
      <c r="B31" s="184"/>
      <c r="C31" s="185"/>
      <c r="D31" s="298" t="s">
        <v>1349</v>
      </c>
      <c r="E31" s="298"/>
      <c r="F31" s="298"/>
      <c r="G31" s="298"/>
      <c r="H31" s="298"/>
      <c r="I31" s="298"/>
      <c r="J31" s="298"/>
      <c r="K31" s="181"/>
    </row>
    <row r="32" spans="2:11" customFormat="1" ht="12.75" customHeight="1">
      <c r="B32" s="184"/>
      <c r="C32" s="185"/>
      <c r="D32" s="185"/>
      <c r="E32" s="185"/>
      <c r="F32" s="185"/>
      <c r="G32" s="185"/>
      <c r="H32" s="185"/>
      <c r="I32" s="185"/>
      <c r="J32" s="185"/>
      <c r="K32" s="181"/>
    </row>
    <row r="33" spans="2:11" customFormat="1" ht="15" customHeight="1">
      <c r="B33" s="184"/>
      <c r="C33" s="185"/>
      <c r="D33" s="298" t="s">
        <v>1350</v>
      </c>
      <c r="E33" s="298"/>
      <c r="F33" s="298"/>
      <c r="G33" s="298"/>
      <c r="H33" s="298"/>
      <c r="I33" s="298"/>
      <c r="J33" s="298"/>
      <c r="K33" s="181"/>
    </row>
    <row r="34" spans="2:11" customFormat="1" ht="15" customHeight="1">
      <c r="B34" s="184"/>
      <c r="C34" s="185"/>
      <c r="D34" s="298" t="s">
        <v>1351</v>
      </c>
      <c r="E34" s="298"/>
      <c r="F34" s="298"/>
      <c r="G34" s="298"/>
      <c r="H34" s="298"/>
      <c r="I34" s="298"/>
      <c r="J34" s="298"/>
      <c r="K34" s="181"/>
    </row>
    <row r="35" spans="2:11" customFormat="1" ht="15" customHeight="1">
      <c r="B35" s="184"/>
      <c r="C35" s="185"/>
      <c r="D35" s="298" t="s">
        <v>1352</v>
      </c>
      <c r="E35" s="298"/>
      <c r="F35" s="298"/>
      <c r="G35" s="298"/>
      <c r="H35" s="298"/>
      <c r="I35" s="298"/>
      <c r="J35" s="298"/>
      <c r="K35" s="181"/>
    </row>
    <row r="36" spans="2:11" customFormat="1" ht="15" customHeight="1">
      <c r="B36" s="184"/>
      <c r="C36" s="185"/>
      <c r="D36" s="183"/>
      <c r="E36" s="186" t="s">
        <v>116</v>
      </c>
      <c r="F36" s="183"/>
      <c r="G36" s="298" t="s">
        <v>1353</v>
      </c>
      <c r="H36" s="298"/>
      <c r="I36" s="298"/>
      <c r="J36" s="298"/>
      <c r="K36" s="181"/>
    </row>
    <row r="37" spans="2:11" customFormat="1" ht="30.75" customHeight="1">
      <c r="B37" s="184"/>
      <c r="C37" s="185"/>
      <c r="D37" s="183"/>
      <c r="E37" s="186" t="s">
        <v>1354</v>
      </c>
      <c r="F37" s="183"/>
      <c r="G37" s="298" t="s">
        <v>1355</v>
      </c>
      <c r="H37" s="298"/>
      <c r="I37" s="298"/>
      <c r="J37" s="298"/>
      <c r="K37" s="181"/>
    </row>
    <row r="38" spans="2:11" customFormat="1" ht="15" customHeight="1">
      <c r="B38" s="184"/>
      <c r="C38" s="185"/>
      <c r="D38" s="183"/>
      <c r="E38" s="186" t="s">
        <v>57</v>
      </c>
      <c r="F38" s="183"/>
      <c r="G38" s="298" t="s">
        <v>1356</v>
      </c>
      <c r="H38" s="298"/>
      <c r="I38" s="298"/>
      <c r="J38" s="298"/>
      <c r="K38" s="181"/>
    </row>
    <row r="39" spans="2:11" customFormat="1" ht="15" customHeight="1">
      <c r="B39" s="184"/>
      <c r="C39" s="185"/>
      <c r="D39" s="183"/>
      <c r="E39" s="186" t="s">
        <v>58</v>
      </c>
      <c r="F39" s="183"/>
      <c r="G39" s="298" t="s">
        <v>1357</v>
      </c>
      <c r="H39" s="298"/>
      <c r="I39" s="298"/>
      <c r="J39" s="298"/>
      <c r="K39" s="181"/>
    </row>
    <row r="40" spans="2:11" customFormat="1" ht="15" customHeight="1">
      <c r="B40" s="184"/>
      <c r="C40" s="185"/>
      <c r="D40" s="183"/>
      <c r="E40" s="186" t="s">
        <v>117</v>
      </c>
      <c r="F40" s="183"/>
      <c r="G40" s="298" t="s">
        <v>1358</v>
      </c>
      <c r="H40" s="298"/>
      <c r="I40" s="298"/>
      <c r="J40" s="298"/>
      <c r="K40" s="181"/>
    </row>
    <row r="41" spans="2:11" customFormat="1" ht="15" customHeight="1">
      <c r="B41" s="184"/>
      <c r="C41" s="185"/>
      <c r="D41" s="183"/>
      <c r="E41" s="186" t="s">
        <v>118</v>
      </c>
      <c r="F41" s="183"/>
      <c r="G41" s="298" t="s">
        <v>1359</v>
      </c>
      <c r="H41" s="298"/>
      <c r="I41" s="298"/>
      <c r="J41" s="298"/>
      <c r="K41" s="181"/>
    </row>
    <row r="42" spans="2:11" customFormat="1" ht="15" customHeight="1">
      <c r="B42" s="184"/>
      <c r="C42" s="185"/>
      <c r="D42" s="183"/>
      <c r="E42" s="186" t="s">
        <v>1360</v>
      </c>
      <c r="F42" s="183"/>
      <c r="G42" s="298" t="s">
        <v>1361</v>
      </c>
      <c r="H42" s="298"/>
      <c r="I42" s="298"/>
      <c r="J42" s="298"/>
      <c r="K42" s="181"/>
    </row>
    <row r="43" spans="2:11" customFormat="1" ht="15" customHeight="1">
      <c r="B43" s="184"/>
      <c r="C43" s="185"/>
      <c r="D43" s="183"/>
      <c r="E43" s="186"/>
      <c r="F43" s="183"/>
      <c r="G43" s="298" t="s">
        <v>1362</v>
      </c>
      <c r="H43" s="298"/>
      <c r="I43" s="298"/>
      <c r="J43" s="298"/>
      <c r="K43" s="181"/>
    </row>
    <row r="44" spans="2:11" customFormat="1" ht="15" customHeight="1">
      <c r="B44" s="184"/>
      <c r="C44" s="185"/>
      <c r="D44" s="183"/>
      <c r="E44" s="186" t="s">
        <v>1363</v>
      </c>
      <c r="F44" s="183"/>
      <c r="G44" s="298" t="s">
        <v>1364</v>
      </c>
      <c r="H44" s="298"/>
      <c r="I44" s="298"/>
      <c r="J44" s="298"/>
      <c r="K44" s="181"/>
    </row>
    <row r="45" spans="2:11" customFormat="1" ht="15" customHeight="1">
      <c r="B45" s="184"/>
      <c r="C45" s="185"/>
      <c r="D45" s="183"/>
      <c r="E45" s="186" t="s">
        <v>120</v>
      </c>
      <c r="F45" s="183"/>
      <c r="G45" s="298" t="s">
        <v>1365</v>
      </c>
      <c r="H45" s="298"/>
      <c r="I45" s="298"/>
      <c r="J45" s="298"/>
      <c r="K45" s="181"/>
    </row>
    <row r="46" spans="2:11" customFormat="1" ht="12.75" customHeight="1">
      <c r="B46" s="184"/>
      <c r="C46" s="185"/>
      <c r="D46" s="183"/>
      <c r="E46" s="183"/>
      <c r="F46" s="183"/>
      <c r="G46" s="183"/>
      <c r="H46" s="183"/>
      <c r="I46" s="183"/>
      <c r="J46" s="183"/>
      <c r="K46" s="181"/>
    </row>
    <row r="47" spans="2:11" customFormat="1" ht="15" customHeight="1">
      <c r="B47" s="184"/>
      <c r="C47" s="185"/>
      <c r="D47" s="298" t="s">
        <v>1366</v>
      </c>
      <c r="E47" s="298"/>
      <c r="F47" s="298"/>
      <c r="G47" s="298"/>
      <c r="H47" s="298"/>
      <c r="I47" s="298"/>
      <c r="J47" s="298"/>
      <c r="K47" s="181"/>
    </row>
    <row r="48" spans="2:11" customFormat="1" ht="15" customHeight="1">
      <c r="B48" s="184"/>
      <c r="C48" s="185"/>
      <c r="D48" s="185"/>
      <c r="E48" s="298" t="s">
        <v>1367</v>
      </c>
      <c r="F48" s="298"/>
      <c r="G48" s="298"/>
      <c r="H48" s="298"/>
      <c r="I48" s="298"/>
      <c r="J48" s="298"/>
      <c r="K48" s="181"/>
    </row>
    <row r="49" spans="2:11" customFormat="1" ht="15" customHeight="1">
      <c r="B49" s="184"/>
      <c r="C49" s="185"/>
      <c r="D49" s="185"/>
      <c r="E49" s="298" t="s">
        <v>1368</v>
      </c>
      <c r="F49" s="298"/>
      <c r="G49" s="298"/>
      <c r="H49" s="298"/>
      <c r="I49" s="298"/>
      <c r="J49" s="298"/>
      <c r="K49" s="181"/>
    </row>
    <row r="50" spans="2:11" customFormat="1" ht="15" customHeight="1">
      <c r="B50" s="184"/>
      <c r="C50" s="185"/>
      <c r="D50" s="185"/>
      <c r="E50" s="298" t="s">
        <v>1369</v>
      </c>
      <c r="F50" s="298"/>
      <c r="G50" s="298"/>
      <c r="H50" s="298"/>
      <c r="I50" s="298"/>
      <c r="J50" s="298"/>
      <c r="K50" s="181"/>
    </row>
    <row r="51" spans="2:11" customFormat="1" ht="15" customHeight="1">
      <c r="B51" s="184"/>
      <c r="C51" s="185"/>
      <c r="D51" s="298" t="s">
        <v>1370</v>
      </c>
      <c r="E51" s="298"/>
      <c r="F51" s="298"/>
      <c r="G51" s="298"/>
      <c r="H51" s="298"/>
      <c r="I51" s="298"/>
      <c r="J51" s="298"/>
      <c r="K51" s="181"/>
    </row>
    <row r="52" spans="2:11" customFormat="1" ht="25.5" customHeight="1">
      <c r="B52" s="180"/>
      <c r="C52" s="299" t="s">
        <v>1371</v>
      </c>
      <c r="D52" s="299"/>
      <c r="E52" s="299"/>
      <c r="F52" s="299"/>
      <c r="G52" s="299"/>
      <c r="H52" s="299"/>
      <c r="I52" s="299"/>
      <c r="J52" s="299"/>
      <c r="K52" s="181"/>
    </row>
    <row r="53" spans="2:11" customFormat="1" ht="5.25" customHeight="1">
      <c r="B53" s="180"/>
      <c r="C53" s="182"/>
      <c r="D53" s="182"/>
      <c r="E53" s="182"/>
      <c r="F53" s="182"/>
      <c r="G53" s="182"/>
      <c r="H53" s="182"/>
      <c r="I53" s="182"/>
      <c r="J53" s="182"/>
      <c r="K53" s="181"/>
    </row>
    <row r="54" spans="2:11" customFormat="1" ht="15" customHeight="1">
      <c r="B54" s="180"/>
      <c r="C54" s="298" t="s">
        <v>1372</v>
      </c>
      <c r="D54" s="298"/>
      <c r="E54" s="298"/>
      <c r="F54" s="298"/>
      <c r="G54" s="298"/>
      <c r="H54" s="298"/>
      <c r="I54" s="298"/>
      <c r="J54" s="298"/>
      <c r="K54" s="181"/>
    </row>
    <row r="55" spans="2:11" customFormat="1" ht="15" customHeight="1">
      <c r="B55" s="180"/>
      <c r="C55" s="298" t="s">
        <v>1373</v>
      </c>
      <c r="D55" s="298"/>
      <c r="E55" s="298"/>
      <c r="F55" s="298"/>
      <c r="G55" s="298"/>
      <c r="H55" s="298"/>
      <c r="I55" s="298"/>
      <c r="J55" s="298"/>
      <c r="K55" s="181"/>
    </row>
    <row r="56" spans="2:11" customFormat="1" ht="12.75" customHeight="1">
      <c r="B56" s="180"/>
      <c r="C56" s="183"/>
      <c r="D56" s="183"/>
      <c r="E56" s="183"/>
      <c r="F56" s="183"/>
      <c r="G56" s="183"/>
      <c r="H56" s="183"/>
      <c r="I56" s="183"/>
      <c r="J56" s="183"/>
      <c r="K56" s="181"/>
    </row>
    <row r="57" spans="2:11" customFormat="1" ht="15" customHeight="1">
      <c r="B57" s="180"/>
      <c r="C57" s="298" t="s">
        <v>1374</v>
      </c>
      <c r="D57" s="298"/>
      <c r="E57" s="298"/>
      <c r="F57" s="298"/>
      <c r="G57" s="298"/>
      <c r="H57" s="298"/>
      <c r="I57" s="298"/>
      <c r="J57" s="298"/>
      <c r="K57" s="181"/>
    </row>
    <row r="58" spans="2:11" customFormat="1" ht="15" customHeight="1">
      <c r="B58" s="180"/>
      <c r="C58" s="185"/>
      <c r="D58" s="298" t="s">
        <v>1375</v>
      </c>
      <c r="E58" s="298"/>
      <c r="F58" s="298"/>
      <c r="G58" s="298"/>
      <c r="H58" s="298"/>
      <c r="I58" s="298"/>
      <c r="J58" s="298"/>
      <c r="K58" s="181"/>
    </row>
    <row r="59" spans="2:11" customFormat="1" ht="15" customHeight="1">
      <c r="B59" s="180"/>
      <c r="C59" s="185"/>
      <c r="D59" s="298" t="s">
        <v>1376</v>
      </c>
      <c r="E59" s="298"/>
      <c r="F59" s="298"/>
      <c r="G59" s="298"/>
      <c r="H59" s="298"/>
      <c r="I59" s="298"/>
      <c r="J59" s="298"/>
      <c r="K59" s="181"/>
    </row>
    <row r="60" spans="2:11" customFormat="1" ht="15" customHeight="1">
      <c r="B60" s="180"/>
      <c r="C60" s="185"/>
      <c r="D60" s="298" t="s">
        <v>1377</v>
      </c>
      <c r="E60" s="298"/>
      <c r="F60" s="298"/>
      <c r="G60" s="298"/>
      <c r="H60" s="298"/>
      <c r="I60" s="298"/>
      <c r="J60" s="298"/>
      <c r="K60" s="181"/>
    </row>
    <row r="61" spans="2:11" customFormat="1" ht="15" customHeight="1">
      <c r="B61" s="180"/>
      <c r="C61" s="185"/>
      <c r="D61" s="298" t="s">
        <v>1378</v>
      </c>
      <c r="E61" s="298"/>
      <c r="F61" s="298"/>
      <c r="G61" s="298"/>
      <c r="H61" s="298"/>
      <c r="I61" s="298"/>
      <c r="J61" s="298"/>
      <c r="K61" s="181"/>
    </row>
    <row r="62" spans="2:11" customFormat="1" ht="15" customHeight="1">
      <c r="B62" s="180"/>
      <c r="C62" s="185"/>
      <c r="D62" s="301" t="s">
        <v>1379</v>
      </c>
      <c r="E62" s="301"/>
      <c r="F62" s="301"/>
      <c r="G62" s="301"/>
      <c r="H62" s="301"/>
      <c r="I62" s="301"/>
      <c r="J62" s="301"/>
      <c r="K62" s="181"/>
    </row>
    <row r="63" spans="2:11" customFormat="1" ht="15" customHeight="1">
      <c r="B63" s="180"/>
      <c r="C63" s="185"/>
      <c r="D63" s="298" t="s">
        <v>1380</v>
      </c>
      <c r="E63" s="298"/>
      <c r="F63" s="298"/>
      <c r="G63" s="298"/>
      <c r="H63" s="298"/>
      <c r="I63" s="298"/>
      <c r="J63" s="298"/>
      <c r="K63" s="181"/>
    </row>
    <row r="64" spans="2:11" customFormat="1" ht="12.75" customHeight="1">
      <c r="B64" s="180"/>
      <c r="C64" s="185"/>
      <c r="D64" s="185"/>
      <c r="E64" s="188"/>
      <c r="F64" s="185"/>
      <c r="G64" s="185"/>
      <c r="H64" s="185"/>
      <c r="I64" s="185"/>
      <c r="J64" s="185"/>
      <c r="K64" s="181"/>
    </row>
    <row r="65" spans="2:11" customFormat="1" ht="15" customHeight="1">
      <c r="B65" s="180"/>
      <c r="C65" s="185"/>
      <c r="D65" s="298" t="s">
        <v>1381</v>
      </c>
      <c r="E65" s="298"/>
      <c r="F65" s="298"/>
      <c r="G65" s="298"/>
      <c r="H65" s="298"/>
      <c r="I65" s="298"/>
      <c r="J65" s="298"/>
      <c r="K65" s="181"/>
    </row>
    <row r="66" spans="2:11" customFormat="1" ht="15" customHeight="1">
      <c r="B66" s="180"/>
      <c r="C66" s="185"/>
      <c r="D66" s="301" t="s">
        <v>1382</v>
      </c>
      <c r="E66" s="301"/>
      <c r="F66" s="301"/>
      <c r="G66" s="301"/>
      <c r="H66" s="301"/>
      <c r="I66" s="301"/>
      <c r="J66" s="301"/>
      <c r="K66" s="181"/>
    </row>
    <row r="67" spans="2:11" customFormat="1" ht="15" customHeight="1">
      <c r="B67" s="180"/>
      <c r="C67" s="185"/>
      <c r="D67" s="298" t="s">
        <v>1383</v>
      </c>
      <c r="E67" s="298"/>
      <c r="F67" s="298"/>
      <c r="G67" s="298"/>
      <c r="H67" s="298"/>
      <c r="I67" s="298"/>
      <c r="J67" s="298"/>
      <c r="K67" s="181"/>
    </row>
    <row r="68" spans="2:11" customFormat="1" ht="15" customHeight="1">
      <c r="B68" s="180"/>
      <c r="C68" s="185"/>
      <c r="D68" s="298" t="s">
        <v>1384</v>
      </c>
      <c r="E68" s="298"/>
      <c r="F68" s="298"/>
      <c r="G68" s="298"/>
      <c r="H68" s="298"/>
      <c r="I68" s="298"/>
      <c r="J68" s="298"/>
      <c r="K68" s="181"/>
    </row>
    <row r="69" spans="2:11" customFormat="1" ht="15" customHeight="1">
      <c r="B69" s="180"/>
      <c r="C69" s="185"/>
      <c r="D69" s="298" t="s">
        <v>1385</v>
      </c>
      <c r="E69" s="298"/>
      <c r="F69" s="298"/>
      <c r="G69" s="298"/>
      <c r="H69" s="298"/>
      <c r="I69" s="298"/>
      <c r="J69" s="298"/>
      <c r="K69" s="181"/>
    </row>
    <row r="70" spans="2:11" customFormat="1" ht="15" customHeight="1">
      <c r="B70" s="180"/>
      <c r="C70" s="185"/>
      <c r="D70" s="298" t="s">
        <v>1386</v>
      </c>
      <c r="E70" s="298"/>
      <c r="F70" s="298"/>
      <c r="G70" s="298"/>
      <c r="H70" s="298"/>
      <c r="I70" s="298"/>
      <c r="J70" s="298"/>
      <c r="K70" s="181"/>
    </row>
    <row r="71" spans="2:11" customFormat="1" ht="12.75" customHeight="1">
      <c r="B71" s="189"/>
      <c r="C71" s="190"/>
      <c r="D71" s="190"/>
      <c r="E71" s="190"/>
      <c r="F71" s="190"/>
      <c r="G71" s="190"/>
      <c r="H71" s="190"/>
      <c r="I71" s="190"/>
      <c r="J71" s="190"/>
      <c r="K71" s="191"/>
    </row>
    <row r="72" spans="2:11" customFormat="1" ht="18.75" customHeight="1">
      <c r="B72" s="192"/>
      <c r="C72" s="192"/>
      <c r="D72" s="192"/>
      <c r="E72" s="192"/>
      <c r="F72" s="192"/>
      <c r="G72" s="192"/>
      <c r="H72" s="192"/>
      <c r="I72" s="192"/>
      <c r="J72" s="192"/>
      <c r="K72" s="193"/>
    </row>
    <row r="73" spans="2:11" customFormat="1" ht="18.75" customHeight="1">
      <c r="B73" s="193"/>
      <c r="C73" s="193"/>
      <c r="D73" s="193"/>
      <c r="E73" s="193"/>
      <c r="F73" s="193"/>
      <c r="G73" s="193"/>
      <c r="H73" s="193"/>
      <c r="I73" s="193"/>
      <c r="J73" s="193"/>
      <c r="K73" s="193"/>
    </row>
    <row r="74" spans="2:11" customFormat="1" ht="7.5" customHeight="1">
      <c r="B74" s="194"/>
      <c r="C74" s="195"/>
      <c r="D74" s="195"/>
      <c r="E74" s="195"/>
      <c r="F74" s="195"/>
      <c r="G74" s="195"/>
      <c r="H74" s="195"/>
      <c r="I74" s="195"/>
      <c r="J74" s="195"/>
      <c r="K74" s="196"/>
    </row>
    <row r="75" spans="2:11" customFormat="1" ht="45" customHeight="1">
      <c r="B75" s="197"/>
      <c r="C75" s="302" t="s">
        <v>1387</v>
      </c>
      <c r="D75" s="302"/>
      <c r="E75" s="302"/>
      <c r="F75" s="302"/>
      <c r="G75" s="302"/>
      <c r="H75" s="302"/>
      <c r="I75" s="302"/>
      <c r="J75" s="302"/>
      <c r="K75" s="198"/>
    </row>
    <row r="76" spans="2:11" customFormat="1" ht="17.25" customHeight="1">
      <c r="B76" s="197"/>
      <c r="C76" s="199" t="s">
        <v>1388</v>
      </c>
      <c r="D76" s="199"/>
      <c r="E76" s="199"/>
      <c r="F76" s="199" t="s">
        <v>1389</v>
      </c>
      <c r="G76" s="200"/>
      <c r="H76" s="199" t="s">
        <v>58</v>
      </c>
      <c r="I76" s="199" t="s">
        <v>61</v>
      </c>
      <c r="J76" s="199" t="s">
        <v>1390</v>
      </c>
      <c r="K76" s="198"/>
    </row>
    <row r="77" spans="2:11" customFormat="1" ht="17.25" customHeight="1">
      <c r="B77" s="197"/>
      <c r="C77" s="201" t="s">
        <v>1391</v>
      </c>
      <c r="D77" s="201"/>
      <c r="E77" s="201"/>
      <c r="F77" s="202" t="s">
        <v>1392</v>
      </c>
      <c r="G77" s="203"/>
      <c r="H77" s="201"/>
      <c r="I77" s="201"/>
      <c r="J77" s="201" t="s">
        <v>1393</v>
      </c>
      <c r="K77" s="198"/>
    </row>
    <row r="78" spans="2:11" customFormat="1" ht="5.25" customHeight="1">
      <c r="B78" s="197"/>
      <c r="C78" s="204"/>
      <c r="D78" s="204"/>
      <c r="E78" s="204"/>
      <c r="F78" s="204"/>
      <c r="G78" s="205"/>
      <c r="H78" s="204"/>
      <c r="I78" s="204"/>
      <c r="J78" s="204"/>
      <c r="K78" s="198"/>
    </row>
    <row r="79" spans="2:11" customFormat="1" ht="15" customHeight="1">
      <c r="B79" s="197"/>
      <c r="C79" s="186" t="s">
        <v>57</v>
      </c>
      <c r="D79" s="206"/>
      <c r="E79" s="206"/>
      <c r="F79" s="207" t="s">
        <v>1394</v>
      </c>
      <c r="G79" s="208"/>
      <c r="H79" s="186" t="s">
        <v>1395</v>
      </c>
      <c r="I79" s="186" t="s">
        <v>1396</v>
      </c>
      <c r="J79" s="186">
        <v>20</v>
      </c>
      <c r="K79" s="198"/>
    </row>
    <row r="80" spans="2:11" customFormat="1" ht="15" customHeight="1">
      <c r="B80" s="197"/>
      <c r="C80" s="186" t="s">
        <v>1397</v>
      </c>
      <c r="D80" s="186"/>
      <c r="E80" s="186"/>
      <c r="F80" s="207" t="s">
        <v>1394</v>
      </c>
      <c r="G80" s="208"/>
      <c r="H80" s="186" t="s">
        <v>1398</v>
      </c>
      <c r="I80" s="186" t="s">
        <v>1396</v>
      </c>
      <c r="J80" s="186">
        <v>120</v>
      </c>
      <c r="K80" s="198"/>
    </row>
    <row r="81" spans="2:11" customFormat="1" ht="15" customHeight="1">
      <c r="B81" s="209"/>
      <c r="C81" s="186" t="s">
        <v>1399</v>
      </c>
      <c r="D81" s="186"/>
      <c r="E81" s="186"/>
      <c r="F81" s="207" t="s">
        <v>1400</v>
      </c>
      <c r="G81" s="208"/>
      <c r="H81" s="186" t="s">
        <v>1401</v>
      </c>
      <c r="I81" s="186" t="s">
        <v>1396</v>
      </c>
      <c r="J81" s="186">
        <v>50</v>
      </c>
      <c r="K81" s="198"/>
    </row>
    <row r="82" spans="2:11" customFormat="1" ht="15" customHeight="1">
      <c r="B82" s="209"/>
      <c r="C82" s="186" t="s">
        <v>1402</v>
      </c>
      <c r="D82" s="186"/>
      <c r="E82" s="186"/>
      <c r="F82" s="207" t="s">
        <v>1394</v>
      </c>
      <c r="G82" s="208"/>
      <c r="H82" s="186" t="s">
        <v>1403</v>
      </c>
      <c r="I82" s="186" t="s">
        <v>1404</v>
      </c>
      <c r="J82" s="186"/>
      <c r="K82" s="198"/>
    </row>
    <row r="83" spans="2:11" customFormat="1" ht="15" customHeight="1">
      <c r="B83" s="209"/>
      <c r="C83" s="186" t="s">
        <v>1405</v>
      </c>
      <c r="D83" s="186"/>
      <c r="E83" s="186"/>
      <c r="F83" s="207" t="s">
        <v>1400</v>
      </c>
      <c r="G83" s="186"/>
      <c r="H83" s="186" t="s">
        <v>1406</v>
      </c>
      <c r="I83" s="186" t="s">
        <v>1396</v>
      </c>
      <c r="J83" s="186">
        <v>15</v>
      </c>
      <c r="K83" s="198"/>
    </row>
    <row r="84" spans="2:11" customFormat="1" ht="15" customHeight="1">
      <c r="B84" s="209"/>
      <c r="C84" s="186" t="s">
        <v>1407</v>
      </c>
      <c r="D84" s="186"/>
      <c r="E84" s="186"/>
      <c r="F84" s="207" t="s">
        <v>1400</v>
      </c>
      <c r="G84" s="186"/>
      <c r="H84" s="186" t="s">
        <v>1408</v>
      </c>
      <c r="I84" s="186" t="s">
        <v>1396</v>
      </c>
      <c r="J84" s="186">
        <v>15</v>
      </c>
      <c r="K84" s="198"/>
    </row>
    <row r="85" spans="2:11" customFormat="1" ht="15" customHeight="1">
      <c r="B85" s="209"/>
      <c r="C85" s="186" t="s">
        <v>1409</v>
      </c>
      <c r="D85" s="186"/>
      <c r="E85" s="186"/>
      <c r="F85" s="207" t="s">
        <v>1400</v>
      </c>
      <c r="G85" s="186"/>
      <c r="H85" s="186" t="s">
        <v>1410</v>
      </c>
      <c r="I85" s="186" t="s">
        <v>1396</v>
      </c>
      <c r="J85" s="186">
        <v>20</v>
      </c>
      <c r="K85" s="198"/>
    </row>
    <row r="86" spans="2:11" customFormat="1" ht="15" customHeight="1">
      <c r="B86" s="209"/>
      <c r="C86" s="186" t="s">
        <v>1411</v>
      </c>
      <c r="D86" s="186"/>
      <c r="E86" s="186"/>
      <c r="F86" s="207" t="s">
        <v>1400</v>
      </c>
      <c r="G86" s="186"/>
      <c r="H86" s="186" t="s">
        <v>1412</v>
      </c>
      <c r="I86" s="186" t="s">
        <v>1396</v>
      </c>
      <c r="J86" s="186">
        <v>20</v>
      </c>
      <c r="K86" s="198"/>
    </row>
    <row r="87" spans="2:11" customFormat="1" ht="15" customHeight="1">
      <c r="B87" s="209"/>
      <c r="C87" s="186" t="s">
        <v>1413</v>
      </c>
      <c r="D87" s="186"/>
      <c r="E87" s="186"/>
      <c r="F87" s="207" t="s">
        <v>1400</v>
      </c>
      <c r="G87" s="208"/>
      <c r="H87" s="186" t="s">
        <v>1414</v>
      </c>
      <c r="I87" s="186" t="s">
        <v>1396</v>
      </c>
      <c r="J87" s="186">
        <v>50</v>
      </c>
      <c r="K87" s="198"/>
    </row>
    <row r="88" spans="2:11" customFormat="1" ht="15" customHeight="1">
      <c r="B88" s="209"/>
      <c r="C88" s="186" t="s">
        <v>1415</v>
      </c>
      <c r="D88" s="186"/>
      <c r="E88" s="186"/>
      <c r="F88" s="207" t="s">
        <v>1400</v>
      </c>
      <c r="G88" s="208"/>
      <c r="H88" s="186" t="s">
        <v>1416</v>
      </c>
      <c r="I88" s="186" t="s">
        <v>1396</v>
      </c>
      <c r="J88" s="186">
        <v>20</v>
      </c>
      <c r="K88" s="198"/>
    </row>
    <row r="89" spans="2:11" customFormat="1" ht="15" customHeight="1">
      <c r="B89" s="209"/>
      <c r="C89" s="186" t="s">
        <v>1417</v>
      </c>
      <c r="D89" s="186"/>
      <c r="E89" s="186"/>
      <c r="F89" s="207" t="s">
        <v>1400</v>
      </c>
      <c r="G89" s="208"/>
      <c r="H89" s="186" t="s">
        <v>1418</v>
      </c>
      <c r="I89" s="186" t="s">
        <v>1396</v>
      </c>
      <c r="J89" s="186">
        <v>20</v>
      </c>
      <c r="K89" s="198"/>
    </row>
    <row r="90" spans="2:11" customFormat="1" ht="15" customHeight="1">
      <c r="B90" s="209"/>
      <c r="C90" s="186" t="s">
        <v>1419</v>
      </c>
      <c r="D90" s="186"/>
      <c r="E90" s="186"/>
      <c r="F90" s="207" t="s">
        <v>1400</v>
      </c>
      <c r="G90" s="208"/>
      <c r="H90" s="186" t="s">
        <v>1420</v>
      </c>
      <c r="I90" s="186" t="s">
        <v>1396</v>
      </c>
      <c r="J90" s="186">
        <v>50</v>
      </c>
      <c r="K90" s="198"/>
    </row>
    <row r="91" spans="2:11" customFormat="1" ht="15" customHeight="1">
      <c r="B91" s="209"/>
      <c r="C91" s="186" t="s">
        <v>1421</v>
      </c>
      <c r="D91" s="186"/>
      <c r="E91" s="186"/>
      <c r="F91" s="207" t="s">
        <v>1400</v>
      </c>
      <c r="G91" s="208"/>
      <c r="H91" s="186" t="s">
        <v>1421</v>
      </c>
      <c r="I91" s="186" t="s">
        <v>1396</v>
      </c>
      <c r="J91" s="186">
        <v>50</v>
      </c>
      <c r="K91" s="198"/>
    </row>
    <row r="92" spans="2:11" customFormat="1" ht="15" customHeight="1">
      <c r="B92" s="209"/>
      <c r="C92" s="186" t="s">
        <v>1422</v>
      </c>
      <c r="D92" s="186"/>
      <c r="E92" s="186"/>
      <c r="F92" s="207" t="s">
        <v>1400</v>
      </c>
      <c r="G92" s="208"/>
      <c r="H92" s="186" t="s">
        <v>1423</v>
      </c>
      <c r="I92" s="186" t="s">
        <v>1396</v>
      </c>
      <c r="J92" s="186">
        <v>255</v>
      </c>
      <c r="K92" s="198"/>
    </row>
    <row r="93" spans="2:11" customFormat="1" ht="15" customHeight="1">
      <c r="B93" s="209"/>
      <c r="C93" s="186" t="s">
        <v>1424</v>
      </c>
      <c r="D93" s="186"/>
      <c r="E93" s="186"/>
      <c r="F93" s="207" t="s">
        <v>1394</v>
      </c>
      <c r="G93" s="208"/>
      <c r="H93" s="186" t="s">
        <v>1425</v>
      </c>
      <c r="I93" s="186" t="s">
        <v>1426</v>
      </c>
      <c r="J93" s="186"/>
      <c r="K93" s="198"/>
    </row>
    <row r="94" spans="2:11" customFormat="1" ht="15" customHeight="1">
      <c r="B94" s="209"/>
      <c r="C94" s="186" t="s">
        <v>1427</v>
      </c>
      <c r="D94" s="186"/>
      <c r="E94" s="186"/>
      <c r="F94" s="207" t="s">
        <v>1394</v>
      </c>
      <c r="G94" s="208"/>
      <c r="H94" s="186" t="s">
        <v>1428</v>
      </c>
      <c r="I94" s="186" t="s">
        <v>1429</v>
      </c>
      <c r="J94" s="186"/>
      <c r="K94" s="198"/>
    </row>
    <row r="95" spans="2:11" customFormat="1" ht="15" customHeight="1">
      <c r="B95" s="209"/>
      <c r="C95" s="186" t="s">
        <v>1430</v>
      </c>
      <c r="D95" s="186"/>
      <c r="E95" s="186"/>
      <c r="F95" s="207" t="s">
        <v>1394</v>
      </c>
      <c r="G95" s="208"/>
      <c r="H95" s="186" t="s">
        <v>1430</v>
      </c>
      <c r="I95" s="186" t="s">
        <v>1429</v>
      </c>
      <c r="J95" s="186"/>
      <c r="K95" s="198"/>
    </row>
    <row r="96" spans="2:11" customFormat="1" ht="15" customHeight="1">
      <c r="B96" s="209"/>
      <c r="C96" s="186" t="s">
        <v>42</v>
      </c>
      <c r="D96" s="186"/>
      <c r="E96" s="186"/>
      <c r="F96" s="207" t="s">
        <v>1394</v>
      </c>
      <c r="G96" s="208"/>
      <c r="H96" s="186" t="s">
        <v>1431</v>
      </c>
      <c r="I96" s="186" t="s">
        <v>1429</v>
      </c>
      <c r="J96" s="186"/>
      <c r="K96" s="198"/>
    </row>
    <row r="97" spans="2:11" customFormat="1" ht="15" customHeight="1">
      <c r="B97" s="209"/>
      <c r="C97" s="186" t="s">
        <v>52</v>
      </c>
      <c r="D97" s="186"/>
      <c r="E97" s="186"/>
      <c r="F97" s="207" t="s">
        <v>1394</v>
      </c>
      <c r="G97" s="208"/>
      <c r="H97" s="186" t="s">
        <v>1432</v>
      </c>
      <c r="I97" s="186" t="s">
        <v>1429</v>
      </c>
      <c r="J97" s="186"/>
      <c r="K97" s="198"/>
    </row>
    <row r="98" spans="2:11" customFormat="1" ht="15" customHeight="1">
      <c r="B98" s="210"/>
      <c r="C98" s="211"/>
      <c r="D98" s="211"/>
      <c r="E98" s="211"/>
      <c r="F98" s="211"/>
      <c r="G98" s="211"/>
      <c r="H98" s="211"/>
      <c r="I98" s="211"/>
      <c r="J98" s="211"/>
      <c r="K98" s="212"/>
    </row>
    <row r="99" spans="2:11" customFormat="1" ht="18.75" customHeight="1">
      <c r="B99" s="213"/>
      <c r="C99" s="214"/>
      <c r="D99" s="214"/>
      <c r="E99" s="214"/>
      <c r="F99" s="214"/>
      <c r="G99" s="214"/>
      <c r="H99" s="214"/>
      <c r="I99" s="214"/>
      <c r="J99" s="214"/>
      <c r="K99" s="213"/>
    </row>
    <row r="100" spans="2:11" customFormat="1" ht="18.75" customHeight="1">
      <c r="B100" s="193"/>
      <c r="C100" s="193"/>
      <c r="D100" s="193"/>
      <c r="E100" s="193"/>
      <c r="F100" s="193"/>
      <c r="G100" s="193"/>
      <c r="H100" s="193"/>
      <c r="I100" s="193"/>
      <c r="J100" s="193"/>
      <c r="K100" s="193"/>
    </row>
    <row r="101" spans="2:11" customFormat="1" ht="7.5" customHeight="1">
      <c r="B101" s="194"/>
      <c r="C101" s="195"/>
      <c r="D101" s="195"/>
      <c r="E101" s="195"/>
      <c r="F101" s="195"/>
      <c r="G101" s="195"/>
      <c r="H101" s="195"/>
      <c r="I101" s="195"/>
      <c r="J101" s="195"/>
      <c r="K101" s="196"/>
    </row>
    <row r="102" spans="2:11" customFormat="1" ht="45" customHeight="1">
      <c r="B102" s="197"/>
      <c r="C102" s="302" t="s">
        <v>1433</v>
      </c>
      <c r="D102" s="302"/>
      <c r="E102" s="302"/>
      <c r="F102" s="302"/>
      <c r="G102" s="302"/>
      <c r="H102" s="302"/>
      <c r="I102" s="302"/>
      <c r="J102" s="302"/>
      <c r="K102" s="198"/>
    </row>
    <row r="103" spans="2:11" customFormat="1" ht="17.25" customHeight="1">
      <c r="B103" s="197"/>
      <c r="C103" s="199" t="s">
        <v>1388</v>
      </c>
      <c r="D103" s="199"/>
      <c r="E103" s="199"/>
      <c r="F103" s="199" t="s">
        <v>1389</v>
      </c>
      <c r="G103" s="200"/>
      <c r="H103" s="199" t="s">
        <v>58</v>
      </c>
      <c r="I103" s="199" t="s">
        <v>61</v>
      </c>
      <c r="J103" s="199" t="s">
        <v>1390</v>
      </c>
      <c r="K103" s="198"/>
    </row>
    <row r="104" spans="2:11" customFormat="1" ht="17.25" customHeight="1">
      <c r="B104" s="197"/>
      <c r="C104" s="201" t="s">
        <v>1391</v>
      </c>
      <c r="D104" s="201"/>
      <c r="E104" s="201"/>
      <c r="F104" s="202" t="s">
        <v>1392</v>
      </c>
      <c r="G104" s="203"/>
      <c r="H104" s="201"/>
      <c r="I104" s="201"/>
      <c r="J104" s="201" t="s">
        <v>1393</v>
      </c>
      <c r="K104" s="198"/>
    </row>
    <row r="105" spans="2:11" customFormat="1" ht="5.25" customHeight="1">
      <c r="B105" s="197"/>
      <c r="C105" s="199"/>
      <c r="D105" s="199"/>
      <c r="E105" s="199"/>
      <c r="F105" s="199"/>
      <c r="G105" s="215"/>
      <c r="H105" s="199"/>
      <c r="I105" s="199"/>
      <c r="J105" s="199"/>
      <c r="K105" s="198"/>
    </row>
    <row r="106" spans="2:11" customFormat="1" ht="15" customHeight="1">
      <c r="B106" s="197"/>
      <c r="C106" s="186" t="s">
        <v>57</v>
      </c>
      <c r="D106" s="206"/>
      <c r="E106" s="206"/>
      <c r="F106" s="207" t="s">
        <v>1394</v>
      </c>
      <c r="G106" s="186"/>
      <c r="H106" s="186" t="s">
        <v>1434</v>
      </c>
      <c r="I106" s="186" t="s">
        <v>1396</v>
      </c>
      <c r="J106" s="186">
        <v>20</v>
      </c>
      <c r="K106" s="198"/>
    </row>
    <row r="107" spans="2:11" customFormat="1" ht="15" customHeight="1">
      <c r="B107" s="197"/>
      <c r="C107" s="186" t="s">
        <v>1397</v>
      </c>
      <c r="D107" s="186"/>
      <c r="E107" s="186"/>
      <c r="F107" s="207" t="s">
        <v>1394</v>
      </c>
      <c r="G107" s="186"/>
      <c r="H107" s="186" t="s">
        <v>1434</v>
      </c>
      <c r="I107" s="186" t="s">
        <v>1396</v>
      </c>
      <c r="J107" s="186">
        <v>120</v>
      </c>
      <c r="K107" s="198"/>
    </row>
    <row r="108" spans="2:11" customFormat="1" ht="15" customHeight="1">
      <c r="B108" s="209"/>
      <c r="C108" s="186" t="s">
        <v>1399</v>
      </c>
      <c r="D108" s="186"/>
      <c r="E108" s="186"/>
      <c r="F108" s="207" t="s">
        <v>1400</v>
      </c>
      <c r="G108" s="186"/>
      <c r="H108" s="186" t="s">
        <v>1434</v>
      </c>
      <c r="I108" s="186" t="s">
        <v>1396</v>
      </c>
      <c r="J108" s="186">
        <v>50</v>
      </c>
      <c r="K108" s="198"/>
    </row>
    <row r="109" spans="2:11" customFormat="1" ht="15" customHeight="1">
      <c r="B109" s="209"/>
      <c r="C109" s="186" t="s">
        <v>1402</v>
      </c>
      <c r="D109" s="186"/>
      <c r="E109" s="186"/>
      <c r="F109" s="207" t="s">
        <v>1394</v>
      </c>
      <c r="G109" s="186"/>
      <c r="H109" s="186" t="s">
        <v>1434</v>
      </c>
      <c r="I109" s="186" t="s">
        <v>1404</v>
      </c>
      <c r="J109" s="186"/>
      <c r="K109" s="198"/>
    </row>
    <row r="110" spans="2:11" customFormat="1" ht="15" customHeight="1">
      <c r="B110" s="209"/>
      <c r="C110" s="186" t="s">
        <v>1413</v>
      </c>
      <c r="D110" s="186"/>
      <c r="E110" s="186"/>
      <c r="F110" s="207" t="s">
        <v>1400</v>
      </c>
      <c r="G110" s="186"/>
      <c r="H110" s="186" t="s">
        <v>1434</v>
      </c>
      <c r="I110" s="186" t="s">
        <v>1396</v>
      </c>
      <c r="J110" s="186">
        <v>50</v>
      </c>
      <c r="K110" s="198"/>
    </row>
    <row r="111" spans="2:11" customFormat="1" ht="15" customHeight="1">
      <c r="B111" s="209"/>
      <c r="C111" s="186" t="s">
        <v>1421</v>
      </c>
      <c r="D111" s="186"/>
      <c r="E111" s="186"/>
      <c r="F111" s="207" t="s">
        <v>1400</v>
      </c>
      <c r="G111" s="186"/>
      <c r="H111" s="186" t="s">
        <v>1434</v>
      </c>
      <c r="I111" s="186" t="s">
        <v>1396</v>
      </c>
      <c r="J111" s="186">
        <v>50</v>
      </c>
      <c r="K111" s="198"/>
    </row>
    <row r="112" spans="2:11" customFormat="1" ht="15" customHeight="1">
      <c r="B112" s="209"/>
      <c r="C112" s="186" t="s">
        <v>1419</v>
      </c>
      <c r="D112" s="186"/>
      <c r="E112" s="186"/>
      <c r="F112" s="207" t="s">
        <v>1400</v>
      </c>
      <c r="G112" s="186"/>
      <c r="H112" s="186" t="s">
        <v>1434</v>
      </c>
      <c r="I112" s="186" t="s">
        <v>1396</v>
      </c>
      <c r="J112" s="186">
        <v>50</v>
      </c>
      <c r="K112" s="198"/>
    </row>
    <row r="113" spans="2:11" customFormat="1" ht="15" customHeight="1">
      <c r="B113" s="209"/>
      <c r="C113" s="186" t="s">
        <v>57</v>
      </c>
      <c r="D113" s="186"/>
      <c r="E113" s="186"/>
      <c r="F113" s="207" t="s">
        <v>1394</v>
      </c>
      <c r="G113" s="186"/>
      <c r="H113" s="186" t="s">
        <v>1435</v>
      </c>
      <c r="I113" s="186" t="s">
        <v>1396</v>
      </c>
      <c r="J113" s="186">
        <v>20</v>
      </c>
      <c r="K113" s="198"/>
    </row>
    <row r="114" spans="2:11" customFormat="1" ht="15" customHeight="1">
      <c r="B114" s="209"/>
      <c r="C114" s="186" t="s">
        <v>1436</v>
      </c>
      <c r="D114" s="186"/>
      <c r="E114" s="186"/>
      <c r="F114" s="207" t="s">
        <v>1394</v>
      </c>
      <c r="G114" s="186"/>
      <c r="H114" s="186" t="s">
        <v>1437</v>
      </c>
      <c r="I114" s="186" t="s">
        <v>1396</v>
      </c>
      <c r="J114" s="186">
        <v>120</v>
      </c>
      <c r="K114" s="198"/>
    </row>
    <row r="115" spans="2:11" customFormat="1" ht="15" customHeight="1">
      <c r="B115" s="209"/>
      <c r="C115" s="186" t="s">
        <v>42</v>
      </c>
      <c r="D115" s="186"/>
      <c r="E115" s="186"/>
      <c r="F115" s="207" t="s">
        <v>1394</v>
      </c>
      <c r="G115" s="186"/>
      <c r="H115" s="186" t="s">
        <v>1438</v>
      </c>
      <c r="I115" s="186" t="s">
        <v>1429</v>
      </c>
      <c r="J115" s="186"/>
      <c r="K115" s="198"/>
    </row>
    <row r="116" spans="2:11" customFormat="1" ht="15" customHeight="1">
      <c r="B116" s="209"/>
      <c r="C116" s="186" t="s">
        <v>52</v>
      </c>
      <c r="D116" s="186"/>
      <c r="E116" s="186"/>
      <c r="F116" s="207" t="s">
        <v>1394</v>
      </c>
      <c r="G116" s="186"/>
      <c r="H116" s="186" t="s">
        <v>1439</v>
      </c>
      <c r="I116" s="186" t="s">
        <v>1429</v>
      </c>
      <c r="J116" s="186"/>
      <c r="K116" s="198"/>
    </row>
    <row r="117" spans="2:11" customFormat="1" ht="15" customHeight="1">
      <c r="B117" s="209"/>
      <c r="C117" s="186" t="s">
        <v>61</v>
      </c>
      <c r="D117" s="186"/>
      <c r="E117" s="186"/>
      <c r="F117" s="207" t="s">
        <v>1394</v>
      </c>
      <c r="G117" s="186"/>
      <c r="H117" s="186" t="s">
        <v>1440</v>
      </c>
      <c r="I117" s="186" t="s">
        <v>1441</v>
      </c>
      <c r="J117" s="186"/>
      <c r="K117" s="198"/>
    </row>
    <row r="118" spans="2:11" customFormat="1" ht="15" customHeight="1">
      <c r="B118" s="210"/>
      <c r="C118" s="216"/>
      <c r="D118" s="216"/>
      <c r="E118" s="216"/>
      <c r="F118" s="216"/>
      <c r="G118" s="216"/>
      <c r="H118" s="216"/>
      <c r="I118" s="216"/>
      <c r="J118" s="216"/>
      <c r="K118" s="212"/>
    </row>
    <row r="119" spans="2:11" customFormat="1" ht="18.75" customHeight="1">
      <c r="B119" s="217"/>
      <c r="C119" s="218"/>
      <c r="D119" s="218"/>
      <c r="E119" s="218"/>
      <c r="F119" s="219"/>
      <c r="G119" s="218"/>
      <c r="H119" s="218"/>
      <c r="I119" s="218"/>
      <c r="J119" s="218"/>
      <c r="K119" s="217"/>
    </row>
    <row r="120" spans="2:11" customFormat="1" ht="18.75" customHeight="1">
      <c r="B120" s="193"/>
      <c r="C120" s="193"/>
      <c r="D120" s="193"/>
      <c r="E120" s="193"/>
      <c r="F120" s="193"/>
      <c r="G120" s="193"/>
      <c r="H120" s="193"/>
      <c r="I120" s="193"/>
      <c r="J120" s="193"/>
      <c r="K120" s="193"/>
    </row>
    <row r="121" spans="2:11" customFormat="1" ht="7.5" customHeight="1">
      <c r="B121" s="220"/>
      <c r="C121" s="221"/>
      <c r="D121" s="221"/>
      <c r="E121" s="221"/>
      <c r="F121" s="221"/>
      <c r="G121" s="221"/>
      <c r="H121" s="221"/>
      <c r="I121" s="221"/>
      <c r="J121" s="221"/>
      <c r="K121" s="222"/>
    </row>
    <row r="122" spans="2:11" customFormat="1" ht="45" customHeight="1">
      <c r="B122" s="223"/>
      <c r="C122" s="300" t="s">
        <v>1442</v>
      </c>
      <c r="D122" s="300"/>
      <c r="E122" s="300"/>
      <c r="F122" s="300"/>
      <c r="G122" s="300"/>
      <c r="H122" s="300"/>
      <c r="I122" s="300"/>
      <c r="J122" s="300"/>
      <c r="K122" s="224"/>
    </row>
    <row r="123" spans="2:11" customFormat="1" ht="17.25" customHeight="1">
      <c r="B123" s="225"/>
      <c r="C123" s="199" t="s">
        <v>1388</v>
      </c>
      <c r="D123" s="199"/>
      <c r="E123" s="199"/>
      <c r="F123" s="199" t="s">
        <v>1389</v>
      </c>
      <c r="G123" s="200"/>
      <c r="H123" s="199" t="s">
        <v>58</v>
      </c>
      <c r="I123" s="199" t="s">
        <v>61</v>
      </c>
      <c r="J123" s="199" t="s">
        <v>1390</v>
      </c>
      <c r="K123" s="226"/>
    </row>
    <row r="124" spans="2:11" customFormat="1" ht="17.25" customHeight="1">
      <c r="B124" s="225"/>
      <c r="C124" s="201" t="s">
        <v>1391</v>
      </c>
      <c r="D124" s="201"/>
      <c r="E124" s="201"/>
      <c r="F124" s="202" t="s">
        <v>1392</v>
      </c>
      <c r="G124" s="203"/>
      <c r="H124" s="201"/>
      <c r="I124" s="201"/>
      <c r="J124" s="201" t="s">
        <v>1393</v>
      </c>
      <c r="K124" s="226"/>
    </row>
    <row r="125" spans="2:11" customFormat="1" ht="5.25" customHeight="1">
      <c r="B125" s="227"/>
      <c r="C125" s="204"/>
      <c r="D125" s="204"/>
      <c r="E125" s="204"/>
      <c r="F125" s="204"/>
      <c r="G125" s="228"/>
      <c r="H125" s="204"/>
      <c r="I125" s="204"/>
      <c r="J125" s="204"/>
      <c r="K125" s="229"/>
    </row>
    <row r="126" spans="2:11" customFormat="1" ht="15" customHeight="1">
      <c r="B126" s="227"/>
      <c r="C126" s="186" t="s">
        <v>1397</v>
      </c>
      <c r="D126" s="206"/>
      <c r="E126" s="206"/>
      <c r="F126" s="207" t="s">
        <v>1394</v>
      </c>
      <c r="G126" s="186"/>
      <c r="H126" s="186" t="s">
        <v>1434</v>
      </c>
      <c r="I126" s="186" t="s">
        <v>1396</v>
      </c>
      <c r="J126" s="186">
        <v>120</v>
      </c>
      <c r="K126" s="230"/>
    </row>
    <row r="127" spans="2:11" customFormat="1" ht="15" customHeight="1">
      <c r="B127" s="227"/>
      <c r="C127" s="186" t="s">
        <v>1443</v>
      </c>
      <c r="D127" s="186"/>
      <c r="E127" s="186"/>
      <c r="F127" s="207" t="s">
        <v>1394</v>
      </c>
      <c r="G127" s="186"/>
      <c r="H127" s="186" t="s">
        <v>1444</v>
      </c>
      <c r="I127" s="186" t="s">
        <v>1396</v>
      </c>
      <c r="J127" s="186" t="s">
        <v>1445</v>
      </c>
      <c r="K127" s="230"/>
    </row>
    <row r="128" spans="2:11" customFormat="1" ht="15" customHeight="1">
      <c r="B128" s="227"/>
      <c r="C128" s="186" t="s">
        <v>1342</v>
      </c>
      <c r="D128" s="186"/>
      <c r="E128" s="186"/>
      <c r="F128" s="207" t="s">
        <v>1394</v>
      </c>
      <c r="G128" s="186"/>
      <c r="H128" s="186" t="s">
        <v>1446</v>
      </c>
      <c r="I128" s="186" t="s">
        <v>1396</v>
      </c>
      <c r="J128" s="186" t="s">
        <v>1445</v>
      </c>
      <c r="K128" s="230"/>
    </row>
    <row r="129" spans="2:11" customFormat="1" ht="15" customHeight="1">
      <c r="B129" s="227"/>
      <c r="C129" s="186" t="s">
        <v>1405</v>
      </c>
      <c r="D129" s="186"/>
      <c r="E129" s="186"/>
      <c r="F129" s="207" t="s">
        <v>1400</v>
      </c>
      <c r="G129" s="186"/>
      <c r="H129" s="186" t="s">
        <v>1406</v>
      </c>
      <c r="I129" s="186" t="s">
        <v>1396</v>
      </c>
      <c r="J129" s="186">
        <v>15</v>
      </c>
      <c r="K129" s="230"/>
    </row>
    <row r="130" spans="2:11" customFormat="1" ht="15" customHeight="1">
      <c r="B130" s="227"/>
      <c r="C130" s="186" t="s">
        <v>1407</v>
      </c>
      <c r="D130" s="186"/>
      <c r="E130" s="186"/>
      <c r="F130" s="207" t="s">
        <v>1400</v>
      </c>
      <c r="G130" s="186"/>
      <c r="H130" s="186" t="s">
        <v>1408</v>
      </c>
      <c r="I130" s="186" t="s">
        <v>1396</v>
      </c>
      <c r="J130" s="186">
        <v>15</v>
      </c>
      <c r="K130" s="230"/>
    </row>
    <row r="131" spans="2:11" customFormat="1" ht="15" customHeight="1">
      <c r="B131" s="227"/>
      <c r="C131" s="186" t="s">
        <v>1409</v>
      </c>
      <c r="D131" s="186"/>
      <c r="E131" s="186"/>
      <c r="F131" s="207" t="s">
        <v>1400</v>
      </c>
      <c r="G131" s="186"/>
      <c r="H131" s="186" t="s">
        <v>1410</v>
      </c>
      <c r="I131" s="186" t="s">
        <v>1396</v>
      </c>
      <c r="J131" s="186">
        <v>20</v>
      </c>
      <c r="K131" s="230"/>
    </row>
    <row r="132" spans="2:11" customFormat="1" ht="15" customHeight="1">
      <c r="B132" s="227"/>
      <c r="C132" s="186" t="s">
        <v>1411</v>
      </c>
      <c r="D132" s="186"/>
      <c r="E132" s="186"/>
      <c r="F132" s="207" t="s">
        <v>1400</v>
      </c>
      <c r="G132" s="186"/>
      <c r="H132" s="186" t="s">
        <v>1412</v>
      </c>
      <c r="I132" s="186" t="s">
        <v>1396</v>
      </c>
      <c r="J132" s="186">
        <v>20</v>
      </c>
      <c r="K132" s="230"/>
    </row>
    <row r="133" spans="2:11" customFormat="1" ht="15" customHeight="1">
      <c r="B133" s="227"/>
      <c r="C133" s="186" t="s">
        <v>1399</v>
      </c>
      <c r="D133" s="186"/>
      <c r="E133" s="186"/>
      <c r="F133" s="207" t="s">
        <v>1400</v>
      </c>
      <c r="G133" s="186"/>
      <c r="H133" s="186" t="s">
        <v>1434</v>
      </c>
      <c r="I133" s="186" t="s">
        <v>1396</v>
      </c>
      <c r="J133" s="186">
        <v>50</v>
      </c>
      <c r="K133" s="230"/>
    </row>
    <row r="134" spans="2:11" customFormat="1" ht="15" customHeight="1">
      <c r="B134" s="227"/>
      <c r="C134" s="186" t="s">
        <v>1413</v>
      </c>
      <c r="D134" s="186"/>
      <c r="E134" s="186"/>
      <c r="F134" s="207" t="s">
        <v>1400</v>
      </c>
      <c r="G134" s="186"/>
      <c r="H134" s="186" t="s">
        <v>1434</v>
      </c>
      <c r="I134" s="186" t="s">
        <v>1396</v>
      </c>
      <c r="J134" s="186">
        <v>50</v>
      </c>
      <c r="K134" s="230"/>
    </row>
    <row r="135" spans="2:11" customFormat="1" ht="15" customHeight="1">
      <c r="B135" s="227"/>
      <c r="C135" s="186" t="s">
        <v>1419</v>
      </c>
      <c r="D135" s="186"/>
      <c r="E135" s="186"/>
      <c r="F135" s="207" t="s">
        <v>1400</v>
      </c>
      <c r="G135" s="186"/>
      <c r="H135" s="186" t="s">
        <v>1434</v>
      </c>
      <c r="I135" s="186" t="s">
        <v>1396</v>
      </c>
      <c r="J135" s="186">
        <v>50</v>
      </c>
      <c r="K135" s="230"/>
    </row>
    <row r="136" spans="2:11" customFormat="1" ht="15" customHeight="1">
      <c r="B136" s="227"/>
      <c r="C136" s="186" t="s">
        <v>1421</v>
      </c>
      <c r="D136" s="186"/>
      <c r="E136" s="186"/>
      <c r="F136" s="207" t="s">
        <v>1400</v>
      </c>
      <c r="G136" s="186"/>
      <c r="H136" s="186" t="s">
        <v>1434</v>
      </c>
      <c r="I136" s="186" t="s">
        <v>1396</v>
      </c>
      <c r="J136" s="186">
        <v>50</v>
      </c>
      <c r="K136" s="230"/>
    </row>
    <row r="137" spans="2:11" customFormat="1" ht="15" customHeight="1">
      <c r="B137" s="227"/>
      <c r="C137" s="186" t="s">
        <v>1422</v>
      </c>
      <c r="D137" s="186"/>
      <c r="E137" s="186"/>
      <c r="F137" s="207" t="s">
        <v>1400</v>
      </c>
      <c r="G137" s="186"/>
      <c r="H137" s="186" t="s">
        <v>1447</v>
      </c>
      <c r="I137" s="186" t="s">
        <v>1396</v>
      </c>
      <c r="J137" s="186">
        <v>255</v>
      </c>
      <c r="K137" s="230"/>
    </row>
    <row r="138" spans="2:11" customFormat="1" ht="15" customHeight="1">
      <c r="B138" s="227"/>
      <c r="C138" s="186" t="s">
        <v>1424</v>
      </c>
      <c r="D138" s="186"/>
      <c r="E138" s="186"/>
      <c r="F138" s="207" t="s">
        <v>1394</v>
      </c>
      <c r="G138" s="186"/>
      <c r="H138" s="186" t="s">
        <v>1448</v>
      </c>
      <c r="I138" s="186" t="s">
        <v>1426</v>
      </c>
      <c r="J138" s="186"/>
      <c r="K138" s="230"/>
    </row>
    <row r="139" spans="2:11" customFormat="1" ht="15" customHeight="1">
      <c r="B139" s="227"/>
      <c r="C139" s="186" t="s">
        <v>1427</v>
      </c>
      <c r="D139" s="186"/>
      <c r="E139" s="186"/>
      <c r="F139" s="207" t="s">
        <v>1394</v>
      </c>
      <c r="G139" s="186"/>
      <c r="H139" s="186" t="s">
        <v>1449</v>
      </c>
      <c r="I139" s="186" t="s">
        <v>1429</v>
      </c>
      <c r="J139" s="186"/>
      <c r="K139" s="230"/>
    </row>
    <row r="140" spans="2:11" customFormat="1" ht="15" customHeight="1">
      <c r="B140" s="227"/>
      <c r="C140" s="186" t="s">
        <v>1430</v>
      </c>
      <c r="D140" s="186"/>
      <c r="E140" s="186"/>
      <c r="F140" s="207" t="s">
        <v>1394</v>
      </c>
      <c r="G140" s="186"/>
      <c r="H140" s="186" t="s">
        <v>1430</v>
      </c>
      <c r="I140" s="186" t="s">
        <v>1429</v>
      </c>
      <c r="J140" s="186"/>
      <c r="K140" s="230"/>
    </row>
    <row r="141" spans="2:11" customFormat="1" ht="15" customHeight="1">
      <c r="B141" s="227"/>
      <c r="C141" s="186" t="s">
        <v>42</v>
      </c>
      <c r="D141" s="186"/>
      <c r="E141" s="186"/>
      <c r="F141" s="207" t="s">
        <v>1394</v>
      </c>
      <c r="G141" s="186"/>
      <c r="H141" s="186" t="s">
        <v>1450</v>
      </c>
      <c r="I141" s="186" t="s">
        <v>1429</v>
      </c>
      <c r="J141" s="186"/>
      <c r="K141" s="230"/>
    </row>
    <row r="142" spans="2:11" customFormat="1" ht="15" customHeight="1">
      <c r="B142" s="227"/>
      <c r="C142" s="186" t="s">
        <v>1451</v>
      </c>
      <c r="D142" s="186"/>
      <c r="E142" s="186"/>
      <c r="F142" s="207" t="s">
        <v>1394</v>
      </c>
      <c r="G142" s="186"/>
      <c r="H142" s="186" t="s">
        <v>1452</v>
      </c>
      <c r="I142" s="186" t="s">
        <v>1429</v>
      </c>
      <c r="J142" s="186"/>
      <c r="K142" s="230"/>
    </row>
    <row r="143" spans="2:11" customFormat="1" ht="15" customHeight="1">
      <c r="B143" s="231"/>
      <c r="C143" s="232"/>
      <c r="D143" s="232"/>
      <c r="E143" s="232"/>
      <c r="F143" s="232"/>
      <c r="G143" s="232"/>
      <c r="H143" s="232"/>
      <c r="I143" s="232"/>
      <c r="J143" s="232"/>
      <c r="K143" s="233"/>
    </row>
    <row r="144" spans="2:11" customFormat="1" ht="18.75" customHeight="1">
      <c r="B144" s="218"/>
      <c r="C144" s="218"/>
      <c r="D144" s="218"/>
      <c r="E144" s="218"/>
      <c r="F144" s="219"/>
      <c r="G144" s="218"/>
      <c r="H144" s="218"/>
      <c r="I144" s="218"/>
      <c r="J144" s="218"/>
      <c r="K144" s="218"/>
    </row>
    <row r="145" spans="2:11" customFormat="1" ht="18.75" customHeight="1"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</row>
    <row r="146" spans="2:11" customFormat="1" ht="7.5" customHeight="1">
      <c r="B146" s="194"/>
      <c r="C146" s="195"/>
      <c r="D146" s="195"/>
      <c r="E146" s="195"/>
      <c r="F146" s="195"/>
      <c r="G146" s="195"/>
      <c r="H146" s="195"/>
      <c r="I146" s="195"/>
      <c r="J146" s="195"/>
      <c r="K146" s="196"/>
    </row>
    <row r="147" spans="2:11" customFormat="1" ht="45" customHeight="1">
      <c r="B147" s="197"/>
      <c r="C147" s="302" t="s">
        <v>1453</v>
      </c>
      <c r="D147" s="302"/>
      <c r="E147" s="302"/>
      <c r="F147" s="302"/>
      <c r="G147" s="302"/>
      <c r="H147" s="302"/>
      <c r="I147" s="302"/>
      <c r="J147" s="302"/>
      <c r="K147" s="198"/>
    </row>
    <row r="148" spans="2:11" customFormat="1" ht="17.25" customHeight="1">
      <c r="B148" s="197"/>
      <c r="C148" s="199" t="s">
        <v>1388</v>
      </c>
      <c r="D148" s="199"/>
      <c r="E148" s="199"/>
      <c r="F148" s="199" t="s">
        <v>1389</v>
      </c>
      <c r="G148" s="200"/>
      <c r="H148" s="199" t="s">
        <v>58</v>
      </c>
      <c r="I148" s="199" t="s">
        <v>61</v>
      </c>
      <c r="J148" s="199" t="s">
        <v>1390</v>
      </c>
      <c r="K148" s="198"/>
    </row>
    <row r="149" spans="2:11" customFormat="1" ht="17.25" customHeight="1">
      <c r="B149" s="197"/>
      <c r="C149" s="201" t="s">
        <v>1391</v>
      </c>
      <c r="D149" s="201"/>
      <c r="E149" s="201"/>
      <c r="F149" s="202" t="s">
        <v>1392</v>
      </c>
      <c r="G149" s="203"/>
      <c r="H149" s="201"/>
      <c r="I149" s="201"/>
      <c r="J149" s="201" t="s">
        <v>1393</v>
      </c>
      <c r="K149" s="198"/>
    </row>
    <row r="150" spans="2:11" customFormat="1" ht="5.25" customHeight="1">
      <c r="B150" s="209"/>
      <c r="C150" s="204"/>
      <c r="D150" s="204"/>
      <c r="E150" s="204"/>
      <c r="F150" s="204"/>
      <c r="G150" s="205"/>
      <c r="H150" s="204"/>
      <c r="I150" s="204"/>
      <c r="J150" s="204"/>
      <c r="K150" s="230"/>
    </row>
    <row r="151" spans="2:11" customFormat="1" ht="15" customHeight="1">
      <c r="B151" s="209"/>
      <c r="C151" s="234" t="s">
        <v>1397</v>
      </c>
      <c r="D151" s="186"/>
      <c r="E151" s="186"/>
      <c r="F151" s="235" t="s">
        <v>1394</v>
      </c>
      <c r="G151" s="186"/>
      <c r="H151" s="234" t="s">
        <v>1434</v>
      </c>
      <c r="I151" s="234" t="s">
        <v>1396</v>
      </c>
      <c r="J151" s="234">
        <v>120</v>
      </c>
      <c r="K151" s="230"/>
    </row>
    <row r="152" spans="2:11" customFormat="1" ht="15" customHeight="1">
      <c r="B152" s="209"/>
      <c r="C152" s="234" t="s">
        <v>1443</v>
      </c>
      <c r="D152" s="186"/>
      <c r="E152" s="186"/>
      <c r="F152" s="235" t="s">
        <v>1394</v>
      </c>
      <c r="G152" s="186"/>
      <c r="H152" s="234" t="s">
        <v>1454</v>
      </c>
      <c r="I152" s="234" t="s">
        <v>1396</v>
      </c>
      <c r="J152" s="234" t="s">
        <v>1445</v>
      </c>
      <c r="K152" s="230"/>
    </row>
    <row r="153" spans="2:11" customFormat="1" ht="15" customHeight="1">
      <c r="B153" s="209"/>
      <c r="C153" s="234" t="s">
        <v>1342</v>
      </c>
      <c r="D153" s="186"/>
      <c r="E153" s="186"/>
      <c r="F153" s="235" t="s">
        <v>1394</v>
      </c>
      <c r="G153" s="186"/>
      <c r="H153" s="234" t="s">
        <v>1455</v>
      </c>
      <c r="I153" s="234" t="s">
        <v>1396</v>
      </c>
      <c r="J153" s="234" t="s">
        <v>1445</v>
      </c>
      <c r="K153" s="230"/>
    </row>
    <row r="154" spans="2:11" customFormat="1" ht="15" customHeight="1">
      <c r="B154" s="209"/>
      <c r="C154" s="234" t="s">
        <v>1399</v>
      </c>
      <c r="D154" s="186"/>
      <c r="E154" s="186"/>
      <c r="F154" s="235" t="s">
        <v>1400</v>
      </c>
      <c r="G154" s="186"/>
      <c r="H154" s="234" t="s">
        <v>1434</v>
      </c>
      <c r="I154" s="234" t="s">
        <v>1396</v>
      </c>
      <c r="J154" s="234">
        <v>50</v>
      </c>
      <c r="K154" s="230"/>
    </row>
    <row r="155" spans="2:11" customFormat="1" ht="15" customHeight="1">
      <c r="B155" s="209"/>
      <c r="C155" s="234" t="s">
        <v>1402</v>
      </c>
      <c r="D155" s="186"/>
      <c r="E155" s="186"/>
      <c r="F155" s="235" t="s">
        <v>1394</v>
      </c>
      <c r="G155" s="186"/>
      <c r="H155" s="234" t="s">
        <v>1434</v>
      </c>
      <c r="I155" s="234" t="s">
        <v>1404</v>
      </c>
      <c r="J155" s="234"/>
      <c r="K155" s="230"/>
    </row>
    <row r="156" spans="2:11" customFormat="1" ht="15" customHeight="1">
      <c r="B156" s="209"/>
      <c r="C156" s="234" t="s">
        <v>1413</v>
      </c>
      <c r="D156" s="186"/>
      <c r="E156" s="186"/>
      <c r="F156" s="235" t="s">
        <v>1400</v>
      </c>
      <c r="G156" s="186"/>
      <c r="H156" s="234" t="s">
        <v>1434</v>
      </c>
      <c r="I156" s="234" t="s">
        <v>1396</v>
      </c>
      <c r="J156" s="234">
        <v>50</v>
      </c>
      <c r="K156" s="230"/>
    </row>
    <row r="157" spans="2:11" customFormat="1" ht="15" customHeight="1">
      <c r="B157" s="209"/>
      <c r="C157" s="234" t="s">
        <v>1421</v>
      </c>
      <c r="D157" s="186"/>
      <c r="E157" s="186"/>
      <c r="F157" s="235" t="s">
        <v>1400</v>
      </c>
      <c r="G157" s="186"/>
      <c r="H157" s="234" t="s">
        <v>1434</v>
      </c>
      <c r="I157" s="234" t="s">
        <v>1396</v>
      </c>
      <c r="J157" s="234">
        <v>50</v>
      </c>
      <c r="K157" s="230"/>
    </row>
    <row r="158" spans="2:11" customFormat="1" ht="15" customHeight="1">
      <c r="B158" s="209"/>
      <c r="C158" s="234" t="s">
        <v>1419</v>
      </c>
      <c r="D158" s="186"/>
      <c r="E158" s="186"/>
      <c r="F158" s="235" t="s">
        <v>1400</v>
      </c>
      <c r="G158" s="186"/>
      <c r="H158" s="234" t="s">
        <v>1434</v>
      </c>
      <c r="I158" s="234" t="s">
        <v>1396</v>
      </c>
      <c r="J158" s="234">
        <v>50</v>
      </c>
      <c r="K158" s="230"/>
    </row>
    <row r="159" spans="2:11" customFormat="1" ht="15" customHeight="1">
      <c r="B159" s="209"/>
      <c r="C159" s="234" t="s">
        <v>86</v>
      </c>
      <c r="D159" s="186"/>
      <c r="E159" s="186"/>
      <c r="F159" s="235" t="s">
        <v>1394</v>
      </c>
      <c r="G159" s="186"/>
      <c r="H159" s="234" t="s">
        <v>1456</v>
      </c>
      <c r="I159" s="234" t="s">
        <v>1396</v>
      </c>
      <c r="J159" s="234" t="s">
        <v>1457</v>
      </c>
      <c r="K159" s="230"/>
    </row>
    <row r="160" spans="2:11" customFormat="1" ht="15" customHeight="1">
      <c r="B160" s="209"/>
      <c r="C160" s="234" t="s">
        <v>1458</v>
      </c>
      <c r="D160" s="186"/>
      <c r="E160" s="186"/>
      <c r="F160" s="235" t="s">
        <v>1394</v>
      </c>
      <c r="G160" s="186"/>
      <c r="H160" s="234" t="s">
        <v>1459</v>
      </c>
      <c r="I160" s="234" t="s">
        <v>1429</v>
      </c>
      <c r="J160" s="234"/>
      <c r="K160" s="230"/>
    </row>
    <row r="161" spans="2:11" customFormat="1" ht="15" customHeight="1">
      <c r="B161" s="236"/>
      <c r="C161" s="216"/>
      <c r="D161" s="216"/>
      <c r="E161" s="216"/>
      <c r="F161" s="216"/>
      <c r="G161" s="216"/>
      <c r="H161" s="216"/>
      <c r="I161" s="216"/>
      <c r="J161" s="216"/>
      <c r="K161" s="237"/>
    </row>
    <row r="162" spans="2:11" customFormat="1" ht="18.75" customHeight="1">
      <c r="B162" s="218"/>
      <c r="C162" s="228"/>
      <c r="D162" s="228"/>
      <c r="E162" s="228"/>
      <c r="F162" s="238"/>
      <c r="G162" s="228"/>
      <c r="H162" s="228"/>
      <c r="I162" s="228"/>
      <c r="J162" s="228"/>
      <c r="K162" s="218"/>
    </row>
    <row r="163" spans="2:11" customFormat="1" ht="18.75" customHeight="1">
      <c r="B163" s="193"/>
      <c r="C163" s="193"/>
      <c r="D163" s="193"/>
      <c r="E163" s="193"/>
      <c r="F163" s="193"/>
      <c r="G163" s="193"/>
      <c r="H163" s="193"/>
      <c r="I163" s="193"/>
      <c r="J163" s="193"/>
      <c r="K163" s="193"/>
    </row>
    <row r="164" spans="2:11" customFormat="1" ht="7.5" customHeight="1">
      <c r="B164" s="175"/>
      <c r="C164" s="176"/>
      <c r="D164" s="176"/>
      <c r="E164" s="176"/>
      <c r="F164" s="176"/>
      <c r="G164" s="176"/>
      <c r="H164" s="176"/>
      <c r="I164" s="176"/>
      <c r="J164" s="176"/>
      <c r="K164" s="177"/>
    </row>
    <row r="165" spans="2:11" customFormat="1" ht="45" customHeight="1">
      <c r="B165" s="178"/>
      <c r="C165" s="300" t="s">
        <v>1460</v>
      </c>
      <c r="D165" s="300"/>
      <c r="E165" s="300"/>
      <c r="F165" s="300"/>
      <c r="G165" s="300"/>
      <c r="H165" s="300"/>
      <c r="I165" s="300"/>
      <c r="J165" s="300"/>
      <c r="K165" s="179"/>
    </row>
    <row r="166" spans="2:11" customFormat="1" ht="17.25" customHeight="1">
      <c r="B166" s="178"/>
      <c r="C166" s="199" t="s">
        <v>1388</v>
      </c>
      <c r="D166" s="199"/>
      <c r="E166" s="199"/>
      <c r="F166" s="199" t="s">
        <v>1389</v>
      </c>
      <c r="G166" s="239"/>
      <c r="H166" s="240" t="s">
        <v>58</v>
      </c>
      <c r="I166" s="240" t="s">
        <v>61</v>
      </c>
      <c r="J166" s="199" t="s">
        <v>1390</v>
      </c>
      <c r="K166" s="179"/>
    </row>
    <row r="167" spans="2:11" customFormat="1" ht="17.25" customHeight="1">
      <c r="B167" s="180"/>
      <c r="C167" s="201" t="s">
        <v>1391</v>
      </c>
      <c r="D167" s="201"/>
      <c r="E167" s="201"/>
      <c r="F167" s="202" t="s">
        <v>1392</v>
      </c>
      <c r="G167" s="241"/>
      <c r="H167" s="242"/>
      <c r="I167" s="242"/>
      <c r="J167" s="201" t="s">
        <v>1393</v>
      </c>
      <c r="K167" s="181"/>
    </row>
    <row r="168" spans="2:11" customFormat="1" ht="5.25" customHeight="1">
      <c r="B168" s="209"/>
      <c r="C168" s="204"/>
      <c r="D168" s="204"/>
      <c r="E168" s="204"/>
      <c r="F168" s="204"/>
      <c r="G168" s="205"/>
      <c r="H168" s="204"/>
      <c r="I168" s="204"/>
      <c r="J168" s="204"/>
      <c r="K168" s="230"/>
    </row>
    <row r="169" spans="2:11" customFormat="1" ht="15" customHeight="1">
      <c r="B169" s="209"/>
      <c r="C169" s="186" t="s">
        <v>1397</v>
      </c>
      <c r="D169" s="186"/>
      <c r="E169" s="186"/>
      <c r="F169" s="207" t="s">
        <v>1394</v>
      </c>
      <c r="G169" s="186"/>
      <c r="H169" s="186" t="s">
        <v>1434</v>
      </c>
      <c r="I169" s="186" t="s">
        <v>1396</v>
      </c>
      <c r="J169" s="186">
        <v>120</v>
      </c>
      <c r="K169" s="230"/>
    </row>
    <row r="170" spans="2:11" customFormat="1" ht="15" customHeight="1">
      <c r="B170" s="209"/>
      <c r="C170" s="186" t="s">
        <v>1443</v>
      </c>
      <c r="D170" s="186"/>
      <c r="E170" s="186"/>
      <c r="F170" s="207" t="s">
        <v>1394</v>
      </c>
      <c r="G170" s="186"/>
      <c r="H170" s="186" t="s">
        <v>1444</v>
      </c>
      <c r="I170" s="186" t="s">
        <v>1396</v>
      </c>
      <c r="J170" s="186" t="s">
        <v>1445</v>
      </c>
      <c r="K170" s="230"/>
    </row>
    <row r="171" spans="2:11" customFormat="1" ht="15" customHeight="1">
      <c r="B171" s="209"/>
      <c r="C171" s="186" t="s">
        <v>1342</v>
      </c>
      <c r="D171" s="186"/>
      <c r="E171" s="186"/>
      <c r="F171" s="207" t="s">
        <v>1394</v>
      </c>
      <c r="G171" s="186"/>
      <c r="H171" s="186" t="s">
        <v>1461</v>
      </c>
      <c r="I171" s="186" t="s">
        <v>1396</v>
      </c>
      <c r="J171" s="186" t="s">
        <v>1445</v>
      </c>
      <c r="K171" s="230"/>
    </row>
    <row r="172" spans="2:11" customFormat="1" ht="15" customHeight="1">
      <c r="B172" s="209"/>
      <c r="C172" s="186" t="s">
        <v>1399</v>
      </c>
      <c r="D172" s="186"/>
      <c r="E172" s="186"/>
      <c r="F172" s="207" t="s">
        <v>1400</v>
      </c>
      <c r="G172" s="186"/>
      <c r="H172" s="186" t="s">
        <v>1461</v>
      </c>
      <c r="I172" s="186" t="s">
        <v>1396</v>
      </c>
      <c r="J172" s="186">
        <v>50</v>
      </c>
      <c r="K172" s="230"/>
    </row>
    <row r="173" spans="2:11" customFormat="1" ht="15" customHeight="1">
      <c r="B173" s="209"/>
      <c r="C173" s="186" t="s">
        <v>1402</v>
      </c>
      <c r="D173" s="186"/>
      <c r="E173" s="186"/>
      <c r="F173" s="207" t="s">
        <v>1394</v>
      </c>
      <c r="G173" s="186"/>
      <c r="H173" s="186" t="s">
        <v>1461</v>
      </c>
      <c r="I173" s="186" t="s">
        <v>1404</v>
      </c>
      <c r="J173" s="186"/>
      <c r="K173" s="230"/>
    </row>
    <row r="174" spans="2:11" customFormat="1" ht="15" customHeight="1">
      <c r="B174" s="209"/>
      <c r="C174" s="186" t="s">
        <v>1413</v>
      </c>
      <c r="D174" s="186"/>
      <c r="E174" s="186"/>
      <c r="F174" s="207" t="s">
        <v>1400</v>
      </c>
      <c r="G174" s="186"/>
      <c r="H174" s="186" t="s">
        <v>1461</v>
      </c>
      <c r="I174" s="186" t="s">
        <v>1396</v>
      </c>
      <c r="J174" s="186">
        <v>50</v>
      </c>
      <c r="K174" s="230"/>
    </row>
    <row r="175" spans="2:11" customFormat="1" ht="15" customHeight="1">
      <c r="B175" s="209"/>
      <c r="C175" s="186" t="s">
        <v>1421</v>
      </c>
      <c r="D175" s="186"/>
      <c r="E175" s="186"/>
      <c r="F175" s="207" t="s">
        <v>1400</v>
      </c>
      <c r="G175" s="186"/>
      <c r="H175" s="186" t="s">
        <v>1461</v>
      </c>
      <c r="I175" s="186" t="s">
        <v>1396</v>
      </c>
      <c r="J175" s="186">
        <v>50</v>
      </c>
      <c r="K175" s="230"/>
    </row>
    <row r="176" spans="2:11" customFormat="1" ht="15" customHeight="1">
      <c r="B176" s="209"/>
      <c r="C176" s="186" t="s">
        <v>1419</v>
      </c>
      <c r="D176" s="186"/>
      <c r="E176" s="186"/>
      <c r="F176" s="207" t="s">
        <v>1400</v>
      </c>
      <c r="G176" s="186"/>
      <c r="H176" s="186" t="s">
        <v>1461</v>
      </c>
      <c r="I176" s="186" t="s">
        <v>1396</v>
      </c>
      <c r="J176" s="186">
        <v>50</v>
      </c>
      <c r="K176" s="230"/>
    </row>
    <row r="177" spans="2:11" customFormat="1" ht="15" customHeight="1">
      <c r="B177" s="209"/>
      <c r="C177" s="186" t="s">
        <v>116</v>
      </c>
      <c r="D177" s="186"/>
      <c r="E177" s="186"/>
      <c r="F177" s="207" t="s">
        <v>1394</v>
      </c>
      <c r="G177" s="186"/>
      <c r="H177" s="186" t="s">
        <v>1462</v>
      </c>
      <c r="I177" s="186" t="s">
        <v>1463</v>
      </c>
      <c r="J177" s="186"/>
      <c r="K177" s="230"/>
    </row>
    <row r="178" spans="2:11" customFormat="1" ht="15" customHeight="1">
      <c r="B178" s="209"/>
      <c r="C178" s="186" t="s">
        <v>61</v>
      </c>
      <c r="D178" s="186"/>
      <c r="E178" s="186"/>
      <c r="F178" s="207" t="s">
        <v>1394</v>
      </c>
      <c r="G178" s="186"/>
      <c r="H178" s="186" t="s">
        <v>1464</v>
      </c>
      <c r="I178" s="186" t="s">
        <v>1465</v>
      </c>
      <c r="J178" s="186">
        <v>1</v>
      </c>
      <c r="K178" s="230"/>
    </row>
    <row r="179" spans="2:11" customFormat="1" ht="15" customHeight="1">
      <c r="B179" s="209"/>
      <c r="C179" s="186" t="s">
        <v>57</v>
      </c>
      <c r="D179" s="186"/>
      <c r="E179" s="186"/>
      <c r="F179" s="207" t="s">
        <v>1394</v>
      </c>
      <c r="G179" s="186"/>
      <c r="H179" s="186" t="s">
        <v>1466</v>
      </c>
      <c r="I179" s="186" t="s">
        <v>1396</v>
      </c>
      <c r="J179" s="186">
        <v>20</v>
      </c>
      <c r="K179" s="230"/>
    </row>
    <row r="180" spans="2:11" customFormat="1" ht="15" customHeight="1">
      <c r="B180" s="209"/>
      <c r="C180" s="186" t="s">
        <v>58</v>
      </c>
      <c r="D180" s="186"/>
      <c r="E180" s="186"/>
      <c r="F180" s="207" t="s">
        <v>1394</v>
      </c>
      <c r="G180" s="186"/>
      <c r="H180" s="186" t="s">
        <v>1467</v>
      </c>
      <c r="I180" s="186" t="s">
        <v>1396</v>
      </c>
      <c r="J180" s="186">
        <v>255</v>
      </c>
      <c r="K180" s="230"/>
    </row>
    <row r="181" spans="2:11" customFormat="1" ht="15" customHeight="1">
      <c r="B181" s="209"/>
      <c r="C181" s="186" t="s">
        <v>117</v>
      </c>
      <c r="D181" s="186"/>
      <c r="E181" s="186"/>
      <c r="F181" s="207" t="s">
        <v>1394</v>
      </c>
      <c r="G181" s="186"/>
      <c r="H181" s="186" t="s">
        <v>1358</v>
      </c>
      <c r="I181" s="186" t="s">
        <v>1396</v>
      </c>
      <c r="J181" s="186">
        <v>10</v>
      </c>
      <c r="K181" s="230"/>
    </row>
    <row r="182" spans="2:11" customFormat="1" ht="15" customHeight="1">
      <c r="B182" s="209"/>
      <c r="C182" s="186" t="s">
        <v>118</v>
      </c>
      <c r="D182" s="186"/>
      <c r="E182" s="186"/>
      <c r="F182" s="207" t="s">
        <v>1394</v>
      </c>
      <c r="G182" s="186"/>
      <c r="H182" s="186" t="s">
        <v>1468</v>
      </c>
      <c r="I182" s="186" t="s">
        <v>1429</v>
      </c>
      <c r="J182" s="186"/>
      <c r="K182" s="230"/>
    </row>
    <row r="183" spans="2:11" customFormat="1" ht="15" customHeight="1">
      <c r="B183" s="209"/>
      <c r="C183" s="186" t="s">
        <v>1469</v>
      </c>
      <c r="D183" s="186"/>
      <c r="E183" s="186"/>
      <c r="F183" s="207" t="s">
        <v>1394</v>
      </c>
      <c r="G183" s="186"/>
      <c r="H183" s="186" t="s">
        <v>1470</v>
      </c>
      <c r="I183" s="186" t="s">
        <v>1429</v>
      </c>
      <c r="J183" s="186"/>
      <c r="K183" s="230"/>
    </row>
    <row r="184" spans="2:11" customFormat="1" ht="15" customHeight="1">
      <c r="B184" s="209"/>
      <c r="C184" s="186" t="s">
        <v>1458</v>
      </c>
      <c r="D184" s="186"/>
      <c r="E184" s="186"/>
      <c r="F184" s="207" t="s">
        <v>1394</v>
      </c>
      <c r="G184" s="186"/>
      <c r="H184" s="186" t="s">
        <v>1471</v>
      </c>
      <c r="I184" s="186" t="s">
        <v>1429</v>
      </c>
      <c r="J184" s="186"/>
      <c r="K184" s="230"/>
    </row>
    <row r="185" spans="2:11" customFormat="1" ht="15" customHeight="1">
      <c r="B185" s="209"/>
      <c r="C185" s="186" t="s">
        <v>120</v>
      </c>
      <c r="D185" s="186"/>
      <c r="E185" s="186"/>
      <c r="F185" s="207" t="s">
        <v>1400</v>
      </c>
      <c r="G185" s="186"/>
      <c r="H185" s="186" t="s">
        <v>1472</v>
      </c>
      <c r="I185" s="186" t="s">
        <v>1396</v>
      </c>
      <c r="J185" s="186">
        <v>50</v>
      </c>
      <c r="K185" s="230"/>
    </row>
    <row r="186" spans="2:11" customFormat="1" ht="15" customHeight="1">
      <c r="B186" s="209"/>
      <c r="C186" s="186" t="s">
        <v>1473</v>
      </c>
      <c r="D186" s="186"/>
      <c r="E186" s="186"/>
      <c r="F186" s="207" t="s">
        <v>1400</v>
      </c>
      <c r="G186" s="186"/>
      <c r="H186" s="186" t="s">
        <v>1474</v>
      </c>
      <c r="I186" s="186" t="s">
        <v>1475</v>
      </c>
      <c r="J186" s="186"/>
      <c r="K186" s="230"/>
    </row>
    <row r="187" spans="2:11" customFormat="1" ht="15" customHeight="1">
      <c r="B187" s="209"/>
      <c r="C187" s="186" t="s">
        <v>1476</v>
      </c>
      <c r="D187" s="186"/>
      <c r="E187" s="186"/>
      <c r="F187" s="207" t="s">
        <v>1400</v>
      </c>
      <c r="G187" s="186"/>
      <c r="H187" s="186" t="s">
        <v>1477</v>
      </c>
      <c r="I187" s="186" t="s">
        <v>1475</v>
      </c>
      <c r="J187" s="186"/>
      <c r="K187" s="230"/>
    </row>
    <row r="188" spans="2:11" customFormat="1" ht="15" customHeight="1">
      <c r="B188" s="209"/>
      <c r="C188" s="186" t="s">
        <v>1478</v>
      </c>
      <c r="D188" s="186"/>
      <c r="E188" s="186"/>
      <c r="F188" s="207" t="s">
        <v>1400</v>
      </c>
      <c r="G188" s="186"/>
      <c r="H188" s="186" t="s">
        <v>1479</v>
      </c>
      <c r="I188" s="186" t="s">
        <v>1475</v>
      </c>
      <c r="J188" s="186"/>
      <c r="K188" s="230"/>
    </row>
    <row r="189" spans="2:11" customFormat="1" ht="15" customHeight="1">
      <c r="B189" s="209"/>
      <c r="C189" s="243" t="s">
        <v>1480</v>
      </c>
      <c r="D189" s="186"/>
      <c r="E189" s="186"/>
      <c r="F189" s="207" t="s">
        <v>1400</v>
      </c>
      <c r="G189" s="186"/>
      <c r="H189" s="186" t="s">
        <v>1481</v>
      </c>
      <c r="I189" s="186" t="s">
        <v>1482</v>
      </c>
      <c r="J189" s="244" t="s">
        <v>1483</v>
      </c>
      <c r="K189" s="230"/>
    </row>
    <row r="190" spans="2:11" customFormat="1" ht="15" customHeight="1">
      <c r="B190" s="245"/>
      <c r="C190" s="246" t="s">
        <v>1484</v>
      </c>
      <c r="D190" s="247"/>
      <c r="E190" s="247"/>
      <c r="F190" s="248" t="s">
        <v>1400</v>
      </c>
      <c r="G190" s="247"/>
      <c r="H190" s="247" t="s">
        <v>1485</v>
      </c>
      <c r="I190" s="247" t="s">
        <v>1482</v>
      </c>
      <c r="J190" s="249" t="s">
        <v>1483</v>
      </c>
      <c r="K190" s="250"/>
    </row>
    <row r="191" spans="2:11" customFormat="1" ht="15" customHeight="1">
      <c r="B191" s="209"/>
      <c r="C191" s="243" t="s">
        <v>46</v>
      </c>
      <c r="D191" s="186"/>
      <c r="E191" s="186"/>
      <c r="F191" s="207" t="s">
        <v>1394</v>
      </c>
      <c r="G191" s="186"/>
      <c r="H191" s="183" t="s">
        <v>1486</v>
      </c>
      <c r="I191" s="186" t="s">
        <v>1487</v>
      </c>
      <c r="J191" s="186"/>
      <c r="K191" s="230"/>
    </row>
    <row r="192" spans="2:11" customFormat="1" ht="15" customHeight="1">
      <c r="B192" s="209"/>
      <c r="C192" s="243" t="s">
        <v>1488</v>
      </c>
      <c r="D192" s="186"/>
      <c r="E192" s="186"/>
      <c r="F192" s="207" t="s">
        <v>1394</v>
      </c>
      <c r="G192" s="186"/>
      <c r="H192" s="186" t="s">
        <v>1489</v>
      </c>
      <c r="I192" s="186" t="s">
        <v>1429</v>
      </c>
      <c r="J192" s="186"/>
      <c r="K192" s="230"/>
    </row>
    <row r="193" spans="2:11" customFormat="1" ht="15" customHeight="1">
      <c r="B193" s="209"/>
      <c r="C193" s="243" t="s">
        <v>1490</v>
      </c>
      <c r="D193" s="186"/>
      <c r="E193" s="186"/>
      <c r="F193" s="207" t="s">
        <v>1394</v>
      </c>
      <c r="G193" s="186"/>
      <c r="H193" s="186" t="s">
        <v>1491</v>
      </c>
      <c r="I193" s="186" t="s">
        <v>1429</v>
      </c>
      <c r="J193" s="186"/>
      <c r="K193" s="230"/>
    </row>
    <row r="194" spans="2:11" customFormat="1" ht="15" customHeight="1">
      <c r="B194" s="209"/>
      <c r="C194" s="243" t="s">
        <v>1492</v>
      </c>
      <c r="D194" s="186"/>
      <c r="E194" s="186"/>
      <c r="F194" s="207" t="s">
        <v>1400</v>
      </c>
      <c r="G194" s="186"/>
      <c r="H194" s="186" t="s">
        <v>1493</v>
      </c>
      <c r="I194" s="186" t="s">
        <v>1429</v>
      </c>
      <c r="J194" s="186"/>
      <c r="K194" s="230"/>
    </row>
    <row r="195" spans="2:11" customFormat="1" ht="15" customHeight="1">
      <c r="B195" s="236"/>
      <c r="C195" s="251"/>
      <c r="D195" s="216"/>
      <c r="E195" s="216"/>
      <c r="F195" s="216"/>
      <c r="G195" s="216"/>
      <c r="H195" s="216"/>
      <c r="I195" s="216"/>
      <c r="J195" s="216"/>
      <c r="K195" s="237"/>
    </row>
    <row r="196" spans="2:11" customFormat="1" ht="18.75" customHeight="1">
      <c r="B196" s="218"/>
      <c r="C196" s="228"/>
      <c r="D196" s="228"/>
      <c r="E196" s="228"/>
      <c r="F196" s="238"/>
      <c r="G196" s="228"/>
      <c r="H196" s="228"/>
      <c r="I196" s="228"/>
      <c r="J196" s="228"/>
      <c r="K196" s="218"/>
    </row>
    <row r="197" spans="2:11" customFormat="1" ht="18.75" customHeight="1">
      <c r="B197" s="218"/>
      <c r="C197" s="228"/>
      <c r="D197" s="228"/>
      <c r="E197" s="228"/>
      <c r="F197" s="238"/>
      <c r="G197" s="228"/>
      <c r="H197" s="228"/>
      <c r="I197" s="228"/>
      <c r="J197" s="228"/>
      <c r="K197" s="218"/>
    </row>
    <row r="198" spans="2:11" customFormat="1" ht="18.75" customHeight="1">
      <c r="B198" s="193"/>
      <c r="C198" s="193"/>
      <c r="D198" s="193"/>
      <c r="E198" s="193"/>
      <c r="F198" s="193"/>
      <c r="G198" s="193"/>
      <c r="H198" s="193"/>
      <c r="I198" s="193"/>
      <c r="J198" s="193"/>
      <c r="K198" s="193"/>
    </row>
    <row r="199" spans="2:11" customFormat="1" ht="13.5">
      <c r="B199" s="175"/>
      <c r="C199" s="176"/>
      <c r="D199" s="176"/>
      <c r="E199" s="176"/>
      <c r="F199" s="176"/>
      <c r="G199" s="176"/>
      <c r="H199" s="176"/>
      <c r="I199" s="176"/>
      <c r="J199" s="176"/>
      <c r="K199" s="177"/>
    </row>
    <row r="200" spans="2:11" customFormat="1" ht="21">
      <c r="B200" s="178"/>
      <c r="C200" s="300" t="s">
        <v>1494</v>
      </c>
      <c r="D200" s="300"/>
      <c r="E200" s="300"/>
      <c r="F200" s="300"/>
      <c r="G200" s="300"/>
      <c r="H200" s="300"/>
      <c r="I200" s="300"/>
      <c r="J200" s="300"/>
      <c r="K200" s="179"/>
    </row>
    <row r="201" spans="2:11" customFormat="1" ht="25.5" customHeight="1">
      <c r="B201" s="178"/>
      <c r="C201" s="252" t="s">
        <v>1495</v>
      </c>
      <c r="D201" s="252"/>
      <c r="E201" s="252"/>
      <c r="F201" s="252" t="s">
        <v>1496</v>
      </c>
      <c r="G201" s="253"/>
      <c r="H201" s="303" t="s">
        <v>1497</v>
      </c>
      <c r="I201" s="303"/>
      <c r="J201" s="303"/>
      <c r="K201" s="179"/>
    </row>
    <row r="202" spans="2:11" customFormat="1" ht="5.25" customHeight="1">
      <c r="B202" s="209"/>
      <c r="C202" s="204"/>
      <c r="D202" s="204"/>
      <c r="E202" s="204"/>
      <c r="F202" s="204"/>
      <c r="G202" s="228"/>
      <c r="H202" s="204"/>
      <c r="I202" s="204"/>
      <c r="J202" s="204"/>
      <c r="K202" s="230"/>
    </row>
    <row r="203" spans="2:11" customFormat="1" ht="15" customHeight="1">
      <c r="B203" s="209"/>
      <c r="C203" s="186" t="s">
        <v>1487</v>
      </c>
      <c r="D203" s="186"/>
      <c r="E203" s="186"/>
      <c r="F203" s="207" t="s">
        <v>47</v>
      </c>
      <c r="G203" s="186"/>
      <c r="H203" s="304" t="s">
        <v>1498</v>
      </c>
      <c r="I203" s="304"/>
      <c r="J203" s="304"/>
      <c r="K203" s="230"/>
    </row>
    <row r="204" spans="2:11" customFormat="1" ht="15" customHeight="1">
      <c r="B204" s="209"/>
      <c r="C204" s="186"/>
      <c r="D204" s="186"/>
      <c r="E204" s="186"/>
      <c r="F204" s="207" t="s">
        <v>48</v>
      </c>
      <c r="G204" s="186"/>
      <c r="H204" s="304" t="s">
        <v>1499</v>
      </c>
      <c r="I204" s="304"/>
      <c r="J204" s="304"/>
      <c r="K204" s="230"/>
    </row>
    <row r="205" spans="2:11" customFormat="1" ht="15" customHeight="1">
      <c r="B205" s="209"/>
      <c r="C205" s="186"/>
      <c r="D205" s="186"/>
      <c r="E205" s="186"/>
      <c r="F205" s="207" t="s">
        <v>51</v>
      </c>
      <c r="G205" s="186"/>
      <c r="H205" s="304" t="s">
        <v>1500</v>
      </c>
      <c r="I205" s="304"/>
      <c r="J205" s="304"/>
      <c r="K205" s="230"/>
    </row>
    <row r="206" spans="2:11" customFormat="1" ht="15" customHeight="1">
      <c r="B206" s="209"/>
      <c r="C206" s="186"/>
      <c r="D206" s="186"/>
      <c r="E206" s="186"/>
      <c r="F206" s="207" t="s">
        <v>49</v>
      </c>
      <c r="G206" s="186"/>
      <c r="H206" s="304" t="s">
        <v>1501</v>
      </c>
      <c r="I206" s="304"/>
      <c r="J206" s="304"/>
      <c r="K206" s="230"/>
    </row>
    <row r="207" spans="2:11" customFormat="1" ht="15" customHeight="1">
      <c r="B207" s="209"/>
      <c r="C207" s="186"/>
      <c r="D207" s="186"/>
      <c r="E207" s="186"/>
      <c r="F207" s="207" t="s">
        <v>50</v>
      </c>
      <c r="G207" s="186"/>
      <c r="H207" s="304" t="s">
        <v>1502</v>
      </c>
      <c r="I207" s="304"/>
      <c r="J207" s="304"/>
      <c r="K207" s="230"/>
    </row>
    <row r="208" spans="2:11" customFormat="1" ht="15" customHeight="1">
      <c r="B208" s="209"/>
      <c r="C208" s="186"/>
      <c r="D208" s="186"/>
      <c r="E208" s="186"/>
      <c r="F208" s="207"/>
      <c r="G208" s="186"/>
      <c r="H208" s="186"/>
      <c r="I208" s="186"/>
      <c r="J208" s="186"/>
      <c r="K208" s="230"/>
    </row>
    <row r="209" spans="2:11" customFormat="1" ht="15" customHeight="1">
      <c r="B209" s="209"/>
      <c r="C209" s="186" t="s">
        <v>1441</v>
      </c>
      <c r="D209" s="186"/>
      <c r="E209" s="186"/>
      <c r="F209" s="207" t="s">
        <v>80</v>
      </c>
      <c r="G209" s="186"/>
      <c r="H209" s="304" t="s">
        <v>1503</v>
      </c>
      <c r="I209" s="304"/>
      <c r="J209" s="304"/>
      <c r="K209" s="230"/>
    </row>
    <row r="210" spans="2:11" customFormat="1" ht="15" customHeight="1">
      <c r="B210" s="209"/>
      <c r="C210" s="186"/>
      <c r="D210" s="186"/>
      <c r="E210" s="186"/>
      <c r="F210" s="207" t="s">
        <v>1336</v>
      </c>
      <c r="G210" s="186"/>
      <c r="H210" s="304" t="s">
        <v>1337</v>
      </c>
      <c r="I210" s="304"/>
      <c r="J210" s="304"/>
      <c r="K210" s="230"/>
    </row>
    <row r="211" spans="2:11" customFormat="1" ht="15" customHeight="1">
      <c r="B211" s="209"/>
      <c r="C211" s="186"/>
      <c r="D211" s="186"/>
      <c r="E211" s="186"/>
      <c r="F211" s="207" t="s">
        <v>1334</v>
      </c>
      <c r="G211" s="186"/>
      <c r="H211" s="304" t="s">
        <v>1504</v>
      </c>
      <c r="I211" s="304"/>
      <c r="J211" s="304"/>
      <c r="K211" s="230"/>
    </row>
    <row r="212" spans="2:11" customFormat="1" ht="15" customHeight="1">
      <c r="B212" s="254"/>
      <c r="C212" s="186"/>
      <c r="D212" s="186"/>
      <c r="E212" s="186"/>
      <c r="F212" s="207" t="s">
        <v>1338</v>
      </c>
      <c r="G212" s="243"/>
      <c r="H212" s="305" t="s">
        <v>1339</v>
      </c>
      <c r="I212" s="305"/>
      <c r="J212" s="305"/>
      <c r="K212" s="255"/>
    </row>
    <row r="213" spans="2:11" customFormat="1" ht="15" customHeight="1">
      <c r="B213" s="254"/>
      <c r="C213" s="186"/>
      <c r="D213" s="186"/>
      <c r="E213" s="186"/>
      <c r="F213" s="207" t="s">
        <v>1340</v>
      </c>
      <c r="G213" s="243"/>
      <c r="H213" s="305" t="s">
        <v>1505</v>
      </c>
      <c r="I213" s="305"/>
      <c r="J213" s="305"/>
      <c r="K213" s="255"/>
    </row>
    <row r="214" spans="2:11" customFormat="1" ht="15" customHeight="1">
      <c r="B214" s="254"/>
      <c r="C214" s="186"/>
      <c r="D214" s="186"/>
      <c r="E214" s="186"/>
      <c r="F214" s="207"/>
      <c r="G214" s="243"/>
      <c r="H214" s="234"/>
      <c r="I214" s="234"/>
      <c r="J214" s="234"/>
      <c r="K214" s="255"/>
    </row>
    <row r="215" spans="2:11" customFormat="1" ht="15" customHeight="1">
      <c r="B215" s="254"/>
      <c r="C215" s="186" t="s">
        <v>1465</v>
      </c>
      <c r="D215" s="186"/>
      <c r="E215" s="186"/>
      <c r="F215" s="207">
        <v>1</v>
      </c>
      <c r="G215" s="243"/>
      <c r="H215" s="305" t="s">
        <v>1506</v>
      </c>
      <c r="I215" s="305"/>
      <c r="J215" s="305"/>
      <c r="K215" s="255"/>
    </row>
    <row r="216" spans="2:11" customFormat="1" ht="15" customHeight="1">
      <c r="B216" s="254"/>
      <c r="C216" s="186"/>
      <c r="D216" s="186"/>
      <c r="E216" s="186"/>
      <c r="F216" s="207">
        <v>2</v>
      </c>
      <c r="G216" s="243"/>
      <c r="H216" s="305" t="s">
        <v>1507</v>
      </c>
      <c r="I216" s="305"/>
      <c r="J216" s="305"/>
      <c r="K216" s="255"/>
    </row>
    <row r="217" spans="2:11" customFormat="1" ht="15" customHeight="1">
      <c r="B217" s="254"/>
      <c r="C217" s="186"/>
      <c r="D217" s="186"/>
      <c r="E217" s="186"/>
      <c r="F217" s="207">
        <v>3</v>
      </c>
      <c r="G217" s="243"/>
      <c r="H217" s="305" t="s">
        <v>1508</v>
      </c>
      <c r="I217" s="305"/>
      <c r="J217" s="305"/>
      <c r="K217" s="255"/>
    </row>
    <row r="218" spans="2:11" customFormat="1" ht="15" customHeight="1">
      <c r="B218" s="254"/>
      <c r="C218" s="186"/>
      <c r="D218" s="186"/>
      <c r="E218" s="186"/>
      <c r="F218" s="207">
        <v>4</v>
      </c>
      <c r="G218" s="243"/>
      <c r="H218" s="305" t="s">
        <v>1509</v>
      </c>
      <c r="I218" s="305"/>
      <c r="J218" s="305"/>
      <c r="K218" s="255"/>
    </row>
    <row r="219" spans="2:11" customFormat="1" ht="12.75" customHeight="1">
      <c r="B219" s="256"/>
      <c r="C219" s="257"/>
      <c r="D219" s="257"/>
      <c r="E219" s="257"/>
      <c r="F219" s="257"/>
      <c r="G219" s="257"/>
      <c r="H219" s="257"/>
      <c r="I219" s="257"/>
      <c r="J219" s="257"/>
      <c r="K219" s="258"/>
    </row>
  </sheetData>
  <sheetProtection formatCells="0" formatColumns="0" formatRows="0" insertColumns="0" insertRows="0" insertHyperlinks="0" deleteColumns="0" deleteRows="0" sort="0" autoFilter="0" pivotTables="0"/>
  <mergeCells count="77">
    <mergeCell ref="H217:J217"/>
    <mergeCell ref="H218:J218"/>
    <mergeCell ref="H216:J216"/>
    <mergeCell ref="H213:J213"/>
    <mergeCell ref="H212:J212"/>
    <mergeCell ref="H206:J206"/>
    <mergeCell ref="H207:J207"/>
    <mergeCell ref="H209:J209"/>
    <mergeCell ref="H211:J211"/>
    <mergeCell ref="H215:J215"/>
    <mergeCell ref="H210:J210"/>
    <mergeCell ref="C200:J200"/>
    <mergeCell ref="H201:J201"/>
    <mergeCell ref="H203:J203"/>
    <mergeCell ref="H204:J204"/>
    <mergeCell ref="H205:J205"/>
    <mergeCell ref="C75:J75"/>
    <mergeCell ref="C102:J102"/>
    <mergeCell ref="C122:J122"/>
    <mergeCell ref="C147:J147"/>
    <mergeCell ref="C165:J165"/>
    <mergeCell ref="D66:J66"/>
    <mergeCell ref="D67:J67"/>
    <mergeCell ref="D68:J68"/>
    <mergeCell ref="D69:J69"/>
    <mergeCell ref="D70:J70"/>
    <mergeCell ref="D60:J60"/>
    <mergeCell ref="D61:J61"/>
    <mergeCell ref="D62:J62"/>
    <mergeCell ref="D63:J63"/>
    <mergeCell ref="D65:J65"/>
    <mergeCell ref="C54:J54"/>
    <mergeCell ref="C55:J55"/>
    <mergeCell ref="C57:J57"/>
    <mergeCell ref="D58:J58"/>
    <mergeCell ref="D59:J59"/>
    <mergeCell ref="F23:J23"/>
    <mergeCell ref="C25:J25"/>
    <mergeCell ref="C26:J26"/>
    <mergeCell ref="D27:J27"/>
    <mergeCell ref="D28:J28"/>
    <mergeCell ref="C52:J52"/>
    <mergeCell ref="C3:J3"/>
    <mergeCell ref="C4:J4"/>
    <mergeCell ref="C6:J6"/>
    <mergeCell ref="C7:J7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D47:J47"/>
    <mergeCell ref="E48:J48"/>
    <mergeCell ref="E49:J49"/>
    <mergeCell ref="E50:J50"/>
    <mergeCell ref="D51:J51"/>
    <mergeCell ref="G41:J41"/>
    <mergeCell ref="G42:J42"/>
    <mergeCell ref="G43:J43"/>
    <mergeCell ref="G44:J44"/>
    <mergeCell ref="G45:J45"/>
    <mergeCell ref="G36:J36"/>
    <mergeCell ref="G37:J37"/>
    <mergeCell ref="G38:J38"/>
    <mergeCell ref="G39:J39"/>
    <mergeCell ref="G40:J40"/>
    <mergeCell ref="D30:J30"/>
    <mergeCell ref="D31:J31"/>
    <mergeCell ref="D33:J33"/>
    <mergeCell ref="D34:J34"/>
    <mergeCell ref="D35:J35"/>
  </mergeCells>
  <pageMargins left="0.59027779999999996" right="0.59027779999999996" top="0.59027779999999996" bottom="0.59027779999999996" header="0" footer="0"/>
  <pageSetup paperSize="9" scale="7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5</vt:i4>
      </vt:variant>
    </vt:vector>
  </HeadingPairs>
  <TitlesOfParts>
    <vt:vector size="8" baseType="lpstr">
      <vt:lpstr>Rekapitulace stavby</vt:lpstr>
      <vt:lpstr>2025-05 - Rekonstrukce so...</vt:lpstr>
      <vt:lpstr>Pokyny pro vyplnění</vt:lpstr>
      <vt:lpstr>'2025-05 - Rekonstrukce so...'!Názvy_tisku</vt:lpstr>
      <vt:lpstr>'Rekapitulace stavby'!Názvy_tisku</vt:lpstr>
      <vt:lpstr>'2025-05 - Rekonstrukce so...'!Oblast_tisku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PCPAVEL\Pavel Kolar</dc:creator>
  <cp:lastModifiedBy>Najmanová Jana</cp:lastModifiedBy>
  <dcterms:created xsi:type="dcterms:W3CDTF">2025-03-24T22:26:58Z</dcterms:created>
  <dcterms:modified xsi:type="dcterms:W3CDTF">2025-03-26T08:30:00Z</dcterms:modified>
</cp:coreProperties>
</file>